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Formacion - Estudio\FP - CICLO SUPERIOR\DAW UNIR\Reto Transversal\"/>
    </mc:Choice>
  </mc:AlternateContent>
  <xr:revisionPtr revIDLastSave="0" documentId="13_ncr:1_{7E973B4C-9A56-4E78-9690-9A88E7EB4024}" xr6:coauthVersionLast="47" xr6:coauthVersionMax="47" xr10:uidLastSave="{00000000-0000-0000-0000-000000000000}"/>
  <workbookProtection workbookPassword="E3C7" lockStructure="1"/>
  <bookViews>
    <workbookView xWindow="-120" yWindow="-120" windowWidth="29040" windowHeight="15720" tabRatio="911" xr2:uid="{00000000-000D-0000-FFFF-FFFF00000000}"/>
  </bookViews>
  <sheets>
    <sheet name="Principal" sheetId="6336" r:id="rId1"/>
    <sheet name="Inversiones Iniciales" sheetId="6297" r:id="rId2"/>
    <sheet name="Financiación" sheetId="6299" r:id="rId3"/>
    <sheet name="Credito LP" sheetId="6308" r:id="rId4"/>
    <sheet name="Credito CP" sheetId="6323" r:id="rId5"/>
    <sheet name="Inversiones por años" sheetId="6327" r:id="rId6"/>
    <sheet name="Ventas Año1" sheetId="1" r:id="rId7"/>
    <sheet name="Ventas Año2" sheetId="1088" r:id="rId8"/>
    <sheet name="Ventas Año3" sheetId="6296" r:id="rId9"/>
    <sheet name="Aprovisionamientos" sheetId="6302" r:id="rId10"/>
    <sheet name="Personal" sheetId="6303" r:id="rId11"/>
    <sheet name="Gastos Explotación" sheetId="6301" r:id="rId12"/>
    <sheet name="IVA" sheetId="6322" r:id="rId13"/>
    <sheet name="Amortización" sheetId="6313" r:id="rId14"/>
    <sheet name="i" sheetId="6321" r:id="rId15"/>
    <sheet name="Plan Inversiones" sheetId="6333" r:id="rId16"/>
    <sheet name="Plan Financiación" sheetId="6334" r:id="rId17"/>
    <sheet name="Cuenta Tesorería" sheetId="6320" r:id="rId18"/>
    <sheet name="f" sheetId="6319" r:id="rId19"/>
    <sheet name="Cuenta de Pérdidas y Ganancias" sheetId="6318" r:id="rId20"/>
    <sheet name="Balance Situación" sheetId="6317" r:id="rId21"/>
    <sheet name="Estadísticas" sheetId="6329" r:id="rId22"/>
    <sheet name="RATIOS_OLD" sheetId="6315" state="hidden" r:id="rId23"/>
    <sheet name="Gtos. Fceros. - OLD" sheetId="6325" state="hidden" r:id="rId24"/>
    <sheet name="Leasing_2" sheetId="6326" state="hidden" r:id="rId25"/>
    <sheet name="Hoja1" sheetId="6337" r:id="rId26"/>
    <sheet name="Hoja2" sheetId="6338" r:id="rId27"/>
  </sheets>
  <definedNames>
    <definedName name="_xlnm.Print_Area" localSheetId="13">Amortización!$B$1:$F$61</definedName>
    <definedName name="_xlnm.Print_Area" localSheetId="9">Aprovisionamientos!$B$1:$F$62</definedName>
    <definedName name="_xlnm.Print_Area" localSheetId="20">'Balance Situación'!$B$1:$E$56</definedName>
    <definedName name="_xlnm.Print_Area" localSheetId="4">'Credito CP'!$B$1:$I$31</definedName>
    <definedName name="_xlnm.Print_Area" localSheetId="3">'Credito LP'!$B$1:$I$55</definedName>
    <definedName name="_xlnm.Print_Area" localSheetId="19">'Cuenta de Pérdidas y Ganancias'!$B$1:$E$31</definedName>
    <definedName name="_xlnm.Print_Area" localSheetId="17">'Cuenta Tesorería'!$B$1:$E$48</definedName>
    <definedName name="_xlnm.Print_Area" localSheetId="21">Estadísticas!$B$1:$N$43</definedName>
    <definedName name="_xlnm.Print_Area" localSheetId="18">f!$B$1:$E$30</definedName>
    <definedName name="_xlnm.Print_Area" localSheetId="2">Financiación!$B$1:$D$18</definedName>
    <definedName name="_xlnm.Print_Area" localSheetId="11">'Gastos Explotación'!$B$1:$F$69</definedName>
    <definedName name="_xlnm.Print_Area" localSheetId="14">i!$B$1:$E$44</definedName>
    <definedName name="_xlnm.Print_Area" localSheetId="1">'Inversiones Iniciales'!$B$1:$F$44</definedName>
    <definedName name="_xlnm.Print_Area" localSheetId="5">'Inversiones por años'!$B$1:$F$108</definedName>
    <definedName name="_xlnm.Print_Area" localSheetId="12">IVA!$B$1:$F$69</definedName>
    <definedName name="_xlnm.Print_Area" localSheetId="10">Personal!$B$1:$G$59</definedName>
    <definedName name="_xlnm.Print_Area" localSheetId="16">'Plan Financiación'!$B$1:$F$30</definedName>
    <definedName name="_xlnm.Print_Area" localSheetId="15">'Plan Inversiones'!$B$1:$F$43</definedName>
    <definedName name="_xlnm.Print_Area" localSheetId="0">Principal!$B:$I</definedName>
    <definedName name="_xlnm.Print_Area" localSheetId="6">'Ventas Año1'!$B$1:$E$99</definedName>
    <definedName name="_xlnm.Print_Area" localSheetId="7">'Ventas Año2'!$B$1:$E$99</definedName>
    <definedName name="_xlnm.Print_Area" localSheetId="8">'Ventas Año3'!$B$1:$E$97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297" l="1"/>
  <c r="F22" i="6297"/>
  <c r="C27" i="6297"/>
  <c r="D18" i="6299"/>
  <c r="B44" i="6297"/>
  <c r="E44" i="6297"/>
  <c r="C37" i="6297"/>
  <c r="C39" i="6297"/>
  <c r="D11" i="6299"/>
  <c r="E12" i="6299"/>
  <c r="E12" i="6308"/>
  <c r="F12" i="6308"/>
  <c r="G12" i="6308"/>
  <c r="I12" i="6308"/>
  <c r="H14" i="6308"/>
  <c r="I19" i="6308"/>
  <c r="L19" i="6308"/>
  <c r="E20" i="6308"/>
  <c r="F20" i="6308"/>
  <c r="G20" i="6308"/>
  <c r="D21" i="6308"/>
  <c r="E21" i="6308"/>
  <c r="I20" i="6308"/>
  <c r="F21" i="6308"/>
  <c r="G21" i="6308"/>
  <c r="D22" i="6308"/>
  <c r="E22" i="6308"/>
  <c r="I21" i="6308"/>
  <c r="F22" i="6308"/>
  <c r="G22" i="6308"/>
  <c r="D23" i="6308"/>
  <c r="E23" i="6308"/>
  <c r="I22" i="6308"/>
  <c r="F23" i="6308"/>
  <c r="G23" i="6308"/>
  <c r="D24" i="6308"/>
  <c r="E24" i="6308"/>
  <c r="I23" i="6308"/>
  <c r="F24" i="6308"/>
  <c r="G24" i="6308"/>
  <c r="D25" i="6308"/>
  <c r="E25" i="6308"/>
  <c r="I24" i="6308"/>
  <c r="F25" i="6308"/>
  <c r="G25" i="6308"/>
  <c r="D26" i="6308"/>
  <c r="E26" i="6308"/>
  <c r="I25" i="6308"/>
  <c r="F26" i="6308"/>
  <c r="G26" i="6308"/>
  <c r="D27" i="6308"/>
  <c r="E27" i="6308"/>
  <c r="I26" i="6308"/>
  <c r="F27" i="6308"/>
  <c r="G27" i="6308"/>
  <c r="D28" i="6308"/>
  <c r="E28" i="6308"/>
  <c r="I27" i="6308"/>
  <c r="F28" i="6308"/>
  <c r="G28" i="6308"/>
  <c r="D29" i="6308"/>
  <c r="E29" i="6308"/>
  <c r="I28" i="6308"/>
  <c r="F29" i="6308"/>
  <c r="G29" i="6308"/>
  <c r="D30" i="6308"/>
  <c r="E30" i="6308"/>
  <c r="I29" i="6308"/>
  <c r="F30" i="6308"/>
  <c r="G30" i="6308"/>
  <c r="D31" i="6308"/>
  <c r="E31" i="6308"/>
  <c r="I30" i="6308"/>
  <c r="F31" i="6308"/>
  <c r="G31" i="6308"/>
  <c r="M19" i="6308"/>
  <c r="B20" i="6308"/>
  <c r="C20" i="6308"/>
  <c r="H20" i="6308"/>
  <c r="L20" i="6308"/>
  <c r="D32" i="6308"/>
  <c r="E32" i="6308"/>
  <c r="I31" i="6308"/>
  <c r="F32" i="6308"/>
  <c r="G32" i="6308"/>
  <c r="D33" i="6308"/>
  <c r="E33" i="6308"/>
  <c r="I32" i="6308"/>
  <c r="F33" i="6308"/>
  <c r="G33" i="6308"/>
  <c r="D34" i="6308"/>
  <c r="E34" i="6308"/>
  <c r="I33" i="6308"/>
  <c r="F34" i="6308"/>
  <c r="G34" i="6308"/>
  <c r="D35" i="6308"/>
  <c r="E35" i="6308"/>
  <c r="I34" i="6308"/>
  <c r="F35" i="6308"/>
  <c r="G35" i="6308"/>
  <c r="D36" i="6308"/>
  <c r="E36" i="6308"/>
  <c r="I35" i="6308"/>
  <c r="F36" i="6308"/>
  <c r="G36" i="6308"/>
  <c r="D37" i="6308"/>
  <c r="E37" i="6308"/>
  <c r="I36" i="6308"/>
  <c r="F37" i="6308"/>
  <c r="G37" i="6308"/>
  <c r="D38" i="6308"/>
  <c r="E38" i="6308"/>
  <c r="I37" i="6308"/>
  <c r="F38" i="6308"/>
  <c r="G38" i="6308"/>
  <c r="D39" i="6308"/>
  <c r="E39" i="6308"/>
  <c r="I38" i="6308"/>
  <c r="F39" i="6308"/>
  <c r="G39" i="6308"/>
  <c r="D40" i="6308"/>
  <c r="E40" i="6308"/>
  <c r="I39" i="6308"/>
  <c r="F40" i="6308"/>
  <c r="G40" i="6308"/>
  <c r="D41" i="6308"/>
  <c r="E41" i="6308"/>
  <c r="I40" i="6308"/>
  <c r="F41" i="6308"/>
  <c r="G41" i="6308"/>
  <c r="D42" i="6308"/>
  <c r="E42" i="6308"/>
  <c r="I41" i="6308"/>
  <c r="F42" i="6308"/>
  <c r="G42" i="6308"/>
  <c r="D43" i="6308"/>
  <c r="E43" i="6308"/>
  <c r="I42" i="6308"/>
  <c r="F43" i="6308"/>
  <c r="G43" i="6308"/>
  <c r="M20" i="6308"/>
  <c r="C21" i="6308"/>
  <c r="B21" i="6308"/>
  <c r="H21" i="6308"/>
  <c r="L21" i="6308"/>
  <c r="M21" i="6308"/>
  <c r="C22" i="6308"/>
  <c r="B22" i="6308"/>
  <c r="H22" i="6308"/>
  <c r="C23" i="6308"/>
  <c r="B23" i="6308"/>
  <c r="H23" i="6308"/>
  <c r="C24" i="6308"/>
  <c r="B24" i="6308"/>
  <c r="H24" i="6308"/>
  <c r="C25" i="6308"/>
  <c r="B25" i="6308"/>
  <c r="H25" i="6308"/>
  <c r="C26" i="6308"/>
  <c r="B26" i="6308"/>
  <c r="H26" i="6308"/>
  <c r="C27" i="6308"/>
  <c r="B27" i="6308"/>
  <c r="H27" i="6308"/>
  <c r="C28" i="6308"/>
  <c r="B28" i="6308"/>
  <c r="H28" i="6308"/>
  <c r="C29" i="6308"/>
  <c r="B29" i="6308"/>
  <c r="H29" i="6308"/>
  <c r="C30" i="6308"/>
  <c r="B30" i="6308"/>
  <c r="H30" i="6308"/>
  <c r="C31" i="6308"/>
  <c r="B31" i="6308"/>
  <c r="H31" i="6308"/>
  <c r="C32" i="6308"/>
  <c r="B32" i="6308"/>
  <c r="H32" i="6308"/>
  <c r="C33" i="6308"/>
  <c r="B33" i="6308"/>
  <c r="H33" i="6308"/>
  <c r="C34" i="6308"/>
  <c r="B34" i="6308"/>
  <c r="H34" i="6308"/>
  <c r="C35" i="6308"/>
  <c r="B35" i="6308"/>
  <c r="H35" i="6308"/>
  <c r="C36" i="6308"/>
  <c r="B36" i="6308"/>
  <c r="H36" i="6308"/>
  <c r="C37" i="6308"/>
  <c r="B37" i="6308"/>
  <c r="H37" i="6308"/>
  <c r="C38" i="6308"/>
  <c r="B38" i="6308"/>
  <c r="H38" i="6308"/>
  <c r="C39" i="6308"/>
  <c r="B39" i="6308"/>
  <c r="H39" i="6308"/>
  <c r="C40" i="6308"/>
  <c r="B40" i="6308"/>
  <c r="H40" i="6308"/>
  <c r="C41" i="6308"/>
  <c r="B41" i="6308"/>
  <c r="H41" i="6308"/>
  <c r="C42" i="6308"/>
  <c r="B42" i="6308"/>
  <c r="H42" i="6308"/>
  <c r="C43" i="6308"/>
  <c r="B43" i="6308"/>
  <c r="H43" i="6308"/>
  <c r="I43" i="6308"/>
  <c r="D44" i="6308"/>
  <c r="C44" i="6308"/>
  <c r="B44" i="6308"/>
  <c r="E44" i="6308"/>
  <c r="F44" i="6308"/>
  <c r="G44" i="6308"/>
  <c r="H44" i="6308"/>
  <c r="I44" i="6308"/>
  <c r="D45" i="6308"/>
  <c r="C45" i="6308"/>
  <c r="B45" i="6308"/>
  <c r="E45" i="6308"/>
  <c r="F45" i="6308"/>
  <c r="G45" i="6308"/>
  <c r="H45" i="6308"/>
  <c r="I45" i="6308"/>
  <c r="D46" i="6308"/>
  <c r="C46" i="6308"/>
  <c r="B46" i="6308"/>
  <c r="E46" i="6308"/>
  <c r="F46" i="6308"/>
  <c r="G46" i="6308"/>
  <c r="H46" i="6308"/>
  <c r="I46" i="6308"/>
  <c r="D47" i="6308"/>
  <c r="C47" i="6308"/>
  <c r="B47" i="6308"/>
  <c r="E47" i="6308"/>
  <c r="F47" i="6308"/>
  <c r="G47" i="6308"/>
  <c r="H47" i="6308"/>
  <c r="I47" i="6308"/>
  <c r="D48" i="6308"/>
  <c r="C48" i="6308"/>
  <c r="B48" i="6308"/>
  <c r="E48" i="6308"/>
  <c r="F48" i="6308"/>
  <c r="G48" i="6308"/>
  <c r="H48" i="6308"/>
  <c r="I48" i="6308"/>
  <c r="D49" i="6308"/>
  <c r="C49" i="6308"/>
  <c r="B49" i="6308"/>
  <c r="E49" i="6308"/>
  <c r="F49" i="6308"/>
  <c r="G49" i="6308"/>
  <c r="H49" i="6308"/>
  <c r="I49" i="6308"/>
  <c r="D50" i="6308"/>
  <c r="C50" i="6308"/>
  <c r="B50" i="6308"/>
  <c r="E50" i="6308"/>
  <c r="F50" i="6308"/>
  <c r="G50" i="6308"/>
  <c r="H50" i="6308"/>
  <c r="I50" i="6308"/>
  <c r="D51" i="6308"/>
  <c r="C51" i="6308"/>
  <c r="B51" i="6308"/>
  <c r="E51" i="6308"/>
  <c r="F51" i="6308"/>
  <c r="G51" i="6308"/>
  <c r="H51" i="6308"/>
  <c r="I51" i="6308"/>
  <c r="D52" i="6308"/>
  <c r="C52" i="6308"/>
  <c r="B52" i="6308"/>
  <c r="E52" i="6308"/>
  <c r="F52" i="6308"/>
  <c r="G52" i="6308"/>
  <c r="H52" i="6308"/>
  <c r="I52" i="6308"/>
  <c r="D53" i="6308"/>
  <c r="C53" i="6308"/>
  <c r="B53" i="6308"/>
  <c r="E53" i="6308"/>
  <c r="F53" i="6308"/>
  <c r="G53" i="6308"/>
  <c r="H53" i="6308"/>
  <c r="I53" i="6308"/>
  <c r="D54" i="6308"/>
  <c r="C54" i="6308"/>
  <c r="B54" i="6308"/>
  <c r="E54" i="6308"/>
  <c r="F54" i="6308"/>
  <c r="G54" i="6308"/>
  <c r="H54" i="6308"/>
  <c r="I54" i="6308"/>
  <c r="D55" i="6308"/>
  <c r="C55" i="6308"/>
  <c r="B55" i="6308"/>
  <c r="E55" i="6308"/>
  <c r="F55" i="6308"/>
  <c r="G55" i="6308"/>
  <c r="H55" i="6308"/>
  <c r="I55" i="6308"/>
  <c r="D56" i="6308"/>
  <c r="C56" i="6308"/>
  <c r="B56" i="6308"/>
  <c r="E56" i="6308"/>
  <c r="F56" i="6308"/>
  <c r="G56" i="6308"/>
  <c r="H56" i="6308"/>
  <c r="I56" i="6308"/>
  <c r="D57" i="6308"/>
  <c r="C57" i="6308"/>
  <c r="B57" i="6308"/>
  <c r="E57" i="6308"/>
  <c r="F57" i="6308"/>
  <c r="G57" i="6308"/>
  <c r="H57" i="6308"/>
  <c r="I57" i="6308"/>
  <c r="D58" i="6308"/>
  <c r="C58" i="6308"/>
  <c r="B58" i="6308"/>
  <c r="E58" i="6308"/>
  <c r="F58" i="6308"/>
  <c r="G58" i="6308"/>
  <c r="H58" i="6308"/>
  <c r="I58" i="6308"/>
  <c r="D59" i="6308"/>
  <c r="C59" i="6308"/>
  <c r="B59" i="6308"/>
  <c r="E59" i="6308"/>
  <c r="F59" i="6308"/>
  <c r="G59" i="6308"/>
  <c r="H59" i="6308"/>
  <c r="I59" i="6308"/>
  <c r="D60" i="6308"/>
  <c r="C60" i="6308"/>
  <c r="B60" i="6308"/>
  <c r="E60" i="6308"/>
  <c r="F60" i="6308"/>
  <c r="G60" i="6308"/>
  <c r="H60" i="6308"/>
  <c r="I60" i="6308"/>
  <c r="D61" i="6308"/>
  <c r="C61" i="6308"/>
  <c r="B61" i="6308"/>
  <c r="E61" i="6308"/>
  <c r="F61" i="6308"/>
  <c r="G61" i="6308"/>
  <c r="H61" i="6308"/>
  <c r="I61" i="6308"/>
  <c r="D62" i="6308"/>
  <c r="C62" i="6308"/>
  <c r="B62" i="6308"/>
  <c r="E62" i="6308"/>
  <c r="F62" i="6308"/>
  <c r="G62" i="6308"/>
  <c r="H62" i="6308"/>
  <c r="I62" i="6308"/>
  <c r="D63" i="6308"/>
  <c r="C63" i="6308"/>
  <c r="B63" i="6308"/>
  <c r="E63" i="6308"/>
  <c r="F63" i="6308"/>
  <c r="G63" i="6308"/>
  <c r="H63" i="6308"/>
  <c r="I63" i="6308"/>
  <c r="D64" i="6308"/>
  <c r="C64" i="6308"/>
  <c r="B64" i="6308"/>
  <c r="E64" i="6308"/>
  <c r="F64" i="6308"/>
  <c r="G64" i="6308"/>
  <c r="H64" i="6308"/>
  <c r="I64" i="6308"/>
  <c r="D65" i="6308"/>
  <c r="C65" i="6308"/>
  <c r="B65" i="6308"/>
  <c r="E65" i="6308"/>
  <c r="F65" i="6308"/>
  <c r="G65" i="6308"/>
  <c r="H65" i="6308"/>
  <c r="I65" i="6308"/>
  <c r="D66" i="6308"/>
  <c r="C66" i="6308"/>
  <c r="B66" i="6308"/>
  <c r="E66" i="6308"/>
  <c r="F66" i="6308"/>
  <c r="G66" i="6308"/>
  <c r="H66" i="6308"/>
  <c r="I66" i="6308"/>
  <c r="D67" i="6308"/>
  <c r="C67" i="6308"/>
  <c r="B67" i="6308"/>
  <c r="E67" i="6308"/>
  <c r="F67" i="6308"/>
  <c r="G67" i="6308"/>
  <c r="H67" i="6308"/>
  <c r="I67" i="6308"/>
  <c r="D68" i="6308"/>
  <c r="B68" i="6308"/>
  <c r="C68" i="6308"/>
  <c r="E68" i="6308"/>
  <c r="F68" i="6308"/>
  <c r="G68" i="6308"/>
  <c r="H68" i="6308"/>
  <c r="I68" i="6308"/>
  <c r="D69" i="6308"/>
  <c r="B69" i="6308"/>
  <c r="C69" i="6308"/>
  <c r="E69" i="6308"/>
  <c r="F69" i="6308"/>
  <c r="G69" i="6308"/>
  <c r="H69" i="6308"/>
  <c r="I69" i="6308"/>
  <c r="D70" i="6308"/>
  <c r="B70" i="6308"/>
  <c r="C70" i="6308"/>
  <c r="E70" i="6308"/>
  <c r="F70" i="6308"/>
  <c r="G70" i="6308"/>
  <c r="H70" i="6308"/>
  <c r="I70" i="6308"/>
  <c r="D71" i="6308"/>
  <c r="B71" i="6308"/>
  <c r="C71" i="6308"/>
  <c r="E71" i="6308"/>
  <c r="F71" i="6308"/>
  <c r="G71" i="6308"/>
  <c r="H71" i="6308"/>
  <c r="I71" i="6308"/>
  <c r="D72" i="6308"/>
  <c r="B72" i="6308"/>
  <c r="C72" i="6308"/>
  <c r="E72" i="6308"/>
  <c r="F72" i="6308"/>
  <c r="G72" i="6308"/>
  <c r="H72" i="6308"/>
  <c r="I72" i="6308"/>
  <c r="D73" i="6308"/>
  <c r="B73" i="6308"/>
  <c r="C73" i="6308"/>
  <c r="E73" i="6308"/>
  <c r="F73" i="6308"/>
  <c r="G73" i="6308"/>
  <c r="H73" i="6308"/>
  <c r="I73" i="6308"/>
  <c r="D74" i="6308"/>
  <c r="B74" i="6308"/>
  <c r="C74" i="6308"/>
  <c r="E74" i="6308"/>
  <c r="F74" i="6308"/>
  <c r="G74" i="6308"/>
  <c r="H74" i="6308"/>
  <c r="I74" i="6308"/>
  <c r="D75" i="6308"/>
  <c r="B75" i="6308"/>
  <c r="C75" i="6308"/>
  <c r="E75" i="6308"/>
  <c r="F75" i="6308"/>
  <c r="G75" i="6308"/>
  <c r="H75" i="6308"/>
  <c r="I75" i="6308"/>
  <c r="D76" i="6308"/>
  <c r="B76" i="6308"/>
  <c r="C76" i="6308"/>
  <c r="E76" i="6308"/>
  <c r="F76" i="6308"/>
  <c r="G76" i="6308"/>
  <c r="H76" i="6308"/>
  <c r="I76" i="6308"/>
  <c r="D77" i="6308"/>
  <c r="B77" i="6308"/>
  <c r="C77" i="6308"/>
  <c r="E77" i="6308"/>
  <c r="F77" i="6308"/>
  <c r="G77" i="6308"/>
  <c r="H77" i="6308"/>
  <c r="I77" i="6308"/>
  <c r="D78" i="6308"/>
  <c r="B78" i="6308"/>
  <c r="C78" i="6308"/>
  <c r="E78" i="6308"/>
  <c r="F78" i="6308"/>
  <c r="G78" i="6308"/>
  <c r="H78" i="6308"/>
  <c r="I78" i="6308"/>
  <c r="D79" i="6308"/>
  <c r="B79" i="6308"/>
  <c r="C79" i="6308"/>
  <c r="E79" i="6308"/>
  <c r="F79" i="6308"/>
  <c r="G79" i="6308"/>
  <c r="H79" i="6308"/>
  <c r="I79" i="6308"/>
  <c r="D80" i="6308"/>
  <c r="B80" i="6308"/>
  <c r="C80" i="6308"/>
  <c r="E80" i="6308"/>
  <c r="F80" i="6308"/>
  <c r="G80" i="6308"/>
  <c r="H80" i="6308"/>
  <c r="I80" i="6308"/>
  <c r="D81" i="6308"/>
  <c r="B81" i="6308"/>
  <c r="C81" i="6308"/>
  <c r="E81" i="6308"/>
  <c r="F81" i="6308"/>
  <c r="G81" i="6308"/>
  <c r="H81" i="6308"/>
  <c r="I81" i="6308"/>
  <c r="D82" i="6308"/>
  <c r="B82" i="6308"/>
  <c r="C82" i="6308"/>
  <c r="E82" i="6308"/>
  <c r="F82" i="6308"/>
  <c r="G82" i="6308"/>
  <c r="H82" i="6308"/>
  <c r="I82" i="6308"/>
  <c r="D83" i="6308"/>
  <c r="B83" i="6308"/>
  <c r="C83" i="6308"/>
  <c r="E83" i="6308"/>
  <c r="F83" i="6308"/>
  <c r="G83" i="6308"/>
  <c r="H83" i="6308"/>
  <c r="I83" i="6308"/>
  <c r="D84" i="6308"/>
  <c r="B84" i="6308"/>
  <c r="C84" i="6308"/>
  <c r="E84" i="6308"/>
  <c r="F84" i="6308"/>
  <c r="G84" i="6308"/>
  <c r="H84" i="6308"/>
  <c r="I84" i="6308"/>
  <c r="D85" i="6308"/>
  <c r="B85" i="6308"/>
  <c r="C85" i="6308"/>
  <c r="E85" i="6308"/>
  <c r="F85" i="6308"/>
  <c r="G85" i="6308"/>
  <c r="H85" i="6308"/>
  <c r="I85" i="6308"/>
  <c r="D86" i="6308"/>
  <c r="B86" i="6308"/>
  <c r="C86" i="6308"/>
  <c r="E86" i="6308"/>
  <c r="F86" i="6308"/>
  <c r="G86" i="6308"/>
  <c r="H86" i="6308"/>
  <c r="I86" i="6308"/>
  <c r="D87" i="6308"/>
  <c r="B87" i="6308"/>
  <c r="C87" i="6308"/>
  <c r="E87" i="6308"/>
  <c r="F87" i="6308"/>
  <c r="G87" i="6308"/>
  <c r="H87" i="6308"/>
  <c r="I87" i="6308"/>
  <c r="D88" i="6308"/>
  <c r="B88" i="6308"/>
  <c r="C88" i="6308"/>
  <c r="E88" i="6308"/>
  <c r="F88" i="6308"/>
  <c r="G88" i="6308"/>
  <c r="H88" i="6308"/>
  <c r="I88" i="6308"/>
  <c r="D89" i="6308"/>
  <c r="B89" i="6308"/>
  <c r="C89" i="6308"/>
  <c r="E89" i="6308"/>
  <c r="F89" i="6308"/>
  <c r="G89" i="6308"/>
  <c r="H89" i="6308"/>
  <c r="I89" i="6308"/>
  <c r="D90" i="6308"/>
  <c r="B90" i="6308"/>
  <c r="C90" i="6308"/>
  <c r="E90" i="6308"/>
  <c r="F90" i="6308"/>
  <c r="G90" i="6308"/>
  <c r="H90" i="6308"/>
  <c r="I90" i="6308"/>
  <c r="D91" i="6308"/>
  <c r="B91" i="6308"/>
  <c r="C91" i="6308"/>
  <c r="E91" i="6308"/>
  <c r="F91" i="6308"/>
  <c r="G91" i="6308"/>
  <c r="H91" i="6308"/>
  <c r="I91" i="6308"/>
  <c r="D92" i="6308"/>
  <c r="B92" i="6308"/>
  <c r="C92" i="6308"/>
  <c r="E92" i="6308"/>
  <c r="F92" i="6308"/>
  <c r="G92" i="6308"/>
  <c r="H92" i="6308"/>
  <c r="I92" i="6308"/>
  <c r="D93" i="6308"/>
  <c r="B93" i="6308"/>
  <c r="C93" i="6308"/>
  <c r="E93" i="6308"/>
  <c r="F93" i="6308"/>
  <c r="G93" i="6308"/>
  <c r="H93" i="6308"/>
  <c r="I93" i="6308"/>
  <c r="D94" i="6308"/>
  <c r="B94" i="6308"/>
  <c r="C94" i="6308"/>
  <c r="E94" i="6308"/>
  <c r="F94" i="6308"/>
  <c r="G94" i="6308"/>
  <c r="H94" i="6308"/>
  <c r="I94" i="6308"/>
  <c r="D95" i="6308"/>
  <c r="B95" i="6308"/>
  <c r="C95" i="6308"/>
  <c r="E95" i="6308"/>
  <c r="F95" i="6308"/>
  <c r="G95" i="6308"/>
  <c r="H95" i="6308"/>
  <c r="I95" i="6308"/>
  <c r="D96" i="6308"/>
  <c r="B96" i="6308"/>
  <c r="C96" i="6308"/>
  <c r="E96" i="6308"/>
  <c r="F96" i="6308"/>
  <c r="G96" i="6308"/>
  <c r="H96" i="6308"/>
  <c r="I96" i="6308"/>
  <c r="D97" i="6308"/>
  <c r="B97" i="6308"/>
  <c r="C97" i="6308"/>
  <c r="E97" i="6308"/>
  <c r="F97" i="6308"/>
  <c r="G97" i="6308"/>
  <c r="H97" i="6308"/>
  <c r="I97" i="6308"/>
  <c r="D98" i="6308"/>
  <c r="B98" i="6308"/>
  <c r="C98" i="6308"/>
  <c r="E98" i="6308"/>
  <c r="F98" i="6308"/>
  <c r="G98" i="6308"/>
  <c r="H98" i="6308"/>
  <c r="I98" i="6308"/>
  <c r="D99" i="6308"/>
  <c r="B99" i="6308"/>
  <c r="C99" i="6308"/>
  <c r="E99" i="6308"/>
  <c r="F99" i="6308"/>
  <c r="G99" i="6308"/>
  <c r="H99" i="6308"/>
  <c r="I99" i="6308"/>
  <c r="D100" i="6308"/>
  <c r="B100" i="6308"/>
  <c r="C100" i="6308"/>
  <c r="E100" i="6308"/>
  <c r="F100" i="6308"/>
  <c r="G100" i="6308"/>
  <c r="H100" i="6308"/>
  <c r="I100" i="6308"/>
  <c r="D101" i="6308"/>
  <c r="B101" i="6308"/>
  <c r="C101" i="6308"/>
  <c r="E101" i="6308"/>
  <c r="F101" i="6308"/>
  <c r="G101" i="6308"/>
  <c r="H101" i="6308"/>
  <c r="I101" i="6308"/>
  <c r="D102" i="6308"/>
  <c r="B102" i="6308"/>
  <c r="C102" i="6308"/>
  <c r="E102" i="6308"/>
  <c r="F102" i="6308"/>
  <c r="G102" i="6308"/>
  <c r="H102" i="6308"/>
  <c r="I102" i="6308"/>
  <c r="D103" i="6308"/>
  <c r="B103" i="6308"/>
  <c r="C103" i="6308"/>
  <c r="E103" i="6308"/>
  <c r="F103" i="6308"/>
  <c r="G103" i="6308"/>
  <c r="H103" i="6308"/>
  <c r="I103" i="6308"/>
  <c r="D104" i="6308"/>
  <c r="B104" i="6308"/>
  <c r="C104" i="6308"/>
  <c r="E104" i="6308"/>
  <c r="F104" i="6308"/>
  <c r="G104" i="6308"/>
  <c r="H104" i="6308"/>
  <c r="I104" i="6308"/>
  <c r="D105" i="6308"/>
  <c r="B105" i="6308"/>
  <c r="C105" i="6308"/>
  <c r="E105" i="6308"/>
  <c r="F105" i="6308"/>
  <c r="G105" i="6308"/>
  <c r="H105" i="6308"/>
  <c r="I105" i="6308"/>
  <c r="D106" i="6308"/>
  <c r="B106" i="6308"/>
  <c r="C106" i="6308"/>
  <c r="E106" i="6308"/>
  <c r="F106" i="6308"/>
  <c r="G106" i="6308"/>
  <c r="H106" i="6308"/>
  <c r="I106" i="6308"/>
  <c r="D107" i="6308"/>
  <c r="B107" i="6308"/>
  <c r="C107" i="6308"/>
  <c r="E107" i="6308"/>
  <c r="F107" i="6308"/>
  <c r="G107" i="6308"/>
  <c r="H107" i="6308"/>
  <c r="I107" i="6308"/>
  <c r="D108" i="6308"/>
  <c r="B108" i="6308"/>
  <c r="C108" i="6308"/>
  <c r="E108" i="6308"/>
  <c r="F108" i="6308"/>
  <c r="G108" i="6308"/>
  <c r="H108" i="6308"/>
  <c r="I108" i="6308"/>
  <c r="D109" i="6308"/>
  <c r="B109" i="6308"/>
  <c r="C109" i="6308"/>
  <c r="E109" i="6308"/>
  <c r="F109" i="6308"/>
  <c r="G109" i="6308"/>
  <c r="H109" i="6308"/>
  <c r="I109" i="6308"/>
  <c r="D110" i="6308"/>
  <c r="B110" i="6308"/>
  <c r="C110" i="6308"/>
  <c r="E110" i="6308"/>
  <c r="F110" i="6308"/>
  <c r="G110" i="6308"/>
  <c r="H110" i="6308"/>
  <c r="I110" i="6308"/>
  <c r="D111" i="6308"/>
  <c r="B111" i="6308"/>
  <c r="C111" i="6308"/>
  <c r="E111" i="6308"/>
  <c r="F111" i="6308"/>
  <c r="G111" i="6308"/>
  <c r="H111" i="6308"/>
  <c r="I111" i="6308"/>
  <c r="D112" i="6308"/>
  <c r="B112" i="6308"/>
  <c r="C112" i="6308"/>
  <c r="E112" i="6308"/>
  <c r="F112" i="6308"/>
  <c r="G112" i="6308"/>
  <c r="H112" i="6308"/>
  <c r="I112" i="6308"/>
  <c r="D113" i="6308"/>
  <c r="B113" i="6308"/>
  <c r="C113" i="6308"/>
  <c r="E113" i="6308"/>
  <c r="F113" i="6308"/>
  <c r="G113" i="6308"/>
  <c r="H113" i="6308"/>
  <c r="I113" i="6308"/>
  <c r="D114" i="6308"/>
  <c r="B114" i="6308"/>
  <c r="C114" i="6308"/>
  <c r="E114" i="6308"/>
  <c r="F114" i="6308"/>
  <c r="G114" i="6308"/>
  <c r="H114" i="6308"/>
  <c r="I114" i="6308"/>
  <c r="D115" i="6308"/>
  <c r="B115" i="6308"/>
  <c r="C115" i="6308"/>
  <c r="E115" i="6308"/>
  <c r="F115" i="6308"/>
  <c r="G115" i="6308"/>
  <c r="H115" i="6308"/>
  <c r="I115" i="6308"/>
  <c r="D116" i="6308"/>
  <c r="B116" i="6308"/>
  <c r="C116" i="6308"/>
  <c r="E116" i="6308"/>
  <c r="F116" i="6308"/>
  <c r="G116" i="6308"/>
  <c r="H116" i="6308"/>
  <c r="I116" i="6308"/>
  <c r="D117" i="6308"/>
  <c r="B117" i="6308"/>
  <c r="C117" i="6308"/>
  <c r="E117" i="6308"/>
  <c r="F117" i="6308"/>
  <c r="G117" i="6308"/>
  <c r="H117" i="6308"/>
  <c r="I117" i="6308"/>
  <c r="D118" i="6308"/>
  <c r="B118" i="6308"/>
  <c r="C118" i="6308"/>
  <c r="E118" i="6308"/>
  <c r="F118" i="6308"/>
  <c r="G118" i="6308"/>
  <c r="H118" i="6308"/>
  <c r="I118" i="6308"/>
  <c r="D119" i="6308"/>
  <c r="B119" i="6308"/>
  <c r="C119" i="6308"/>
  <c r="E119" i="6308"/>
  <c r="F119" i="6308"/>
  <c r="G119" i="6308"/>
  <c r="H119" i="6308"/>
  <c r="I119" i="6308"/>
  <c r="D120" i="6308"/>
  <c r="B120" i="6308"/>
  <c r="C120" i="6308"/>
  <c r="E120" i="6308"/>
  <c r="F120" i="6308"/>
  <c r="G120" i="6308"/>
  <c r="H120" i="6308"/>
  <c r="I120" i="6308"/>
  <c r="D121" i="6308"/>
  <c r="B121" i="6308"/>
  <c r="C121" i="6308"/>
  <c r="E121" i="6308"/>
  <c r="F121" i="6308"/>
  <c r="G121" i="6308"/>
  <c r="H121" i="6308"/>
  <c r="I121" i="6308"/>
  <c r="D122" i="6308"/>
  <c r="B122" i="6308"/>
  <c r="C122" i="6308"/>
  <c r="E122" i="6308"/>
  <c r="F122" i="6308"/>
  <c r="G122" i="6308"/>
  <c r="H122" i="6308"/>
  <c r="I122" i="6308"/>
  <c r="D123" i="6308"/>
  <c r="B123" i="6308"/>
  <c r="C123" i="6308"/>
  <c r="E123" i="6308"/>
  <c r="F123" i="6308"/>
  <c r="G123" i="6308"/>
  <c r="H123" i="6308"/>
  <c r="I123" i="6308"/>
  <c r="D124" i="6308"/>
  <c r="B124" i="6308"/>
  <c r="C124" i="6308"/>
  <c r="E124" i="6308"/>
  <c r="F124" i="6308"/>
  <c r="G124" i="6308"/>
  <c r="H124" i="6308"/>
  <c r="I124" i="6308"/>
  <c r="D125" i="6308"/>
  <c r="B125" i="6308"/>
  <c r="C125" i="6308"/>
  <c r="E125" i="6308"/>
  <c r="F125" i="6308"/>
  <c r="G125" i="6308"/>
  <c r="H125" i="6308"/>
  <c r="I125" i="6308"/>
  <c r="D126" i="6308"/>
  <c r="B126" i="6308"/>
  <c r="C126" i="6308"/>
  <c r="E126" i="6308"/>
  <c r="F126" i="6308"/>
  <c r="G126" i="6308"/>
  <c r="H126" i="6308"/>
  <c r="I126" i="6308"/>
  <c r="D127" i="6308"/>
  <c r="B127" i="6308"/>
  <c r="C127" i="6308"/>
  <c r="E127" i="6308"/>
  <c r="F127" i="6308"/>
  <c r="G127" i="6308"/>
  <c r="H127" i="6308"/>
  <c r="I127" i="6308"/>
  <c r="D128" i="6308"/>
  <c r="B128" i="6308"/>
  <c r="C128" i="6308"/>
  <c r="E128" i="6308"/>
  <c r="F128" i="6308"/>
  <c r="G128" i="6308"/>
  <c r="H128" i="6308"/>
  <c r="I128" i="6308"/>
  <c r="D129" i="6308"/>
  <c r="B129" i="6308"/>
  <c r="C129" i="6308"/>
  <c r="E129" i="6308"/>
  <c r="F129" i="6308"/>
  <c r="G129" i="6308"/>
  <c r="H129" i="6308"/>
  <c r="I129" i="6308"/>
  <c r="D130" i="6308"/>
  <c r="B130" i="6308"/>
  <c r="C130" i="6308"/>
  <c r="E130" i="6308"/>
  <c r="F130" i="6308"/>
  <c r="G130" i="6308"/>
  <c r="H130" i="6308"/>
  <c r="I130" i="6308"/>
  <c r="D131" i="6308"/>
  <c r="B131" i="6308"/>
  <c r="C131" i="6308"/>
  <c r="E131" i="6308"/>
  <c r="F131" i="6308"/>
  <c r="G131" i="6308"/>
  <c r="H131" i="6308"/>
  <c r="I131" i="6308"/>
  <c r="D132" i="6308"/>
  <c r="B132" i="6308"/>
  <c r="C132" i="6308"/>
  <c r="E132" i="6308"/>
  <c r="F132" i="6308"/>
  <c r="G132" i="6308"/>
  <c r="H132" i="6308"/>
  <c r="I132" i="6308"/>
  <c r="D133" i="6308"/>
  <c r="B133" i="6308"/>
  <c r="C133" i="6308"/>
  <c r="E133" i="6308"/>
  <c r="F133" i="6308"/>
  <c r="G133" i="6308"/>
  <c r="H133" i="6308"/>
  <c r="I133" i="6308"/>
  <c r="D134" i="6308"/>
  <c r="B134" i="6308"/>
  <c r="C134" i="6308"/>
  <c r="E134" i="6308"/>
  <c r="F134" i="6308"/>
  <c r="G134" i="6308"/>
  <c r="H134" i="6308"/>
  <c r="I134" i="6308"/>
  <c r="D135" i="6308"/>
  <c r="B135" i="6308"/>
  <c r="C135" i="6308"/>
  <c r="E135" i="6308"/>
  <c r="F135" i="6308"/>
  <c r="G135" i="6308"/>
  <c r="H135" i="6308"/>
  <c r="I135" i="6308"/>
  <c r="D136" i="6308"/>
  <c r="B136" i="6308"/>
  <c r="C136" i="6308"/>
  <c r="E136" i="6308"/>
  <c r="F136" i="6308"/>
  <c r="G136" i="6308"/>
  <c r="H136" i="6308"/>
  <c r="I136" i="6308"/>
  <c r="D137" i="6308"/>
  <c r="B137" i="6308"/>
  <c r="C137" i="6308"/>
  <c r="E137" i="6308"/>
  <c r="F137" i="6308"/>
  <c r="G137" i="6308"/>
  <c r="H137" i="6308"/>
  <c r="I137" i="6308"/>
  <c r="D138" i="6308"/>
  <c r="B138" i="6308"/>
  <c r="C138" i="6308"/>
  <c r="E138" i="6308"/>
  <c r="F138" i="6308"/>
  <c r="G138" i="6308"/>
  <c r="H138" i="6308"/>
  <c r="I138" i="6308"/>
  <c r="D139" i="6308"/>
  <c r="B139" i="6308"/>
  <c r="C139" i="6308"/>
  <c r="E139" i="6308"/>
  <c r="F139" i="6308"/>
  <c r="G139" i="6308"/>
  <c r="H139" i="6308"/>
  <c r="I139" i="6308"/>
  <c r="D140" i="6308"/>
  <c r="B140" i="6308"/>
  <c r="C140" i="6308"/>
  <c r="E140" i="6308"/>
  <c r="F140" i="6308"/>
  <c r="G140" i="6308"/>
  <c r="H140" i="6308"/>
  <c r="I140" i="6308"/>
  <c r="D141" i="6308"/>
  <c r="B141" i="6308"/>
  <c r="C141" i="6308"/>
  <c r="E141" i="6308"/>
  <c r="F141" i="6308"/>
  <c r="G141" i="6308"/>
  <c r="H141" i="6308"/>
  <c r="I141" i="6308"/>
  <c r="D142" i="6308"/>
  <c r="B142" i="6308"/>
  <c r="C142" i="6308"/>
  <c r="E142" i="6308"/>
  <c r="F142" i="6308"/>
  <c r="G142" i="6308"/>
  <c r="H142" i="6308"/>
  <c r="I142" i="6308"/>
  <c r="D143" i="6308"/>
  <c r="B143" i="6308"/>
  <c r="C143" i="6308"/>
  <c r="E143" i="6308"/>
  <c r="F143" i="6308"/>
  <c r="G143" i="6308"/>
  <c r="H143" i="6308"/>
  <c r="I143" i="6308"/>
  <c r="D144" i="6308"/>
  <c r="B144" i="6308"/>
  <c r="C144" i="6308"/>
  <c r="E144" i="6308"/>
  <c r="F144" i="6308"/>
  <c r="G144" i="6308"/>
  <c r="H144" i="6308"/>
  <c r="I144" i="6308"/>
  <c r="D145" i="6308"/>
  <c r="B145" i="6308"/>
  <c r="C145" i="6308"/>
  <c r="E145" i="6308"/>
  <c r="F145" i="6308"/>
  <c r="G145" i="6308"/>
  <c r="H145" i="6308"/>
  <c r="I145" i="6308"/>
  <c r="D146" i="6308"/>
  <c r="B146" i="6308"/>
  <c r="C146" i="6308"/>
  <c r="E146" i="6308"/>
  <c r="F146" i="6308"/>
  <c r="G146" i="6308"/>
  <c r="H146" i="6308"/>
  <c r="I146" i="6308"/>
  <c r="D147" i="6308"/>
  <c r="B147" i="6308"/>
  <c r="C147" i="6308"/>
  <c r="E147" i="6308"/>
  <c r="F147" i="6308"/>
  <c r="G147" i="6308"/>
  <c r="H147" i="6308"/>
  <c r="I147" i="6308"/>
  <c r="D148" i="6308"/>
  <c r="B148" i="6308"/>
  <c r="C148" i="6308"/>
  <c r="E148" i="6308"/>
  <c r="F148" i="6308"/>
  <c r="G148" i="6308"/>
  <c r="H148" i="6308"/>
  <c r="I148" i="6308"/>
  <c r="D149" i="6308"/>
  <c r="B149" i="6308"/>
  <c r="C149" i="6308"/>
  <c r="E149" i="6308"/>
  <c r="F149" i="6308"/>
  <c r="G149" i="6308"/>
  <c r="H149" i="6308"/>
  <c r="I149" i="6308"/>
  <c r="D150" i="6308"/>
  <c r="B150" i="6308"/>
  <c r="C150" i="6308"/>
  <c r="E150" i="6308"/>
  <c r="F150" i="6308"/>
  <c r="G150" i="6308"/>
  <c r="H150" i="6308"/>
  <c r="I150" i="6308"/>
  <c r="D151" i="6308"/>
  <c r="B151" i="6308"/>
  <c r="C151" i="6308"/>
  <c r="E151" i="6308"/>
  <c r="F151" i="6308"/>
  <c r="G151" i="6308"/>
  <c r="H151" i="6308"/>
  <c r="I151" i="6308"/>
  <c r="D152" i="6308"/>
  <c r="B152" i="6308"/>
  <c r="C152" i="6308"/>
  <c r="E152" i="6308"/>
  <c r="F152" i="6308"/>
  <c r="G152" i="6308"/>
  <c r="H152" i="6308"/>
  <c r="I152" i="6308"/>
  <c r="D153" i="6308"/>
  <c r="B153" i="6308"/>
  <c r="C153" i="6308"/>
  <c r="E153" i="6308"/>
  <c r="F153" i="6308"/>
  <c r="G153" i="6308"/>
  <c r="H153" i="6308"/>
  <c r="I153" i="6308"/>
  <c r="D154" i="6308"/>
  <c r="B154" i="6308"/>
  <c r="C154" i="6308"/>
  <c r="E154" i="6308"/>
  <c r="F154" i="6308"/>
  <c r="G154" i="6308"/>
  <c r="H154" i="6308"/>
  <c r="I154" i="6308"/>
  <c r="D155" i="6308"/>
  <c r="B155" i="6308"/>
  <c r="C155" i="6308"/>
  <c r="E155" i="6308"/>
  <c r="F155" i="6308"/>
  <c r="G155" i="6308"/>
  <c r="H155" i="6308"/>
  <c r="I155" i="6308"/>
  <c r="D156" i="6308"/>
  <c r="B156" i="6308"/>
  <c r="C156" i="6308"/>
  <c r="E156" i="6308"/>
  <c r="F156" i="6308"/>
  <c r="G156" i="6308"/>
  <c r="H156" i="6308"/>
  <c r="I156" i="6308"/>
  <c r="D157" i="6308"/>
  <c r="B157" i="6308"/>
  <c r="C157" i="6308"/>
  <c r="E157" i="6308"/>
  <c r="F157" i="6308"/>
  <c r="G157" i="6308"/>
  <c r="H157" i="6308"/>
  <c r="I157" i="6308"/>
  <c r="D158" i="6308"/>
  <c r="B158" i="6308"/>
  <c r="C158" i="6308"/>
  <c r="E158" i="6308"/>
  <c r="F158" i="6308"/>
  <c r="G158" i="6308"/>
  <c r="H158" i="6308"/>
  <c r="I158" i="6308"/>
  <c r="D159" i="6308"/>
  <c r="B159" i="6308"/>
  <c r="C159" i="6308"/>
  <c r="E159" i="6308"/>
  <c r="F159" i="6308"/>
  <c r="G159" i="6308"/>
  <c r="H159" i="6308"/>
  <c r="I159" i="6308"/>
  <c r="D160" i="6308"/>
  <c r="B160" i="6308"/>
  <c r="C160" i="6308"/>
  <c r="E160" i="6308"/>
  <c r="F160" i="6308"/>
  <c r="G160" i="6308"/>
  <c r="H160" i="6308"/>
  <c r="I160" i="6308"/>
  <c r="D161" i="6308"/>
  <c r="B161" i="6308"/>
  <c r="C161" i="6308"/>
  <c r="E161" i="6308"/>
  <c r="F161" i="6308"/>
  <c r="G161" i="6308"/>
  <c r="H161" i="6308"/>
  <c r="I161" i="6308"/>
  <c r="D162" i="6308"/>
  <c r="B162" i="6308"/>
  <c r="C162" i="6308"/>
  <c r="E162" i="6308"/>
  <c r="F162" i="6308"/>
  <c r="G162" i="6308"/>
  <c r="H162" i="6308"/>
  <c r="I162" i="6308"/>
  <c r="D163" i="6308"/>
  <c r="B163" i="6308"/>
  <c r="C163" i="6308"/>
  <c r="E163" i="6308"/>
  <c r="F163" i="6308"/>
  <c r="G163" i="6308"/>
  <c r="H163" i="6308"/>
  <c r="I163" i="6308"/>
  <c r="D164" i="6308"/>
  <c r="B164" i="6308"/>
  <c r="C164" i="6308"/>
  <c r="E164" i="6308"/>
  <c r="F164" i="6308"/>
  <c r="G164" i="6308"/>
  <c r="H164" i="6308"/>
  <c r="I164" i="6308"/>
  <c r="D165" i="6308"/>
  <c r="B165" i="6308"/>
  <c r="C165" i="6308"/>
  <c r="E165" i="6308"/>
  <c r="F165" i="6308"/>
  <c r="G165" i="6308"/>
  <c r="H165" i="6308"/>
  <c r="I165" i="6308"/>
  <c r="D166" i="6308"/>
  <c r="B166" i="6308"/>
  <c r="C166" i="6308"/>
  <c r="E166" i="6308"/>
  <c r="F166" i="6308"/>
  <c r="G166" i="6308"/>
  <c r="H166" i="6308"/>
  <c r="I166" i="6308"/>
  <c r="D167" i="6308"/>
  <c r="B167" i="6308"/>
  <c r="C167" i="6308"/>
  <c r="E167" i="6308"/>
  <c r="F167" i="6308"/>
  <c r="G167" i="6308"/>
  <c r="H167" i="6308"/>
  <c r="I167" i="6308"/>
  <c r="D168" i="6308"/>
  <c r="B168" i="6308"/>
  <c r="C168" i="6308"/>
  <c r="E168" i="6308"/>
  <c r="F168" i="6308"/>
  <c r="G168" i="6308"/>
  <c r="H168" i="6308"/>
  <c r="I168" i="6308"/>
  <c r="D169" i="6308"/>
  <c r="B169" i="6308"/>
  <c r="C169" i="6308"/>
  <c r="E169" i="6308"/>
  <c r="F169" i="6308"/>
  <c r="G169" i="6308"/>
  <c r="H169" i="6308"/>
  <c r="I169" i="6308"/>
  <c r="D170" i="6308"/>
  <c r="B170" i="6308"/>
  <c r="C170" i="6308"/>
  <c r="E170" i="6308"/>
  <c r="F170" i="6308"/>
  <c r="G170" i="6308"/>
  <c r="H170" i="6308"/>
  <c r="I170" i="6308"/>
  <c r="D171" i="6308"/>
  <c r="B171" i="6308"/>
  <c r="C171" i="6308"/>
  <c r="E171" i="6308"/>
  <c r="F171" i="6308"/>
  <c r="G171" i="6308"/>
  <c r="H171" i="6308"/>
  <c r="I171" i="6308"/>
  <c r="D172" i="6308"/>
  <c r="B172" i="6308"/>
  <c r="C172" i="6308"/>
  <c r="E172" i="6308"/>
  <c r="F172" i="6308"/>
  <c r="G172" i="6308"/>
  <c r="H172" i="6308"/>
  <c r="I172" i="6308"/>
  <c r="D173" i="6308"/>
  <c r="B173" i="6308"/>
  <c r="C173" i="6308"/>
  <c r="E173" i="6308"/>
  <c r="F173" i="6308"/>
  <c r="G173" i="6308"/>
  <c r="H173" i="6308"/>
  <c r="I173" i="6308"/>
  <c r="D174" i="6308"/>
  <c r="B174" i="6308"/>
  <c r="C174" i="6308"/>
  <c r="E174" i="6308"/>
  <c r="F174" i="6308"/>
  <c r="G174" i="6308"/>
  <c r="H174" i="6308"/>
  <c r="I174" i="6308"/>
  <c r="D175" i="6308"/>
  <c r="B175" i="6308"/>
  <c r="C175" i="6308"/>
  <c r="E175" i="6308"/>
  <c r="F175" i="6308"/>
  <c r="G175" i="6308"/>
  <c r="H175" i="6308"/>
  <c r="I175" i="6308"/>
  <c r="D176" i="6308"/>
  <c r="B176" i="6308"/>
  <c r="C176" i="6308"/>
  <c r="E176" i="6308"/>
  <c r="F176" i="6308"/>
  <c r="G176" i="6308"/>
  <c r="H176" i="6308"/>
  <c r="I176" i="6308"/>
  <c r="D177" i="6308"/>
  <c r="B177" i="6308"/>
  <c r="C177" i="6308"/>
  <c r="E177" i="6308"/>
  <c r="F177" i="6308"/>
  <c r="G177" i="6308"/>
  <c r="H177" i="6308"/>
  <c r="I177" i="6308"/>
  <c r="D178" i="6308"/>
  <c r="B178" i="6308"/>
  <c r="C178" i="6308"/>
  <c r="E178" i="6308"/>
  <c r="F178" i="6308"/>
  <c r="G178" i="6308"/>
  <c r="H178" i="6308"/>
  <c r="I178" i="6308"/>
  <c r="D179" i="6308"/>
  <c r="B179" i="6308"/>
  <c r="C179" i="6308"/>
  <c r="E179" i="6308"/>
  <c r="F179" i="6308"/>
  <c r="G179" i="6308"/>
  <c r="H179" i="6308"/>
  <c r="I179" i="6308"/>
  <c r="D180" i="6308"/>
  <c r="B180" i="6308"/>
  <c r="C180" i="6308"/>
  <c r="E180" i="6308"/>
  <c r="F180" i="6308"/>
  <c r="G180" i="6308"/>
  <c r="H180" i="6308"/>
  <c r="I180" i="6308"/>
  <c r="D181" i="6308"/>
  <c r="B181" i="6308"/>
  <c r="C181" i="6308"/>
  <c r="E181" i="6308"/>
  <c r="F181" i="6308"/>
  <c r="G181" i="6308"/>
  <c r="H181" i="6308"/>
  <c r="I181" i="6308"/>
  <c r="D182" i="6308"/>
  <c r="B182" i="6308"/>
  <c r="C182" i="6308"/>
  <c r="E182" i="6308"/>
  <c r="F182" i="6308"/>
  <c r="G182" i="6308"/>
  <c r="H182" i="6308"/>
  <c r="I182" i="6308"/>
  <c r="D183" i="6308"/>
  <c r="B183" i="6308"/>
  <c r="C183" i="6308"/>
  <c r="E183" i="6308"/>
  <c r="F183" i="6308"/>
  <c r="G183" i="6308"/>
  <c r="H183" i="6308"/>
  <c r="I183" i="6308"/>
  <c r="D184" i="6308"/>
  <c r="B184" i="6308"/>
  <c r="C184" i="6308"/>
  <c r="E184" i="6308"/>
  <c r="F184" i="6308"/>
  <c r="G184" i="6308"/>
  <c r="H184" i="6308"/>
  <c r="I184" i="6308"/>
  <c r="D185" i="6308"/>
  <c r="B185" i="6308"/>
  <c r="C185" i="6308"/>
  <c r="E185" i="6308"/>
  <c r="F185" i="6308"/>
  <c r="G185" i="6308"/>
  <c r="H185" i="6308"/>
  <c r="I185" i="6308"/>
  <c r="D186" i="6308"/>
  <c r="B186" i="6308"/>
  <c r="C186" i="6308"/>
  <c r="E186" i="6308"/>
  <c r="F186" i="6308"/>
  <c r="G186" i="6308"/>
  <c r="H186" i="6308"/>
  <c r="I186" i="6308"/>
  <c r="D187" i="6308"/>
  <c r="B187" i="6308"/>
  <c r="C187" i="6308"/>
  <c r="E187" i="6308"/>
  <c r="F187" i="6308"/>
  <c r="G187" i="6308"/>
  <c r="H187" i="6308"/>
  <c r="I187" i="6308"/>
  <c r="D188" i="6308"/>
  <c r="B188" i="6308"/>
  <c r="C188" i="6308"/>
  <c r="E188" i="6308"/>
  <c r="F188" i="6308"/>
  <c r="G188" i="6308"/>
  <c r="H188" i="6308"/>
  <c r="I188" i="6308"/>
  <c r="D189" i="6308"/>
  <c r="B189" i="6308"/>
  <c r="C189" i="6308"/>
  <c r="E189" i="6308"/>
  <c r="F189" i="6308"/>
  <c r="G189" i="6308"/>
  <c r="H189" i="6308"/>
  <c r="I189" i="6308"/>
  <c r="D190" i="6308"/>
  <c r="B190" i="6308"/>
  <c r="C190" i="6308"/>
  <c r="E190" i="6308"/>
  <c r="F190" i="6308"/>
  <c r="G190" i="6308"/>
  <c r="H190" i="6308"/>
  <c r="I190" i="6308"/>
  <c r="D191" i="6308"/>
  <c r="B191" i="6308"/>
  <c r="C191" i="6308"/>
  <c r="E191" i="6308"/>
  <c r="F191" i="6308"/>
  <c r="G191" i="6308"/>
  <c r="H191" i="6308"/>
  <c r="I191" i="6308"/>
  <c r="D192" i="6308"/>
  <c r="B192" i="6308"/>
  <c r="C192" i="6308"/>
  <c r="E192" i="6308"/>
  <c r="F192" i="6308"/>
  <c r="G192" i="6308"/>
  <c r="H192" i="6308"/>
  <c r="I192" i="6308"/>
  <c r="D193" i="6308"/>
  <c r="B193" i="6308"/>
  <c r="C193" i="6308"/>
  <c r="E193" i="6308"/>
  <c r="F193" i="6308"/>
  <c r="G193" i="6308"/>
  <c r="H193" i="6308"/>
  <c r="I193" i="6308"/>
  <c r="D194" i="6308"/>
  <c r="B194" i="6308"/>
  <c r="C194" i="6308"/>
  <c r="E194" i="6308"/>
  <c r="F194" i="6308"/>
  <c r="G194" i="6308"/>
  <c r="H194" i="6308"/>
  <c r="I194" i="6308"/>
  <c r="D195" i="6308"/>
  <c r="B195" i="6308"/>
  <c r="C195" i="6308"/>
  <c r="E195" i="6308"/>
  <c r="F195" i="6308"/>
  <c r="G195" i="6308"/>
  <c r="H195" i="6308"/>
  <c r="I195" i="6308"/>
  <c r="D196" i="6308"/>
  <c r="B196" i="6308"/>
  <c r="C196" i="6308"/>
  <c r="E196" i="6308"/>
  <c r="F196" i="6308"/>
  <c r="G196" i="6308"/>
  <c r="H196" i="6308"/>
  <c r="I196" i="6308"/>
  <c r="D197" i="6308"/>
  <c r="B197" i="6308"/>
  <c r="C197" i="6308"/>
  <c r="E197" i="6308"/>
  <c r="F197" i="6308"/>
  <c r="G197" i="6308"/>
  <c r="H197" i="6308"/>
  <c r="I197" i="6308"/>
  <c r="D198" i="6308"/>
  <c r="B198" i="6308"/>
  <c r="C198" i="6308"/>
  <c r="E198" i="6308"/>
  <c r="F198" i="6308"/>
  <c r="G198" i="6308"/>
  <c r="H198" i="6308"/>
  <c r="I198" i="6308"/>
  <c r="D199" i="6308"/>
  <c r="B199" i="6308"/>
  <c r="C199" i="6308"/>
  <c r="E199" i="6308"/>
  <c r="F199" i="6308"/>
  <c r="G199" i="6308"/>
  <c r="H199" i="6308"/>
  <c r="I199" i="6308"/>
  <c r="D200" i="6308"/>
  <c r="B200" i="6308"/>
  <c r="C200" i="6308"/>
  <c r="E200" i="6308"/>
  <c r="F200" i="6308"/>
  <c r="G200" i="6308"/>
  <c r="H200" i="6308"/>
  <c r="I200" i="6308"/>
  <c r="D201" i="6308"/>
  <c r="B201" i="6308"/>
  <c r="C201" i="6308"/>
  <c r="E201" i="6308"/>
  <c r="F201" i="6308"/>
  <c r="G201" i="6308"/>
  <c r="H201" i="6308"/>
  <c r="I201" i="6308"/>
  <c r="D202" i="6308"/>
  <c r="B202" i="6308"/>
  <c r="C202" i="6308"/>
  <c r="E202" i="6308"/>
  <c r="F202" i="6308"/>
  <c r="G202" i="6308"/>
  <c r="H202" i="6308"/>
  <c r="I202" i="6308"/>
  <c r="D203" i="6308"/>
  <c r="B203" i="6308"/>
  <c r="C203" i="6308"/>
  <c r="E203" i="6308"/>
  <c r="F203" i="6308"/>
  <c r="G203" i="6308"/>
  <c r="H203" i="6308"/>
  <c r="I203" i="6308"/>
  <c r="D204" i="6308"/>
  <c r="B204" i="6308"/>
  <c r="C204" i="6308"/>
  <c r="E204" i="6308"/>
  <c r="F204" i="6308"/>
  <c r="G204" i="6308"/>
  <c r="H204" i="6308"/>
  <c r="I204" i="6308"/>
  <c r="D205" i="6308"/>
  <c r="B205" i="6308"/>
  <c r="C205" i="6308"/>
  <c r="E205" i="6308"/>
  <c r="F205" i="6308"/>
  <c r="G205" i="6308"/>
  <c r="H205" i="6308"/>
  <c r="I205" i="6308"/>
  <c r="D206" i="6308"/>
  <c r="B206" i="6308"/>
  <c r="C206" i="6308"/>
  <c r="E206" i="6308"/>
  <c r="F206" i="6308"/>
  <c r="G206" i="6308"/>
  <c r="H206" i="6308"/>
  <c r="I206" i="6308"/>
  <c r="D207" i="6308"/>
  <c r="B207" i="6308"/>
  <c r="C207" i="6308"/>
  <c r="E207" i="6308"/>
  <c r="F207" i="6308"/>
  <c r="G207" i="6308"/>
  <c r="H207" i="6308"/>
  <c r="I207" i="6308"/>
  <c r="D208" i="6308"/>
  <c r="B208" i="6308"/>
  <c r="C208" i="6308"/>
  <c r="E208" i="6308"/>
  <c r="F208" i="6308"/>
  <c r="G208" i="6308"/>
  <c r="H208" i="6308"/>
  <c r="I208" i="6308"/>
  <c r="D209" i="6308"/>
  <c r="B209" i="6308"/>
  <c r="C209" i="6308"/>
  <c r="E209" i="6308"/>
  <c r="F209" i="6308"/>
  <c r="G209" i="6308"/>
  <c r="H209" i="6308"/>
  <c r="I209" i="6308"/>
  <c r="D210" i="6308"/>
  <c r="B210" i="6308"/>
  <c r="C210" i="6308"/>
  <c r="E210" i="6308"/>
  <c r="F210" i="6308"/>
  <c r="G210" i="6308"/>
  <c r="H210" i="6308"/>
  <c r="I210" i="6308"/>
  <c r="D211" i="6308"/>
  <c r="B211" i="6308"/>
  <c r="C211" i="6308"/>
  <c r="E211" i="6308"/>
  <c r="F211" i="6308"/>
  <c r="G211" i="6308"/>
  <c r="H211" i="6308"/>
  <c r="I211" i="6308"/>
  <c r="D212" i="6308"/>
  <c r="B212" i="6308"/>
  <c r="C212" i="6308"/>
  <c r="E212" i="6308"/>
  <c r="F212" i="6308"/>
  <c r="G212" i="6308"/>
  <c r="H212" i="6308"/>
  <c r="I212" i="6308"/>
  <c r="D213" i="6308"/>
  <c r="B213" i="6308"/>
  <c r="C213" i="6308"/>
  <c r="E213" i="6308"/>
  <c r="F213" i="6308"/>
  <c r="G213" i="6308"/>
  <c r="H213" i="6308"/>
  <c r="I213" i="6308"/>
  <c r="D214" i="6308"/>
  <c r="B214" i="6308"/>
  <c r="C214" i="6308"/>
  <c r="E214" i="6308"/>
  <c r="F214" i="6308"/>
  <c r="G214" i="6308"/>
  <c r="H214" i="6308"/>
  <c r="I214" i="6308"/>
  <c r="D215" i="6308"/>
  <c r="B215" i="6308"/>
  <c r="C215" i="6308"/>
  <c r="E215" i="6308"/>
  <c r="F215" i="6308"/>
  <c r="G215" i="6308"/>
  <c r="H215" i="6308"/>
  <c r="I215" i="6308"/>
  <c r="D216" i="6308"/>
  <c r="B216" i="6308"/>
  <c r="C216" i="6308"/>
  <c r="E216" i="6308"/>
  <c r="F216" i="6308"/>
  <c r="G216" i="6308"/>
  <c r="H216" i="6308"/>
  <c r="I216" i="6308"/>
  <c r="D217" i="6308"/>
  <c r="B217" i="6308"/>
  <c r="C217" i="6308"/>
  <c r="E217" i="6308"/>
  <c r="F217" i="6308"/>
  <c r="G217" i="6308"/>
  <c r="H217" i="6308"/>
  <c r="I217" i="6308"/>
  <c r="D218" i="6308"/>
  <c r="B218" i="6308"/>
  <c r="C218" i="6308"/>
  <c r="E218" i="6308"/>
  <c r="F218" i="6308"/>
  <c r="G218" i="6308"/>
  <c r="H218" i="6308"/>
  <c r="I218" i="6308"/>
  <c r="D219" i="6308"/>
  <c r="B219" i="6308"/>
  <c r="C219" i="6308"/>
  <c r="E219" i="6308"/>
  <c r="F219" i="6308"/>
  <c r="G219" i="6308"/>
  <c r="H219" i="6308"/>
  <c r="I219" i="6308"/>
  <c r="D220" i="6308"/>
  <c r="B220" i="6308"/>
  <c r="C220" i="6308"/>
  <c r="E220" i="6308"/>
  <c r="F220" i="6308"/>
  <c r="G220" i="6308"/>
  <c r="H220" i="6308"/>
  <c r="I220" i="6308"/>
  <c r="D221" i="6308"/>
  <c r="B221" i="6308"/>
  <c r="C221" i="6308"/>
  <c r="E221" i="6308"/>
  <c r="F221" i="6308"/>
  <c r="G221" i="6308"/>
  <c r="H221" i="6308"/>
  <c r="I221" i="6308"/>
  <c r="D222" i="6308"/>
  <c r="B222" i="6308"/>
  <c r="C222" i="6308"/>
  <c r="E222" i="6308"/>
  <c r="F222" i="6308"/>
  <c r="G222" i="6308"/>
  <c r="H222" i="6308"/>
  <c r="I222" i="6308"/>
  <c r="D223" i="6308"/>
  <c r="B223" i="6308"/>
  <c r="C223" i="6308"/>
  <c r="E223" i="6308"/>
  <c r="F223" i="6308"/>
  <c r="G223" i="6308"/>
  <c r="H223" i="6308"/>
  <c r="I223" i="6308"/>
  <c r="D224" i="6308"/>
  <c r="B224" i="6308"/>
  <c r="C224" i="6308"/>
  <c r="E224" i="6308"/>
  <c r="F224" i="6308"/>
  <c r="G224" i="6308"/>
  <c r="H224" i="6308"/>
  <c r="I224" i="6308"/>
  <c r="D225" i="6308"/>
  <c r="B225" i="6308"/>
  <c r="C225" i="6308"/>
  <c r="E225" i="6308"/>
  <c r="F225" i="6308"/>
  <c r="G225" i="6308"/>
  <c r="H225" i="6308"/>
  <c r="I225" i="6308"/>
  <c r="D226" i="6308"/>
  <c r="B226" i="6308"/>
  <c r="C226" i="6308"/>
  <c r="E226" i="6308"/>
  <c r="F226" i="6308"/>
  <c r="G226" i="6308"/>
  <c r="H226" i="6308"/>
  <c r="I226" i="6308"/>
  <c r="D227" i="6308"/>
  <c r="B227" i="6308"/>
  <c r="C227" i="6308"/>
  <c r="E227" i="6308"/>
  <c r="F227" i="6308"/>
  <c r="G227" i="6308"/>
  <c r="H227" i="6308"/>
  <c r="I227" i="6308"/>
  <c r="D228" i="6308"/>
  <c r="B228" i="6308"/>
  <c r="C228" i="6308"/>
  <c r="E228" i="6308"/>
  <c r="F228" i="6308"/>
  <c r="G228" i="6308"/>
  <c r="H228" i="6308"/>
  <c r="I228" i="6308"/>
  <c r="D229" i="6308"/>
  <c r="B229" i="6308"/>
  <c r="C229" i="6308"/>
  <c r="E229" i="6308"/>
  <c r="F229" i="6308"/>
  <c r="G229" i="6308"/>
  <c r="H229" i="6308"/>
  <c r="I229" i="6308"/>
  <c r="D230" i="6308"/>
  <c r="B230" i="6308"/>
  <c r="C230" i="6308"/>
  <c r="E230" i="6308"/>
  <c r="F230" i="6308"/>
  <c r="G230" i="6308"/>
  <c r="H230" i="6308"/>
  <c r="I230" i="6308"/>
  <c r="D231" i="6308"/>
  <c r="B231" i="6308"/>
  <c r="C231" i="6308"/>
  <c r="E231" i="6308"/>
  <c r="F231" i="6308"/>
  <c r="G231" i="6308"/>
  <c r="H231" i="6308"/>
  <c r="I231" i="6308"/>
  <c r="D232" i="6308"/>
  <c r="B232" i="6308"/>
  <c r="C232" i="6308"/>
  <c r="E232" i="6308"/>
  <c r="F232" i="6308"/>
  <c r="G232" i="6308"/>
  <c r="H232" i="6308"/>
  <c r="I232" i="6308"/>
  <c r="D233" i="6308"/>
  <c r="B233" i="6308"/>
  <c r="C233" i="6308"/>
  <c r="E233" i="6308"/>
  <c r="F233" i="6308"/>
  <c r="G233" i="6308"/>
  <c r="H233" i="6308"/>
  <c r="I233" i="6308"/>
  <c r="D234" i="6308"/>
  <c r="B234" i="6308"/>
  <c r="C234" i="6308"/>
  <c r="E234" i="6308"/>
  <c r="F234" i="6308"/>
  <c r="G234" i="6308"/>
  <c r="H234" i="6308"/>
  <c r="I234" i="6308"/>
  <c r="D235" i="6308"/>
  <c r="B235" i="6308"/>
  <c r="C235" i="6308"/>
  <c r="E235" i="6308"/>
  <c r="F235" i="6308"/>
  <c r="G235" i="6308"/>
  <c r="H235" i="6308"/>
  <c r="I235" i="6308"/>
  <c r="D236" i="6308"/>
  <c r="B236" i="6308"/>
  <c r="C236" i="6308"/>
  <c r="E236" i="6308"/>
  <c r="F236" i="6308"/>
  <c r="G236" i="6308"/>
  <c r="H236" i="6308"/>
  <c r="I236" i="6308"/>
  <c r="D237" i="6308"/>
  <c r="B237" i="6308"/>
  <c r="C237" i="6308"/>
  <c r="E237" i="6308"/>
  <c r="F237" i="6308"/>
  <c r="G237" i="6308"/>
  <c r="H237" i="6308"/>
  <c r="I237" i="6308"/>
  <c r="D238" i="6308"/>
  <c r="B238" i="6308"/>
  <c r="C238" i="6308"/>
  <c r="E238" i="6308"/>
  <c r="F238" i="6308"/>
  <c r="G238" i="6308"/>
  <c r="H238" i="6308"/>
  <c r="I238" i="6308"/>
  <c r="D239" i="6308"/>
  <c r="B239" i="6308"/>
  <c r="C239" i="6308"/>
  <c r="E239" i="6308"/>
  <c r="F239" i="6308"/>
  <c r="G239" i="6308"/>
  <c r="H239" i="6308"/>
  <c r="I239" i="6308"/>
  <c r="D240" i="6308"/>
  <c r="B240" i="6308"/>
  <c r="C240" i="6308"/>
  <c r="E240" i="6308"/>
  <c r="F240" i="6308"/>
  <c r="G240" i="6308"/>
  <c r="H240" i="6308"/>
  <c r="I240" i="6308"/>
  <c r="D241" i="6308"/>
  <c r="B241" i="6308"/>
  <c r="C241" i="6308"/>
  <c r="E241" i="6308"/>
  <c r="F241" i="6308"/>
  <c r="G241" i="6308"/>
  <c r="H241" i="6308"/>
  <c r="I241" i="6308"/>
  <c r="D242" i="6308"/>
  <c r="B242" i="6308"/>
  <c r="C242" i="6308"/>
  <c r="E242" i="6308"/>
  <c r="F242" i="6308"/>
  <c r="G242" i="6308"/>
  <c r="H242" i="6308"/>
  <c r="I242" i="6308"/>
  <c r="D243" i="6308"/>
  <c r="B243" i="6308"/>
  <c r="C243" i="6308"/>
  <c r="E243" i="6308"/>
  <c r="F243" i="6308"/>
  <c r="G243" i="6308"/>
  <c r="H243" i="6308"/>
  <c r="I243" i="6308"/>
  <c r="D244" i="6308"/>
  <c r="B244" i="6308"/>
  <c r="C244" i="6308"/>
  <c r="E244" i="6308"/>
  <c r="F244" i="6308"/>
  <c r="G244" i="6308"/>
  <c r="H244" i="6308"/>
  <c r="I244" i="6308"/>
  <c r="D245" i="6308"/>
  <c r="B245" i="6308"/>
  <c r="C245" i="6308"/>
  <c r="E245" i="6308"/>
  <c r="F245" i="6308"/>
  <c r="G245" i="6308"/>
  <c r="H245" i="6308"/>
  <c r="I245" i="6308"/>
  <c r="D246" i="6308"/>
  <c r="B246" i="6308"/>
  <c r="C246" i="6308"/>
  <c r="E246" i="6308"/>
  <c r="F246" i="6308"/>
  <c r="G246" i="6308"/>
  <c r="H246" i="6308"/>
  <c r="I246" i="6308"/>
  <c r="D247" i="6308"/>
  <c r="B247" i="6308"/>
  <c r="C247" i="6308"/>
  <c r="E247" i="6308"/>
  <c r="F247" i="6308"/>
  <c r="G247" i="6308"/>
  <c r="H247" i="6308"/>
  <c r="I247" i="6308"/>
  <c r="D248" i="6308"/>
  <c r="B248" i="6308"/>
  <c r="C248" i="6308"/>
  <c r="E248" i="6308"/>
  <c r="F248" i="6308"/>
  <c r="G248" i="6308"/>
  <c r="H248" i="6308"/>
  <c r="I248" i="6308"/>
  <c r="D249" i="6308"/>
  <c r="B249" i="6308"/>
  <c r="C249" i="6308"/>
  <c r="E249" i="6308"/>
  <c r="F249" i="6308"/>
  <c r="G249" i="6308"/>
  <c r="H249" i="6308"/>
  <c r="I249" i="6308"/>
  <c r="D250" i="6308"/>
  <c r="B250" i="6308"/>
  <c r="C250" i="6308"/>
  <c r="E250" i="6308"/>
  <c r="F250" i="6308"/>
  <c r="G250" i="6308"/>
  <c r="H250" i="6308"/>
  <c r="I250" i="6308"/>
  <c r="D251" i="6308"/>
  <c r="B251" i="6308"/>
  <c r="C251" i="6308"/>
  <c r="E251" i="6308"/>
  <c r="F251" i="6308"/>
  <c r="G251" i="6308"/>
  <c r="H251" i="6308"/>
  <c r="I251" i="6308"/>
  <c r="D252" i="6308"/>
  <c r="B252" i="6308"/>
  <c r="C252" i="6308"/>
  <c r="E252" i="6308"/>
  <c r="F252" i="6308"/>
  <c r="G252" i="6308"/>
  <c r="H252" i="6308"/>
  <c r="I252" i="6308"/>
  <c r="D253" i="6308"/>
  <c r="B253" i="6308"/>
  <c r="C253" i="6308"/>
  <c r="E253" i="6308"/>
  <c r="F253" i="6308"/>
  <c r="G253" i="6308"/>
  <c r="H253" i="6308"/>
  <c r="I253" i="6308"/>
  <c r="D254" i="6308"/>
  <c r="B254" i="6308"/>
  <c r="C254" i="6308"/>
  <c r="E254" i="6308"/>
  <c r="F254" i="6308"/>
  <c r="G254" i="6308"/>
  <c r="H254" i="6308"/>
  <c r="I254" i="6308"/>
  <c r="D255" i="6308"/>
  <c r="B255" i="6308"/>
  <c r="C255" i="6308"/>
  <c r="E255" i="6308"/>
  <c r="F255" i="6308"/>
  <c r="G255" i="6308"/>
  <c r="H255" i="6308"/>
  <c r="I255" i="6308"/>
  <c r="D256" i="6308"/>
  <c r="B256" i="6308"/>
  <c r="C256" i="6308"/>
  <c r="E256" i="6308"/>
  <c r="F256" i="6308"/>
  <c r="G256" i="6308"/>
  <c r="H256" i="6308"/>
  <c r="I256" i="6308"/>
  <c r="D257" i="6308"/>
  <c r="B257" i="6308"/>
  <c r="C257" i="6308"/>
  <c r="E257" i="6308"/>
  <c r="F257" i="6308"/>
  <c r="G257" i="6308"/>
  <c r="H257" i="6308"/>
  <c r="I257" i="6308"/>
  <c r="D258" i="6308"/>
  <c r="B258" i="6308"/>
  <c r="C258" i="6308"/>
  <c r="E258" i="6308"/>
  <c r="F258" i="6308"/>
  <c r="G258" i="6308"/>
  <c r="H258" i="6308"/>
  <c r="I258" i="6308"/>
  <c r="D259" i="6308"/>
  <c r="B259" i="6308"/>
  <c r="C259" i="6308"/>
  <c r="E259" i="6308"/>
  <c r="F259" i="6308"/>
  <c r="G259" i="6308"/>
  <c r="H259" i="6308"/>
  <c r="I259" i="6308"/>
  <c r="D260" i="6308"/>
  <c r="B260" i="6308"/>
  <c r="C260" i="6308"/>
  <c r="E260" i="6308"/>
  <c r="F260" i="6308"/>
  <c r="G260" i="6308"/>
  <c r="H260" i="6308"/>
  <c r="I260" i="6308"/>
  <c r="D261" i="6308"/>
  <c r="B261" i="6308"/>
  <c r="C261" i="6308"/>
  <c r="E261" i="6308"/>
  <c r="F261" i="6308"/>
  <c r="G261" i="6308"/>
  <c r="H261" i="6308"/>
  <c r="I261" i="6308"/>
  <c r="D262" i="6308"/>
  <c r="B262" i="6308"/>
  <c r="C262" i="6308"/>
  <c r="E262" i="6308"/>
  <c r="F262" i="6308"/>
  <c r="G262" i="6308"/>
  <c r="H262" i="6308"/>
  <c r="I262" i="6308"/>
  <c r="D263" i="6308"/>
  <c r="B263" i="6308"/>
  <c r="C263" i="6308"/>
  <c r="E263" i="6308"/>
  <c r="F263" i="6308"/>
  <c r="G263" i="6308"/>
  <c r="H263" i="6308"/>
  <c r="I263" i="6308"/>
  <c r="D264" i="6308"/>
  <c r="B264" i="6308"/>
  <c r="C264" i="6308"/>
  <c r="E264" i="6308"/>
  <c r="F264" i="6308"/>
  <c r="G264" i="6308"/>
  <c r="H264" i="6308"/>
  <c r="I264" i="6308"/>
  <c r="D265" i="6308"/>
  <c r="B265" i="6308"/>
  <c r="C265" i="6308"/>
  <c r="E265" i="6308"/>
  <c r="F265" i="6308"/>
  <c r="G265" i="6308"/>
  <c r="H265" i="6308"/>
  <c r="I265" i="6308"/>
  <c r="D266" i="6308"/>
  <c r="B266" i="6308"/>
  <c r="C266" i="6308"/>
  <c r="E266" i="6308"/>
  <c r="F266" i="6308"/>
  <c r="G266" i="6308"/>
  <c r="H266" i="6308"/>
  <c r="I266" i="6308"/>
  <c r="D267" i="6308"/>
  <c r="B267" i="6308"/>
  <c r="C267" i="6308"/>
  <c r="E267" i="6308"/>
  <c r="F267" i="6308"/>
  <c r="G267" i="6308"/>
  <c r="H267" i="6308"/>
  <c r="I267" i="6308"/>
  <c r="D268" i="6308"/>
  <c r="B268" i="6308"/>
  <c r="C268" i="6308"/>
  <c r="E268" i="6308"/>
  <c r="F268" i="6308"/>
  <c r="G268" i="630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  <c r="B270" i="6308"/>
  <c r="C270" i="6308"/>
  <c r="E270" i="6308"/>
  <c r="F270" i="6308"/>
  <c r="G270" i="6308"/>
  <c r="H270" i="6308"/>
  <c r="I270" i="6308"/>
  <c r="D271" i="6308"/>
  <c r="B271" i="6308"/>
  <c r="C271" i="6308"/>
  <c r="E271" i="6308"/>
  <c r="F271" i="6308"/>
  <c r="G271" i="6308"/>
  <c r="H271" i="6308"/>
  <c r="I271" i="6308"/>
  <c r="D272" i="6308"/>
  <c r="B272" i="6308"/>
  <c r="C272" i="6308"/>
  <c r="E272" i="6308"/>
  <c r="F272" i="6308"/>
  <c r="G272" i="6308"/>
  <c r="H272" i="6308"/>
  <c r="I272" i="6308"/>
  <c r="D273" i="6308"/>
  <c r="B273" i="6308"/>
  <c r="C273" i="6308"/>
  <c r="E273" i="6308"/>
  <c r="F273" i="6308"/>
  <c r="G273" i="6308"/>
  <c r="H273" i="6308"/>
  <c r="I273" i="6308"/>
  <c r="D274" i="6308"/>
  <c r="B274" i="6308"/>
  <c r="C274" i="6308"/>
  <c r="E274" i="6308"/>
  <c r="F274" i="6308"/>
  <c r="G274" i="6308"/>
  <c r="H274" i="6308"/>
  <c r="I274" i="6308"/>
  <c r="D275" i="6308"/>
  <c r="B275" i="6308"/>
  <c r="C275" i="6308"/>
  <c r="E275" i="6308"/>
  <c r="F275" i="6308"/>
  <c r="G275" i="6308"/>
  <c r="H275" i="6308"/>
  <c r="I275" i="6308"/>
  <c r="D276" i="6308"/>
  <c r="B276" i="6308"/>
  <c r="C276" i="6308"/>
  <c r="E276" i="6308"/>
  <c r="F276" i="6308"/>
  <c r="G276" i="6308"/>
  <c r="H276" i="6308"/>
  <c r="I276" i="6308"/>
  <c r="D277" i="6308"/>
  <c r="B277" i="6308"/>
  <c r="C277" i="6308"/>
  <c r="E277" i="6308"/>
  <c r="F277" i="6308"/>
  <c r="G277" i="6308"/>
  <c r="H277" i="6308"/>
  <c r="I277" i="6308"/>
  <c r="D278" i="6308"/>
  <c r="B278" i="6308"/>
  <c r="C278" i="6308"/>
  <c r="E278" i="6308"/>
  <c r="F278" i="6308"/>
  <c r="G278" i="6308"/>
  <c r="H278" i="6308"/>
  <c r="I278" i="6308"/>
  <c r="D279" i="6308"/>
  <c r="B279" i="6308"/>
  <c r="C279" i="6308"/>
  <c r="E279" i="6308"/>
  <c r="F279" i="6308"/>
  <c r="G279" i="6308"/>
  <c r="H279" i="6308"/>
  <c r="I279" i="6308"/>
  <c r="D280" i="6308"/>
  <c r="B280" i="6308"/>
  <c r="C280" i="6308"/>
  <c r="E280" i="6308"/>
  <c r="F280" i="6308"/>
  <c r="G280" i="6308"/>
  <c r="H280" i="6308"/>
  <c r="I280" i="6308"/>
  <c r="D281" i="6308"/>
  <c r="B281" i="6308"/>
  <c r="C281" i="6308"/>
  <c r="E281" i="6308"/>
  <c r="F281" i="6308"/>
  <c r="G281" i="6308"/>
  <c r="H281" i="6308"/>
  <c r="I281" i="6308"/>
  <c r="D282" i="6308"/>
  <c r="B282" i="6308"/>
  <c r="C282" i="6308"/>
  <c r="E282" i="6308"/>
  <c r="F282" i="6308"/>
  <c r="G282" i="6308"/>
  <c r="H282" i="6308"/>
  <c r="I282" i="6308"/>
  <c r="D283" i="6308"/>
  <c r="B283" i="6308"/>
  <c r="C283" i="6308"/>
  <c r="E283" i="6308"/>
  <c r="F283" i="6308"/>
  <c r="G283" i="6308"/>
  <c r="H283" i="6308"/>
  <c r="I283" i="6308"/>
  <c r="D284" i="6308"/>
  <c r="B284" i="6308"/>
  <c r="C284" i="6308"/>
  <c r="E284" i="6308"/>
  <c r="F284" i="6308"/>
  <c r="G284" i="6308"/>
  <c r="H284" i="6308"/>
  <c r="I284" i="6308"/>
  <c r="D285" i="6308"/>
  <c r="B285" i="6308"/>
  <c r="C285" i="6308"/>
  <c r="E285" i="6308"/>
  <c r="F285" i="6308"/>
  <c r="G285" i="6308"/>
  <c r="H285" i="6308"/>
  <c r="I285" i="6308"/>
  <c r="D286" i="6308"/>
  <c r="B286" i="6308"/>
  <c r="C286" i="6308"/>
  <c r="E286" i="6308"/>
  <c r="F286" i="6308"/>
  <c r="G286" i="6308"/>
  <c r="H286" i="6308"/>
  <c r="I286" i="6308"/>
  <c r="D287" i="6308"/>
  <c r="B287" i="6308"/>
  <c r="C287" i="6308"/>
  <c r="E287" i="6308"/>
  <c r="F287" i="6308"/>
  <c r="G287" i="6308"/>
  <c r="H287" i="6308"/>
  <c r="I287" i="6308"/>
  <c r="D288" i="6308"/>
  <c r="B288" i="6308"/>
  <c r="C288" i="6308"/>
  <c r="E288" i="6308"/>
  <c r="F288" i="6308"/>
  <c r="G288" i="6308"/>
  <c r="H288" i="6308"/>
  <c r="I288" i="6308"/>
  <c r="D289" i="6308"/>
  <c r="B289" i="6308"/>
  <c r="C289" i="6308"/>
  <c r="E289" i="6308"/>
  <c r="F289" i="6308"/>
  <c r="G289" i="6308"/>
  <c r="H289" i="6308"/>
  <c r="I289" i="6308"/>
  <c r="D290" i="6308"/>
  <c r="B290" i="6308"/>
  <c r="C290" i="6308"/>
  <c r="E290" i="6308"/>
  <c r="F290" i="6308"/>
  <c r="G290" i="6308"/>
  <c r="H290" i="6308"/>
  <c r="I290" i="6308"/>
  <c r="D291" i="6308"/>
  <c r="B291" i="6308"/>
  <c r="C291" i="6308"/>
  <c r="E291" i="6308"/>
  <c r="F291" i="6308"/>
  <c r="G291" i="6308"/>
  <c r="H291" i="6308"/>
  <c r="I291" i="6308"/>
  <c r="D292" i="6308"/>
  <c r="B292" i="6308"/>
  <c r="C292" i="6308"/>
  <c r="E292" i="6308"/>
  <c r="F292" i="6308"/>
  <c r="G292" i="6308"/>
  <c r="H292" i="6308"/>
  <c r="I292" i="6308"/>
  <c r="D293" i="6308"/>
  <c r="B293" i="6308"/>
  <c r="C293" i="6308"/>
  <c r="E293" i="6308"/>
  <c r="F293" i="6308"/>
  <c r="G293" i="6308"/>
  <c r="H293" i="6308"/>
  <c r="I293" i="6308"/>
  <c r="D294" i="6308"/>
  <c r="B294" i="6308"/>
  <c r="C294" i="6308"/>
  <c r="E294" i="6308"/>
  <c r="F294" i="6308"/>
  <c r="G294" i="6308"/>
  <c r="H294" i="6308"/>
  <c r="I294" i="6308"/>
  <c r="D295" i="6308"/>
  <c r="B295" i="6308"/>
  <c r="C295" i="6308"/>
  <c r="E295" i="6308"/>
  <c r="F295" i="6308"/>
  <c r="G295" i="6308"/>
  <c r="H295" i="6308"/>
  <c r="I295" i="6308"/>
  <c r="D296" i="6308"/>
  <c r="B296" i="6308"/>
  <c r="C296" i="6308"/>
  <c r="E296" i="6308"/>
  <c r="F296" i="6308"/>
  <c r="G296" i="6308"/>
  <c r="H296" i="6308"/>
  <c r="I296" i="6308"/>
  <c r="D297" i="6308"/>
  <c r="B297" i="6308"/>
  <c r="C297" i="6308"/>
  <c r="E297" i="6308"/>
  <c r="F297" i="6308"/>
  <c r="G297" i="6308"/>
  <c r="H297" i="6308"/>
  <c r="I297" i="6308"/>
  <c r="D298" i="6308"/>
  <c r="B298" i="6308"/>
  <c r="C298" i="6308"/>
  <c r="E298" i="6308"/>
  <c r="F298" i="6308"/>
  <c r="G298" i="6308"/>
  <c r="H298" i="6308"/>
  <c r="I298" i="6308"/>
  <c r="D299" i="6308"/>
  <c r="B299" i="6308"/>
  <c r="C299" i="6308"/>
  <c r="E299" i="6308"/>
  <c r="F299" i="6308"/>
  <c r="G299" i="6308"/>
  <c r="H299" i="6308"/>
  <c r="I299" i="6308"/>
  <c r="D300" i="6308"/>
  <c r="B300" i="6308"/>
  <c r="C300" i="6308"/>
  <c r="E300" i="6308"/>
  <c r="F300" i="6308"/>
  <c r="G300" i="6308"/>
  <c r="H300" i="6308"/>
  <c r="I300" i="6308"/>
  <c r="D301" i="6308"/>
  <c r="B301" i="6308"/>
  <c r="C301" i="6308"/>
  <c r="E301" i="6308"/>
  <c r="F301" i="6308"/>
  <c r="G301" i="6308"/>
  <c r="H301" i="6308"/>
  <c r="I301" i="6308"/>
  <c r="D302" i="6308"/>
  <c r="B302" i="6308"/>
  <c r="C302" i="6308"/>
  <c r="E302" i="6308"/>
  <c r="F302" i="6308"/>
  <c r="G302" i="6308"/>
  <c r="H302" i="6308"/>
  <c r="I302" i="6308"/>
  <c r="D303" i="6308"/>
  <c r="B303" i="6308"/>
  <c r="C303" i="6308"/>
  <c r="E303" i="6308"/>
  <c r="F303" i="6308"/>
  <c r="G303" i="6308"/>
  <c r="H303" i="6308"/>
  <c r="I303" i="6308"/>
  <c r="D304" i="6308"/>
  <c r="B304" i="6308"/>
  <c r="C304" i="6308"/>
  <c r="E304" i="6308"/>
  <c r="F304" i="6308"/>
  <c r="G304" i="6308"/>
  <c r="H304" i="6308"/>
  <c r="I304" i="6308"/>
  <c r="D305" i="6308"/>
  <c r="B305" i="6308"/>
  <c r="C305" i="6308"/>
  <c r="E305" i="6308"/>
  <c r="F305" i="6308"/>
  <c r="G305" i="6308"/>
  <c r="H305" i="6308"/>
  <c r="I305" i="6308"/>
  <c r="D306" i="6308"/>
  <c r="B306" i="6308"/>
  <c r="C306" i="6308"/>
  <c r="E306" i="6308"/>
  <c r="F306" i="6308"/>
  <c r="G306" i="6308"/>
  <c r="H306" i="6308"/>
  <c r="I306" i="6308"/>
  <c r="D307" i="6308"/>
  <c r="B307" i="6308"/>
  <c r="C307" i="6308"/>
  <c r="E307" i="6308"/>
  <c r="F307" i="6308"/>
  <c r="G307" i="6308"/>
  <c r="H307" i="6308"/>
  <c r="I307" i="6308"/>
  <c r="D308" i="6308"/>
  <c r="B308" i="6308"/>
  <c r="C308" i="6308"/>
  <c r="E308" i="6308"/>
  <c r="F308" i="6308"/>
  <c r="G308" i="6308"/>
  <c r="H308" i="6308"/>
  <c r="I308" i="6308"/>
  <c r="D309" i="6308"/>
  <c r="B309" i="6308"/>
  <c r="C309" i="6308"/>
  <c r="E309" i="6308"/>
  <c r="F309" i="6308"/>
  <c r="G309" i="6308"/>
  <c r="H309" i="6308"/>
  <c r="I309" i="6308"/>
  <c r="D310" i="6308"/>
  <c r="B310" i="6308"/>
  <c r="C310" i="6308"/>
  <c r="E310" i="6308"/>
  <c r="F310" i="6308"/>
  <c r="G310" i="6308"/>
  <c r="H310" i="6308"/>
  <c r="I310" i="6308"/>
  <c r="D311" i="6308"/>
  <c r="B311" i="6308"/>
  <c r="C311" i="6308"/>
  <c r="E311" i="6308"/>
  <c r="F311" i="6308"/>
  <c r="G311" i="6308"/>
  <c r="H311" i="6308"/>
  <c r="I311" i="6308"/>
  <c r="D312" i="6308"/>
  <c r="B312" i="6308"/>
  <c r="C312" i="6308"/>
  <c r="E312" i="6308"/>
  <c r="F312" i="6308"/>
  <c r="G312" i="6308"/>
  <c r="H312" i="6308"/>
  <c r="I312" i="6308"/>
  <c r="D313" i="6308"/>
  <c r="B313" i="6308"/>
  <c r="C313" i="6308"/>
  <c r="E313" i="6308"/>
  <c r="F313" i="6308"/>
  <c r="G313" i="6308"/>
  <c r="H313" i="6308"/>
  <c r="I313" i="6308"/>
  <c r="D314" i="6308"/>
  <c r="B314" i="6308"/>
  <c r="C314" i="6308"/>
  <c r="E314" i="6308"/>
  <c r="F314" i="6308"/>
  <c r="G314" i="6308"/>
  <c r="H314" i="6308"/>
  <c r="I314" i="6308"/>
  <c r="D315" i="6308"/>
  <c r="B315" i="6308"/>
  <c r="C315" i="6308"/>
  <c r="E315" i="6308"/>
  <c r="F315" i="6308"/>
  <c r="G315" i="6308"/>
  <c r="H315" i="6308"/>
  <c r="I315" i="6308"/>
  <c r="D316" i="6308"/>
  <c r="B316" i="6308"/>
  <c r="C316" i="6308"/>
  <c r="E316" i="6308"/>
  <c r="F316" i="6308"/>
  <c r="G316" i="6308"/>
  <c r="H316" i="6308"/>
  <c r="I316" i="6308"/>
  <c r="D317" i="6308"/>
  <c r="B317" i="6308"/>
  <c r="C317" i="6308"/>
  <c r="E317" i="6308"/>
  <c r="F317" i="6308"/>
  <c r="G317" i="6308"/>
  <c r="H317" i="6308"/>
  <c r="I317" i="6308"/>
  <c r="D318" i="6308"/>
  <c r="B318" i="6308"/>
  <c r="C318" i="6308"/>
  <c r="E318" i="6308"/>
  <c r="F318" i="6308"/>
  <c r="G318" i="6308"/>
  <c r="H318" i="6308"/>
  <c r="I318" i="6308"/>
  <c r="D319" i="6308"/>
  <c r="B319" i="6308"/>
  <c r="C319" i="6308"/>
  <c r="E319" i="6308"/>
  <c r="F319" i="6308"/>
  <c r="G319" i="6308"/>
  <c r="H319" i="6308"/>
  <c r="I319" i="6308"/>
  <c r="D320" i="6308"/>
  <c r="B320" i="6308"/>
  <c r="C320" i="6308"/>
  <c r="E320" i="6308"/>
  <c r="F320" i="6308"/>
  <c r="G320" i="6308"/>
  <c r="H320" i="6308"/>
  <c r="I320" i="6308"/>
  <c r="D321" i="6308"/>
  <c r="B321" i="6308"/>
  <c r="C321" i="6308"/>
  <c r="E321" i="6308"/>
  <c r="F321" i="6308"/>
  <c r="G321" i="6308"/>
  <c r="H321" i="6308"/>
  <c r="I321" i="6308"/>
  <c r="D322" i="6308"/>
  <c r="B322" i="6308"/>
  <c r="C322" i="6308"/>
  <c r="E322" i="6308"/>
  <c r="F322" i="6308"/>
  <c r="G322" i="6308"/>
  <c r="H322" i="6308"/>
  <c r="I322" i="6308"/>
  <c r="D323" i="6308"/>
  <c r="B323" i="6308"/>
  <c r="C323" i="6308"/>
  <c r="E323" i="6308"/>
  <c r="F323" i="6308"/>
  <c r="G323" i="6308"/>
  <c r="H323" i="6308"/>
  <c r="I323" i="6308"/>
  <c r="D324" i="6308"/>
  <c r="B324" i="6308"/>
  <c r="C324" i="6308"/>
  <c r="E324" i="6308"/>
  <c r="F324" i="6308"/>
  <c r="G324" i="6308"/>
  <c r="H324" i="6308"/>
  <c r="I324" i="6308"/>
  <c r="D325" i="6308"/>
  <c r="B325" i="6308"/>
  <c r="C325" i="6308"/>
  <c r="E325" i="6308"/>
  <c r="F325" i="6308"/>
  <c r="G325" i="6308"/>
  <c r="H325" i="6308"/>
  <c r="I325" i="6308"/>
  <c r="D326" i="6308"/>
  <c r="B326" i="6308"/>
  <c r="C326" i="6308"/>
  <c r="E326" i="6308"/>
  <c r="F326" i="6308"/>
  <c r="G326" i="6308"/>
  <c r="H326" i="6308"/>
  <c r="I326" i="6308"/>
  <c r="D327" i="6308"/>
  <c r="B327" i="6308"/>
  <c r="C327" i="6308"/>
  <c r="E327" i="6308"/>
  <c r="F327" i="6308"/>
  <c r="G327" i="6308"/>
  <c r="H327" i="6308"/>
  <c r="I327" i="6308"/>
  <c r="D328" i="6308"/>
  <c r="B328" i="6308"/>
  <c r="C328" i="6308"/>
  <c r="E328" i="6308"/>
  <c r="F328" i="6308"/>
  <c r="G328" i="6308"/>
  <c r="H328" i="6308"/>
  <c r="I328" i="6308"/>
  <c r="D329" i="6308"/>
  <c r="B329" i="6308"/>
  <c r="C329" i="6308"/>
  <c r="E329" i="6308"/>
  <c r="F329" i="6308"/>
  <c r="G329" i="6308"/>
  <c r="H329" i="6308"/>
  <c r="I329" i="6308"/>
  <c r="D330" i="6308"/>
  <c r="B330" i="6308"/>
  <c r="C330" i="6308"/>
  <c r="E330" i="6308"/>
  <c r="F330" i="6308"/>
  <c r="G330" i="6308"/>
  <c r="H330" i="6308"/>
  <c r="I330" i="6308"/>
  <c r="D331" i="6308"/>
  <c r="B331" i="6308"/>
  <c r="C331" i="6308"/>
  <c r="E331" i="6308"/>
  <c r="F331" i="6308"/>
  <c r="G331" i="6308"/>
  <c r="H331" i="6308"/>
  <c r="I331" i="6308"/>
  <c r="D332" i="6308"/>
  <c r="B332" i="6308"/>
  <c r="C332" i="6308"/>
  <c r="E332" i="6308"/>
  <c r="F332" i="6308"/>
  <c r="G332" i="6308"/>
  <c r="H332" i="6308"/>
  <c r="I332" i="6308"/>
  <c r="D333" i="6308"/>
  <c r="B333" i="6308"/>
  <c r="C333" i="6308"/>
  <c r="E333" i="6308"/>
  <c r="F333" i="6308"/>
  <c r="G333" i="6308"/>
  <c r="H333" i="6308"/>
  <c r="I333" i="6308"/>
  <c r="D334" i="6308"/>
  <c r="B334" i="6308"/>
  <c r="C334" i="6308"/>
  <c r="E334" i="6308"/>
  <c r="F334" i="6308"/>
  <c r="G334" i="6308"/>
  <c r="H334" i="6308"/>
  <c r="I334" i="6308"/>
  <c r="D335" i="6308"/>
  <c r="B335" i="6308"/>
  <c r="C335" i="6308"/>
  <c r="E335" i="6308"/>
  <c r="F335" i="6308"/>
  <c r="G335" i="6308"/>
  <c r="H335" i="6308"/>
  <c r="I335" i="6308"/>
  <c r="D336" i="6308"/>
  <c r="B336" i="6308"/>
  <c r="C336" i="6308"/>
  <c r="E336" i="6308"/>
  <c r="F336" i="6308"/>
  <c r="G336" i="6308"/>
  <c r="H336" i="6308"/>
  <c r="I336" i="6308"/>
  <c r="D337" i="6308"/>
  <c r="B337" i="6308"/>
  <c r="C337" i="6308"/>
  <c r="E337" i="6308"/>
  <c r="F337" i="6308"/>
  <c r="G337" i="6308"/>
  <c r="H337" i="6308"/>
  <c r="I337" i="6308"/>
  <c r="D338" i="6308"/>
  <c r="B338" i="6308"/>
  <c r="C338" i="6308"/>
  <c r="E338" i="6308"/>
  <c r="F338" i="6308"/>
  <c r="G338" i="6308"/>
  <c r="H338" i="6308"/>
  <c r="I338" i="6308"/>
  <c r="D339" i="6308"/>
  <c r="B339" i="6308"/>
  <c r="C339" i="6308"/>
  <c r="E339" i="6308"/>
  <c r="F339" i="6308"/>
  <c r="G339" i="6308"/>
  <c r="H339" i="6308"/>
  <c r="I339" i="6308"/>
  <c r="D340" i="6308"/>
  <c r="B340" i="6308"/>
  <c r="C340" i="6308"/>
  <c r="E340" i="6308"/>
  <c r="F340" i="6308"/>
  <c r="G340" i="6308"/>
  <c r="H340" i="6308"/>
  <c r="I340" i="6308"/>
  <c r="D341" i="6308"/>
  <c r="B341" i="6308"/>
  <c r="C341" i="6308"/>
  <c r="E341" i="6308"/>
  <c r="F341" i="6308"/>
  <c r="G341" i="6308"/>
  <c r="H341" i="6308"/>
  <c r="I341" i="6308"/>
  <c r="D342" i="6308"/>
  <c r="B342" i="6308"/>
  <c r="C342" i="6308"/>
  <c r="E342" i="6308"/>
  <c r="F342" i="6308"/>
  <c r="G342" i="6308"/>
  <c r="H342" i="6308"/>
  <c r="I342" i="6308"/>
  <c r="D343" i="6308"/>
  <c r="B343" i="6308"/>
  <c r="C343" i="6308"/>
  <c r="E343" i="6308"/>
  <c r="F343" i="6308"/>
  <c r="G343" i="6308"/>
  <c r="H343" i="6308"/>
  <c r="I343" i="6308"/>
  <c r="D344" i="6308"/>
  <c r="B344" i="6308"/>
  <c r="C344" i="6308"/>
  <c r="E344" i="6308"/>
  <c r="F344" i="6308"/>
  <c r="G344" i="6308"/>
  <c r="H344" i="6308"/>
  <c r="I344" i="6308"/>
  <c r="D345" i="6308"/>
  <c r="B345" i="6308"/>
  <c r="C345" i="6308"/>
  <c r="E345" i="6308"/>
  <c r="F345" i="6308"/>
  <c r="G345" i="6308"/>
  <c r="H345" i="6308"/>
  <c r="I345" i="6308"/>
  <c r="D346" i="6308"/>
  <c r="B346" i="6308"/>
  <c r="C346" i="6308"/>
  <c r="E346" i="6308"/>
  <c r="F346" i="6308"/>
  <c r="G346" i="6308"/>
  <c r="H346" i="6308"/>
  <c r="I346" i="6308"/>
  <c r="D347" i="6308"/>
  <c r="B347" i="6308"/>
  <c r="C347" i="6308"/>
  <c r="E347" i="6308"/>
  <c r="F347" i="6308"/>
  <c r="G347" i="6308"/>
  <c r="H347" i="6308"/>
  <c r="I347" i="6308"/>
  <c r="D348" i="6308"/>
  <c r="B348" i="6308"/>
  <c r="C348" i="6308"/>
  <c r="E348" i="6308"/>
  <c r="F348" i="6308"/>
  <c r="G348" i="6308"/>
  <c r="H348" i="6308"/>
  <c r="I348" i="6308"/>
  <c r="D349" i="6308"/>
  <c r="B349" i="6308"/>
  <c r="C349" i="6308"/>
  <c r="E349" i="6308"/>
  <c r="F349" i="6308"/>
  <c r="G349" i="6308"/>
  <c r="H349" i="6308"/>
  <c r="I349" i="6308"/>
  <c r="D350" i="6308"/>
  <c r="B350" i="6308"/>
  <c r="C350" i="6308"/>
  <c r="E350" i="6308"/>
  <c r="F350" i="6308"/>
  <c r="G350" i="6308"/>
  <c r="H350" i="6308"/>
  <c r="I350" i="6308"/>
  <c r="D351" i="6308"/>
  <c r="B351" i="6308"/>
  <c r="C351" i="6308"/>
  <c r="E351" i="6308"/>
  <c r="F351" i="6308"/>
  <c r="G351" i="6308"/>
  <c r="H351" i="6308"/>
  <c r="I351" i="6308"/>
  <c r="D352" i="6308"/>
  <c r="B352" i="6308"/>
  <c r="C352" i="6308"/>
  <c r="E352" i="6308"/>
  <c r="F352" i="6308"/>
  <c r="G352" i="6308"/>
  <c r="H352" i="6308"/>
  <c r="I352" i="6308"/>
  <c r="D353" i="6308"/>
  <c r="B353" i="6308"/>
  <c r="C353" i="6308"/>
  <c r="E353" i="6308"/>
  <c r="F353" i="6308"/>
  <c r="G353" i="6308"/>
  <c r="H353" i="6308"/>
  <c r="I353" i="6308"/>
  <c r="D354" i="6308"/>
  <c r="B354" i="6308"/>
  <c r="C354" i="6308"/>
  <c r="E354" i="6308"/>
  <c r="F354" i="6308"/>
  <c r="G354" i="6308"/>
  <c r="H354" i="6308"/>
  <c r="I354" i="6308"/>
  <c r="D355" i="6308"/>
  <c r="B355" i="6308"/>
  <c r="C355" i="6308"/>
  <c r="E355" i="6308"/>
  <c r="F355" i="6308"/>
  <c r="G355" i="6308"/>
  <c r="H355" i="6308"/>
  <c r="I355" i="6308"/>
  <c r="D356" i="6308"/>
  <c r="B356" i="6308"/>
  <c r="C356" i="6308"/>
  <c r="E356" i="6308"/>
  <c r="F356" i="6308"/>
  <c r="G356" i="6308"/>
  <c r="H356" i="6308"/>
  <c r="I356" i="6308"/>
  <c r="D357" i="6308"/>
  <c r="B357" i="6308"/>
  <c r="C357" i="6308"/>
  <c r="E357" i="6308"/>
  <c r="F357" i="6308"/>
  <c r="G357" i="6308"/>
  <c r="H357" i="6308"/>
  <c r="I357" i="6308"/>
  <c r="D358" i="6308"/>
  <c r="B358" i="6308"/>
  <c r="C358" i="6308"/>
  <c r="E358" i="6308"/>
  <c r="F358" i="6308"/>
  <c r="G358" i="6308"/>
  <c r="H358" i="6308"/>
  <c r="I358" i="6308"/>
  <c r="D359" i="6308"/>
  <c r="B359" i="6308"/>
  <c r="C359" i="6308"/>
  <c r="E359" i="6308"/>
  <c r="F359" i="6308"/>
  <c r="G359" i="6308"/>
  <c r="H359" i="6308"/>
  <c r="I359" i="6308"/>
  <c r="D360" i="6308"/>
  <c r="B360" i="6308"/>
  <c r="C360" i="6308"/>
  <c r="E360" i="6308"/>
  <c r="F360" i="6308"/>
  <c r="G360" i="6308"/>
  <c r="H360" i="6308"/>
  <c r="I360" i="6308"/>
  <c r="D361" i="6308"/>
  <c r="B361" i="6308"/>
  <c r="C361" i="6308"/>
  <c r="E361" i="6308"/>
  <c r="F361" i="6308"/>
  <c r="G361" i="6308"/>
  <c r="H361" i="6308"/>
  <c r="I361" i="6308"/>
  <c r="D362" i="6308"/>
  <c r="B362" i="6308"/>
  <c r="C362" i="6308"/>
  <c r="E362" i="6308"/>
  <c r="F362" i="6308"/>
  <c r="G362" i="6308"/>
  <c r="H362" i="6308"/>
  <c r="I362" i="6308"/>
  <c r="D363" i="6308"/>
  <c r="B363" i="6308"/>
  <c r="C363" i="6308"/>
  <c r="E363" i="6308"/>
  <c r="F363" i="6308"/>
  <c r="G363" i="6308"/>
  <c r="H363" i="6308"/>
  <c r="I363" i="6308"/>
  <c r="D364" i="6308"/>
  <c r="B364" i="6308"/>
  <c r="C364" i="6308"/>
  <c r="E364" i="6308"/>
  <c r="F364" i="6308"/>
  <c r="G364" i="6308"/>
  <c r="H364" i="6308"/>
  <c r="I364" i="6308"/>
  <c r="D365" i="6308"/>
  <c r="B365" i="6308"/>
  <c r="C365" i="6308"/>
  <c r="E365" i="6308"/>
  <c r="F365" i="6308"/>
  <c r="G365" i="6308"/>
  <c r="H365" i="6308"/>
  <c r="I365" i="6308"/>
  <c r="D366" i="6308"/>
  <c r="B366" i="6308"/>
  <c r="C366" i="6308"/>
  <c r="E366" i="6308"/>
  <c r="F366" i="6308"/>
  <c r="G366" i="6308"/>
  <c r="H366" i="6308"/>
  <c r="I366" i="6308"/>
  <c r="D367" i="6308"/>
  <c r="B367" i="6308"/>
  <c r="C367" i="6308"/>
  <c r="E367" i="6308"/>
  <c r="F367" i="6308"/>
  <c r="G367" i="6308"/>
  <c r="H367" i="6308"/>
  <c r="I367" i="6308"/>
  <c r="D368" i="6308"/>
  <c r="B368" i="6308"/>
  <c r="C368" i="6308"/>
  <c r="E368" i="6308"/>
  <c r="F368" i="6308"/>
  <c r="G368" i="6308"/>
  <c r="H368" i="6308"/>
  <c r="I368" i="6308"/>
  <c r="D369" i="6308"/>
  <c r="B369" i="6308"/>
  <c r="C369" i="6308"/>
  <c r="E369" i="6308"/>
  <c r="F369" i="6308"/>
  <c r="G369" i="6308"/>
  <c r="H369" i="6308"/>
  <c r="I369" i="6308"/>
  <c r="D370" i="6308"/>
  <c r="B370" i="6308"/>
  <c r="C370" i="6308"/>
  <c r="E370" i="6308"/>
  <c r="F370" i="6308"/>
  <c r="G370" i="6308"/>
  <c r="H370" i="6308"/>
  <c r="I370" i="6308"/>
  <c r="D371" i="6308"/>
  <c r="B371" i="6308"/>
  <c r="C371" i="6308"/>
  <c r="E371" i="6308"/>
  <c r="F371" i="6308"/>
  <c r="G371" i="6308"/>
  <c r="H371" i="6308"/>
  <c r="I371" i="6308"/>
  <c r="D372" i="6308"/>
  <c r="B372" i="6308"/>
  <c r="C372" i="6308"/>
  <c r="E372" i="6308"/>
  <c r="F372" i="6308"/>
  <c r="G372" i="6308"/>
  <c r="H372" i="6308"/>
  <c r="I372" i="6308"/>
  <c r="D373" i="6308"/>
  <c r="B373" i="6308"/>
  <c r="C373" i="6308"/>
  <c r="E373" i="6308"/>
  <c r="F373" i="6308"/>
  <c r="G373" i="6308"/>
  <c r="H373" i="6308"/>
  <c r="I373" i="6308"/>
  <c r="D374" i="6308"/>
  <c r="B374" i="6308"/>
  <c r="C374" i="6308"/>
  <c r="E374" i="6308"/>
  <c r="F374" i="6308"/>
  <c r="G374" i="6308"/>
  <c r="H374" i="6308"/>
  <c r="I374" i="6308"/>
  <c r="D375" i="6308"/>
  <c r="B375" i="6308"/>
  <c r="C375" i="6308"/>
  <c r="E375" i="6308"/>
  <c r="F375" i="6308"/>
  <c r="G375" i="6308"/>
  <c r="H375" i="6308"/>
  <c r="I375" i="6308"/>
  <c r="D376" i="6308"/>
  <c r="B376" i="6308"/>
  <c r="C376" i="6308"/>
  <c r="E376" i="6308"/>
  <c r="F376" i="6308"/>
  <c r="G376" i="6308"/>
  <c r="H376" i="6308"/>
  <c r="I376" i="6308"/>
  <c r="D377" i="6308"/>
  <c r="B377" i="6308"/>
  <c r="C377" i="6308"/>
  <c r="E377" i="6308"/>
  <c r="F377" i="6308"/>
  <c r="G377" i="6308"/>
  <c r="H377" i="6308"/>
  <c r="I377" i="6308"/>
  <c r="D378" i="6308"/>
  <c r="B378" i="6308"/>
  <c r="C378" i="6308"/>
  <c r="E378" i="6308"/>
  <c r="F378" i="6308"/>
  <c r="G378" i="6308"/>
  <c r="H378" i="6308"/>
  <c r="I378" i="6308"/>
  <c r="D379" i="6308"/>
  <c r="B379" i="6308"/>
  <c r="C379" i="6308"/>
  <c r="E379" i="6308"/>
  <c r="F379" i="6308"/>
  <c r="G379" i="6308"/>
  <c r="H379" i="6308"/>
  <c r="I379" i="6308"/>
  <c r="D380" i="6308"/>
  <c r="B380" i="6308"/>
  <c r="C380" i="6308"/>
  <c r="E380" i="6308"/>
  <c r="F380" i="6308"/>
  <c r="G380" i="6308"/>
  <c r="H380" i="6308"/>
  <c r="I380" i="6308"/>
  <c r="D381" i="6308"/>
  <c r="B381" i="6308"/>
  <c r="C381" i="6308"/>
  <c r="E381" i="6308"/>
  <c r="F381" i="6308"/>
  <c r="G381" i="6308"/>
  <c r="H381" i="6308"/>
  <c r="I381" i="6308"/>
  <c r="D382" i="6308"/>
  <c r="B382" i="6308"/>
  <c r="C382" i="6308"/>
  <c r="E382" i="6308"/>
  <c r="F382" i="6308"/>
  <c r="G382" i="6308"/>
  <c r="H382" i="6308"/>
  <c r="I382" i="6308"/>
  <c r="D383" i="6308"/>
  <c r="B383" i="6308"/>
  <c r="C383" i="6308"/>
  <c r="E383" i="6308"/>
  <c r="F383" i="6308"/>
  <c r="G383" i="6308"/>
  <c r="H383" i="6308"/>
  <c r="I383" i="6308"/>
  <c r="D384" i="6308"/>
  <c r="B384" i="6308"/>
  <c r="C384" i="6308"/>
  <c r="E384" i="6308"/>
  <c r="F384" i="6308"/>
  <c r="G384" i="6308"/>
  <c r="H384" i="6308"/>
  <c r="I384" i="6308"/>
  <c r="D385" i="6308"/>
  <c r="B385" i="6308"/>
  <c r="C385" i="6308"/>
  <c r="E385" i="6308"/>
  <c r="F385" i="6308"/>
  <c r="G385" i="6308"/>
  <c r="H385" i="6308"/>
  <c r="I385" i="6308"/>
  <c r="D386" i="6308"/>
  <c r="B386" i="6308"/>
  <c r="C386" i="6308"/>
  <c r="E386" i="6308"/>
  <c r="F386" i="6308"/>
  <c r="G386" i="6308"/>
  <c r="H386" i="6308"/>
  <c r="I386" i="6308"/>
  <c r="D387" i="6308"/>
  <c r="B387" i="6308"/>
  <c r="C387" i="6308"/>
  <c r="E387" i="6308"/>
  <c r="F387" i="6308"/>
  <c r="G387" i="6308"/>
  <c r="H387" i="6308"/>
  <c r="I387" i="6308"/>
  <c r="D388" i="6308"/>
  <c r="B388" i="6308"/>
  <c r="C388" i="6308"/>
  <c r="E388" i="6308"/>
  <c r="F388" i="6308"/>
  <c r="G388" i="6308"/>
  <c r="H388" i="6308"/>
  <c r="I388" i="6308"/>
  <c r="D389" i="6308"/>
  <c r="B389" i="6308"/>
  <c r="C389" i="6308"/>
  <c r="E389" i="6308"/>
  <c r="F389" i="6308"/>
  <c r="G389" i="6308"/>
  <c r="H389" i="6308"/>
  <c r="I389" i="6308"/>
  <c r="D390" i="6308"/>
  <c r="B390" i="6308"/>
  <c r="C390" i="6308"/>
  <c r="E390" i="6308"/>
  <c r="F390" i="6308"/>
  <c r="G390" i="6308"/>
  <c r="H390" i="6308"/>
  <c r="I390" i="6308"/>
  <c r="D391" i="6308"/>
  <c r="B391" i="6308"/>
  <c r="C391" i="6308"/>
  <c r="E391" i="6308"/>
  <c r="F391" i="6308"/>
  <c r="G391" i="6308"/>
  <c r="H391" i="6308"/>
  <c r="I391" i="6308"/>
  <c r="D392" i="6308"/>
  <c r="B392" i="6308"/>
  <c r="C392" i="6308"/>
  <c r="E392" i="6308"/>
  <c r="F392" i="6308"/>
  <c r="G392" i="6308"/>
  <c r="H392" i="6308"/>
  <c r="I392" i="6308"/>
  <c r="D393" i="6308"/>
  <c r="B393" i="6308"/>
  <c r="C393" i="6308"/>
  <c r="E393" i="6308"/>
  <c r="F393" i="6308"/>
  <c r="G393" i="6308"/>
  <c r="H393" i="6308"/>
  <c r="I393" i="6308"/>
  <c r="D394" i="6308"/>
  <c r="B394" i="6308"/>
  <c r="C394" i="6308"/>
  <c r="E394" i="6308"/>
  <c r="F394" i="6308"/>
  <c r="G394" i="6308"/>
  <c r="H394" i="6308"/>
  <c r="I394" i="6308"/>
  <c r="D395" i="6308"/>
  <c r="B395" i="6308"/>
  <c r="C395" i="6308"/>
  <c r="E395" i="6308"/>
  <c r="F395" i="6308"/>
  <c r="G395" i="6308"/>
  <c r="H395" i="6308"/>
  <c r="I395" i="6308"/>
  <c r="D396" i="6308"/>
  <c r="B396" i="6308"/>
  <c r="C396" i="6308"/>
  <c r="E396" i="6308"/>
  <c r="F396" i="6308"/>
  <c r="G396" i="6308"/>
  <c r="H396" i="6308"/>
  <c r="I396" i="6308"/>
  <c r="D397" i="6308"/>
  <c r="B397" i="6308"/>
  <c r="C397" i="6308"/>
  <c r="E397" i="6308"/>
  <c r="F397" i="6308"/>
  <c r="G397" i="6308"/>
  <c r="H397" i="6308"/>
  <c r="I397" i="6308"/>
  <c r="D398" i="6308"/>
  <c r="B398" i="6308"/>
  <c r="C398" i="6308"/>
  <c r="E398" i="6308"/>
  <c r="F398" i="6308"/>
  <c r="G398" i="6308"/>
  <c r="H398" i="6308"/>
  <c r="I398" i="6308"/>
  <c r="D399" i="6308"/>
  <c r="B399" i="6308"/>
  <c r="C399" i="6308"/>
  <c r="E399" i="6308"/>
  <c r="F399" i="6308"/>
  <c r="G399" i="6308"/>
  <c r="H399" i="6308"/>
  <c r="I399" i="6308"/>
  <c r="D400" i="6308"/>
  <c r="B400" i="6308"/>
  <c r="C400" i="6308"/>
  <c r="E400" i="6308"/>
  <c r="F400" i="6308"/>
  <c r="G400" i="6308"/>
  <c r="H400" i="6308"/>
  <c r="I400" i="6308"/>
  <c r="D401" i="6308"/>
  <c r="B401" i="6308"/>
  <c r="C401" i="6308"/>
  <c r="E401" i="6308"/>
  <c r="F401" i="6308"/>
  <c r="G401" i="6308"/>
  <c r="H401" i="6308"/>
  <c r="I401" i="6308"/>
  <c r="D402" i="6308"/>
  <c r="B402" i="6308"/>
  <c r="C402" i="6308"/>
  <c r="E402" i="6308"/>
  <c r="F402" i="6308"/>
  <c r="G402" i="6308"/>
  <c r="H402" i="6308"/>
  <c r="I402" i="6308"/>
  <c r="D403" i="6308"/>
  <c r="B403" i="6308"/>
  <c r="C403" i="6308"/>
  <c r="E403" i="6308"/>
  <c r="F403" i="6308"/>
  <c r="G403" i="6308"/>
  <c r="H403" i="6308"/>
  <c r="I403" i="6308"/>
  <c r="D404" i="6308"/>
  <c r="B404" i="6308"/>
  <c r="C404" i="6308"/>
  <c r="E404" i="6308"/>
  <c r="F404" i="6308"/>
  <c r="G404" i="6308"/>
  <c r="H404" i="6308"/>
  <c r="I404" i="6308"/>
  <c r="D405" i="6308"/>
  <c r="B405" i="6308"/>
  <c r="C405" i="6308"/>
  <c r="E405" i="6308"/>
  <c r="F405" i="6308"/>
  <c r="G405" i="6308"/>
  <c r="H405" i="6308"/>
  <c r="I405" i="6308"/>
  <c r="D406" i="6308"/>
  <c r="B406" i="6308"/>
  <c r="C406" i="6308"/>
  <c r="E406" i="6308"/>
  <c r="F406" i="6308"/>
  <c r="G406" i="6308"/>
  <c r="H406" i="6308"/>
  <c r="I406" i="6308"/>
  <c r="D407" i="6308"/>
  <c r="B407" i="6308"/>
  <c r="C407" i="6308"/>
  <c r="E407" i="6308"/>
  <c r="F407" i="6308"/>
  <c r="G407" i="6308"/>
  <c r="H407" i="6308"/>
  <c r="I407" i="6308"/>
  <c r="F408" i="6308"/>
  <c r="G408" i="6308"/>
  <c r="F409" i="6308"/>
  <c r="G409" i="6308"/>
  <c r="F410" i="6308"/>
  <c r="G410" i="6308"/>
  <c r="F411" i="6308"/>
  <c r="G411" i="6308"/>
  <c r="F412" i="6308"/>
  <c r="G412" i="6308"/>
  <c r="F413" i="6308"/>
  <c r="G413" i="6308"/>
  <c r="F414" i="6308"/>
  <c r="G414" i="6308"/>
  <c r="F415" i="6308"/>
  <c r="G415" i="6308"/>
  <c r="F416" i="6308"/>
  <c r="G416" i="6308"/>
  <c r="F417" i="6308"/>
  <c r="G417" i="6308"/>
  <c r="F418" i="6308"/>
  <c r="G418" i="6308"/>
  <c r="F419" i="6308"/>
  <c r="G419" i="6308"/>
  <c r="F420" i="6308"/>
  <c r="G420" i="6308"/>
  <c r="F421" i="6308"/>
  <c r="G421" i="6308"/>
  <c r="F422" i="6308"/>
  <c r="G422" i="6308"/>
  <c r="F423" i="6308"/>
  <c r="G423" i="6308"/>
  <c r="F424" i="6308"/>
  <c r="G424" i="6308"/>
  <c r="F425" i="6308"/>
  <c r="G425" i="6308"/>
  <c r="F426" i="6308"/>
  <c r="G426" i="6308"/>
  <c r="F427" i="6308"/>
  <c r="G427" i="6308"/>
  <c r="F428" i="6308"/>
  <c r="G428" i="6308"/>
  <c r="F429" i="6308"/>
  <c r="G429" i="6308"/>
  <c r="F430" i="6308"/>
  <c r="G430" i="6308"/>
  <c r="F431" i="6308"/>
  <c r="G431" i="6308"/>
  <c r="F432" i="6308"/>
  <c r="G432" i="6308"/>
  <c r="F433" i="6308"/>
  <c r="G433" i="6308"/>
  <c r="F434" i="6308"/>
  <c r="G434" i="6308"/>
  <c r="F435" i="6308"/>
  <c r="G435" i="6308"/>
  <c r="F436" i="6308"/>
  <c r="G436" i="6308"/>
  <c r="F437" i="6308"/>
  <c r="G437" i="6308"/>
  <c r="F438" i="6308"/>
  <c r="G438" i="6308"/>
  <c r="F439" i="6308"/>
  <c r="G439" i="6308"/>
  <c r="F440" i="6308"/>
  <c r="G440" i="6308"/>
  <c r="F441" i="6308"/>
  <c r="G441" i="6308"/>
  <c r="F442" i="6308"/>
  <c r="G442" i="6308"/>
  <c r="F443" i="6308"/>
  <c r="G443" i="6308"/>
  <c r="F444" i="6308"/>
  <c r="G444" i="6308"/>
  <c r="F445" i="6308"/>
  <c r="G445" i="6308"/>
  <c r="F446" i="6308"/>
  <c r="G446" i="6308"/>
  <c r="F447" i="6308"/>
  <c r="G447" i="6308"/>
  <c r="F448" i="6308"/>
  <c r="G448" i="6308"/>
  <c r="F449" i="6308"/>
  <c r="G449" i="6308"/>
  <c r="F450" i="6308"/>
  <c r="G450" i="6308"/>
  <c r="F451" i="6308"/>
  <c r="G451" i="6308"/>
  <c r="F452" i="6308"/>
  <c r="G452" i="6308"/>
  <c r="F453" i="6308"/>
  <c r="G453" i="6308"/>
  <c r="F454" i="6308"/>
  <c r="G454" i="6308"/>
  <c r="F455" i="6308"/>
  <c r="G455" i="6308"/>
  <c r="F456" i="6308"/>
  <c r="G456" i="6308"/>
  <c r="F457" i="6308"/>
  <c r="G457" i="6308"/>
  <c r="F458" i="6308"/>
  <c r="G458" i="6308"/>
  <c r="F459" i="6308"/>
  <c r="G459" i="6308"/>
  <c r="F460" i="6308"/>
  <c r="G460" i="6308"/>
  <c r="F461" i="6308"/>
  <c r="G461" i="6308"/>
  <c r="F462" i="6308"/>
  <c r="G462" i="6308"/>
  <c r="F463" i="6308"/>
  <c r="G463" i="6308"/>
  <c r="F464" i="6308"/>
  <c r="G464" i="6308"/>
  <c r="F465" i="6308"/>
  <c r="G465" i="6308"/>
  <c r="F466" i="6308"/>
  <c r="G466" i="6308"/>
  <c r="F467" i="6308"/>
  <c r="G467" i="6308"/>
  <c r="F468" i="6308"/>
  <c r="G468" i="6308"/>
  <c r="F469" i="6308"/>
  <c r="G469" i="6308"/>
  <c r="F470" i="6308"/>
  <c r="G470" i="6308"/>
  <c r="F471" i="6308"/>
  <c r="G471" i="6308"/>
  <c r="F472" i="6308"/>
  <c r="G472" i="6308"/>
  <c r="F473" i="6308"/>
  <c r="G473" i="6308"/>
  <c r="F474" i="6308"/>
  <c r="G474" i="6308"/>
  <c r="F475" i="6308"/>
  <c r="G475" i="6308"/>
  <c r="F476" i="6308"/>
  <c r="G476" i="6308"/>
  <c r="F477" i="6308"/>
  <c r="G477" i="6308"/>
  <c r="F478" i="6308"/>
  <c r="G478" i="6308"/>
  <c r="F479" i="6308"/>
  <c r="G479" i="6308"/>
  <c r="F480" i="6308"/>
  <c r="G480" i="6308"/>
  <c r="F481" i="6308"/>
  <c r="G481" i="6308"/>
  <c r="F482" i="6308"/>
  <c r="G482" i="6308"/>
  <c r="F483" i="6308"/>
  <c r="G483" i="6308"/>
  <c r="F484" i="6308"/>
  <c r="G484" i="6308"/>
  <c r="F485" i="6308"/>
  <c r="G485" i="6308"/>
  <c r="F486" i="6308"/>
  <c r="G486" i="6308"/>
  <c r="F487" i="6308"/>
  <c r="G487" i="6308"/>
  <c r="F488" i="6308"/>
  <c r="G488" i="6308"/>
  <c r="F489" i="6308"/>
  <c r="G489" i="6308"/>
  <c r="F490" i="6308"/>
  <c r="G490" i="6308"/>
  <c r="F491" i="6308"/>
  <c r="G491" i="6308"/>
  <c r="F492" i="6308"/>
  <c r="G492" i="6308"/>
  <c r="F493" i="6308"/>
  <c r="G493" i="6308"/>
  <c r="F494" i="6308"/>
  <c r="G494" i="6308"/>
  <c r="F495" i="6308"/>
  <c r="G495" i="6308"/>
  <c r="F496" i="6308"/>
  <c r="G496" i="6308"/>
  <c r="F497" i="6308"/>
  <c r="G497" i="6308"/>
  <c r="F498" i="6308"/>
  <c r="G498" i="6308"/>
  <c r="F499" i="6308"/>
  <c r="G499" i="6308"/>
  <c r="F500" i="6308"/>
  <c r="G500" i="6308"/>
  <c r="F501" i="6308"/>
  <c r="G501" i="6308"/>
  <c r="F502" i="6308"/>
  <c r="G502" i="6308"/>
  <c r="F503" i="6308"/>
  <c r="G503" i="6308"/>
  <c r="F504" i="6308"/>
  <c r="G504" i="6308"/>
  <c r="F505" i="6308"/>
  <c r="G505" i="6308"/>
  <c r="F506" i="6308"/>
  <c r="G506" i="6308"/>
  <c r="F507" i="6308"/>
  <c r="G507" i="6308"/>
  <c r="F508" i="6308"/>
  <c r="G508" i="6308"/>
  <c r="F509" i="6308"/>
  <c r="G509" i="6308"/>
  <c r="F510" i="6308"/>
  <c r="G510" i="6308"/>
  <c r="F511" i="6308"/>
  <c r="G511" i="6308"/>
  <c r="F512" i="6308"/>
  <c r="G512" i="6308"/>
  <c r="F513" i="6308"/>
  <c r="G513" i="6308"/>
  <c r="F514" i="6308"/>
  <c r="G514" i="6308"/>
  <c r="F515" i="6308"/>
  <c r="G515" i="6308"/>
  <c r="F516" i="6308"/>
  <c r="G516" i="6308"/>
  <c r="F517" i="6308"/>
  <c r="G517" i="6308"/>
  <c r="F518" i="6308"/>
  <c r="G518" i="6308"/>
  <c r="F519" i="6308"/>
  <c r="G519" i="6308"/>
  <c r="F520" i="6308"/>
  <c r="G520" i="6308"/>
  <c r="F521" i="6308"/>
  <c r="G521" i="6308"/>
  <c r="F522" i="6308"/>
  <c r="G522" i="6308"/>
  <c r="F523" i="6308"/>
  <c r="G523" i="6308"/>
  <c r="F524" i="6308"/>
  <c r="G524" i="6308"/>
  <c r="F525" i="6308"/>
  <c r="G525" i="6308"/>
  <c r="F526" i="6308"/>
  <c r="G526" i="6308"/>
  <c r="F527" i="6308"/>
  <c r="G527" i="6308"/>
  <c r="F528" i="6308"/>
  <c r="G528" i="6308"/>
  <c r="F529" i="6308"/>
  <c r="G529" i="6308"/>
  <c r="F530" i="6308"/>
  <c r="G530" i="6308"/>
  <c r="F531" i="6308"/>
  <c r="G531" i="6308"/>
  <c r="F532" i="6308"/>
  <c r="G532" i="6308"/>
  <c r="F533" i="6308"/>
  <c r="G533" i="6308"/>
  <c r="F534" i="6308"/>
  <c r="G534" i="6308"/>
  <c r="F535" i="6308"/>
  <c r="G535" i="6308"/>
  <c r="F536" i="6308"/>
  <c r="G536" i="6308"/>
  <c r="F537" i="6308"/>
  <c r="G537" i="6308"/>
  <c r="F538" i="6308"/>
  <c r="G538" i="6308"/>
  <c r="F539" i="6308"/>
  <c r="G539" i="6308"/>
  <c r="F540" i="6308"/>
  <c r="G540" i="6308"/>
  <c r="F541" i="6308"/>
  <c r="G541" i="6308"/>
  <c r="F542" i="6308"/>
  <c r="G542" i="6308"/>
  <c r="F543" i="6308"/>
  <c r="G543" i="6308"/>
  <c r="F544" i="6308"/>
  <c r="G544" i="6308"/>
  <c r="F545" i="6308"/>
  <c r="G545" i="6308"/>
  <c r="F546" i="6308"/>
  <c r="G546" i="6308"/>
  <c r="F547" i="6308"/>
  <c r="G547" i="6308"/>
  <c r="F548" i="6308"/>
  <c r="G548" i="6308"/>
  <c r="F549" i="6308"/>
  <c r="G549" i="6308"/>
  <c r="F550" i="6308"/>
  <c r="G550" i="6308"/>
  <c r="F551" i="6308"/>
  <c r="G551" i="6308"/>
  <c r="F552" i="6308"/>
  <c r="G552" i="6308"/>
  <c r="F553" i="6308"/>
  <c r="G553" i="6308"/>
  <c r="F554" i="6308"/>
  <c r="G554" i="6308"/>
  <c r="F555" i="6308"/>
  <c r="G555" i="6308"/>
  <c r="F556" i="6308"/>
  <c r="G556" i="6308"/>
  <c r="F557" i="6308"/>
  <c r="G557" i="6308"/>
  <c r="F558" i="6308"/>
  <c r="G558" i="6308"/>
  <c r="F559" i="6308"/>
  <c r="G559" i="6308"/>
  <c r="F560" i="6308"/>
  <c r="G560" i="6308"/>
  <c r="F561" i="6308"/>
  <c r="G561" i="6308"/>
  <c r="F562" i="6308"/>
  <c r="G562" i="6308"/>
  <c r="F563" i="6308"/>
  <c r="G563" i="6308"/>
  <c r="F564" i="6308"/>
  <c r="G564" i="6308"/>
  <c r="F565" i="6308"/>
  <c r="G565" i="6308"/>
  <c r="F566" i="6308"/>
  <c r="G566" i="6308"/>
  <c r="F567" i="6308"/>
  <c r="G567" i="6308"/>
  <c r="F568" i="6308"/>
  <c r="G568" i="6308"/>
  <c r="F569" i="6308"/>
  <c r="G569" i="6308"/>
  <c r="F570" i="6308"/>
  <c r="G570" i="6308"/>
  <c r="F571" i="6308"/>
  <c r="G571" i="6308"/>
  <c r="F572" i="6308"/>
  <c r="G572" i="6308"/>
  <c r="F573" i="6308"/>
  <c r="G573" i="6308"/>
  <c r="F574" i="6308"/>
  <c r="G574" i="6308"/>
  <c r="F575" i="6308"/>
  <c r="G575" i="6308"/>
  <c r="F576" i="6308"/>
  <c r="G576" i="6308"/>
  <c r="F577" i="6308"/>
  <c r="G577" i="6308"/>
  <c r="F578" i="6308"/>
  <c r="G578" i="6308"/>
  <c r="F579" i="6308"/>
  <c r="G579" i="6308"/>
  <c r="F580" i="6308"/>
  <c r="G580" i="6308"/>
  <c r="F581" i="6308"/>
  <c r="G581" i="6308"/>
  <c r="F582" i="6308"/>
  <c r="G582" i="6308"/>
  <c r="F583" i="6308"/>
  <c r="G583" i="6308"/>
  <c r="F584" i="6308"/>
  <c r="G584" i="6308"/>
  <c r="F585" i="6308"/>
  <c r="G585" i="6308"/>
  <c r="F586" i="6308"/>
  <c r="G586" i="6308"/>
  <c r="F587" i="6308"/>
  <c r="G587" i="6308"/>
  <c r="F588" i="6308"/>
  <c r="G588" i="6308"/>
  <c r="F589" i="6308"/>
  <c r="G589" i="6308"/>
  <c r="F590" i="6308"/>
  <c r="G590" i="6308"/>
  <c r="F591" i="6308"/>
  <c r="G591" i="6308"/>
  <c r="F592" i="6308"/>
  <c r="G592" i="6308"/>
  <c r="F593" i="6308"/>
  <c r="G593" i="6308"/>
  <c r="F594" i="6308"/>
  <c r="G594" i="6308"/>
  <c r="F595" i="6308"/>
  <c r="G595" i="6308"/>
  <c r="F596" i="6308"/>
  <c r="G596" i="6308"/>
  <c r="F597" i="6308"/>
  <c r="G597" i="6308"/>
  <c r="F598" i="6308"/>
  <c r="G598" i="6308"/>
  <c r="F599" i="6308"/>
  <c r="G599" i="6308"/>
  <c r="F600" i="6308"/>
  <c r="G600" i="6308"/>
  <c r="F601" i="6308"/>
  <c r="G601" i="6308"/>
  <c r="F602" i="6308"/>
  <c r="G602" i="6308"/>
  <c r="F603" i="6308"/>
  <c r="G603" i="6308"/>
  <c r="F604" i="6308"/>
  <c r="G604" i="6308"/>
  <c r="F605" i="6308"/>
  <c r="G605" i="6308"/>
  <c r="F606" i="6308"/>
  <c r="G606" i="6308"/>
  <c r="F607" i="6308"/>
  <c r="G607" i="6308"/>
  <c r="F608" i="6308"/>
  <c r="G608" i="6308"/>
  <c r="F609" i="6308"/>
  <c r="G609" i="6308"/>
  <c r="F610" i="6308"/>
  <c r="G610" i="6308"/>
  <c r="F611" i="6308"/>
  <c r="G611" i="6308"/>
  <c r="F612" i="6308"/>
  <c r="G612" i="6308"/>
  <c r="F613" i="6308"/>
  <c r="G613" i="6308"/>
  <c r="F614" i="6308"/>
  <c r="G614" i="6308"/>
  <c r="F615" i="6308"/>
  <c r="G615" i="6308"/>
  <c r="F616" i="6308"/>
  <c r="G616" i="6308"/>
  <c r="F617" i="6308"/>
  <c r="G617" i="6308"/>
  <c r="F618" i="6308"/>
  <c r="G618" i="6308"/>
  <c r="F619" i="6308"/>
  <c r="G619" i="6308"/>
  <c r="F620" i="6308"/>
  <c r="G620" i="6308"/>
  <c r="F621" i="6308"/>
  <c r="G621" i="6308"/>
  <c r="F622" i="6308"/>
  <c r="G622" i="6308"/>
  <c r="F623" i="6308"/>
  <c r="G623" i="6308"/>
  <c r="F624" i="6308"/>
  <c r="G624" i="6308"/>
  <c r="F625" i="6308"/>
  <c r="G625" i="6308"/>
  <c r="F626" i="6308"/>
  <c r="G626" i="6308"/>
  <c r="F627" i="6308"/>
  <c r="G627" i="6308"/>
  <c r="F628" i="6308"/>
  <c r="G628" i="6308"/>
  <c r="F629" i="6308"/>
  <c r="G629" i="6308"/>
  <c r="F630" i="6308"/>
  <c r="G630" i="6308"/>
  <c r="F631" i="6308"/>
  <c r="G631" i="6308"/>
  <c r="F632" i="6308"/>
  <c r="G632" i="6308"/>
  <c r="F633" i="6308"/>
  <c r="G633" i="6308"/>
  <c r="F634" i="6308"/>
  <c r="G634" i="6308"/>
  <c r="F635" i="6308"/>
  <c r="G635" i="6308"/>
  <c r="F636" i="6308"/>
  <c r="G636" i="6308"/>
  <c r="F637" i="6308"/>
  <c r="G637" i="6308"/>
  <c r="F638" i="6308"/>
  <c r="G638" i="6308"/>
  <c r="F639" i="6308"/>
  <c r="G639" i="6308"/>
  <c r="F640" i="6308"/>
  <c r="G640" i="6308"/>
  <c r="F641" i="6308"/>
  <c r="G641" i="6308"/>
  <c r="F642" i="6308"/>
  <c r="G642" i="6308"/>
  <c r="F643" i="6308"/>
  <c r="G643" i="6308"/>
  <c r="F644" i="6308"/>
  <c r="G644" i="6308"/>
  <c r="F645" i="6308"/>
  <c r="G645" i="6308"/>
  <c r="F646" i="6308"/>
  <c r="G646" i="6308"/>
  <c r="F647" i="6308"/>
  <c r="G647" i="6308"/>
  <c r="F648" i="6308"/>
  <c r="G648" i="6308"/>
  <c r="F649" i="6308"/>
  <c r="G649" i="6308"/>
  <c r="F650" i="6308"/>
  <c r="G650" i="6308"/>
  <c r="F651" i="6308"/>
  <c r="G651" i="6308"/>
  <c r="F652" i="6308"/>
  <c r="G652" i="6308"/>
  <c r="F653" i="6308"/>
  <c r="G653" i="6308"/>
  <c r="F654" i="6308"/>
  <c r="G654" i="6308"/>
  <c r="F655" i="6308"/>
  <c r="G655" i="6308"/>
  <c r="F656" i="6308"/>
  <c r="G656" i="6308"/>
  <c r="F657" i="6308"/>
  <c r="G657" i="6308"/>
  <c r="F658" i="6308"/>
  <c r="G658" i="6308"/>
  <c r="F659" i="6308"/>
  <c r="G659" i="6308"/>
  <c r="F660" i="6308"/>
  <c r="G660" i="6308"/>
  <c r="F661" i="6308"/>
  <c r="G661" i="6308"/>
  <c r="F662" i="6308"/>
  <c r="G662" i="6308"/>
  <c r="F663" i="6308"/>
  <c r="G663" i="6308"/>
  <c r="F664" i="6308"/>
  <c r="G664" i="6308"/>
  <c r="F665" i="6308"/>
  <c r="G665" i="6308"/>
  <c r="F666" i="6308"/>
  <c r="G666" i="6308"/>
  <c r="F667" i="6308"/>
  <c r="G667" i="6308"/>
  <c r="F668" i="6308"/>
  <c r="G668" i="6308"/>
  <c r="F669" i="6308"/>
  <c r="G669" i="6308"/>
  <c r="F670" i="6308"/>
  <c r="G670" i="6308"/>
  <c r="F671" i="6308"/>
  <c r="G671" i="6308"/>
  <c r="F672" i="6308"/>
  <c r="G672" i="6308"/>
  <c r="F673" i="6308"/>
  <c r="G673" i="6308"/>
  <c r="F674" i="6308"/>
  <c r="G674" i="6308"/>
  <c r="F675" i="6308"/>
  <c r="G675" i="6308"/>
  <c r="F676" i="6308"/>
  <c r="G676" i="6308"/>
  <c r="F677" i="6308"/>
  <c r="G677" i="6308"/>
  <c r="F678" i="6308"/>
  <c r="G678" i="6308"/>
  <c r="F679" i="6308"/>
  <c r="G679" i="6308"/>
  <c r="F680" i="6308"/>
  <c r="G680" i="6308"/>
  <c r="F681" i="6308"/>
  <c r="G681" i="6308"/>
  <c r="F682" i="6308"/>
  <c r="G682" i="6308"/>
  <c r="F683" i="6308"/>
  <c r="G683" i="6308"/>
  <c r="F684" i="6308"/>
  <c r="G684" i="6308"/>
  <c r="F685" i="6308"/>
  <c r="G685" i="6308"/>
  <c r="F686" i="6308"/>
  <c r="G686" i="6308"/>
  <c r="F687" i="6308"/>
  <c r="G687" i="6308"/>
  <c r="F688" i="6308"/>
  <c r="G688" i="6308"/>
  <c r="F689" i="6308"/>
  <c r="G689" i="6308"/>
  <c r="F690" i="6308"/>
  <c r="G690" i="6308"/>
  <c r="F691" i="6308"/>
  <c r="G691" i="6308"/>
  <c r="F692" i="6308"/>
  <c r="G692" i="6308"/>
  <c r="F693" i="6308"/>
  <c r="G693" i="6308"/>
  <c r="F694" i="6308"/>
  <c r="G694" i="6308"/>
  <c r="F695" i="6308"/>
  <c r="G695" i="6308"/>
  <c r="F696" i="6308"/>
  <c r="G696" i="6308"/>
  <c r="F697" i="6308"/>
  <c r="G697" i="6308"/>
  <c r="F698" i="6308"/>
  <c r="G698" i="6308"/>
  <c r="F699" i="6308"/>
  <c r="G699" i="6308"/>
  <c r="F700" i="6308"/>
  <c r="G700" i="6308"/>
  <c r="F701" i="6308"/>
  <c r="G701" i="6308"/>
  <c r="F702" i="6308"/>
  <c r="G702" i="6308"/>
  <c r="F703" i="6308"/>
  <c r="G703" i="6308"/>
  <c r="F704" i="6308"/>
  <c r="G704" i="6308"/>
  <c r="F705" i="6308"/>
  <c r="G705" i="6308"/>
  <c r="F706" i="6308"/>
  <c r="G706" i="6308"/>
  <c r="F707" i="6308"/>
  <c r="G707" i="6308"/>
  <c r="F708" i="6308"/>
  <c r="G708" i="6308"/>
  <c r="F709" i="6308"/>
  <c r="G709" i="6308"/>
  <c r="F710" i="6308"/>
  <c r="G710" i="6308"/>
  <c r="F711" i="6308"/>
  <c r="G711" i="6308"/>
  <c r="F712" i="6308"/>
  <c r="G712" i="6308"/>
  <c r="F713" i="6308"/>
  <c r="G713" i="6308"/>
  <c r="F714" i="6308"/>
  <c r="G714" i="6308"/>
  <c r="F715" i="6308"/>
  <c r="G715" i="6308"/>
  <c r="F716" i="6308"/>
  <c r="G716" i="6308"/>
  <c r="F717" i="6308"/>
  <c r="G717" i="6308"/>
  <c r="F718" i="6308"/>
  <c r="G718" i="6308"/>
  <c r="F719" i="6308"/>
  <c r="G719" i="6308"/>
  <c r="F720" i="6308"/>
  <c r="G720" i="6308"/>
  <c r="F721" i="6308"/>
  <c r="G721" i="6308"/>
  <c r="F722" i="6308"/>
  <c r="G722" i="6308"/>
  <c r="F723" i="6308"/>
  <c r="G723" i="6308"/>
  <c r="F724" i="6308"/>
  <c r="G724" i="6308"/>
  <c r="F725" i="6308"/>
  <c r="G725" i="6308"/>
  <c r="F726" i="6308"/>
  <c r="G726" i="6308"/>
  <c r="F727" i="6308"/>
  <c r="G727" i="6308"/>
  <c r="F728" i="6308"/>
  <c r="G728" i="6308"/>
  <c r="F729" i="6308"/>
  <c r="G729" i="6308"/>
  <c r="F730" i="6308"/>
  <c r="G730" i="6308"/>
  <c r="F731" i="6308"/>
  <c r="G731" i="6308"/>
  <c r="F732" i="6308"/>
  <c r="G732" i="6308"/>
  <c r="F733" i="6308"/>
  <c r="G733" i="6308"/>
  <c r="F734" i="6308"/>
  <c r="G734" i="6308"/>
  <c r="F735" i="6308"/>
  <c r="G735" i="6308"/>
  <c r="F736" i="6308"/>
  <c r="G736" i="6308"/>
  <c r="F737" i="6308"/>
  <c r="G737" i="6308"/>
  <c r="F738" i="6308"/>
  <c r="G738" i="6308"/>
  <c r="F739" i="6308"/>
  <c r="G739" i="6308"/>
  <c r="F740" i="6308"/>
  <c r="G740" i="6308"/>
  <c r="F741" i="6308"/>
  <c r="G741" i="6308"/>
  <c r="F742" i="6308"/>
  <c r="G742" i="6308"/>
  <c r="F743" i="6308"/>
  <c r="G743" i="6308"/>
  <c r="F744" i="6308"/>
  <c r="G744" i="6308"/>
  <c r="F745" i="6308"/>
  <c r="G745" i="6308"/>
  <c r="F746" i="6308"/>
  <c r="G746" i="6308"/>
  <c r="F747" i="6308"/>
  <c r="G747" i="6308"/>
  <c r="F748" i="6308"/>
  <c r="G748" i="6308"/>
  <c r="F749" i="6308"/>
  <c r="G749" i="6308"/>
  <c r="F750" i="6308"/>
  <c r="G750" i="6308"/>
  <c r="F751" i="6308"/>
  <c r="G751" i="6308"/>
  <c r="F752" i="6308"/>
  <c r="G752" i="6308"/>
  <c r="F753" i="6308"/>
  <c r="G753" i="6308"/>
  <c r="F754" i="6308"/>
  <c r="G754" i="6308"/>
  <c r="F755" i="6308"/>
  <c r="G755" i="6308"/>
  <c r="F756" i="6308"/>
  <c r="G756" i="6308"/>
  <c r="F757" i="6308"/>
  <c r="G757" i="6308"/>
  <c r="F758" i="6308"/>
  <c r="G758" i="6308"/>
  <c r="F759" i="6308"/>
  <c r="G759" i="6308"/>
  <c r="F760" i="6308"/>
  <c r="G760" i="6308"/>
  <c r="F761" i="6308"/>
  <c r="G761" i="6308"/>
  <c r="F762" i="6308"/>
  <c r="G762" i="6308"/>
  <c r="F763" i="6308"/>
  <c r="G763" i="6308"/>
  <c r="F764" i="6308"/>
  <c r="G764" i="6308"/>
  <c r="F765" i="6308"/>
  <c r="G765" i="6308"/>
  <c r="F766" i="6308"/>
  <c r="G766" i="6308"/>
  <c r="F767" i="6308"/>
  <c r="G767" i="6308"/>
  <c r="F768" i="6308"/>
  <c r="G768" i="6308"/>
  <c r="F769" i="6308"/>
  <c r="G769" i="6308"/>
  <c r="F770" i="6308"/>
  <c r="G770" i="6308"/>
  <c r="F771" i="6308"/>
  <c r="G771" i="6308"/>
  <c r="F772" i="6308"/>
  <c r="G772" i="6308"/>
  <c r="F773" i="6308"/>
  <c r="G773" i="6308"/>
  <c r="F774" i="6308"/>
  <c r="G774" i="6308"/>
  <c r="F775" i="6308"/>
  <c r="G775" i="6308"/>
  <c r="F776" i="6308"/>
  <c r="G776" i="6308"/>
  <c r="F777" i="6308"/>
  <c r="G777" i="6308"/>
  <c r="F778" i="6308"/>
  <c r="G778" i="6308"/>
  <c r="F779" i="6308"/>
  <c r="G779" i="6308"/>
  <c r="F780" i="6308"/>
  <c r="G780" i="6308"/>
  <c r="F781" i="6308"/>
  <c r="G781" i="6308"/>
  <c r="F782" i="6308"/>
  <c r="G782" i="6308"/>
  <c r="F783" i="6308"/>
  <c r="G783" i="6308"/>
  <c r="F784" i="6308"/>
  <c r="G784" i="6308"/>
  <c r="F785" i="6308"/>
  <c r="G785" i="6308"/>
  <c r="F786" i="6308"/>
  <c r="G786" i="6308"/>
  <c r="F787" i="6308"/>
  <c r="G787" i="6308"/>
  <c r="F788" i="6308"/>
  <c r="G788" i="6308"/>
  <c r="F789" i="6308"/>
  <c r="G789" i="6308"/>
  <c r="F790" i="6308"/>
  <c r="G790" i="6308"/>
  <c r="F791" i="6308"/>
  <c r="G791" i="6308"/>
  <c r="F792" i="6308"/>
  <c r="G792" i="6308"/>
  <c r="F793" i="6308"/>
  <c r="G793" i="6308"/>
  <c r="F794" i="6308"/>
  <c r="G794" i="6308"/>
  <c r="F795" i="6308"/>
  <c r="G795" i="6308"/>
  <c r="F796" i="6308"/>
  <c r="G796" i="6308"/>
  <c r="F797" i="6308"/>
  <c r="G797" i="6308"/>
  <c r="F798" i="6308"/>
  <c r="G798" i="6308"/>
  <c r="F799" i="6308"/>
  <c r="G799" i="6308"/>
  <c r="F800" i="6308"/>
  <c r="G800" i="6308"/>
  <c r="F801" i="6308"/>
  <c r="G801" i="6308"/>
  <c r="F802" i="6308"/>
  <c r="G802" i="6308"/>
  <c r="F803" i="6308"/>
  <c r="G803" i="6308"/>
  <c r="F804" i="6308"/>
  <c r="G804" i="6308"/>
  <c r="F805" i="6308"/>
  <c r="G805" i="6308"/>
  <c r="F806" i="6308"/>
  <c r="G806" i="6308"/>
  <c r="F807" i="6308"/>
  <c r="G807" i="6308"/>
  <c r="F808" i="6308"/>
  <c r="G808" i="6308"/>
  <c r="F809" i="6308"/>
  <c r="G809" i="6308"/>
  <c r="F810" i="6308"/>
  <c r="G810" i="6308"/>
  <c r="F811" i="6308"/>
  <c r="G811" i="6308"/>
  <c r="F812" i="6308"/>
  <c r="G812" i="6308"/>
  <c r="F813" i="6308"/>
  <c r="G813" i="6308"/>
  <c r="F814" i="6308"/>
  <c r="G814" i="6308"/>
  <c r="F815" i="6308"/>
  <c r="G815" i="6308"/>
  <c r="F816" i="6308"/>
  <c r="G816" i="6308"/>
  <c r="F817" i="6308"/>
  <c r="G817" i="6308"/>
  <c r="F818" i="6308"/>
  <c r="G818" i="6308"/>
  <c r="F819" i="6308"/>
  <c r="G819" i="6308"/>
  <c r="F820" i="6308"/>
  <c r="G820" i="6308"/>
  <c r="F821" i="6308"/>
  <c r="G821" i="6308"/>
  <c r="F822" i="6308"/>
  <c r="G822" i="6308"/>
  <c r="F823" i="6308"/>
  <c r="G823" i="6308"/>
  <c r="F824" i="6308"/>
  <c r="G824" i="6308"/>
  <c r="F825" i="6308"/>
  <c r="G825" i="6308"/>
  <c r="F826" i="6308"/>
  <c r="G826" i="6308"/>
  <c r="F827" i="6308"/>
  <c r="G827" i="6308"/>
  <c r="F828" i="6308"/>
  <c r="G828" i="6308"/>
  <c r="F829" i="6308"/>
  <c r="G829" i="6308"/>
  <c r="F830" i="6308"/>
  <c r="G830" i="6308"/>
  <c r="F831" i="6308"/>
  <c r="G831" i="6308"/>
  <c r="F832" i="6308"/>
  <c r="G832" i="6308"/>
  <c r="F833" i="6308"/>
  <c r="G833" i="6308"/>
  <c r="F834" i="6308"/>
  <c r="G834" i="6308"/>
  <c r="F835" i="6308"/>
  <c r="G835" i="6308"/>
  <c r="F836" i="6308"/>
  <c r="G836" i="6308"/>
  <c r="F837" i="6308"/>
  <c r="G837" i="6308"/>
  <c r="F838" i="6308"/>
  <c r="G838" i="6308"/>
  <c r="F839" i="6308"/>
  <c r="G839" i="6308"/>
  <c r="F840" i="6308"/>
  <c r="G840" i="6308"/>
  <c r="F841" i="6308"/>
  <c r="G841" i="6308"/>
  <c r="F842" i="6308"/>
  <c r="G842" i="6308"/>
  <c r="F843" i="6308"/>
  <c r="G843" i="6308"/>
  <c r="F844" i="6308"/>
  <c r="G844" i="6308"/>
  <c r="F845" i="6308"/>
  <c r="G845" i="6308"/>
  <c r="F846" i="6308"/>
  <c r="G846" i="6308"/>
  <c r="F847" i="6308"/>
  <c r="G847" i="6308"/>
  <c r="F848" i="6308"/>
  <c r="G848" i="6308"/>
  <c r="F849" i="6308"/>
  <c r="G849" i="6308"/>
  <c r="F850" i="6308"/>
  <c r="G850" i="6308"/>
  <c r="F851" i="6308"/>
  <c r="G851" i="6308"/>
  <c r="F852" i="6308"/>
  <c r="G852" i="6308"/>
  <c r="F853" i="6308"/>
  <c r="G853" i="6308"/>
  <c r="F854" i="6308"/>
  <c r="G854" i="6308"/>
  <c r="F855" i="6308"/>
  <c r="G855" i="6308"/>
  <c r="F856" i="6308"/>
  <c r="G856" i="6308"/>
  <c r="F857" i="6308"/>
  <c r="G857" i="6308"/>
  <c r="F858" i="6308"/>
  <c r="G858" i="6308"/>
  <c r="F859" i="6308"/>
  <c r="G859" i="6308"/>
  <c r="F860" i="6308"/>
  <c r="G860" i="6308"/>
  <c r="F861" i="6308"/>
  <c r="G861" i="6308"/>
  <c r="F862" i="6308"/>
  <c r="G862" i="6308"/>
  <c r="F863" i="6308"/>
  <c r="G863" i="6308"/>
  <c r="F864" i="6308"/>
  <c r="G864" i="6308"/>
  <c r="F865" i="6308"/>
  <c r="G865" i="6308"/>
  <c r="F866" i="6308"/>
  <c r="G866" i="6308"/>
  <c r="F867" i="6308"/>
  <c r="G867" i="6308"/>
  <c r="F868" i="6308"/>
  <c r="G868" i="6308"/>
  <c r="F869" i="6308"/>
  <c r="G869" i="6308"/>
  <c r="F870" i="6308"/>
  <c r="G870" i="6308"/>
  <c r="F871" i="6308"/>
  <c r="G871" i="6308"/>
  <c r="F872" i="6308"/>
  <c r="G872" i="6308"/>
  <c r="F873" i="6308"/>
  <c r="G873" i="6308"/>
  <c r="F874" i="6308"/>
  <c r="G874" i="6308"/>
  <c r="F875" i="6308"/>
  <c r="G875" i="6308"/>
  <c r="F876" i="6308"/>
  <c r="G876" i="6308"/>
  <c r="F877" i="6308"/>
  <c r="G877" i="6308"/>
  <c r="F878" i="6308"/>
  <c r="G878" i="6308"/>
  <c r="F879" i="6308"/>
  <c r="G879" i="6308"/>
  <c r="F880" i="6308"/>
  <c r="G880" i="6308"/>
  <c r="F881" i="6308"/>
  <c r="G881" i="6308"/>
  <c r="F882" i="6308"/>
  <c r="G882" i="6308"/>
  <c r="F883" i="6308"/>
  <c r="G883" i="6308"/>
  <c r="F884" i="6308"/>
  <c r="G884" i="6308"/>
  <c r="F885" i="6308"/>
  <c r="G885" i="6308"/>
  <c r="F886" i="6308"/>
  <c r="G886" i="6308"/>
  <c r="F887" i="6308"/>
  <c r="G887" i="6308"/>
  <c r="F888" i="6308"/>
  <c r="G888" i="6308"/>
  <c r="F889" i="6308"/>
  <c r="G889" i="6308"/>
  <c r="F890" i="6308"/>
  <c r="G890" i="6308"/>
  <c r="F891" i="6308"/>
  <c r="G891" i="6308"/>
  <c r="F892" i="6308"/>
  <c r="G892" i="6308"/>
  <c r="F893" i="6308"/>
  <c r="G893" i="6308"/>
  <c r="F894" i="6308"/>
  <c r="G894" i="6308"/>
  <c r="F895" i="6308"/>
  <c r="G895" i="6308"/>
  <c r="F896" i="6308"/>
  <c r="G896" i="6308"/>
  <c r="F897" i="6308"/>
  <c r="G897" i="6308"/>
  <c r="F898" i="6308"/>
  <c r="G898" i="6308"/>
  <c r="F899" i="6308"/>
  <c r="G899" i="6308"/>
  <c r="F900" i="6308"/>
  <c r="G900" i="6308"/>
  <c r="F901" i="6308"/>
  <c r="G901" i="6308"/>
  <c r="F902" i="6308"/>
  <c r="G902" i="6308"/>
  <c r="F903" i="6308"/>
  <c r="G903" i="6308"/>
  <c r="F904" i="6308"/>
  <c r="G904" i="6308"/>
  <c r="F905" i="6308"/>
  <c r="G905" i="6308"/>
  <c r="F906" i="6308"/>
  <c r="G906" i="6308"/>
  <c r="F907" i="6308"/>
  <c r="G907" i="6308"/>
  <c r="F908" i="6308"/>
  <c r="G908" i="6308"/>
  <c r="F909" i="6308"/>
  <c r="G909" i="6308"/>
  <c r="F910" i="6308"/>
  <c r="G910" i="6308"/>
  <c r="F911" i="6308"/>
  <c r="G911" i="6308"/>
  <c r="F912" i="6308"/>
  <c r="G912" i="6308"/>
  <c r="F913" i="6308"/>
  <c r="G913" i="6308"/>
  <c r="F914" i="6308"/>
  <c r="G914" i="6308"/>
  <c r="F915" i="6308"/>
  <c r="G915" i="6308"/>
  <c r="F916" i="6308"/>
  <c r="G916" i="6308"/>
  <c r="F917" i="6308"/>
  <c r="G917" i="6308"/>
  <c r="F918" i="6308"/>
  <c r="G918" i="6308"/>
  <c r="F919" i="6308"/>
  <c r="G919" i="6308"/>
  <c r="F920" i="6308"/>
  <c r="G920" i="6308"/>
  <c r="F921" i="6308"/>
  <c r="G921" i="6308"/>
  <c r="F922" i="6308"/>
  <c r="G922" i="6308"/>
  <c r="F923" i="6308"/>
  <c r="G923" i="6308"/>
  <c r="F924" i="6308"/>
  <c r="G924" i="6308"/>
  <c r="F925" i="6308"/>
  <c r="G925" i="6308"/>
  <c r="F926" i="6308"/>
  <c r="G926" i="6308"/>
  <c r="F927" i="6308"/>
  <c r="G927" i="6308"/>
  <c r="F928" i="6308"/>
  <c r="G928" i="6308"/>
  <c r="F929" i="6308"/>
  <c r="G929" i="6308"/>
  <c r="F930" i="6308"/>
  <c r="G930" i="6308"/>
  <c r="F931" i="6308"/>
  <c r="G931" i="6308"/>
  <c r="F932" i="6308"/>
  <c r="G932" i="6308"/>
  <c r="F933" i="6308"/>
  <c r="G933" i="6308"/>
  <c r="F934" i="6308"/>
  <c r="G934" i="6308"/>
  <c r="F935" i="6308"/>
  <c r="G935" i="6308"/>
  <c r="F936" i="6308"/>
  <c r="G936" i="6308"/>
  <c r="F937" i="6308"/>
  <c r="G937" i="6308"/>
  <c r="F938" i="6308"/>
  <c r="G938" i="6308"/>
  <c r="F939" i="6308"/>
  <c r="G939" i="6308"/>
  <c r="F940" i="6308"/>
  <c r="G940" i="6308"/>
  <c r="F941" i="6308"/>
  <c r="G941" i="6308"/>
  <c r="F942" i="6308"/>
  <c r="G942" i="6308"/>
  <c r="F943" i="6308"/>
  <c r="G943" i="6308"/>
  <c r="F944" i="6308"/>
  <c r="G944" i="6308"/>
  <c r="F945" i="6308"/>
  <c r="G945" i="6308"/>
  <c r="F946" i="6308"/>
  <c r="G946" i="6308"/>
  <c r="F947" i="6308"/>
  <c r="G947" i="6308"/>
  <c r="F948" i="6308"/>
  <c r="G948" i="6308"/>
  <c r="F949" i="6308"/>
  <c r="G949" i="6308"/>
  <c r="F950" i="6308"/>
  <c r="G950" i="6308"/>
  <c r="F951" i="6308"/>
  <c r="G951" i="6308"/>
  <c r="F952" i="6308"/>
  <c r="G952" i="6308"/>
  <c r="F953" i="6308"/>
  <c r="G953" i="6308"/>
  <c r="F954" i="6308"/>
  <c r="G954" i="6308"/>
  <c r="F955" i="6308"/>
  <c r="G955" i="6308"/>
  <c r="F956" i="6308"/>
  <c r="G956" i="6308"/>
  <c r="F957" i="6308"/>
  <c r="G957" i="6308"/>
  <c r="F958" i="6308"/>
  <c r="G958" i="6308"/>
  <c r="F959" i="6308"/>
  <c r="G959" i="6308"/>
  <c r="F960" i="6308"/>
  <c r="G960" i="6308"/>
  <c r="F961" i="6308"/>
  <c r="G961" i="6308"/>
  <c r="F962" i="6308"/>
  <c r="G962" i="6308"/>
  <c r="F963" i="6308"/>
  <c r="G963" i="6308"/>
  <c r="F964" i="6308"/>
  <c r="G964" i="6308"/>
  <c r="F965" i="6308"/>
  <c r="G965" i="6308"/>
  <c r="F966" i="6308"/>
  <c r="G966" i="6308"/>
  <c r="F967" i="6308"/>
  <c r="G967" i="6308"/>
  <c r="F968" i="6308"/>
  <c r="G968" i="6308"/>
  <c r="F969" i="6308"/>
  <c r="G969" i="6308"/>
  <c r="F970" i="6308"/>
  <c r="G970" i="6308"/>
  <c r="F971" i="6308"/>
  <c r="G971" i="6308"/>
  <c r="F972" i="6308"/>
  <c r="G972" i="6308"/>
  <c r="F973" i="6308"/>
  <c r="G973" i="6308"/>
  <c r="F974" i="6308"/>
  <c r="G974" i="6308"/>
  <c r="F975" i="6308"/>
  <c r="G975" i="6308"/>
  <c r="F976" i="6308"/>
  <c r="G976" i="6308"/>
  <c r="F977" i="6308"/>
  <c r="G977" i="6308"/>
  <c r="F978" i="6308"/>
  <c r="G978" i="6308"/>
  <c r="F979" i="6308"/>
  <c r="G979" i="6308"/>
  <c r="F980" i="6308"/>
  <c r="G980" i="6308"/>
  <c r="F981" i="6308"/>
  <c r="G981" i="6308"/>
  <c r="F982" i="6308"/>
  <c r="G982" i="6308"/>
  <c r="F983" i="6308"/>
  <c r="G983" i="6308"/>
  <c r="F984" i="6308"/>
  <c r="G984" i="6308"/>
  <c r="F985" i="6308"/>
  <c r="G985" i="6308"/>
  <c r="F986" i="6308"/>
  <c r="G986" i="6308"/>
  <c r="F987" i="6308"/>
  <c r="G987" i="6308"/>
  <c r="F988" i="6308"/>
  <c r="G988" i="6308"/>
  <c r="F989" i="6308"/>
  <c r="G989" i="6308"/>
  <c r="F990" i="6308"/>
  <c r="G990" i="6308"/>
  <c r="F991" i="6308"/>
  <c r="G991" i="6308"/>
  <c r="F992" i="6308"/>
  <c r="G992" i="6308"/>
  <c r="F993" i="6308"/>
  <c r="G993" i="6308"/>
  <c r="F994" i="6308"/>
  <c r="G994" i="6308"/>
  <c r="F995" i="6308"/>
  <c r="G995" i="6308"/>
  <c r="F996" i="6308"/>
  <c r="G996" i="6308"/>
  <c r="F997" i="6308"/>
  <c r="G997" i="6308"/>
  <c r="F998" i="6308"/>
  <c r="G998" i="6308"/>
  <c r="F999" i="6308"/>
  <c r="G999" i="6308"/>
  <c r="F1000" i="6308"/>
  <c r="G1000" i="6308"/>
  <c r="F1001" i="6308"/>
  <c r="G1001" i="6308"/>
  <c r="F1002" i="6308"/>
  <c r="G1002" i="6308"/>
  <c r="F1003" i="6308"/>
  <c r="G1003" i="6308"/>
  <c r="F1004" i="6308"/>
  <c r="G1004" i="6308"/>
  <c r="F1005" i="6308"/>
  <c r="G1005" i="6308"/>
  <c r="F1006" i="6308"/>
  <c r="G1006" i="6308"/>
  <c r="F1007" i="6308"/>
  <c r="G1007" i="6308"/>
  <c r="F1008" i="6308"/>
  <c r="G1008" i="6308"/>
  <c r="F1009" i="6308"/>
  <c r="G1009" i="6308"/>
  <c r="F1010" i="6308"/>
  <c r="G1010" i="6308"/>
  <c r="F1011" i="6308"/>
  <c r="G1011" i="6308"/>
  <c r="F1012" i="6308"/>
  <c r="G1012" i="6308"/>
  <c r="F1013" i="6308"/>
  <c r="G1013" i="6308"/>
  <c r="F1014" i="6308"/>
  <c r="G1014" i="6308"/>
  <c r="F1015" i="6308"/>
  <c r="G1015" i="6308"/>
  <c r="F1016" i="6308"/>
  <c r="G1016" i="6308"/>
  <c r="F1017" i="6308"/>
  <c r="G1017" i="6308"/>
  <c r="F1018" i="6308"/>
  <c r="G1018" i="6308"/>
  <c r="F1019" i="6308"/>
  <c r="G1019" i="6308"/>
  <c r="F1020" i="6308"/>
  <c r="G1020" i="6308"/>
  <c r="F1021" i="6308"/>
  <c r="G1021" i="6308"/>
  <c r="F1022" i="6308"/>
  <c r="G1022" i="6308"/>
  <c r="F1023" i="6308"/>
  <c r="G1023" i="6308"/>
  <c r="F1024" i="6308"/>
  <c r="G1024" i="6308"/>
  <c r="F1025" i="6308"/>
  <c r="G1025" i="6308"/>
  <c r="F1026" i="6308"/>
  <c r="G1026" i="6308"/>
  <c r="F1027" i="6308"/>
  <c r="G1027" i="6308"/>
  <c r="F1028" i="6308"/>
  <c r="G1028" i="6308"/>
  <c r="F1029" i="6308"/>
  <c r="G1029" i="6308"/>
  <c r="F1030" i="6308"/>
  <c r="G1030" i="6308"/>
  <c r="F1031" i="6308"/>
  <c r="G1031" i="6308"/>
  <c r="F1032" i="6308"/>
  <c r="G1032" i="6308"/>
  <c r="F1033" i="6308"/>
  <c r="G1033" i="6308"/>
  <c r="F1034" i="6308"/>
  <c r="G1034" i="6308"/>
  <c r="F1035" i="6308"/>
  <c r="G1035" i="6308"/>
  <c r="F1036" i="6308"/>
  <c r="G1036" i="6308"/>
  <c r="F1037" i="6308"/>
  <c r="G1037" i="6308"/>
  <c r="F1038" i="6308"/>
  <c r="G1038" i="6308"/>
  <c r="F1039" i="6308"/>
  <c r="G1039" i="6308"/>
  <c r="F1040" i="6308"/>
  <c r="G1040" i="6308"/>
  <c r="F1041" i="6308"/>
  <c r="G1041" i="6308"/>
  <c r="F1042" i="6308"/>
  <c r="G1042" i="6308"/>
  <c r="F1043" i="6308"/>
  <c r="G1043" i="6308"/>
  <c r="F1044" i="6308"/>
  <c r="G1044" i="6308"/>
  <c r="F1045" i="6308"/>
  <c r="G1045" i="6308"/>
  <c r="F1046" i="6308"/>
  <c r="G1046" i="6308"/>
  <c r="F1047" i="6308"/>
  <c r="G1047" i="6308"/>
  <c r="F1048" i="6308"/>
  <c r="G1048" i="6308"/>
  <c r="F1049" i="6308"/>
  <c r="G1049" i="6308"/>
  <c r="F1050" i="6308"/>
  <c r="G1050" i="6308"/>
  <c r="F1051" i="6308"/>
  <c r="G1051" i="6308"/>
  <c r="F1052" i="6308"/>
  <c r="G1052" i="6308"/>
  <c r="F1053" i="6308"/>
  <c r="G1053" i="6308"/>
  <c r="F1054" i="6308"/>
  <c r="G1054" i="6308"/>
  <c r="F1055" i="6308"/>
  <c r="G1055" i="6308"/>
  <c r="F1056" i="6308"/>
  <c r="G1056" i="6308"/>
  <c r="F1057" i="6308"/>
  <c r="G1057" i="6308"/>
  <c r="F1058" i="6308"/>
  <c r="G1058" i="6308"/>
  <c r="F1059" i="6308"/>
  <c r="G1059" i="6308"/>
  <c r="F1060" i="6308"/>
  <c r="G1060" i="6308"/>
  <c r="F1061" i="6308"/>
  <c r="G1061" i="6308"/>
  <c r="F1062" i="6308"/>
  <c r="G1062" i="6308"/>
  <c r="F1063" i="6308"/>
  <c r="G1063" i="6308"/>
  <c r="F1064" i="6308"/>
  <c r="G1064" i="6308"/>
  <c r="F1065" i="6308"/>
  <c r="G1065" i="6308"/>
  <c r="F1066" i="6308"/>
  <c r="G1066" i="6308"/>
  <c r="F1067" i="6308"/>
  <c r="G1067" i="6308"/>
  <c r="F1068" i="6308"/>
  <c r="G1068" i="6308"/>
  <c r="F1069" i="6308"/>
  <c r="G1069" i="6308"/>
  <c r="F1070" i="6308"/>
  <c r="G1070" i="6308"/>
  <c r="F1071" i="6308"/>
  <c r="G1071" i="6308"/>
  <c r="F1072" i="6308"/>
  <c r="G1072" i="6308"/>
  <c r="F1073" i="6308"/>
  <c r="G1073" i="6308"/>
  <c r="F1074" i="6308"/>
  <c r="G1074" i="6308"/>
  <c r="F1075" i="6308"/>
  <c r="G1075" i="6308"/>
  <c r="F1076" i="6308"/>
  <c r="G1076" i="6308"/>
  <c r="F1077" i="6308"/>
  <c r="G1077" i="6308"/>
  <c r="F1078" i="6308"/>
  <c r="G1078" i="6308"/>
  <c r="F1079" i="6308"/>
  <c r="G1079" i="6308"/>
  <c r="F1080" i="6308"/>
  <c r="G1080" i="6308"/>
  <c r="F1081" i="6308"/>
  <c r="G1081" i="6308"/>
  <c r="F1082" i="6308"/>
  <c r="G1082" i="6308"/>
  <c r="F1083" i="6308"/>
  <c r="G1083" i="6308"/>
  <c r="F1084" i="6308"/>
  <c r="G1084" i="6308"/>
  <c r="F1085" i="6308"/>
  <c r="G1085" i="6308"/>
  <c r="F1086" i="6308"/>
  <c r="G1086" i="6308"/>
  <c r="F1087" i="6308"/>
  <c r="G1087" i="6308"/>
  <c r="F1088" i="6308"/>
  <c r="G1088" i="6308"/>
  <c r="F1089" i="6308"/>
  <c r="G1089" i="6308"/>
  <c r="F1090" i="6308"/>
  <c r="G1090" i="6308"/>
  <c r="F1091" i="6308"/>
  <c r="G1091" i="6308"/>
  <c r="F1092" i="6308"/>
  <c r="G1092" i="6308"/>
  <c r="F1093" i="6308"/>
  <c r="G1093" i="6308"/>
  <c r="F1094" i="6308"/>
  <c r="G1094" i="6308"/>
  <c r="F1095" i="6308"/>
  <c r="G1095" i="6308"/>
  <c r="F1096" i="6308"/>
  <c r="G1096" i="6308"/>
  <c r="F1097" i="6308"/>
  <c r="G1097" i="6308"/>
  <c r="F1098" i="6308"/>
  <c r="G1098" i="6308"/>
  <c r="F1099" i="6308"/>
  <c r="G1099" i="6308"/>
  <c r="F1100" i="6308"/>
  <c r="G1100" i="6308"/>
  <c r="F1101" i="6308"/>
  <c r="G1101" i="6308"/>
  <c r="F1102" i="6308"/>
  <c r="G1102" i="6308"/>
  <c r="F1103" i="6308"/>
  <c r="G1103" i="6308"/>
  <c r="F1104" i="6308"/>
  <c r="G1104" i="6308"/>
  <c r="F1105" i="6308"/>
  <c r="G1105" i="6308"/>
  <c r="F1106" i="6308"/>
  <c r="G1106" i="6308"/>
  <c r="F1107" i="6308"/>
  <c r="G1107" i="6308"/>
  <c r="F1108" i="6308"/>
  <c r="G1108" i="6308"/>
  <c r="F1109" i="6308"/>
  <c r="G1109" i="6308"/>
  <c r="F1110" i="6308"/>
  <c r="G1110" i="6308"/>
  <c r="F1111" i="6308"/>
  <c r="G1111" i="6308"/>
  <c r="F1112" i="6308"/>
  <c r="G1112" i="6308"/>
  <c r="F1113" i="6308"/>
  <c r="G1113" i="6308"/>
  <c r="F1114" i="6308"/>
  <c r="G1114" i="6308"/>
  <c r="F1115" i="6308"/>
  <c r="G1115" i="6308"/>
  <c r="F1116" i="6308"/>
  <c r="G1116" i="6308"/>
  <c r="F1117" i="6308"/>
  <c r="G1117" i="6308"/>
  <c r="F1118" i="6308"/>
  <c r="G1118" i="6308"/>
  <c r="F1119" i="6308"/>
  <c r="G1119" i="6308"/>
  <c r="F1120" i="6308"/>
  <c r="G1120" i="6308"/>
  <c r="F1121" i="6308"/>
  <c r="G1121" i="6308"/>
  <c r="F1122" i="6308"/>
  <c r="G1122" i="6308"/>
  <c r="F1123" i="6308"/>
  <c r="G1123" i="6308"/>
  <c r="F1124" i="6308"/>
  <c r="G1124" i="6308"/>
  <c r="F1125" i="6308"/>
  <c r="G1125" i="6308"/>
  <c r="F1126" i="6308"/>
  <c r="G1126" i="6308"/>
  <c r="F1127" i="6308"/>
  <c r="G1127" i="6308"/>
  <c r="F1128" i="6308"/>
  <c r="G1128" i="6308"/>
  <c r="F1129" i="6308"/>
  <c r="G1129" i="6308"/>
  <c r="F1130" i="6308"/>
  <c r="G1130" i="6308"/>
  <c r="F1131" i="6308"/>
  <c r="G1131" i="6308"/>
  <c r="F1132" i="6308"/>
  <c r="G1132" i="6308"/>
  <c r="F1133" i="6308"/>
  <c r="G1133" i="6308"/>
  <c r="F1134" i="6308"/>
  <c r="G1134" i="6308"/>
  <c r="F1135" i="6308"/>
  <c r="G1135" i="6308"/>
  <c r="F1136" i="6308"/>
  <c r="G1136" i="6308"/>
  <c r="F1137" i="6308"/>
  <c r="G1137" i="6308"/>
  <c r="F1138" i="6308"/>
  <c r="G1138" i="6308"/>
  <c r="F1139" i="6308"/>
  <c r="G1139" i="6308"/>
  <c r="F1140" i="6308"/>
  <c r="G1140" i="6308"/>
  <c r="F1141" i="6308"/>
  <c r="G1141" i="6308"/>
  <c r="F1142" i="6308"/>
  <c r="G1142" i="6308"/>
  <c r="F1143" i="6308"/>
  <c r="G1143" i="6308"/>
  <c r="F1144" i="6308"/>
  <c r="G1144" i="6308"/>
  <c r="F1145" i="6308"/>
  <c r="G1145" i="6308"/>
  <c r="F1146" i="6308"/>
  <c r="G1146" i="6308"/>
  <c r="F1147" i="6308"/>
  <c r="G1147" i="6308"/>
  <c r="F1148" i="6308"/>
  <c r="G1148" i="6308"/>
  <c r="F1149" i="6308"/>
  <c r="G1149" i="6308"/>
  <c r="F1150" i="6308"/>
  <c r="G1150" i="6308"/>
  <c r="F1151" i="6308"/>
  <c r="G1151" i="6308"/>
  <c r="F1152" i="6308"/>
  <c r="G1152" i="6308"/>
  <c r="F1153" i="6308"/>
  <c r="G1153" i="6308"/>
  <c r="F1154" i="6308"/>
  <c r="G1154" i="6308"/>
  <c r="F1155" i="6308"/>
  <c r="G1155" i="6308"/>
  <c r="F1156" i="6308"/>
  <c r="G1156" i="6308"/>
  <c r="F1157" i="6308"/>
  <c r="G1157" i="6308"/>
  <c r="F1158" i="6308"/>
  <c r="G1158" i="6308"/>
  <c r="F1159" i="6308"/>
  <c r="G1159" i="6308"/>
  <c r="F1160" i="6308"/>
  <c r="G1160" i="6308"/>
  <c r="F1161" i="6308"/>
  <c r="G1161" i="6308"/>
  <c r="F1162" i="6308"/>
  <c r="G1162" i="6308"/>
  <c r="F1163" i="6308"/>
  <c r="G1163" i="6308"/>
  <c r="F1164" i="6308"/>
  <c r="G1164" i="6308"/>
  <c r="F1165" i="6308"/>
  <c r="G1165" i="6308"/>
  <c r="F1166" i="6308"/>
  <c r="G1166" i="6308"/>
  <c r="F1167" i="6308"/>
  <c r="G1167" i="6308"/>
  <c r="F1168" i="6308"/>
  <c r="G1168" i="6308"/>
  <c r="F1169" i="6308"/>
  <c r="G1169" i="6308"/>
  <c r="F1170" i="6308"/>
  <c r="G1170" i="6308"/>
  <c r="F1171" i="6308"/>
  <c r="G1171" i="6308"/>
  <c r="F1172" i="6308"/>
  <c r="G1172" i="6308"/>
  <c r="F1173" i="6308"/>
  <c r="G1173" i="6308"/>
  <c r="F1174" i="6308"/>
  <c r="G1174" i="6308"/>
  <c r="F1175" i="6308"/>
  <c r="G1175" i="6308"/>
  <c r="F1176" i="6308"/>
  <c r="G1176" i="6308"/>
  <c r="F1177" i="6308"/>
  <c r="G1177" i="6308"/>
  <c r="F1178" i="6308"/>
  <c r="G1178" i="6308"/>
  <c r="F1179" i="6308"/>
  <c r="G1179" i="6308"/>
  <c r="F1180" i="6308"/>
  <c r="G1180" i="6308"/>
  <c r="F1181" i="6308"/>
  <c r="G1181" i="6308"/>
  <c r="F1182" i="6308"/>
  <c r="G1182" i="6308"/>
  <c r="F1183" i="6308"/>
  <c r="G1183" i="6308"/>
  <c r="F1184" i="6308"/>
  <c r="G1184" i="6308"/>
  <c r="F1185" i="6308"/>
  <c r="G1185" i="6308"/>
  <c r="F1186" i="6308"/>
  <c r="G1186" i="6308"/>
  <c r="F1187" i="6308"/>
  <c r="G1187" i="6308"/>
  <c r="F1188" i="6308"/>
  <c r="G1188" i="6308"/>
  <c r="F1189" i="6308"/>
  <c r="G1189" i="6308"/>
  <c r="F1190" i="6308"/>
  <c r="G1190" i="6308"/>
  <c r="F1191" i="6308"/>
  <c r="G1191" i="6308"/>
  <c r="F1192" i="6308"/>
  <c r="G1192" i="6308"/>
  <c r="F1193" i="6308"/>
  <c r="G1193" i="6308"/>
  <c r="F1194" i="6308"/>
  <c r="G1194" i="6308"/>
  <c r="F1195" i="6308"/>
  <c r="G1195" i="6308"/>
  <c r="F1196" i="6308"/>
  <c r="G1196" i="6308"/>
  <c r="F1197" i="6308"/>
  <c r="G1197" i="6308"/>
  <c r="F1198" i="6308"/>
  <c r="G1198" i="6308"/>
  <c r="F1199" i="6308"/>
  <c r="G1199" i="6308"/>
  <c r="F1200" i="6308"/>
  <c r="G1200" i="6308"/>
  <c r="F1201" i="6308"/>
  <c r="G1201" i="6308"/>
  <c r="F1202" i="6308"/>
  <c r="G1202" i="6308"/>
  <c r="F1203" i="6308"/>
  <c r="G1203" i="6308"/>
  <c r="F1204" i="6308"/>
  <c r="G1204" i="6308"/>
  <c r="F1205" i="6308"/>
  <c r="G1205" i="6308"/>
  <c r="F1206" i="6308"/>
  <c r="G1206" i="6308"/>
  <c r="F1207" i="6308"/>
  <c r="G1207" i="6308"/>
  <c r="F1208" i="6308"/>
  <c r="G1208" i="6308"/>
  <c r="F1209" i="6308"/>
  <c r="G1209" i="6308"/>
  <c r="F1210" i="6308"/>
  <c r="G1210" i="6308"/>
  <c r="F1211" i="6308"/>
  <c r="G1211" i="6308"/>
  <c r="F1212" i="6308"/>
  <c r="G1212" i="6308"/>
  <c r="F1213" i="6308"/>
  <c r="G1213" i="6308"/>
  <c r="F1214" i="6308"/>
  <c r="G1214" i="6308"/>
  <c r="F1215" i="6308"/>
  <c r="G1215" i="6308"/>
  <c r="F1216" i="6308"/>
  <c r="G1216" i="6308"/>
  <c r="F1217" i="6308"/>
  <c r="G1217" i="6308"/>
  <c r="F1218" i="6308"/>
  <c r="G1218" i="6308"/>
  <c r="F1219" i="6308"/>
  <c r="G1219" i="6308"/>
  <c r="F1220" i="6308"/>
  <c r="G1220" i="6308"/>
  <c r="F1221" i="6308"/>
  <c r="G1221" i="6308"/>
  <c r="F1222" i="6308"/>
  <c r="G1222" i="6308"/>
  <c r="F1223" i="6308"/>
  <c r="G1223" i="6308"/>
  <c r="F1224" i="6308"/>
  <c r="G1224" i="6308"/>
  <c r="F1225" i="6308"/>
  <c r="G1225" i="6308"/>
  <c r="F1226" i="6308"/>
  <c r="G1226" i="6308"/>
  <c r="F1227" i="6308"/>
  <c r="G1227" i="6308"/>
  <c r="F1228" i="6308"/>
  <c r="G1228" i="6308"/>
  <c r="F1229" i="6308"/>
  <c r="G1229" i="6308"/>
  <c r="F1230" i="6308"/>
  <c r="G1230" i="6308"/>
  <c r="F1231" i="6308"/>
  <c r="G1231" i="6308"/>
  <c r="F1232" i="6308"/>
  <c r="G1232" i="6308"/>
  <c r="F1233" i="6308"/>
  <c r="G1233" i="6308"/>
  <c r="F1234" i="6308"/>
  <c r="G1234" i="6308"/>
  <c r="F1235" i="6308"/>
  <c r="G1235" i="6308"/>
  <c r="F1236" i="6308"/>
  <c r="G1236" i="6308"/>
  <c r="F1237" i="6308"/>
  <c r="G1237" i="6308"/>
  <c r="F1238" i="6308"/>
  <c r="G1238" i="6308"/>
  <c r="F1239" i="6308"/>
  <c r="G1239" i="6308"/>
  <c r="F1240" i="6308"/>
  <c r="G1240" i="6308"/>
  <c r="F1241" i="6308"/>
  <c r="G1241" i="6308"/>
  <c r="F1242" i="6308"/>
  <c r="G1242" i="6308"/>
  <c r="F1243" i="6308"/>
  <c r="G1243" i="6308"/>
  <c r="F1244" i="6308"/>
  <c r="G1244" i="6308"/>
  <c r="F1245" i="6308"/>
  <c r="G1245" i="6308"/>
  <c r="F1246" i="6308"/>
  <c r="G1246" i="6308"/>
  <c r="F1247" i="6308"/>
  <c r="G1247" i="6308"/>
  <c r="F1248" i="6308"/>
  <c r="G1248" i="6308"/>
  <c r="F1249" i="6308"/>
  <c r="G1249" i="6308"/>
  <c r="F1250" i="6308"/>
  <c r="G1250" i="6308"/>
  <c r="F1251" i="6308"/>
  <c r="G1251" i="6308"/>
  <c r="F1252" i="6308"/>
  <c r="G1252" i="6308"/>
  <c r="F1253" i="6308"/>
  <c r="G1253" i="6308"/>
  <c r="F1254" i="6308"/>
  <c r="G1254" i="6308"/>
  <c r="F1255" i="6308"/>
  <c r="G1255" i="6308"/>
  <c r="F1256" i="6308"/>
  <c r="G1256" i="6308"/>
  <c r="F1257" i="6308"/>
  <c r="G1257" i="6308"/>
  <c r="F1258" i="6308"/>
  <c r="G1258" i="6308"/>
  <c r="F1259" i="6308"/>
  <c r="G1259" i="6308"/>
  <c r="F1260" i="6308"/>
  <c r="G1260" i="6308"/>
  <c r="F1261" i="6308"/>
  <c r="G1261" i="6308"/>
  <c r="F1262" i="6308"/>
  <c r="G1262" i="6308"/>
  <c r="F1263" i="6308"/>
  <c r="G1263" i="6308"/>
  <c r="F1264" i="6308"/>
  <c r="G1264" i="6308"/>
  <c r="F1265" i="6308"/>
  <c r="G1265" i="6308"/>
  <c r="F1266" i="6308"/>
  <c r="G1266" i="6308"/>
  <c r="F1267" i="6308"/>
  <c r="G1267" i="6308"/>
  <c r="F1268" i="6308"/>
  <c r="G1268" i="6308"/>
  <c r="F1269" i="6308"/>
  <c r="G1269" i="6308"/>
  <c r="F1270" i="6308"/>
  <c r="G1270" i="6308"/>
  <c r="F1271" i="6308"/>
  <c r="G1271" i="6308"/>
  <c r="F1272" i="6308"/>
  <c r="G1272" i="6308"/>
  <c r="F1273" i="6308"/>
  <c r="G1273" i="6308"/>
  <c r="F1274" i="6308"/>
  <c r="G1274" i="6308"/>
  <c r="F1275" i="6308"/>
  <c r="G1275" i="6308"/>
  <c r="F1276" i="6308"/>
  <c r="G1276" i="6308"/>
  <c r="F1277" i="6308"/>
  <c r="G1277" i="6308"/>
  <c r="F1278" i="6308"/>
  <c r="G1278" i="6308"/>
  <c r="F1279" i="6308"/>
  <c r="G1279" i="6308"/>
  <c r="F1280" i="6308"/>
  <c r="G1280" i="6308"/>
  <c r="F1281" i="6308"/>
  <c r="G1281" i="6308"/>
  <c r="F1282" i="6308"/>
  <c r="G1282" i="6308"/>
  <c r="F1283" i="6308"/>
  <c r="G1283" i="6308"/>
  <c r="F1284" i="6308"/>
  <c r="G1284" i="6308"/>
  <c r="F1285" i="6308"/>
  <c r="G1285" i="6308"/>
  <c r="F1286" i="6308"/>
  <c r="G1286" i="6308"/>
  <c r="F1287" i="6308"/>
  <c r="G1287" i="6308"/>
  <c r="F1288" i="6308"/>
  <c r="G1288" i="6308"/>
  <c r="F1289" i="6308"/>
  <c r="G1289" i="6308"/>
  <c r="F1290" i="6308"/>
  <c r="G1290" i="6308"/>
  <c r="F1291" i="6308"/>
  <c r="G1291" i="6308"/>
  <c r="F1292" i="6308"/>
  <c r="G1292" i="6308"/>
  <c r="F1293" i="6308"/>
  <c r="G1293" i="6308"/>
  <c r="F1294" i="6308"/>
  <c r="G1294" i="6308"/>
  <c r="F1295" i="6308"/>
  <c r="G1295" i="6308"/>
  <c r="F1296" i="6308"/>
  <c r="G1296" i="6308"/>
  <c r="F1297" i="6308"/>
  <c r="G1297" i="6308"/>
  <c r="F1298" i="6308"/>
  <c r="G1298" i="6308"/>
  <c r="F1299" i="6308"/>
  <c r="G1299" i="6308"/>
  <c r="F1300" i="6308"/>
  <c r="G1300" i="6308"/>
  <c r="F1301" i="6308"/>
  <c r="G1301" i="6308"/>
  <c r="F1302" i="6308"/>
  <c r="G1302" i="6308"/>
  <c r="F1303" i="6308"/>
  <c r="G1303" i="6308"/>
  <c r="F1304" i="6308"/>
  <c r="G1304" i="6308"/>
  <c r="F1305" i="6308"/>
  <c r="G1305" i="6308"/>
  <c r="F1306" i="6308"/>
  <c r="G1306" i="6308"/>
  <c r="F1307" i="6308"/>
  <c r="G1307" i="6308"/>
  <c r="F1308" i="6308"/>
  <c r="G1308" i="6308"/>
  <c r="F1309" i="6308"/>
  <c r="G1309" i="6308"/>
  <c r="F1310" i="6308"/>
  <c r="G1310" i="6308"/>
  <c r="F1311" i="6308"/>
  <c r="G1311" i="6308"/>
  <c r="F1312" i="6308"/>
  <c r="G1312" i="6308"/>
  <c r="F1313" i="6308"/>
  <c r="G1313" i="6308"/>
  <c r="F1314" i="6308"/>
  <c r="G1314" i="6308"/>
  <c r="F1315" i="6308"/>
  <c r="G1315" i="6308"/>
  <c r="F1316" i="6308"/>
  <c r="G1316" i="6308"/>
  <c r="F1317" i="6308"/>
  <c r="G1317" i="6308"/>
  <c r="F1318" i="6308"/>
  <c r="G1318" i="6308"/>
  <c r="F1319" i="6308"/>
  <c r="G1319" i="6308"/>
  <c r="F1320" i="6308"/>
  <c r="G1320" i="6308"/>
  <c r="F1321" i="6308"/>
  <c r="G1321" i="6308"/>
  <c r="F1322" i="6308"/>
  <c r="G1322" i="6308"/>
  <c r="F1323" i="6308"/>
  <c r="G1323" i="6308"/>
  <c r="F1324" i="6308"/>
  <c r="G1324" i="6308"/>
  <c r="F1325" i="6308"/>
  <c r="G1325" i="6308"/>
  <c r="F1326" i="6308"/>
  <c r="G1326" i="6308"/>
  <c r="F1327" i="6308"/>
  <c r="G1327" i="6308"/>
  <c r="F1328" i="6308"/>
  <c r="G1328" i="6308"/>
  <c r="F1329" i="6308"/>
  <c r="G1329" i="6308"/>
  <c r="F1330" i="6308"/>
  <c r="G1330" i="6308"/>
  <c r="F1331" i="6308"/>
  <c r="G1331" i="6308"/>
  <c r="F1332" i="6308"/>
  <c r="G1332" i="6308"/>
  <c r="F1333" i="6308"/>
  <c r="G1333" i="6308"/>
  <c r="F1334" i="6308"/>
  <c r="G1334" i="6308"/>
  <c r="F1335" i="6308"/>
  <c r="G1335" i="6308"/>
  <c r="F1336" i="6308"/>
  <c r="G1336" i="6308"/>
  <c r="F1337" i="6308"/>
  <c r="G1337" i="6308"/>
  <c r="F1338" i="6308"/>
  <c r="G1338" i="6308"/>
  <c r="F1339" i="6308"/>
  <c r="G1339" i="6308"/>
  <c r="F1340" i="6308"/>
  <c r="G1340" i="6308"/>
  <c r="F1341" i="6308"/>
  <c r="G1341" i="6308"/>
  <c r="F1342" i="6308"/>
  <c r="G1342" i="6308"/>
  <c r="F1343" i="6308"/>
  <c r="G1343" i="6308"/>
  <c r="F1344" i="6308"/>
  <c r="G1344" i="6308"/>
  <c r="F1345" i="6308"/>
  <c r="G1345" i="6308"/>
  <c r="F1346" i="6308"/>
  <c r="G1346" i="6308"/>
  <c r="F1347" i="6308"/>
  <c r="G1347" i="6308"/>
  <c r="F1348" i="6308"/>
  <c r="G1348" i="6308"/>
  <c r="F1349" i="6308"/>
  <c r="G1349" i="6308"/>
  <c r="F1350" i="6308"/>
  <c r="G1350" i="6308"/>
  <c r="F1351" i="6308"/>
  <c r="G1351" i="6308"/>
  <c r="F1352" i="6308"/>
  <c r="G1352" i="6308"/>
  <c r="F1353" i="6308"/>
  <c r="G1353" i="6308"/>
  <c r="F1354" i="6308"/>
  <c r="G1354" i="6308"/>
  <c r="F1355" i="6308"/>
  <c r="G1355" i="6308"/>
  <c r="F1356" i="6308"/>
  <c r="G1356" i="6308"/>
  <c r="F1357" i="6308"/>
  <c r="G1357" i="6308"/>
  <c r="F1358" i="6308"/>
  <c r="G1358" i="6308"/>
  <c r="F1359" i="6308"/>
  <c r="G1359" i="6308"/>
  <c r="F1360" i="6308"/>
  <c r="G1360" i="6308"/>
  <c r="F1361" i="6308"/>
  <c r="G1361" i="6308"/>
  <c r="F1362" i="6308"/>
  <c r="G1362" i="6308"/>
  <c r="F1363" i="6308"/>
  <c r="G1363" i="6308"/>
  <c r="F1364" i="6308"/>
  <c r="G1364" i="6308"/>
  <c r="F1365" i="6308"/>
  <c r="G1365" i="6308"/>
  <c r="F1366" i="6308"/>
  <c r="G1366" i="6308"/>
  <c r="F1367" i="6308"/>
  <c r="G1367" i="6308"/>
  <c r="F1368" i="6308"/>
  <c r="G1368" i="6308"/>
  <c r="F1369" i="6308"/>
  <c r="G1369" i="6308"/>
  <c r="F1370" i="6308"/>
  <c r="G1370" i="6308"/>
  <c r="F1371" i="6308"/>
  <c r="G1371" i="6308"/>
  <c r="F1372" i="6308"/>
  <c r="G1372" i="6308"/>
  <c r="F1373" i="6308"/>
  <c r="G1373" i="6308"/>
  <c r="F1374" i="6308"/>
  <c r="G1374" i="6308"/>
  <c r="F1375" i="6308"/>
  <c r="G1375" i="6308"/>
  <c r="F1376" i="6308"/>
  <c r="G1376" i="6308"/>
  <c r="F1377" i="6308"/>
  <c r="G1377" i="6308"/>
  <c r="F1378" i="6308"/>
  <c r="G1378" i="6308"/>
  <c r="F1379" i="6308"/>
  <c r="G1379" i="6308"/>
  <c r="F1380" i="6308"/>
  <c r="G1380" i="6308"/>
  <c r="F1381" i="6308"/>
  <c r="G1381" i="6308"/>
  <c r="F1382" i="6308"/>
  <c r="G1382" i="6308"/>
  <c r="F1383" i="6308"/>
  <c r="G1383" i="6308"/>
  <c r="F1384" i="6308"/>
  <c r="G1384" i="6308"/>
  <c r="F1385" i="6308"/>
  <c r="G1385" i="6308"/>
  <c r="F1386" i="6308"/>
  <c r="G1386" i="6308"/>
  <c r="F1387" i="6308"/>
  <c r="G1387" i="6308"/>
  <c r="F1388" i="6308"/>
  <c r="G1388" i="6308"/>
  <c r="F1389" i="6308"/>
  <c r="G1389" i="6308"/>
  <c r="F1390" i="6308"/>
  <c r="G1390" i="6308"/>
  <c r="F1391" i="6308"/>
  <c r="G1391" i="6308"/>
  <c r="F1392" i="6308"/>
  <c r="G1392" i="6308"/>
  <c r="F1393" i="6308"/>
  <c r="G1393" i="6308"/>
  <c r="F1394" i="6308"/>
  <c r="G1394" i="6308"/>
  <c r="F1395" i="6308"/>
  <c r="G1395" i="6308"/>
  <c r="F1396" i="6308"/>
  <c r="G1396" i="6308"/>
  <c r="F1397" i="6308"/>
  <c r="G1397" i="6308"/>
  <c r="F1398" i="6308"/>
  <c r="G1398" i="6308"/>
  <c r="F1399" i="6308"/>
  <c r="G1399" i="6308"/>
  <c r="F1400" i="6308"/>
  <c r="G1400" i="6308"/>
  <c r="F1401" i="6308"/>
  <c r="G1401" i="6308"/>
  <c r="F1402" i="6308"/>
  <c r="G1402" i="6308"/>
  <c r="F1403" i="6308"/>
  <c r="G1403" i="6308"/>
  <c r="F1404" i="6308"/>
  <c r="G1404" i="6308"/>
  <c r="F1405" i="6308"/>
  <c r="G1405" i="6308"/>
  <c r="F1406" i="6308"/>
  <c r="G1406" i="6308"/>
  <c r="F1407" i="6308"/>
  <c r="G1407" i="6308"/>
  <c r="F1408" i="6308"/>
  <c r="G1408" i="6308"/>
  <c r="F1409" i="6308"/>
  <c r="G1409" i="6308"/>
  <c r="F1410" i="6308"/>
  <c r="G1410" i="6308"/>
  <c r="F1411" i="6308"/>
  <c r="G1411" i="6308"/>
  <c r="F1412" i="6308"/>
  <c r="G1412" i="6308"/>
  <c r="F1413" i="6308"/>
  <c r="G1413" i="6308"/>
  <c r="F1414" i="6308"/>
  <c r="G1414" i="6308"/>
  <c r="F1415" i="6308"/>
  <c r="G1415" i="6308"/>
  <c r="F1416" i="6308"/>
  <c r="G1416" i="6308"/>
  <c r="F1417" i="6308"/>
  <c r="G1417" i="6308"/>
  <c r="F1418" i="6308"/>
  <c r="G1418" i="6308"/>
  <c r="F1419" i="6308"/>
  <c r="G1419" i="6308"/>
  <c r="F1420" i="6308"/>
  <c r="G1420" i="6308"/>
  <c r="F1421" i="6308"/>
  <c r="G1421" i="6308"/>
  <c r="F1422" i="6308"/>
  <c r="G1422" i="6308"/>
  <c r="F1423" i="6308"/>
  <c r="G1423" i="6308"/>
  <c r="F1424" i="6308"/>
  <c r="G1424" i="6308"/>
  <c r="F1425" i="6308"/>
  <c r="G1425" i="6308"/>
  <c r="F1426" i="6308"/>
  <c r="G1426" i="6308"/>
  <c r="F1427" i="6308"/>
  <c r="G1427" i="6308"/>
  <c r="F1428" i="6308"/>
  <c r="G1428" i="6308"/>
  <c r="F1429" i="6308"/>
  <c r="G1429" i="6308"/>
  <c r="F1430" i="6308"/>
  <c r="G1430" i="6308"/>
  <c r="F1431" i="6308"/>
  <c r="G1431" i="6308"/>
  <c r="F1432" i="6308"/>
  <c r="G1432" i="6308"/>
  <c r="F1433" i="6308"/>
  <c r="G1433" i="6308"/>
  <c r="F1434" i="6308"/>
  <c r="G1434" i="6308"/>
  <c r="F1435" i="6308"/>
  <c r="G1435" i="6308"/>
  <c r="F1436" i="6308"/>
  <c r="G1436" i="6308"/>
  <c r="F1437" i="6308"/>
  <c r="G1437" i="6308"/>
  <c r="F1438" i="6308"/>
  <c r="G1438" i="6308"/>
  <c r="F1439" i="6308"/>
  <c r="G1439" i="6308"/>
  <c r="F1440" i="6308"/>
  <c r="G1440" i="6308"/>
  <c r="F1441" i="6308"/>
  <c r="G1441" i="6308"/>
  <c r="F1442" i="6308"/>
  <c r="G1442" i="6308"/>
  <c r="F1443" i="6308"/>
  <c r="G1443" i="6308"/>
  <c r="F1444" i="6308"/>
  <c r="G1444" i="6308"/>
  <c r="F1445" i="6308"/>
  <c r="G1445" i="6308"/>
  <c r="F1446" i="6308"/>
  <c r="G1446" i="6308"/>
  <c r="F1447" i="6308"/>
  <c r="G1447" i="6308"/>
  <c r="F1448" i="6308"/>
  <c r="G1448" i="6308"/>
  <c r="F1449" i="6308"/>
  <c r="G1449" i="6308"/>
  <c r="F1450" i="6308"/>
  <c r="G1450" i="6308"/>
  <c r="F1451" i="6308"/>
  <c r="G1451" i="6308"/>
  <c r="F1452" i="6308"/>
  <c r="G1452" i="6308"/>
  <c r="F1453" i="6308"/>
  <c r="G1453" i="6308"/>
  <c r="F1454" i="6308"/>
  <c r="G1454" i="6308"/>
  <c r="F1455" i="6308"/>
  <c r="G1455" i="6308"/>
  <c r="F1456" i="6308"/>
  <c r="G1456" i="6308"/>
  <c r="F1457" i="6308"/>
  <c r="G1457" i="6308"/>
  <c r="F1458" i="6308"/>
  <c r="G1458" i="6308"/>
  <c r="F1459" i="6308"/>
  <c r="G1459" i="6308"/>
  <c r="F1460" i="6308"/>
  <c r="G1460" i="6308"/>
  <c r="F1461" i="6308"/>
  <c r="G1461" i="6308"/>
  <c r="F1462" i="6308"/>
  <c r="G1462" i="6308"/>
  <c r="F1463" i="6308"/>
  <c r="G1463" i="6308"/>
  <c r="F1464" i="6308"/>
  <c r="G1464" i="6308"/>
  <c r="F1465" i="6308"/>
  <c r="G1465" i="6308"/>
  <c r="F1466" i="6308"/>
  <c r="G1466" i="6308"/>
  <c r="F1467" i="6308"/>
  <c r="G1467" i="6308"/>
  <c r="F1468" i="6308"/>
  <c r="G1468" i="6308"/>
  <c r="F1469" i="6308"/>
  <c r="G1469" i="6308"/>
  <c r="F1470" i="6308"/>
  <c r="G1470" i="6308"/>
  <c r="F1471" i="6308"/>
  <c r="G1471" i="6308"/>
  <c r="F1472" i="6308"/>
  <c r="G1472" i="6308"/>
  <c r="F1473" i="6308"/>
  <c r="G1473" i="6308"/>
  <c r="F1474" i="6308"/>
  <c r="G1474" i="6308"/>
  <c r="F1475" i="6308"/>
  <c r="G1475" i="6308"/>
  <c r="F1476" i="6308"/>
  <c r="G1476" i="6308"/>
  <c r="F1477" i="6308"/>
  <c r="G1477" i="6308"/>
  <c r="F1478" i="6308"/>
  <c r="G1478" i="6308"/>
  <c r="F1479" i="6308"/>
  <c r="G1479" i="6308"/>
  <c r="F1480" i="6308"/>
  <c r="G1480" i="6308"/>
  <c r="F1481" i="6308"/>
  <c r="G1481" i="6308"/>
  <c r="F1482" i="6308"/>
  <c r="G1482" i="6308"/>
  <c r="F1483" i="6308"/>
  <c r="G1483" i="6308"/>
  <c r="F1484" i="6308"/>
  <c r="G1484" i="6308"/>
  <c r="F1485" i="6308"/>
  <c r="G1485" i="6308"/>
  <c r="F1486" i="6308"/>
  <c r="G1486" i="6308"/>
  <c r="F1487" i="6308"/>
  <c r="G1487" i="6308"/>
  <c r="F1488" i="6308"/>
  <c r="G1488" i="6308"/>
  <c r="F1489" i="6308"/>
  <c r="G1489" i="6308"/>
  <c r="F1490" i="6308"/>
  <c r="G1490" i="6308"/>
  <c r="F1491" i="6308"/>
  <c r="G1491" i="6308"/>
  <c r="F1492" i="6308"/>
  <c r="G1492" i="6308"/>
  <c r="F1493" i="6308"/>
  <c r="G1493" i="6308"/>
  <c r="F1494" i="6308"/>
  <c r="G1494" i="6308"/>
  <c r="F1495" i="6308"/>
  <c r="G1495" i="6308"/>
  <c r="F1496" i="6308"/>
  <c r="G1496" i="6308"/>
  <c r="F1497" i="6308"/>
  <c r="G1497" i="6308"/>
  <c r="F1498" i="6308"/>
  <c r="G1498" i="6308"/>
  <c r="F1499" i="6308"/>
  <c r="G1499" i="6308"/>
  <c r="F1500" i="6308"/>
  <c r="G1500" i="6308"/>
  <c r="F1501" i="6308"/>
  <c r="G1501" i="6308"/>
  <c r="F1502" i="6308"/>
  <c r="G1502" i="6308"/>
  <c r="F1503" i="6308"/>
  <c r="G1503" i="6308"/>
  <c r="F1504" i="6308"/>
  <c r="G1504" i="6308"/>
  <c r="F1505" i="6308"/>
  <c r="G1505" i="6308"/>
  <c r="F1506" i="6308"/>
  <c r="G1506" i="6308"/>
  <c r="F1507" i="6308"/>
  <c r="G1507" i="6308"/>
  <c r="F1508" i="6308"/>
  <c r="G1508" i="6308"/>
  <c r="F1509" i="6308"/>
  <c r="G1509" i="6308"/>
  <c r="F1510" i="6308"/>
  <c r="G1510" i="6308"/>
  <c r="F1511" i="6308"/>
  <c r="G1511" i="6308"/>
  <c r="F1512" i="6308"/>
  <c r="G1512" i="6308"/>
  <c r="F1513" i="6308"/>
  <c r="G1513" i="6308"/>
  <c r="F1514" i="6308"/>
  <c r="G1514" i="6308"/>
  <c r="F1515" i="6308"/>
  <c r="G1515" i="6308"/>
  <c r="F1516" i="6308"/>
  <c r="G1516" i="6308"/>
  <c r="F1517" i="6308"/>
  <c r="G1517" i="6308"/>
  <c r="F1518" i="6308"/>
  <c r="G1518" i="6308"/>
  <c r="F1519" i="6308"/>
  <c r="G1519" i="6308"/>
  <c r="F1520" i="6308"/>
  <c r="G1520" i="6308"/>
  <c r="F1521" i="6308"/>
  <c r="G1521" i="6308"/>
  <c r="F1522" i="6308"/>
  <c r="G1522" i="6308"/>
  <c r="F1523" i="6308"/>
  <c r="G1523" i="6308"/>
  <c r="F1524" i="6308"/>
  <c r="G1524" i="6308"/>
  <c r="F1525" i="6308"/>
  <c r="G1525" i="6308"/>
  <c r="F1526" i="6308"/>
  <c r="G1526" i="6308"/>
  <c r="F1527" i="6308"/>
  <c r="G1527" i="6308"/>
  <c r="F1528" i="6308"/>
  <c r="G1528" i="6308"/>
  <c r="F1529" i="6308"/>
  <c r="G1529" i="6308"/>
  <c r="F1530" i="6308"/>
  <c r="G1530" i="6308"/>
  <c r="F1531" i="6308"/>
  <c r="G1531" i="6308"/>
  <c r="F1532" i="6308"/>
  <c r="G1532" i="6308"/>
  <c r="F1533" i="6308"/>
  <c r="G1533" i="6308"/>
  <c r="F1534" i="6308"/>
  <c r="G1534" i="6308"/>
  <c r="F1535" i="6308"/>
  <c r="G1535" i="6308"/>
  <c r="F1536" i="6308"/>
  <c r="G1536" i="6308"/>
  <c r="F1537" i="6308"/>
  <c r="G1537" i="6308"/>
  <c r="F1538" i="6308"/>
  <c r="G1538" i="6308"/>
  <c r="F1539" i="6308"/>
  <c r="G1539" i="6308"/>
  <c r="F1540" i="6308"/>
  <c r="G1540" i="6308"/>
  <c r="F1541" i="6308"/>
  <c r="G1541" i="6308"/>
  <c r="F1542" i="6308"/>
  <c r="G1542" i="6308"/>
  <c r="F1543" i="6308"/>
  <c r="G1543" i="6308"/>
  <c r="F1544" i="6308"/>
  <c r="G1544" i="6308"/>
  <c r="F1545" i="6308"/>
  <c r="G1545" i="6308"/>
  <c r="F1546" i="6308"/>
  <c r="G1546" i="6308"/>
  <c r="F1547" i="6308"/>
  <c r="G1547" i="6308"/>
  <c r="F1548" i="6308"/>
  <c r="G1548" i="6308"/>
  <c r="F1549" i="6308"/>
  <c r="G1549" i="6308"/>
  <c r="F1550" i="6308"/>
  <c r="G1550" i="6308"/>
  <c r="F1551" i="6308"/>
  <c r="G1551" i="6308"/>
  <c r="F1552" i="6308"/>
  <c r="G1552" i="6308"/>
  <c r="F1553" i="6308"/>
  <c r="G1553" i="6308"/>
  <c r="F1554" i="6308"/>
  <c r="G1554" i="6308"/>
  <c r="F1555" i="6308"/>
  <c r="G1555" i="6308"/>
  <c r="F1556" i="6308"/>
  <c r="G1556" i="6308"/>
  <c r="F1557" i="6308"/>
  <c r="G1557" i="6308"/>
  <c r="F1558" i="6308"/>
  <c r="G1558" i="6308"/>
  <c r="F1559" i="6308"/>
  <c r="G1559" i="6308"/>
  <c r="F1560" i="6308"/>
  <c r="G1560" i="6308"/>
  <c r="F1561" i="6308"/>
  <c r="G1561" i="6308"/>
  <c r="F1562" i="6308"/>
  <c r="G1562" i="6308"/>
  <c r="F1563" i="6308"/>
  <c r="G1563" i="6308"/>
  <c r="F1564" i="6308"/>
  <c r="G1564" i="6308"/>
  <c r="F1565" i="6308"/>
  <c r="G1565" i="6308"/>
  <c r="F1566" i="6308"/>
  <c r="G1566" i="6308"/>
  <c r="F1567" i="6308"/>
  <c r="G1567" i="6308"/>
  <c r="F1568" i="6308"/>
  <c r="G1568" i="6308"/>
  <c r="F1569" i="6308"/>
  <c r="G1569" i="6308"/>
  <c r="F1570" i="6308"/>
  <c r="G1570" i="6308"/>
  <c r="F1571" i="6308"/>
  <c r="G1571" i="6308"/>
  <c r="F1572" i="6308"/>
  <c r="G1572" i="6308"/>
  <c r="F1573" i="6308"/>
  <c r="G1573" i="6308"/>
  <c r="F1574" i="6308"/>
  <c r="G1574" i="6308"/>
  <c r="F1575" i="6308"/>
  <c r="G1575" i="6308"/>
  <c r="F1576" i="6308"/>
  <c r="G1576" i="6308"/>
  <c r="F1577" i="6308"/>
  <c r="G1577" i="6308"/>
  <c r="F1578" i="6308"/>
  <c r="G1578" i="6308"/>
  <c r="F1579" i="6308"/>
  <c r="G1579" i="6308"/>
  <c r="F1580" i="6308"/>
  <c r="G1580" i="6308"/>
  <c r="F1581" i="6308"/>
  <c r="G1581" i="6308"/>
  <c r="F1582" i="6308"/>
  <c r="G1582" i="6308"/>
  <c r="F1583" i="6308"/>
  <c r="G1583" i="6308"/>
  <c r="F1584" i="6308"/>
  <c r="G1584" i="6308"/>
  <c r="F1585" i="6308"/>
  <c r="G1585" i="6308"/>
  <c r="F1586" i="6308"/>
  <c r="G1586" i="6308"/>
  <c r="F1587" i="6308"/>
  <c r="G1587" i="6308"/>
  <c r="F1588" i="6308"/>
  <c r="G1588" i="6308"/>
  <c r="F1589" i="6308"/>
  <c r="G1589" i="6308"/>
  <c r="F1590" i="6308"/>
  <c r="G1590" i="6308"/>
  <c r="F1591" i="6308"/>
  <c r="G1591" i="6308"/>
  <c r="F1592" i="6308"/>
  <c r="G1592" i="6308"/>
  <c r="F1593" i="6308"/>
  <c r="G1593" i="6308"/>
  <c r="F1594" i="6308"/>
  <c r="G1594" i="6308"/>
  <c r="F1595" i="6308"/>
  <c r="G1595" i="6308"/>
  <c r="F1596" i="6308"/>
  <c r="G1596" i="6308"/>
  <c r="F1597" i="6308"/>
  <c r="G1597" i="6308"/>
  <c r="F1598" i="6308"/>
  <c r="G1598" i="6308"/>
  <c r="F1599" i="6308"/>
  <c r="G1599" i="6308"/>
  <c r="F1600" i="6308"/>
  <c r="G1600" i="6308"/>
  <c r="F1601" i="6308"/>
  <c r="G1601" i="6308"/>
  <c r="F1602" i="6308"/>
  <c r="G1602" i="6308"/>
  <c r="F1603" i="6308"/>
  <c r="G1603" i="6308"/>
  <c r="F1604" i="6308"/>
  <c r="G1604" i="6308"/>
  <c r="F1605" i="6308"/>
  <c r="G1605" i="6308"/>
  <c r="F1606" i="6308"/>
  <c r="G1606" i="6308"/>
  <c r="F1607" i="6308"/>
  <c r="G1607" i="6308"/>
  <c r="F1608" i="6308"/>
  <c r="G1608" i="6308"/>
  <c r="F1609" i="6308"/>
  <c r="G1609" i="6308"/>
  <c r="F1610" i="6308"/>
  <c r="G1610" i="6308"/>
  <c r="F1611" i="6308"/>
  <c r="G1611" i="6308"/>
  <c r="F1612" i="6308"/>
  <c r="G1612" i="6308"/>
  <c r="F1613" i="6308"/>
  <c r="G1613" i="6308"/>
  <c r="F1614" i="6308"/>
  <c r="G1614" i="6308"/>
  <c r="F1615" i="6308"/>
  <c r="G1615" i="6308"/>
  <c r="F1616" i="6308"/>
  <c r="G1616" i="6308"/>
  <c r="F1617" i="6308"/>
  <c r="G1617" i="6308"/>
  <c r="F1618" i="6308"/>
  <c r="G1618" i="6308"/>
  <c r="F1619" i="6308"/>
  <c r="G1619" i="6308"/>
  <c r="F1620" i="6308"/>
  <c r="G1620" i="6308"/>
  <c r="F1621" i="6308"/>
  <c r="G1621" i="6308"/>
  <c r="F1622" i="6308"/>
  <c r="G1622" i="6308"/>
  <c r="F1623" i="6308"/>
  <c r="G1623" i="6308"/>
  <c r="F1624" i="6308"/>
  <c r="G1624" i="6308"/>
  <c r="F1625" i="6308"/>
  <c r="G1625" i="6308"/>
  <c r="F1626" i="6308"/>
  <c r="G1626" i="6308"/>
  <c r="F1627" i="6308"/>
  <c r="G1627" i="6308"/>
  <c r="F1628" i="6308"/>
  <c r="G1628" i="6308"/>
  <c r="F1629" i="6308"/>
  <c r="G1629" i="6308"/>
  <c r="F1630" i="6308"/>
  <c r="G1630" i="6308"/>
  <c r="F1631" i="6308"/>
  <c r="G1631" i="6308"/>
  <c r="F1632" i="6308"/>
  <c r="G1632" i="6308"/>
  <c r="F1633" i="6308"/>
  <c r="G1633" i="6308"/>
  <c r="F1634" i="6308"/>
  <c r="G1634" i="6308"/>
  <c r="F1635" i="6308"/>
  <c r="G1635" i="6308"/>
  <c r="F1636" i="6308"/>
  <c r="G1636" i="6308"/>
  <c r="F1637" i="6308"/>
  <c r="G1637" i="6308"/>
  <c r="F1638" i="6308"/>
  <c r="G1638" i="6308"/>
  <c r="F1639" i="6308"/>
  <c r="G1639" i="6308"/>
  <c r="F1640" i="6308"/>
  <c r="G1640" i="6308"/>
  <c r="F1641" i="6308"/>
  <c r="G1641" i="6308"/>
  <c r="F1642" i="6308"/>
  <c r="G1642" i="6308"/>
  <c r="F1643" i="6308"/>
  <c r="G1643" i="6308"/>
  <c r="F1644" i="6308"/>
  <c r="G1644" i="6308"/>
  <c r="F1645" i="6308"/>
  <c r="G1645" i="6308"/>
  <c r="F1646" i="6308"/>
  <c r="G1646" i="6308"/>
  <c r="F1647" i="6308"/>
  <c r="G1647" i="6308"/>
  <c r="F1648" i="6308"/>
  <c r="G1648" i="6308"/>
  <c r="F1649" i="6308"/>
  <c r="G1649" i="6308"/>
  <c r="F1650" i="6308"/>
  <c r="G1650" i="6308"/>
  <c r="F1651" i="6308"/>
  <c r="G1651" i="6308"/>
  <c r="F1652" i="6308"/>
  <c r="G1652" i="6308"/>
  <c r="F1653" i="6308"/>
  <c r="G1653" i="6308"/>
  <c r="F1654" i="6308"/>
  <c r="G1654" i="6308"/>
  <c r="F1655" i="6308"/>
  <c r="G1655" i="6308"/>
  <c r="F1656" i="6308"/>
  <c r="G1656" i="6308"/>
  <c r="F1657" i="6308"/>
  <c r="G1657" i="6308"/>
  <c r="F1658" i="6308"/>
  <c r="G1658" i="6308"/>
  <c r="F1659" i="6308"/>
  <c r="G1659" i="6308"/>
  <c r="F1660" i="6308"/>
  <c r="G1660" i="6308"/>
  <c r="F1661" i="6308"/>
  <c r="G1661" i="6308"/>
  <c r="F1662" i="6308"/>
  <c r="G1662" i="6308"/>
  <c r="F1663" i="6308"/>
  <c r="G1663" i="6308"/>
  <c r="F1664" i="6308"/>
  <c r="G1664" i="6308"/>
  <c r="F1665" i="6308"/>
  <c r="G1665" i="6308"/>
  <c r="F1666" i="6308"/>
  <c r="G1666" i="6308"/>
  <c r="F1667" i="6308"/>
  <c r="G1667" i="6308"/>
  <c r="F1668" i="6308"/>
  <c r="G1668" i="6308"/>
  <c r="F1669" i="6308"/>
  <c r="G1669" i="6308"/>
  <c r="F1670" i="6308"/>
  <c r="G1670" i="6308"/>
  <c r="F1671" i="6308"/>
  <c r="G1671" i="6308"/>
  <c r="F1672" i="6308"/>
  <c r="G1672" i="6308"/>
  <c r="F1673" i="6308"/>
  <c r="G1673" i="6308"/>
  <c r="F1674" i="6308"/>
  <c r="G1674" i="6308"/>
  <c r="F1675" i="6308"/>
  <c r="G1675" i="6308"/>
  <c r="F1676" i="6308"/>
  <c r="G1676" i="6308"/>
  <c r="F1677" i="6308"/>
  <c r="G1677" i="6308"/>
  <c r="F1678" i="6308"/>
  <c r="G1678" i="6308"/>
  <c r="F1679" i="6308"/>
  <c r="G1679" i="6308"/>
  <c r="F1680" i="6308"/>
  <c r="G1680" i="6308"/>
  <c r="F1681" i="6308"/>
  <c r="G1681" i="6308"/>
  <c r="F1682" i="6308"/>
  <c r="G1682" i="6308"/>
  <c r="F1683" i="6308"/>
  <c r="G1683" i="6308"/>
  <c r="F1684" i="6308"/>
  <c r="G1684" i="6308"/>
  <c r="F1685" i="6308"/>
  <c r="G1685" i="6308"/>
  <c r="F1686" i="6308"/>
  <c r="G1686" i="6308"/>
  <c r="F1687" i="6308"/>
  <c r="G1687" i="6308"/>
  <c r="F1688" i="6308"/>
  <c r="G1688" i="6308"/>
  <c r="F1689" i="6308"/>
  <c r="G1689" i="6308"/>
  <c r="F1690" i="6308"/>
  <c r="G1690" i="6308"/>
  <c r="F1691" i="6308"/>
  <c r="G1691" i="6308"/>
  <c r="F1692" i="6308"/>
  <c r="G1692" i="6308"/>
  <c r="F1693" i="6308"/>
  <c r="G1693" i="6308"/>
  <c r="F1694" i="6308"/>
  <c r="G1694" i="6308"/>
  <c r="F1695" i="6308"/>
  <c r="G1695" i="6308"/>
  <c r="F1696" i="6308"/>
  <c r="G1696" i="6308"/>
  <c r="F1697" i="6308"/>
  <c r="G1697" i="6308"/>
  <c r="F1698" i="6308"/>
  <c r="G1698" i="6308"/>
  <c r="F1699" i="6308"/>
  <c r="G1699" i="6308"/>
  <c r="F1700" i="6308"/>
  <c r="G1700" i="6308"/>
  <c r="F1701" i="6308"/>
  <c r="G1701" i="6308"/>
  <c r="F1702" i="6308"/>
  <c r="G1702" i="6308"/>
  <c r="F1703" i="6308"/>
  <c r="G1703" i="6308"/>
  <c r="F1704" i="6308"/>
  <c r="G1704" i="6308"/>
  <c r="F1705" i="6308"/>
  <c r="G1705" i="6308"/>
  <c r="F1706" i="6308"/>
  <c r="G1706" i="6308"/>
  <c r="F1707" i="6308"/>
  <c r="G1707" i="6308"/>
  <c r="F1708" i="6308"/>
  <c r="G1708" i="6308"/>
  <c r="F1709" i="6308"/>
  <c r="G1709" i="6308"/>
  <c r="F1710" i="6308"/>
  <c r="G1710" i="6308"/>
  <c r="F1711" i="6308"/>
  <c r="G1711" i="6308"/>
  <c r="F1712" i="6308"/>
  <c r="G1712" i="6308"/>
  <c r="F1713" i="6308"/>
  <c r="G1713" i="6308"/>
  <c r="F1714" i="6308"/>
  <c r="G1714" i="6308"/>
  <c r="F1715" i="6308"/>
  <c r="G1715" i="6308"/>
  <c r="F1716" i="6308"/>
  <c r="G1716" i="6308"/>
  <c r="F1717" i="6308"/>
  <c r="G1717" i="6308"/>
  <c r="F1718" i="6308"/>
  <c r="G1718" i="6308"/>
  <c r="F1719" i="6308"/>
  <c r="G1719" i="6308"/>
  <c r="F1720" i="6308"/>
  <c r="G1720" i="6308"/>
  <c r="F1721" i="6308"/>
  <c r="G1721" i="6308"/>
  <c r="F1722" i="6308"/>
  <c r="G1722" i="6308"/>
  <c r="F1723" i="6308"/>
  <c r="G1723" i="6308"/>
  <c r="F1724" i="6308"/>
  <c r="G1724" i="6308"/>
  <c r="F1725" i="6308"/>
  <c r="G1725" i="6308"/>
  <c r="F1726" i="6308"/>
  <c r="G1726" i="6308"/>
  <c r="F1727" i="6308"/>
  <c r="G1727" i="6308"/>
  <c r="F1728" i="6308"/>
  <c r="G1728" i="6308"/>
  <c r="F1729" i="6308"/>
  <c r="G1729" i="6308"/>
  <c r="F1730" i="6308"/>
  <c r="G1730" i="6308"/>
  <c r="F1731" i="6308"/>
  <c r="G1731" i="6308"/>
  <c r="F1732" i="6308"/>
  <c r="G1732" i="6308"/>
  <c r="F1733" i="6308"/>
  <c r="G1733" i="6308"/>
  <c r="F1734" i="6308"/>
  <c r="G1734" i="6308"/>
  <c r="F1735" i="6308"/>
  <c r="G1735" i="6308"/>
  <c r="F1736" i="6308"/>
  <c r="G1736" i="6308"/>
  <c r="F1737" i="6308"/>
  <c r="G1737" i="6308"/>
  <c r="F1738" i="6308"/>
  <c r="G1738" i="6308"/>
  <c r="F1739" i="6308"/>
  <c r="G1739" i="6308"/>
  <c r="F1740" i="6308"/>
  <c r="G1740" i="6308"/>
  <c r="F1741" i="6308"/>
  <c r="G1741" i="6308"/>
  <c r="F1742" i="6308"/>
  <c r="G1742" i="6308"/>
  <c r="F1743" i="6308"/>
  <c r="G1743" i="6308"/>
  <c r="F1744" i="6308"/>
  <c r="G1744" i="6308"/>
  <c r="F1745" i="6308"/>
  <c r="G1745" i="6308"/>
  <c r="F1746" i="6308"/>
  <c r="G1746" i="6308"/>
  <c r="F1747" i="6308"/>
  <c r="G1747" i="6308"/>
  <c r="F1748" i="6308"/>
  <c r="G1748" i="6308"/>
  <c r="F1749" i="6308"/>
  <c r="G1749" i="6308"/>
  <c r="F1750" i="6308"/>
  <c r="G1750" i="6308"/>
  <c r="F1751" i="6308"/>
  <c r="G1751" i="6308"/>
  <c r="F1752" i="6308"/>
  <c r="G1752" i="6308"/>
  <c r="F1753" i="6308"/>
  <c r="G1753" i="6308"/>
  <c r="F1754" i="6308"/>
  <c r="G1754" i="6308"/>
  <c r="F1755" i="6308"/>
  <c r="G1755" i="6308"/>
  <c r="F1756" i="6308"/>
  <c r="G1756" i="6308"/>
  <c r="F1757" i="6308"/>
  <c r="G1757" i="6308"/>
  <c r="F1758" i="6308"/>
  <c r="G1758" i="6308"/>
  <c r="F1759" i="6308"/>
  <c r="G1759" i="6308"/>
  <c r="F1760" i="6308"/>
  <c r="G1760" i="6308"/>
  <c r="F1761" i="6308"/>
  <c r="G1761" i="6308"/>
  <c r="F1762" i="6308"/>
  <c r="G1762" i="6308"/>
  <c r="F1763" i="6308"/>
  <c r="G1763" i="6308"/>
  <c r="F1764" i="6308"/>
  <c r="G1764" i="6308"/>
  <c r="F1765" i="6308"/>
  <c r="G1765" i="6308"/>
  <c r="F1766" i="6308"/>
  <c r="G1766" i="6308"/>
  <c r="F1767" i="6308"/>
  <c r="G1767" i="6308"/>
  <c r="F1768" i="6308"/>
  <c r="G1768" i="6308"/>
  <c r="F1769" i="6308"/>
  <c r="G1769" i="6308"/>
  <c r="F1770" i="6308"/>
  <c r="G1770" i="6308"/>
  <c r="F1771" i="6308"/>
  <c r="G1771" i="6308"/>
  <c r="F1772" i="6308"/>
  <c r="G1772" i="6308"/>
  <c r="F1773" i="6308"/>
  <c r="G1773" i="6308"/>
  <c r="F1774" i="6308"/>
  <c r="G1774" i="6308"/>
  <c r="F1775" i="6308"/>
  <c r="G1775" i="6308"/>
  <c r="F1776" i="6308"/>
  <c r="G1776" i="6308"/>
  <c r="F1777" i="6308"/>
  <c r="G1777" i="6308"/>
  <c r="F1778" i="6308"/>
  <c r="G1778" i="6308"/>
  <c r="F1779" i="6308"/>
  <c r="G1779" i="6308"/>
  <c r="F1780" i="6308"/>
  <c r="G1780" i="6308"/>
  <c r="F1781" i="6308"/>
  <c r="G1781" i="6308"/>
  <c r="F1782" i="6308"/>
  <c r="G1782" i="6308"/>
  <c r="F1783" i="6308"/>
  <c r="G1783" i="6308"/>
  <c r="F1784" i="6308"/>
  <c r="G1784" i="6308"/>
  <c r="F1785" i="6308"/>
  <c r="G1785" i="6308"/>
  <c r="F1786" i="6308"/>
  <c r="G1786" i="6308"/>
  <c r="F1787" i="6308"/>
  <c r="G1787" i="6308"/>
  <c r="F1788" i="6308"/>
  <c r="G1788" i="6308"/>
  <c r="F1789" i="6308"/>
  <c r="G1789" i="6308"/>
  <c r="F1790" i="6308"/>
  <c r="G1790" i="6308"/>
  <c r="F1791" i="6308"/>
  <c r="G1791" i="6308"/>
  <c r="F1792" i="6308"/>
  <c r="G1792" i="6308"/>
  <c r="F1793" i="6308"/>
  <c r="G1793" i="6308"/>
  <c r="F1794" i="6308"/>
  <c r="G1794" i="6308"/>
  <c r="F1795" i="6308"/>
  <c r="G1795" i="6308"/>
  <c r="F1796" i="6308"/>
  <c r="G1796" i="6308"/>
  <c r="F1797" i="6308"/>
  <c r="G1797" i="6308"/>
  <c r="F1798" i="6308"/>
  <c r="G1798" i="6308"/>
  <c r="F1799" i="6308"/>
  <c r="G1799" i="6308"/>
  <c r="F1800" i="6308"/>
  <c r="G1800" i="6308"/>
  <c r="F1801" i="6308"/>
  <c r="G1801" i="6308"/>
  <c r="F1802" i="6308"/>
  <c r="G1802" i="6308"/>
  <c r="F1803" i="6308"/>
  <c r="G1803" i="6308"/>
  <c r="F1804" i="6308"/>
  <c r="G1804" i="6308"/>
  <c r="F1805" i="6308"/>
  <c r="G1805" i="6308"/>
  <c r="F1806" i="6308"/>
  <c r="G1806" i="6308"/>
  <c r="F1807" i="6308"/>
  <c r="G1807" i="6308"/>
  <c r="F1808" i="6308"/>
  <c r="G1808" i="6308"/>
  <c r="F1809" i="6308"/>
  <c r="G1809" i="6308"/>
  <c r="F1810" i="6308"/>
  <c r="G1810" i="6308"/>
  <c r="F1811" i="6308"/>
  <c r="G1811" i="6308"/>
  <c r="F1812" i="6308"/>
  <c r="G1812" i="6308"/>
  <c r="F1813" i="6308"/>
  <c r="G1813" i="6308"/>
  <c r="F1814" i="6308"/>
  <c r="G1814" i="6308"/>
  <c r="F1815" i="6308"/>
  <c r="G1815" i="6308"/>
  <c r="F1816" i="6308"/>
  <c r="G1816" i="6308"/>
  <c r="F1817" i="6308"/>
  <c r="G1817" i="6308"/>
  <c r="F1818" i="6308"/>
  <c r="G1818" i="6308"/>
  <c r="F1819" i="6308"/>
  <c r="G1819" i="6308"/>
  <c r="F1820" i="6308"/>
  <c r="G1820" i="6308"/>
  <c r="F1821" i="6308"/>
  <c r="G1821" i="6308"/>
  <c r="F1822" i="6308"/>
  <c r="G1822" i="6308"/>
  <c r="F1823" i="6308"/>
  <c r="G1823" i="6308"/>
  <c r="F1824" i="6308"/>
  <c r="G1824" i="6308"/>
  <c r="F1825" i="6308"/>
  <c r="G1825" i="6308"/>
  <c r="F1826" i="6308"/>
  <c r="G1826" i="6308"/>
  <c r="F1827" i="6308"/>
  <c r="G1827" i="6308"/>
  <c r="F1828" i="6308"/>
  <c r="G1828" i="6308"/>
  <c r="F1829" i="6308"/>
  <c r="G1829" i="6308"/>
  <c r="F1830" i="6308"/>
  <c r="G1830" i="6308"/>
  <c r="F1831" i="6308"/>
  <c r="G1831" i="6308"/>
  <c r="F1832" i="6308"/>
  <c r="G1832" i="6308"/>
  <c r="F1833" i="6308"/>
  <c r="G1833" i="6308"/>
  <c r="F1834" i="6308"/>
  <c r="G1834" i="6308"/>
  <c r="F1835" i="6308"/>
  <c r="G1835" i="6308"/>
  <c r="F1836" i="6308"/>
  <c r="G1836" i="6308"/>
  <c r="F1837" i="6308"/>
  <c r="G1837" i="6308"/>
  <c r="F1838" i="6308"/>
  <c r="G1838" i="6308"/>
  <c r="F1839" i="6308"/>
  <c r="G1839" i="6308"/>
  <c r="F1840" i="6308"/>
  <c r="G1840" i="6308"/>
  <c r="F1841" i="6308"/>
  <c r="G1841" i="6308"/>
  <c r="F1842" i="6308"/>
  <c r="G1842" i="6308"/>
  <c r="F1843" i="6308"/>
  <c r="G1843" i="6308"/>
  <c r="F1844" i="6308"/>
  <c r="G1844" i="6308"/>
  <c r="F1845" i="6308"/>
  <c r="G1845" i="6308"/>
  <c r="F1846" i="6308"/>
  <c r="G1846" i="6308"/>
  <c r="F1847" i="6308"/>
  <c r="G1847" i="6308"/>
  <c r="F1848" i="6308"/>
  <c r="G1848" i="6308"/>
  <c r="F1849" i="6308"/>
  <c r="G1849" i="6308"/>
  <c r="F1850" i="6308"/>
  <c r="G1850" i="6308"/>
  <c r="F1851" i="6308"/>
  <c r="G1851" i="6308"/>
  <c r="F1852" i="6308"/>
  <c r="G1852" i="6308"/>
  <c r="F1853" i="6308"/>
  <c r="G1853" i="6308"/>
  <c r="F1854" i="6308"/>
  <c r="G1854" i="6308"/>
  <c r="F1855" i="6308"/>
  <c r="G1855" i="6308"/>
  <c r="F1856" i="6308"/>
  <c r="G1856" i="6308"/>
  <c r="F1857" i="6308"/>
  <c r="G1857" i="6308"/>
  <c r="F1858" i="6308"/>
  <c r="G1858" i="6308"/>
  <c r="F1859" i="6308"/>
  <c r="G1859" i="6308"/>
  <c r="F1860" i="6308"/>
  <c r="G1860" i="6308"/>
  <c r="F1861" i="6308"/>
  <c r="G1861" i="6308"/>
  <c r="F1862" i="6308"/>
  <c r="G1862" i="6308"/>
  <c r="F1863" i="6308"/>
  <c r="G1863" i="6308"/>
  <c r="F1864" i="6308"/>
  <c r="G1864" i="6308"/>
  <c r="F1865" i="6308"/>
  <c r="G1865" i="6308"/>
  <c r="F1866" i="6308"/>
  <c r="G1866" i="6308"/>
  <c r="F1867" i="6308"/>
  <c r="G1867" i="6308"/>
  <c r="F1868" i="6308"/>
  <c r="G1868" i="6308"/>
  <c r="F1869" i="6308"/>
  <c r="G1869" i="6308"/>
  <c r="F1870" i="6308"/>
  <c r="G1870" i="6308"/>
  <c r="F1871" i="6308"/>
  <c r="G1871" i="6308"/>
  <c r="F1872" i="6308"/>
  <c r="G1872" i="6308"/>
  <c r="F1873" i="6308"/>
  <c r="G1873" i="6308"/>
  <c r="F1874" i="6308"/>
  <c r="G1874" i="6308"/>
  <c r="F1875" i="6308"/>
  <c r="G1875" i="6308"/>
  <c r="F1876" i="6308"/>
  <c r="G1876" i="6308"/>
  <c r="F1877" i="6308"/>
  <c r="G1877" i="6308"/>
  <c r="F1878" i="6308"/>
  <c r="G1878" i="6308"/>
  <c r="F1879" i="6308"/>
  <c r="G1879" i="6308"/>
  <c r="F1880" i="6308"/>
  <c r="G1880" i="6308"/>
  <c r="F1881" i="6308"/>
  <c r="G1881" i="6308"/>
  <c r="F1882" i="6308"/>
  <c r="G1882" i="6308"/>
  <c r="F1883" i="6308"/>
  <c r="G1883" i="6308"/>
  <c r="F1884" i="6308"/>
  <c r="G1884" i="6308"/>
  <c r="F1885" i="6308"/>
  <c r="G1885" i="6308"/>
  <c r="F1886" i="6308"/>
  <c r="G1886" i="6308"/>
  <c r="F1887" i="6308"/>
  <c r="G1887" i="6308"/>
  <c r="F1888" i="6308"/>
  <c r="G1888" i="6308"/>
  <c r="F1889" i="6308"/>
  <c r="G1889" i="6308"/>
  <c r="F1890" i="6308"/>
  <c r="G1890" i="6308"/>
  <c r="F1891" i="6308"/>
  <c r="G1891" i="6308"/>
  <c r="F1892" i="6308"/>
  <c r="G1892" i="6308"/>
  <c r="F1893" i="6308"/>
  <c r="G1893" i="6308"/>
  <c r="F1894" i="6308"/>
  <c r="G1894" i="6308"/>
  <c r="F1895" i="6308"/>
  <c r="G1895" i="6308"/>
  <c r="F1896" i="6308"/>
  <c r="G1896" i="6308"/>
  <c r="F1897" i="6308"/>
  <c r="G1897" i="6308"/>
  <c r="F1898" i="6308"/>
  <c r="G1898" i="6308"/>
  <c r="F1899" i="6308"/>
  <c r="G1899" i="6308"/>
  <c r="F1900" i="6308"/>
  <c r="G1900" i="6308"/>
  <c r="F1901" i="6308"/>
  <c r="G1901" i="6308"/>
  <c r="F1902" i="6308"/>
  <c r="G1902" i="6308"/>
  <c r="F1903" i="6308"/>
  <c r="G1903" i="6308"/>
  <c r="F1904" i="6308"/>
  <c r="G1904" i="6308"/>
  <c r="F1905" i="6308"/>
  <c r="G1905" i="6308"/>
  <c r="F1906" i="6308"/>
  <c r="G1906" i="6308"/>
  <c r="F1907" i="6308"/>
  <c r="G1907" i="6308"/>
  <c r="F1908" i="6308"/>
  <c r="G1908" i="6308"/>
  <c r="F1909" i="6308"/>
  <c r="G1909" i="6308"/>
  <c r="F1910" i="6308"/>
  <c r="G1910" i="6308"/>
  <c r="F1911" i="6308"/>
  <c r="G1911" i="6308"/>
  <c r="F1912" i="6308"/>
  <c r="G1912" i="6308"/>
  <c r="F1913" i="6308"/>
  <c r="G1913" i="6308"/>
  <c r="F1914" i="6308"/>
  <c r="G1914" i="6308"/>
  <c r="F1915" i="6308"/>
  <c r="G1915" i="6308"/>
  <c r="F1916" i="6308"/>
  <c r="G1916" i="6308"/>
  <c r="F1917" i="6308"/>
  <c r="G1917" i="6308"/>
  <c r="F1918" i="6308"/>
  <c r="G1918" i="6308"/>
  <c r="F1919" i="6308"/>
  <c r="G1919" i="6308"/>
  <c r="F1920" i="6308"/>
  <c r="G1920" i="6308"/>
  <c r="F1921" i="6308"/>
  <c r="G1921" i="6308"/>
  <c r="F1922" i="6308"/>
  <c r="G1922" i="6308"/>
  <c r="F1923" i="6308"/>
  <c r="G1923" i="6308"/>
  <c r="F1924" i="6308"/>
  <c r="G1924" i="6308"/>
  <c r="F1925" i="6308"/>
  <c r="G1925" i="6308"/>
  <c r="F1926" i="6308"/>
  <c r="G1926" i="6308"/>
  <c r="F1927" i="6308"/>
  <c r="G1927" i="6308"/>
  <c r="E12" i="6323"/>
  <c r="F12" i="6323"/>
  <c r="G12" i="6323"/>
  <c r="H14" i="6323"/>
  <c r="I19" i="6323"/>
  <c r="L19" i="6323"/>
  <c r="E20" i="6323"/>
  <c r="F20" i="6323"/>
  <c r="G20" i="6323"/>
  <c r="D21" i="6323"/>
  <c r="E21" i="6323"/>
  <c r="I20" i="6323"/>
  <c r="F21" i="6323"/>
  <c r="G21" i="6323"/>
  <c r="D22" i="6323"/>
  <c r="E22" i="6323"/>
  <c r="I21" i="6323"/>
  <c r="F22" i="6323"/>
  <c r="G22" i="6323"/>
  <c r="D23" i="6323"/>
  <c r="E23" i="6323"/>
  <c r="I22" i="6323"/>
  <c r="F23" i="6323"/>
  <c r="G23" i="6323"/>
  <c r="D24" i="6323"/>
  <c r="E24" i="6323"/>
  <c r="I23" i="6323"/>
  <c r="F24" i="6323"/>
  <c r="G24" i="6323"/>
  <c r="D25" i="6323"/>
  <c r="E25" i="6323"/>
  <c r="I24" i="6323"/>
  <c r="F25" i="6323"/>
  <c r="G25" i="6323"/>
  <c r="D26" i="6323"/>
  <c r="E26" i="6323"/>
  <c r="I25" i="6323"/>
  <c r="F26" i="6323"/>
  <c r="G26" i="6323"/>
  <c r="D27" i="6323"/>
  <c r="E27" i="6323"/>
  <c r="I26" i="6323"/>
  <c r="F27" i="6323"/>
  <c r="G27" i="6323"/>
  <c r="D28" i="6323"/>
  <c r="E28" i="6323"/>
  <c r="I27" i="6323"/>
  <c r="F28" i="6323"/>
  <c r="G28" i="6323"/>
  <c r="D29" i="6323"/>
  <c r="E29" i="6323"/>
  <c r="I28" i="6323"/>
  <c r="F29" i="6323"/>
  <c r="G29" i="6323"/>
  <c r="D30" i="6323"/>
  <c r="E30" i="6323"/>
  <c r="I29" i="6323"/>
  <c r="F30" i="6323"/>
  <c r="G30" i="6323"/>
  <c r="D31" i="6323"/>
  <c r="E31" i="6323"/>
  <c r="I30" i="6323"/>
  <c r="F31" i="6323"/>
  <c r="G31" i="6323"/>
  <c r="M19" i="6323"/>
  <c r="B20" i="6323"/>
  <c r="C20" i="6323"/>
  <c r="H20" i="6323"/>
  <c r="C21" i="6323"/>
  <c r="B21" i="6323"/>
  <c r="H21" i="6323"/>
  <c r="C22" i="6323"/>
  <c r="B22" i="6323"/>
  <c r="H22" i="6323"/>
  <c r="C23" i="6323"/>
  <c r="B23" i="6323"/>
  <c r="H23" i="6323"/>
  <c r="C24" i="6323"/>
  <c r="B24" i="6323"/>
  <c r="H24" i="6323"/>
  <c r="C25" i="6323"/>
  <c r="B25" i="6323"/>
  <c r="H25" i="6323"/>
  <c r="C26" i="6323"/>
  <c r="B26" i="6323"/>
  <c r="H26" i="6323"/>
  <c r="C27" i="6323"/>
  <c r="B27" i="6323"/>
  <c r="H27" i="6323"/>
  <c r="C28" i="6323"/>
  <c r="B28" i="6323"/>
  <c r="H28" i="6323"/>
  <c r="C29" i="6323"/>
  <c r="B29" i="6323"/>
  <c r="H29" i="6323"/>
  <c r="C30" i="6323"/>
  <c r="B30" i="6323"/>
  <c r="H30" i="6323"/>
  <c r="C31" i="6323"/>
  <c r="B31" i="6323"/>
  <c r="H31" i="6323"/>
  <c r="I31" i="6323"/>
  <c r="D32" i="6323"/>
  <c r="B32" i="6323"/>
  <c r="C32" i="6323"/>
  <c r="E32" i="6323"/>
  <c r="F32" i="6323"/>
  <c r="G32" i="6323"/>
  <c r="H32" i="6323"/>
  <c r="I32" i="6323"/>
  <c r="D33" i="6323"/>
  <c r="B33" i="6323"/>
  <c r="C33" i="6323"/>
  <c r="E33" i="6323"/>
  <c r="F33" i="6323"/>
  <c r="G33" i="6323"/>
  <c r="H33" i="6323"/>
  <c r="I33" i="6323"/>
  <c r="D34" i="6323"/>
  <c r="B34" i="6323"/>
  <c r="C34" i="6323"/>
  <c r="E34" i="6323"/>
  <c r="F34" i="6323"/>
  <c r="G34" i="6323"/>
  <c r="H34" i="6323"/>
  <c r="I34" i="6323"/>
  <c r="D35" i="6323"/>
  <c r="B35" i="6323"/>
  <c r="C35" i="6323"/>
  <c r="E35" i="6323"/>
  <c r="F35" i="6323"/>
  <c r="G35" i="6323"/>
  <c r="H35" i="6323"/>
  <c r="I35" i="6323"/>
  <c r="D36" i="6323"/>
  <c r="B36" i="6323"/>
  <c r="C36" i="6323"/>
  <c r="E36" i="6323"/>
  <c r="F36" i="6323"/>
  <c r="G36" i="6323"/>
  <c r="H36" i="6323"/>
  <c r="I36" i="6323"/>
  <c r="D37" i="6323"/>
  <c r="B37" i="6323"/>
  <c r="C37" i="6323"/>
  <c r="E37" i="6323"/>
  <c r="F37" i="6323"/>
  <c r="G37" i="6323"/>
  <c r="H37" i="6323"/>
  <c r="I37" i="6323"/>
  <c r="D38" i="6323"/>
  <c r="B38" i="6323"/>
  <c r="C38" i="6323"/>
  <c r="E38" i="6323"/>
  <c r="F38" i="6323"/>
  <c r="G38" i="6323"/>
  <c r="H38" i="6323"/>
  <c r="I38" i="6323"/>
  <c r="D39" i="6323"/>
  <c r="B39" i="6323"/>
  <c r="C39" i="6323"/>
  <c r="E39" i="6323"/>
  <c r="F39" i="6323"/>
  <c r="G39" i="6323"/>
  <c r="H39" i="6323"/>
  <c r="I39" i="6323"/>
  <c r="D40" i="6323"/>
  <c r="B40" i="6323"/>
  <c r="C40" i="6323"/>
  <c r="E40" i="6323"/>
  <c r="F40" i="6323"/>
  <c r="G40" i="6323"/>
  <c r="H40" i="6323"/>
  <c r="I40" i="6323"/>
  <c r="D41" i="6323"/>
  <c r="B41" i="6323"/>
  <c r="C41" i="6323"/>
  <c r="E41" i="6323"/>
  <c r="F41" i="6323"/>
  <c r="G41" i="6323"/>
  <c r="H41" i="6323"/>
  <c r="I41" i="6323"/>
  <c r="D42" i="6323"/>
  <c r="B42" i="6323"/>
  <c r="C42" i="6323"/>
  <c r="E42" i="6323"/>
  <c r="F42" i="6323"/>
  <c r="G42" i="6323"/>
  <c r="H42" i="6323"/>
  <c r="I42" i="6323"/>
  <c r="D43" i="6323"/>
  <c r="B43" i="6323"/>
  <c r="C43" i="6323"/>
  <c r="E43" i="6323"/>
  <c r="F43" i="6323"/>
  <c r="G43" i="6323"/>
  <c r="H43" i="6323"/>
  <c r="I43" i="6323"/>
  <c r="D44" i="6323"/>
  <c r="B44" i="6323"/>
  <c r="C44" i="6323"/>
  <c r="E44" i="6323"/>
  <c r="F44" i="6323"/>
  <c r="G44" i="6323"/>
  <c r="H44" i="6323"/>
  <c r="I44" i="6323"/>
  <c r="D45" i="6323"/>
  <c r="B45" i="6323"/>
  <c r="C45" i="6323"/>
  <c r="E45" i="6323"/>
  <c r="F45" i="6323"/>
  <c r="G45" i="6323"/>
  <c r="H45" i="6323"/>
  <c r="I45" i="6323"/>
  <c r="D46" i="6323"/>
  <c r="B46" i="6323"/>
  <c r="C46" i="6323"/>
  <c r="E46" i="6323"/>
  <c r="F46" i="6323"/>
  <c r="G46" i="6323"/>
  <c r="H46" i="6323"/>
  <c r="I46" i="6323"/>
  <c r="D47" i="6323"/>
  <c r="B47" i="6323"/>
  <c r="C47" i="6323"/>
  <c r="E47" i="6323"/>
  <c r="F47" i="6323"/>
  <c r="G47" i="6323"/>
  <c r="H47" i="6323"/>
  <c r="I47" i="6323"/>
  <c r="D48" i="6323"/>
  <c r="B48" i="6323"/>
  <c r="C48" i="6323"/>
  <c r="E48" i="6323"/>
  <c r="F48" i="6323"/>
  <c r="G48" i="6323"/>
  <c r="H48" i="6323"/>
  <c r="I48" i="6323"/>
  <c r="D49" i="6323"/>
  <c r="B49" i="6323"/>
  <c r="C49" i="6323"/>
  <c r="E49" i="6323"/>
  <c r="F49" i="6323"/>
  <c r="G49" i="6323"/>
  <c r="H49" i="6323"/>
  <c r="I49" i="6323"/>
  <c r="D50" i="6323"/>
  <c r="B50" i="6323"/>
  <c r="C50" i="6323"/>
  <c r="E50" i="6323"/>
  <c r="F50" i="6323"/>
  <c r="G50" i="6323"/>
  <c r="H50" i="6323"/>
  <c r="I50" i="6323"/>
  <c r="D51" i="6323"/>
  <c r="B51" i="6323"/>
  <c r="C51" i="6323"/>
  <c r="E51" i="6323"/>
  <c r="F51" i="6323"/>
  <c r="G51" i="6323"/>
  <c r="H51" i="6323"/>
  <c r="I51" i="6323"/>
  <c r="D52" i="6323"/>
  <c r="B52" i="6323"/>
  <c r="C52" i="6323"/>
  <c r="E52" i="6323"/>
  <c r="F52" i="6323"/>
  <c r="G52" i="6323"/>
  <c r="H52" i="6323"/>
  <c r="I52" i="6323"/>
  <c r="D53" i="6323"/>
  <c r="B53" i="6323"/>
  <c r="C53" i="6323"/>
  <c r="E53" i="6323"/>
  <c r="F53" i="6323"/>
  <c r="G53" i="6323"/>
  <c r="H53" i="6323"/>
  <c r="I53" i="6323"/>
  <c r="D54" i="6323"/>
  <c r="B54" i="6323"/>
  <c r="C54" i="6323"/>
  <c r="E54" i="6323"/>
  <c r="F54" i="6323"/>
  <c r="G54" i="6323"/>
  <c r="H54" i="6323"/>
  <c r="I54" i="6323"/>
  <c r="D55" i="6323"/>
  <c r="B55" i="6323"/>
  <c r="C55" i="6323"/>
  <c r="E55" i="6323"/>
  <c r="F55" i="6323"/>
  <c r="G55" i="6323"/>
  <c r="H55" i="6323"/>
  <c r="I55" i="6323"/>
  <c r="D56" i="6323"/>
  <c r="B56" i="6323"/>
  <c r="C56" i="6323"/>
  <c r="E56" i="6323"/>
  <c r="F56" i="6323"/>
  <c r="G56" i="6323"/>
  <c r="H56" i="6323"/>
  <c r="I56" i="6323"/>
  <c r="D57" i="6323"/>
  <c r="B57" i="6323"/>
  <c r="C57" i="6323"/>
  <c r="E57" i="6323"/>
  <c r="F57" i="6323"/>
  <c r="G57" i="6323"/>
  <c r="H57" i="6323"/>
  <c r="I57" i="6323"/>
  <c r="D58" i="6323"/>
  <c r="B58" i="6323"/>
  <c r="C58" i="6323"/>
  <c r="E58" i="6323"/>
  <c r="F58" i="6323"/>
  <c r="G58" i="6323"/>
  <c r="H58" i="6323"/>
  <c r="I58" i="6323"/>
  <c r="D59" i="6323"/>
  <c r="B59" i="6323"/>
  <c r="C59" i="6323"/>
  <c r="E59" i="6323"/>
  <c r="F59" i="6323"/>
  <c r="G59" i="6323"/>
  <c r="H59" i="6323"/>
  <c r="I59" i="6323"/>
  <c r="D60" i="6323"/>
  <c r="B60" i="6323"/>
  <c r="C60" i="6323"/>
  <c r="E60" i="6323"/>
  <c r="F60" i="6323"/>
  <c r="G60" i="6323"/>
  <c r="H60" i="6323"/>
  <c r="I60" i="6323"/>
  <c r="D61" i="6323"/>
  <c r="B61" i="6323"/>
  <c r="C61" i="6323"/>
  <c r="E61" i="6323"/>
  <c r="F61" i="6323"/>
  <c r="G61" i="6323"/>
  <c r="H61" i="6323"/>
  <c r="I61" i="6323"/>
  <c r="D62" i="6323"/>
  <c r="B62" i="6323"/>
  <c r="C62" i="6323"/>
  <c r="E62" i="6323"/>
  <c r="F62" i="6323"/>
  <c r="G62" i="6323"/>
  <c r="H62" i="6323"/>
  <c r="I62" i="6323"/>
  <c r="D63" i="6323"/>
  <c r="B63" i="6323"/>
  <c r="C63" i="6323"/>
  <c r="E63" i="6323"/>
  <c r="F63" i="6323"/>
  <c r="G63" i="6323"/>
  <c r="H63" i="6323"/>
  <c r="I63" i="6323"/>
  <c r="D64" i="6323"/>
  <c r="B64" i="6323"/>
  <c r="C64" i="6323"/>
  <c r="E64" i="6323"/>
  <c r="F64" i="6323"/>
  <c r="G64" i="6323"/>
  <c r="H64" i="6323"/>
  <c r="I64" i="6323"/>
  <c r="D65" i="6323"/>
  <c r="B65" i="6323"/>
  <c r="C65" i="6323"/>
  <c r="E65" i="6323"/>
  <c r="F65" i="6323"/>
  <c r="G65" i="6323"/>
  <c r="H65" i="6323"/>
  <c r="I65" i="6323"/>
  <c r="D66" i="6323"/>
  <c r="B66" i="6323"/>
  <c r="C66" i="6323"/>
  <c r="E66" i="6323"/>
  <c r="F66" i="6323"/>
  <c r="G66" i="6323"/>
  <c r="H66" i="6323"/>
  <c r="I66" i="6323"/>
  <c r="D67" i="6323"/>
  <c r="B67" i="6323"/>
  <c r="C67" i="6323"/>
  <c r="E67" i="6323"/>
  <c r="F67" i="6323"/>
  <c r="G67" i="6323"/>
  <c r="H67" i="6323"/>
  <c r="I67" i="6323"/>
  <c r="D68" i="6323"/>
  <c r="B68" i="6323"/>
  <c r="C68" i="6323"/>
  <c r="E68" i="6323"/>
  <c r="F68" i="6323"/>
  <c r="G68" i="6323"/>
  <c r="H68" i="6323"/>
  <c r="I68" i="6323"/>
  <c r="D69" i="6323"/>
  <c r="B69" i="6323"/>
  <c r="C69" i="6323"/>
  <c r="E69" i="6323"/>
  <c r="F69" i="6323"/>
  <c r="G69" i="6323"/>
  <c r="H69" i="6323"/>
  <c r="I69" i="6323"/>
  <c r="D70" i="6323"/>
  <c r="B70" i="6323"/>
  <c r="C70" i="6323"/>
  <c r="E70" i="6323"/>
  <c r="F70" i="6323"/>
  <c r="G70" i="6323"/>
  <c r="H70" i="6323"/>
  <c r="I70" i="6323"/>
  <c r="D71" i="6323"/>
  <c r="B71" i="6323"/>
  <c r="C71" i="6323"/>
  <c r="E71" i="6323"/>
  <c r="F71" i="6323"/>
  <c r="G71" i="6323"/>
  <c r="H71" i="6323"/>
  <c r="I71" i="6323"/>
  <c r="D72" i="6323"/>
  <c r="B72" i="6323"/>
  <c r="C72" i="6323"/>
  <c r="E72" i="6323"/>
  <c r="F72" i="6323"/>
  <c r="G72" i="6323"/>
  <c r="H72" i="6323"/>
  <c r="I72" i="6323"/>
  <c r="D73" i="6323"/>
  <c r="B73" i="6323"/>
  <c r="C73" i="6323"/>
  <c r="E73" i="6323"/>
  <c r="F73" i="6323"/>
  <c r="G73" i="6323"/>
  <c r="H73" i="6323"/>
  <c r="I73" i="6323"/>
  <c r="D74" i="6323"/>
  <c r="B74" i="6323"/>
  <c r="C74" i="6323"/>
  <c r="E74" i="6323"/>
  <c r="F74" i="6323"/>
  <c r="G74" i="6323"/>
  <c r="H74" i="6323"/>
  <c r="I74" i="6323"/>
  <c r="D75" i="6323"/>
  <c r="B75" i="6323"/>
  <c r="C75" i="6323"/>
  <c r="E75" i="6323"/>
  <c r="F75" i="6323"/>
  <c r="G75" i="6323"/>
  <c r="H75" i="6323"/>
  <c r="I75" i="6323"/>
  <c r="D76" i="6323"/>
  <c r="B76" i="6323"/>
  <c r="C76" i="6323"/>
  <c r="E76" i="6323"/>
  <c r="F76" i="6323"/>
  <c r="G76" i="6323"/>
  <c r="H76" i="6323"/>
  <c r="I76" i="6323"/>
  <c r="D77" i="6323"/>
  <c r="B77" i="6323"/>
  <c r="C77" i="6323"/>
  <c r="E77" i="6323"/>
  <c r="F77" i="6323"/>
  <c r="G77" i="6323"/>
  <c r="H77" i="6323"/>
  <c r="I77" i="6323"/>
  <c r="D78" i="6323"/>
  <c r="B78" i="6323"/>
  <c r="C78" i="6323"/>
  <c r="E78" i="6323"/>
  <c r="F78" i="6323"/>
  <c r="G78" i="6323"/>
  <c r="H78" i="6323"/>
  <c r="I78" i="6323"/>
  <c r="D79" i="6323"/>
  <c r="B79" i="6323"/>
  <c r="C79" i="6323"/>
  <c r="E79" i="6323"/>
  <c r="F79" i="6323"/>
  <c r="G79" i="6323"/>
  <c r="H79" i="6323"/>
  <c r="I79" i="6323"/>
  <c r="D80" i="6323"/>
  <c r="B80" i="6323"/>
  <c r="C80" i="6323"/>
  <c r="E80" i="6323"/>
  <c r="F80" i="6323"/>
  <c r="G80" i="6323"/>
  <c r="H80" i="6323"/>
  <c r="I80" i="6323"/>
  <c r="D81" i="6323"/>
  <c r="B81" i="6323"/>
  <c r="C81" i="6323"/>
  <c r="E81" i="6323"/>
  <c r="F81" i="6323"/>
  <c r="G81" i="6323"/>
  <c r="H81" i="6323"/>
  <c r="I81" i="6323"/>
  <c r="D82" i="6323"/>
  <c r="B82" i="6323"/>
  <c r="C82" i="6323"/>
  <c r="E82" i="6323"/>
  <c r="F82" i="6323"/>
  <c r="G82" i="6323"/>
  <c r="H82" i="6323"/>
  <c r="I82" i="6323"/>
  <c r="D83" i="6323"/>
  <c r="B83" i="6323"/>
  <c r="C83" i="6323"/>
  <c r="E83" i="6323"/>
  <c r="F83" i="6323"/>
  <c r="G83" i="6323"/>
  <c r="H83" i="6323"/>
  <c r="I83" i="6323"/>
  <c r="D84" i="6323"/>
  <c r="B84" i="6323"/>
  <c r="C84" i="6323"/>
  <c r="E84" i="6323"/>
  <c r="F84" i="6323"/>
  <c r="G84" i="6323"/>
  <c r="H84" i="6323"/>
  <c r="I84" i="6323"/>
  <c r="D85" i="6323"/>
  <c r="B85" i="6323"/>
  <c r="C85" i="6323"/>
  <c r="E85" i="6323"/>
  <c r="F85" i="6323"/>
  <c r="G85" i="6323"/>
  <c r="H85" i="6323"/>
  <c r="I85" i="6323"/>
  <c r="D86" i="6323"/>
  <c r="B86" i="6323"/>
  <c r="C86" i="6323"/>
  <c r="E86" i="6323"/>
  <c r="F86" i="6323"/>
  <c r="G86" i="6323"/>
  <c r="H86" i="6323"/>
  <c r="I86" i="6323"/>
  <c r="D87" i="6323"/>
  <c r="B87" i="6323"/>
  <c r="C87" i="6323"/>
  <c r="E87" i="6323"/>
  <c r="F87" i="6323"/>
  <c r="G87" i="6323"/>
  <c r="H87" i="6323"/>
  <c r="I87" i="6323"/>
  <c r="D88" i="6323"/>
  <c r="B88" i="6323"/>
  <c r="C88" i="6323"/>
  <c r="E88" i="6323"/>
  <c r="F88" i="6323"/>
  <c r="G88" i="6323"/>
  <c r="H88" i="6323"/>
  <c r="I88" i="6323"/>
  <c r="D89" i="6323"/>
  <c r="B89" i="6323"/>
  <c r="C89" i="6323"/>
  <c r="E89" i="6323"/>
  <c r="F89" i="6323"/>
  <c r="G89" i="6323"/>
  <c r="H89" i="6323"/>
  <c r="I89" i="6323"/>
  <c r="D90" i="6323"/>
  <c r="B90" i="6323"/>
  <c r="C90" i="6323"/>
  <c r="E90" i="6323"/>
  <c r="F90" i="6323"/>
  <c r="G90" i="6323"/>
  <c r="H90" i="6323"/>
  <c r="I90" i="6323"/>
  <c r="D91" i="6323"/>
  <c r="B91" i="6323"/>
  <c r="C91" i="6323"/>
  <c r="E91" i="6323"/>
  <c r="F91" i="6323"/>
  <c r="G91" i="6323"/>
  <c r="H91" i="6323"/>
  <c r="I91" i="6323"/>
  <c r="D92" i="6323"/>
  <c r="B92" i="6323"/>
  <c r="C92" i="6323"/>
  <c r="E92" i="6323"/>
  <c r="F92" i="6323"/>
  <c r="G92" i="6323"/>
  <c r="H92" i="6323"/>
  <c r="I92" i="6323"/>
  <c r="D93" i="6323"/>
  <c r="B93" i="6323"/>
  <c r="C93" i="6323"/>
  <c r="E93" i="6323"/>
  <c r="F93" i="6323"/>
  <c r="G93" i="6323"/>
  <c r="H93" i="6323"/>
  <c r="I93" i="6323"/>
  <c r="D94" i="6323"/>
  <c r="B94" i="6323"/>
  <c r="C94" i="6323"/>
  <c r="E94" i="6323"/>
  <c r="F94" i="6323"/>
  <c r="G94" i="6323"/>
  <c r="H94" i="6323"/>
  <c r="I94" i="6323"/>
  <c r="D95" i="6323"/>
  <c r="B95" i="6323"/>
  <c r="C95" i="6323"/>
  <c r="E95" i="6323"/>
  <c r="F95" i="6323"/>
  <c r="G95" i="6323"/>
  <c r="H95" i="6323"/>
  <c r="I95" i="6323"/>
  <c r="D96" i="6323"/>
  <c r="B96" i="6323"/>
  <c r="C96" i="6323"/>
  <c r="E96" i="6323"/>
  <c r="F96" i="6323"/>
  <c r="G96" i="6323"/>
  <c r="H96" i="6323"/>
  <c r="I96" i="6323"/>
  <c r="D97" i="6323"/>
  <c r="B97" i="6323"/>
  <c r="C97" i="6323"/>
  <c r="E97" i="6323"/>
  <c r="F97" i="6323"/>
  <c r="G97" i="6323"/>
  <c r="H97" i="6323"/>
  <c r="I97" i="6323"/>
  <c r="D98" i="6323"/>
  <c r="B98" i="6323"/>
  <c r="C98" i="6323"/>
  <c r="E98" i="6323"/>
  <c r="F98" i="6323"/>
  <c r="G98" i="6323"/>
  <c r="H98" i="6323"/>
  <c r="I98" i="6323"/>
  <c r="D99" i="6323"/>
  <c r="B99" i="6323"/>
  <c r="C99" i="6323"/>
  <c r="E99" i="6323"/>
  <c r="F99" i="6323"/>
  <c r="G99" i="6323"/>
  <c r="H99" i="6323"/>
  <c r="I99" i="6323"/>
  <c r="D100" i="6323"/>
  <c r="B100" i="6323"/>
  <c r="C100" i="6323"/>
  <c r="E100" i="6323"/>
  <c r="F100" i="6323"/>
  <c r="G100" i="6323"/>
  <c r="H100" i="6323"/>
  <c r="I100" i="6323"/>
  <c r="D101" i="6323"/>
  <c r="B101" i="6323"/>
  <c r="C101" i="6323"/>
  <c r="E101" i="6323"/>
  <c r="F101" i="6323"/>
  <c r="G101" i="6323"/>
  <c r="H101" i="6323"/>
  <c r="I101" i="6323"/>
  <c r="D102" i="6323"/>
  <c r="B102" i="6323"/>
  <c r="C102" i="6323"/>
  <c r="E102" i="6323"/>
  <c r="F102" i="6323"/>
  <c r="G102" i="6323"/>
  <c r="H102" i="6323"/>
  <c r="I102" i="6323"/>
  <c r="D103" i="6323"/>
  <c r="B103" i="6323"/>
  <c r="C103" i="6323"/>
  <c r="E103" i="6323"/>
  <c r="F103" i="6323"/>
  <c r="G103" i="6323"/>
  <c r="H103" i="6323"/>
  <c r="I103" i="6323"/>
  <c r="D104" i="6323"/>
  <c r="B104" i="6323"/>
  <c r="C104" i="6323"/>
  <c r="E104" i="6323"/>
  <c r="F104" i="6323"/>
  <c r="G104" i="6323"/>
  <c r="H104" i="6323"/>
  <c r="I104" i="6323"/>
  <c r="D105" i="6323"/>
  <c r="B105" i="6323"/>
  <c r="C105" i="6323"/>
  <c r="E105" i="6323"/>
  <c r="F105" i="6323"/>
  <c r="G105" i="6323"/>
  <c r="H105" i="6323"/>
  <c r="I105" i="6323"/>
  <c r="D106" i="6323"/>
  <c r="B106" i="6323"/>
  <c r="C106" i="6323"/>
  <c r="E106" i="6323"/>
  <c r="F106" i="6323"/>
  <c r="G106" i="6323"/>
  <c r="H106" i="6323"/>
  <c r="I106" i="6323"/>
  <c r="D107" i="6323"/>
  <c r="B107" i="6323"/>
  <c r="C107" i="6323"/>
  <c r="E107" i="6323"/>
  <c r="F107" i="6323"/>
  <c r="G107" i="6323"/>
  <c r="H107" i="6323"/>
  <c r="I107" i="6323"/>
  <c r="D108" i="6323"/>
  <c r="B108" i="6323"/>
  <c r="C108" i="6323"/>
  <c r="E108" i="6323"/>
  <c r="F108" i="6323"/>
  <c r="G108" i="6323"/>
  <c r="H108" i="6323"/>
  <c r="I108" i="6323"/>
  <c r="D109" i="6323"/>
  <c r="B109" i="6323"/>
  <c r="C109" i="6323"/>
  <c r="E109" i="6323"/>
  <c r="F109" i="6323"/>
  <c r="G109" i="6323"/>
  <c r="H109" i="6323"/>
  <c r="I109" i="6323"/>
  <c r="D110" i="6323"/>
  <c r="B110" i="6323"/>
  <c r="C110" i="6323"/>
  <c r="E110" i="6323"/>
  <c r="F110" i="6323"/>
  <c r="G110" i="6323"/>
  <c r="H110" i="6323"/>
  <c r="I110" i="6323"/>
  <c r="D111" i="6323"/>
  <c r="B111" i="6323"/>
  <c r="C111" i="6323"/>
  <c r="E111" i="6323"/>
  <c r="F111" i="6323"/>
  <c r="G111" i="6323"/>
  <c r="H111" i="6323"/>
  <c r="I111" i="6323"/>
  <c r="D112" i="6323"/>
  <c r="B112" i="6323"/>
  <c r="C112" i="6323"/>
  <c r="E112" i="6323"/>
  <c r="F112" i="6323"/>
  <c r="G112" i="6323"/>
  <c r="H112" i="6323"/>
  <c r="I112" i="6323"/>
  <c r="D113" i="6323"/>
  <c r="B113" i="6323"/>
  <c r="C113" i="6323"/>
  <c r="E113" i="6323"/>
  <c r="F113" i="6323"/>
  <c r="G113" i="6323"/>
  <c r="H113" i="6323"/>
  <c r="I113" i="6323"/>
  <c r="D114" i="6323"/>
  <c r="B114" i="6323"/>
  <c r="C114" i="6323"/>
  <c r="E114" i="6323"/>
  <c r="F114" i="6323"/>
  <c r="G114" i="6323"/>
  <c r="H114" i="6323"/>
  <c r="I114" i="6323"/>
  <c r="D115" i="6323"/>
  <c r="B115" i="6323"/>
  <c r="C115" i="6323"/>
  <c r="E115" i="6323"/>
  <c r="F115" i="6323"/>
  <c r="G115" i="6323"/>
  <c r="H115" i="6323"/>
  <c r="I115" i="6323"/>
  <c r="D116" i="6323"/>
  <c r="B116" i="6323"/>
  <c r="C116" i="6323"/>
  <c r="E116" i="6323"/>
  <c r="F116" i="6323"/>
  <c r="G116" i="6323"/>
  <c r="H116" i="6323"/>
  <c r="I116" i="6323"/>
  <c r="D117" i="6323"/>
  <c r="B117" i="6323"/>
  <c r="C117" i="6323"/>
  <c r="E117" i="6323"/>
  <c r="F117" i="6323"/>
  <c r="G117" i="6323"/>
  <c r="H117" i="6323"/>
  <c r="I117" i="6323"/>
  <c r="D118" i="6323"/>
  <c r="B118" i="6323"/>
  <c r="C118" i="6323"/>
  <c r="E118" i="6323"/>
  <c r="F118" i="6323"/>
  <c r="G118" i="6323"/>
  <c r="H118" i="6323"/>
  <c r="I118" i="6323"/>
  <c r="D119" i="6323"/>
  <c r="B119" i="6323"/>
  <c r="C119" i="6323"/>
  <c r="E119" i="6323"/>
  <c r="F119" i="6323"/>
  <c r="G119" i="6323"/>
  <c r="H119" i="6323"/>
  <c r="I119" i="6323"/>
  <c r="D120" i="6323"/>
  <c r="B120" i="6323"/>
  <c r="C120" i="6323"/>
  <c r="E120" i="6323"/>
  <c r="F120" i="6323"/>
  <c r="G120" i="6323"/>
  <c r="H120" i="6323"/>
  <c r="I120" i="6323"/>
  <c r="D121" i="6323"/>
  <c r="B121" i="6323"/>
  <c r="C121" i="6323"/>
  <c r="E121" i="6323"/>
  <c r="F121" i="6323"/>
  <c r="G121" i="6323"/>
  <c r="H121" i="6323"/>
  <c r="I121" i="6323"/>
  <c r="D122" i="6323"/>
  <c r="B122" i="6323"/>
  <c r="C122" i="6323"/>
  <c r="E122" i="6323"/>
  <c r="F122" i="6323"/>
  <c r="G122" i="6323"/>
  <c r="H122" i="6323"/>
  <c r="I122" i="6323"/>
  <c r="D123" i="6323"/>
  <c r="B123" i="6323"/>
  <c r="C123" i="6323"/>
  <c r="E123" i="6323"/>
  <c r="F123" i="6323"/>
  <c r="G123" i="6323"/>
  <c r="H123" i="6323"/>
  <c r="I123" i="6323"/>
  <c r="D124" i="6323"/>
  <c r="B124" i="6323"/>
  <c r="C124" i="6323"/>
  <c r="E124" i="6323"/>
  <c r="F124" i="6323"/>
  <c r="G124" i="6323"/>
  <c r="H124" i="6323"/>
  <c r="I124" i="6323"/>
  <c r="D125" i="6323"/>
  <c r="B125" i="6323"/>
  <c r="C125" i="6323"/>
  <c r="E125" i="6323"/>
  <c r="F125" i="6323"/>
  <c r="G125" i="6323"/>
  <c r="H125" i="6323"/>
  <c r="I125" i="6323"/>
  <c r="D126" i="6323"/>
  <c r="B126" i="6323"/>
  <c r="C126" i="6323"/>
  <c r="E126" i="6323"/>
  <c r="F126" i="6323"/>
  <c r="G126" i="6323"/>
  <c r="H126" i="6323"/>
  <c r="I126" i="6323"/>
  <c r="D127" i="6323"/>
  <c r="B127" i="6323"/>
  <c r="C127" i="6323"/>
  <c r="E127" i="6323"/>
  <c r="F127" i="6323"/>
  <c r="G127" i="6323"/>
  <c r="H127" i="6323"/>
  <c r="I127" i="6323"/>
  <c r="D128" i="6323"/>
  <c r="B128" i="6323"/>
  <c r="C128" i="6323"/>
  <c r="E128" i="6323"/>
  <c r="F128" i="6323"/>
  <c r="G128" i="6323"/>
  <c r="H128" i="6323"/>
  <c r="I128" i="6323"/>
  <c r="D129" i="6323"/>
  <c r="B129" i="6323"/>
  <c r="C129" i="6323"/>
  <c r="E129" i="6323"/>
  <c r="F129" i="6323"/>
  <c r="G129" i="6323"/>
  <c r="H129" i="6323"/>
  <c r="I129" i="6323"/>
  <c r="D130" i="6323"/>
  <c r="B130" i="6323"/>
  <c r="C130" i="6323"/>
  <c r="E130" i="6323"/>
  <c r="F130" i="6323"/>
  <c r="G130" i="6323"/>
  <c r="H130" i="6323"/>
  <c r="I130" i="6323"/>
  <c r="D131" i="6323"/>
  <c r="B131" i="6323"/>
  <c r="C131" i="6323"/>
  <c r="E131" i="6323"/>
  <c r="F131" i="6323"/>
  <c r="G131" i="6323"/>
  <c r="H131" i="6323"/>
  <c r="I131" i="6323"/>
  <c r="D132" i="6323"/>
  <c r="B132" i="6323"/>
  <c r="C132" i="6323"/>
  <c r="E132" i="6323"/>
  <c r="F132" i="6323"/>
  <c r="G132" i="6323"/>
  <c r="H132" i="6323"/>
  <c r="I132" i="6323"/>
  <c r="D133" i="6323"/>
  <c r="B133" i="6323"/>
  <c r="C133" i="6323"/>
  <c r="E133" i="6323"/>
  <c r="F133" i="6323"/>
  <c r="G133" i="6323"/>
  <c r="H133" i="6323"/>
  <c r="I133" i="6323"/>
  <c r="D134" i="6323"/>
  <c r="B134" i="6323"/>
  <c r="C134" i="6323"/>
  <c r="E134" i="6323"/>
  <c r="F134" i="6323"/>
  <c r="G134" i="6323"/>
  <c r="H134" i="6323"/>
  <c r="I134" i="6323"/>
  <c r="D135" i="6323"/>
  <c r="B135" i="6323"/>
  <c r="C135" i="6323"/>
  <c r="E135" i="6323"/>
  <c r="F135" i="6323"/>
  <c r="G135" i="6323"/>
  <c r="H135" i="6323"/>
  <c r="I135" i="6323"/>
  <c r="D136" i="6323"/>
  <c r="B136" i="6323"/>
  <c r="C136" i="6323"/>
  <c r="E136" i="6323"/>
  <c r="F136" i="6323"/>
  <c r="G136" i="6323"/>
  <c r="H136" i="6323"/>
  <c r="I136" i="6323"/>
  <c r="D137" i="6323"/>
  <c r="B137" i="6323"/>
  <c r="C137" i="6323"/>
  <c r="E137" i="6323"/>
  <c r="F137" i="6323"/>
  <c r="G137" i="6323"/>
  <c r="H137" i="6323"/>
  <c r="I137" i="6323"/>
  <c r="D138" i="6323"/>
  <c r="B138" i="6323"/>
  <c r="C138" i="6323"/>
  <c r="E138" i="6323"/>
  <c r="F138" i="6323"/>
  <c r="G138" i="6323"/>
  <c r="H138" i="6323"/>
  <c r="I138" i="6323"/>
  <c r="D139" i="6323"/>
  <c r="B139" i="6323"/>
  <c r="C139" i="6323"/>
  <c r="E139" i="6323"/>
  <c r="F139" i="6323"/>
  <c r="G139" i="6323"/>
  <c r="H139" i="6323"/>
  <c r="I139" i="6323"/>
  <c r="D140" i="6323"/>
  <c r="B140" i="6323"/>
  <c r="C140" i="6323"/>
  <c r="E140" i="6323"/>
  <c r="F140" i="6323"/>
  <c r="G140" i="6323"/>
  <c r="H140" i="6323"/>
  <c r="I140" i="6323"/>
  <c r="D141" i="6323"/>
  <c r="B141" i="6323"/>
  <c r="C141" i="6323"/>
  <c r="E141" i="6323"/>
  <c r="F141" i="6323"/>
  <c r="G141" i="6323"/>
  <c r="H141" i="6323"/>
  <c r="I141" i="6323"/>
  <c r="D142" i="6323"/>
  <c r="B142" i="6323"/>
  <c r="C142" i="6323"/>
  <c r="E142" i="6323"/>
  <c r="F142" i="6323"/>
  <c r="G142" i="6323"/>
  <c r="H142" i="6323"/>
  <c r="I142" i="6323"/>
  <c r="D143" i="6323"/>
  <c r="B143" i="6323"/>
  <c r="C143" i="6323"/>
  <c r="E143" i="6323"/>
  <c r="F143" i="6323"/>
  <c r="G143" i="6323"/>
  <c r="H143" i="6323"/>
  <c r="I143" i="6323"/>
  <c r="D144" i="6323"/>
  <c r="B144" i="6323"/>
  <c r="C144" i="6323"/>
  <c r="E144" i="6323"/>
  <c r="F144" i="6323"/>
  <c r="G144" i="6323"/>
  <c r="H144" i="6323"/>
  <c r="I144" i="6323"/>
  <c r="D145" i="6323"/>
  <c r="B145" i="6323"/>
  <c r="C145" i="6323"/>
  <c r="E145" i="6323"/>
  <c r="F145" i="6323"/>
  <c r="G145" i="6323"/>
  <c r="H145" i="6323"/>
  <c r="I145" i="6323"/>
  <c r="D146" i="6323"/>
  <c r="B146" i="6323"/>
  <c r="C146" i="6323"/>
  <c r="E146" i="6323"/>
  <c r="F146" i="6323"/>
  <c r="G146" i="6323"/>
  <c r="H146" i="6323"/>
  <c r="I146" i="6323"/>
  <c r="D147" i="6323"/>
  <c r="B147" i="6323"/>
  <c r="C147" i="6323"/>
  <c r="E147" i="6323"/>
  <c r="F147" i="6323"/>
  <c r="G147" i="6323"/>
  <c r="H147" i="6323"/>
  <c r="I147" i="6323"/>
  <c r="D148" i="6323"/>
  <c r="B148" i="6323"/>
  <c r="C148" i="6323"/>
  <c r="E148" i="6323"/>
  <c r="F148" i="6323"/>
  <c r="G148" i="6323"/>
  <c r="H148" i="6323"/>
  <c r="I148" i="6323"/>
  <c r="D149" i="6323"/>
  <c r="B149" i="6323"/>
  <c r="C149" i="6323"/>
  <c r="E149" i="6323"/>
  <c r="F149" i="6323"/>
  <c r="G149" i="6323"/>
  <c r="H149" i="6323"/>
  <c r="I149" i="6323"/>
  <c r="D150" i="6323"/>
  <c r="B150" i="6323"/>
  <c r="C150" i="6323"/>
  <c r="E150" i="6323"/>
  <c r="F150" i="6323"/>
  <c r="G150" i="6323"/>
  <c r="H150" i="6323"/>
  <c r="I150" i="6323"/>
  <c r="D151" i="6323"/>
  <c r="B151" i="6323"/>
  <c r="C151" i="6323"/>
  <c r="E151" i="6323"/>
  <c r="F151" i="6323"/>
  <c r="G151" i="6323"/>
  <c r="H151" i="6323"/>
  <c r="I151" i="6323"/>
  <c r="D152" i="6323"/>
  <c r="B152" i="6323"/>
  <c r="C152" i="6323"/>
  <c r="E152" i="6323"/>
  <c r="F152" i="6323"/>
  <c r="G152" i="6323"/>
  <c r="H152" i="6323"/>
  <c r="I152" i="6323"/>
  <c r="D153" i="6323"/>
  <c r="B153" i="6323"/>
  <c r="C153" i="6323"/>
  <c r="E153" i="6323"/>
  <c r="F153" i="6323"/>
  <c r="G153" i="6323"/>
  <c r="H153" i="6323"/>
  <c r="I153" i="6323"/>
  <c r="D154" i="6323"/>
  <c r="B154" i="6323"/>
  <c r="C154" i="6323"/>
  <c r="E154" i="6323"/>
  <c r="F154" i="6323"/>
  <c r="G154" i="6323"/>
  <c r="H154" i="6323"/>
  <c r="I154" i="6323"/>
  <c r="D155" i="6323"/>
  <c r="B155" i="6323"/>
  <c r="C155" i="6323"/>
  <c r="E155" i="6323"/>
  <c r="F155" i="6323"/>
  <c r="G155" i="6323"/>
  <c r="H155" i="6323"/>
  <c r="I155" i="6323"/>
  <c r="D156" i="6323"/>
  <c r="B156" i="6323"/>
  <c r="C156" i="6323"/>
  <c r="E156" i="6323"/>
  <c r="F156" i="6323"/>
  <c r="G156" i="6323"/>
  <c r="H156" i="6323"/>
  <c r="I156" i="6323"/>
  <c r="D157" i="6323"/>
  <c r="B157" i="6323"/>
  <c r="C157" i="6323"/>
  <c r="E157" i="6323"/>
  <c r="F157" i="6323"/>
  <c r="G157" i="6323"/>
  <c r="H157" i="6323"/>
  <c r="I157" i="6323"/>
  <c r="D158" i="6323"/>
  <c r="B158" i="6323"/>
  <c r="C158" i="6323"/>
  <c r="E158" i="6323"/>
  <c r="F158" i="6323"/>
  <c r="G158" i="6323"/>
  <c r="H158" i="6323"/>
  <c r="I158" i="6323"/>
  <c r="D159" i="6323"/>
  <c r="B159" i="6323"/>
  <c r="C159" i="6323"/>
  <c r="E159" i="6323"/>
  <c r="F159" i="6323"/>
  <c r="G159" i="6323"/>
  <c r="H159" i="6323"/>
  <c r="I159" i="6323"/>
  <c r="D160" i="6323"/>
  <c r="B160" i="6323"/>
  <c r="C160" i="6323"/>
  <c r="E160" i="6323"/>
  <c r="F160" i="6323"/>
  <c r="G160" i="6323"/>
  <c r="H160" i="6323"/>
  <c r="I160" i="6323"/>
  <c r="D161" i="6323"/>
  <c r="B161" i="6323"/>
  <c r="C161" i="6323"/>
  <c r="E161" i="6323"/>
  <c r="F161" i="6323"/>
  <c r="G161" i="6323"/>
  <c r="H161" i="6323"/>
  <c r="I161" i="6323"/>
  <c r="D162" i="6323"/>
  <c r="B162" i="6323"/>
  <c r="C162" i="6323"/>
  <c r="E162" i="6323"/>
  <c r="F162" i="6323"/>
  <c r="G162" i="6323"/>
  <c r="H162" i="6323"/>
  <c r="I162" i="6323"/>
  <c r="D163" i="6323"/>
  <c r="B163" i="6323"/>
  <c r="C163" i="6323"/>
  <c r="E163" i="6323"/>
  <c r="F163" i="6323"/>
  <c r="G163" i="6323"/>
  <c r="H163" i="6323"/>
  <c r="I163" i="6323"/>
  <c r="D164" i="6323"/>
  <c r="B164" i="6323"/>
  <c r="C164" i="6323"/>
  <c r="E164" i="6323"/>
  <c r="F164" i="6323"/>
  <c r="G164" i="6323"/>
  <c r="H164" i="6323"/>
  <c r="I164" i="6323"/>
  <c r="D165" i="6323"/>
  <c r="B165" i="6323"/>
  <c r="C165" i="6323"/>
  <c r="E165" i="6323"/>
  <c r="F165" i="6323"/>
  <c r="G165" i="6323"/>
  <c r="H165" i="6323"/>
  <c r="I165" i="6323"/>
  <c r="D166" i="6323"/>
  <c r="B166" i="6323"/>
  <c r="C166" i="6323"/>
  <c r="E166" i="6323"/>
  <c r="F166" i="6323"/>
  <c r="G166" i="6323"/>
  <c r="H166" i="6323"/>
  <c r="I166" i="6323"/>
  <c r="D167" i="6323"/>
  <c r="B167" i="6323"/>
  <c r="C167" i="6323"/>
  <c r="E167" i="6323"/>
  <c r="F167" i="6323"/>
  <c r="G167" i="6323"/>
  <c r="H167" i="6323"/>
  <c r="I167" i="6323"/>
  <c r="D168" i="6323"/>
  <c r="B168" i="6323"/>
  <c r="C168" i="6323"/>
  <c r="E168" i="6323"/>
  <c r="F168" i="6323"/>
  <c r="G168" i="6323"/>
  <c r="H168" i="6323"/>
  <c r="I168" i="6323"/>
  <c r="D169" i="6323"/>
  <c r="B169" i="6323"/>
  <c r="C169" i="6323"/>
  <c r="E169" i="6323"/>
  <c r="F169" i="6323"/>
  <c r="G169" i="6323"/>
  <c r="H169" i="6323"/>
  <c r="I169" i="6323"/>
  <c r="D170" i="6323"/>
  <c r="B170" i="6323"/>
  <c r="C170" i="6323"/>
  <c r="E170" i="6323"/>
  <c r="F170" i="6323"/>
  <c r="G170" i="6323"/>
  <c r="H170" i="6323"/>
  <c r="I170" i="6323"/>
  <c r="D171" i="6323"/>
  <c r="B171" i="6323"/>
  <c r="C171" i="6323"/>
  <c r="E171" i="6323"/>
  <c r="F171" i="6323"/>
  <c r="G171" i="6323"/>
  <c r="H171" i="6323"/>
  <c r="I171" i="6323"/>
  <c r="D172" i="6323"/>
  <c r="B172" i="6323"/>
  <c r="C172" i="6323"/>
  <c r="E172" i="6323"/>
  <c r="F172" i="6323"/>
  <c r="G172" i="6323"/>
  <c r="H172" i="6323"/>
  <c r="I172" i="6323"/>
  <c r="D173" i="6323"/>
  <c r="B173" i="6323"/>
  <c r="C173" i="6323"/>
  <c r="E173" i="6323"/>
  <c r="F173" i="6323"/>
  <c r="G173" i="6323"/>
  <c r="H173" i="6323"/>
  <c r="I173" i="6323"/>
  <c r="D174" i="6323"/>
  <c r="B174" i="6323"/>
  <c r="C174" i="6323"/>
  <c r="E174" i="6323"/>
  <c r="F174" i="6323"/>
  <c r="G174" i="6323"/>
  <c r="H174" i="6323"/>
  <c r="I174" i="6323"/>
  <c r="D175" i="6323"/>
  <c r="B175" i="6323"/>
  <c r="C175" i="6323"/>
  <c r="E175" i="6323"/>
  <c r="F175" i="6323"/>
  <c r="G175" i="6323"/>
  <c r="H175" i="6323"/>
  <c r="I175" i="6323"/>
  <c r="D176" i="6323"/>
  <c r="B176" i="6323"/>
  <c r="C176" i="6323"/>
  <c r="E176" i="6323"/>
  <c r="F176" i="6323"/>
  <c r="G176" i="6323"/>
  <c r="H176" i="6323"/>
  <c r="I176" i="6323"/>
  <c r="D177" i="6323"/>
  <c r="B177" i="6323"/>
  <c r="C177" i="6323"/>
  <c r="E177" i="6323"/>
  <c r="F177" i="6323"/>
  <c r="G177" i="6323"/>
  <c r="H177" i="6323"/>
  <c r="I177" i="6323"/>
  <c r="D178" i="6323"/>
  <c r="B178" i="6323"/>
  <c r="C178" i="6323"/>
  <c r="E178" i="6323"/>
  <c r="F178" i="6323"/>
  <c r="G178" i="6323"/>
  <c r="H178" i="6323"/>
  <c r="I178" i="6323"/>
  <c r="D179" i="6323"/>
  <c r="B179" i="6323"/>
  <c r="C179" i="6323"/>
  <c r="E179" i="6323"/>
  <c r="F179" i="6323"/>
  <c r="G179" i="6323"/>
  <c r="H179" i="6323"/>
  <c r="I179" i="6323"/>
  <c r="D180" i="6323"/>
  <c r="B180" i="6323"/>
  <c r="C180" i="6323"/>
  <c r="E180" i="6323"/>
  <c r="F180" i="6323"/>
  <c r="G180" i="6323"/>
  <c r="H180" i="6323"/>
  <c r="I180" i="6323"/>
  <c r="D181" i="6323"/>
  <c r="B181" i="6323"/>
  <c r="C181" i="6323"/>
  <c r="E181" i="6323"/>
  <c r="F181" i="6323"/>
  <c r="G181" i="6323"/>
  <c r="H181" i="6323"/>
  <c r="I181" i="6323"/>
  <c r="D182" i="6323"/>
  <c r="B182" i="6323"/>
  <c r="C182" i="6323"/>
  <c r="E182" i="6323"/>
  <c r="F182" i="6323"/>
  <c r="G182" i="6323"/>
  <c r="H182" i="6323"/>
  <c r="I182" i="6323"/>
  <c r="D183" i="6323"/>
  <c r="B183" i="6323"/>
  <c r="C183" i="6323"/>
  <c r="E183" i="6323"/>
  <c r="F183" i="6323"/>
  <c r="G183" i="6323"/>
  <c r="H183" i="6323"/>
  <c r="I183" i="6323"/>
  <c r="D184" i="6323"/>
  <c r="B184" i="6323"/>
  <c r="C184" i="6323"/>
  <c r="E184" i="6323"/>
  <c r="F184" i="6323"/>
  <c r="G184" i="6323"/>
  <c r="H184" i="6323"/>
  <c r="I184" i="6323"/>
  <c r="D185" i="6323"/>
  <c r="B185" i="6323"/>
  <c r="C185" i="6323"/>
  <c r="E185" i="6323"/>
  <c r="F185" i="6323"/>
  <c r="G185" i="6323"/>
  <c r="H185" i="6323"/>
  <c r="I185" i="6323"/>
  <c r="D186" i="6323"/>
  <c r="B186" i="6323"/>
  <c r="C186" i="6323"/>
  <c r="E186" i="6323"/>
  <c r="F186" i="6323"/>
  <c r="G186" i="6323"/>
  <c r="H186" i="6323"/>
  <c r="I186" i="6323"/>
  <c r="D187" i="6323"/>
  <c r="B187" i="6323"/>
  <c r="C187" i="6323"/>
  <c r="E187" i="6323"/>
  <c r="F187" i="6323"/>
  <c r="G187" i="6323"/>
  <c r="H187" i="6323"/>
  <c r="I187" i="6323"/>
  <c r="D188" i="6323"/>
  <c r="B188" i="6323"/>
  <c r="C188" i="6323"/>
  <c r="E188" i="6323"/>
  <c r="F188" i="6323"/>
  <c r="G188" i="6323"/>
  <c r="H188" i="6323"/>
  <c r="I188" i="6323"/>
  <c r="D189" i="6323"/>
  <c r="B189" i="6323"/>
  <c r="C189" i="6323"/>
  <c r="E189" i="6323"/>
  <c r="F189" i="6323"/>
  <c r="G189" i="6323"/>
  <c r="H189" i="6323"/>
  <c r="I189" i="6323"/>
  <c r="D190" i="6323"/>
  <c r="B190" i="6323"/>
  <c r="C190" i="6323"/>
  <c r="E190" i="6323"/>
  <c r="F190" i="6323"/>
  <c r="G190" i="6323"/>
  <c r="H190" i="6323"/>
  <c r="I190" i="6323"/>
  <c r="D191" i="6323"/>
  <c r="B191" i="6323"/>
  <c r="C191" i="6323"/>
  <c r="E191" i="6323"/>
  <c r="F191" i="6323"/>
  <c r="G191" i="6323"/>
  <c r="H191" i="6323"/>
  <c r="I191" i="6323"/>
  <c r="D192" i="6323"/>
  <c r="B192" i="6323"/>
  <c r="C192" i="6323"/>
  <c r="E192" i="6323"/>
  <c r="F192" i="6323"/>
  <c r="G192" i="6323"/>
  <c r="H192" i="6323"/>
  <c r="I192" i="6323"/>
  <c r="D193" i="6323"/>
  <c r="B193" i="6323"/>
  <c r="C193" i="6323"/>
  <c r="E193" i="6323"/>
  <c r="F193" i="6323"/>
  <c r="G193" i="6323"/>
  <c r="H193" i="6323"/>
  <c r="I193" i="6323"/>
  <c r="D194" i="6323"/>
  <c r="B194" i="6323"/>
  <c r="C194" i="6323"/>
  <c r="E194" i="6323"/>
  <c r="F194" i="6323"/>
  <c r="G194" i="6323"/>
  <c r="H194" i="6323"/>
  <c r="I194" i="6323"/>
  <c r="D195" i="6323"/>
  <c r="B195" i="6323"/>
  <c r="C195" i="6323"/>
  <c r="E195" i="6323"/>
  <c r="F195" i="6323"/>
  <c r="G195" i="6323"/>
  <c r="H195" i="6323"/>
  <c r="I195" i="6323"/>
  <c r="D196" i="6323"/>
  <c r="B196" i="6323"/>
  <c r="C196" i="6323"/>
  <c r="E196" i="6323"/>
  <c r="F196" i="6323"/>
  <c r="G196" i="6323"/>
  <c r="H196" i="6323"/>
  <c r="I196" i="6323"/>
  <c r="D197" i="6323"/>
  <c r="B197" i="6323"/>
  <c r="C197" i="6323"/>
  <c r="E197" i="6323"/>
  <c r="F197" i="6323"/>
  <c r="G197" i="6323"/>
  <c r="H197" i="6323"/>
  <c r="I197" i="6323"/>
  <c r="D198" i="6323"/>
  <c r="B198" i="6323"/>
  <c r="C198" i="6323"/>
  <c r="E198" i="6323"/>
  <c r="F198" i="6323"/>
  <c r="G198" i="6323"/>
  <c r="H198" i="6323"/>
  <c r="I198" i="6323"/>
  <c r="D199" i="6323"/>
  <c r="B199" i="6323"/>
  <c r="C199" i="6323"/>
  <c r="E199" i="6323"/>
  <c r="F199" i="6323"/>
  <c r="G199" i="6323"/>
  <c r="H199" i="6323"/>
  <c r="I199" i="6323"/>
  <c r="D200" i="6323"/>
  <c r="B200" i="6323"/>
  <c r="C200" i="6323"/>
  <c r="E200" i="6323"/>
  <c r="F200" i="6323"/>
  <c r="G200" i="6323"/>
  <c r="H200" i="6323"/>
  <c r="I200" i="6323"/>
  <c r="D201" i="6323"/>
  <c r="B201" i="6323"/>
  <c r="C201" i="6323"/>
  <c r="E201" i="6323"/>
  <c r="F201" i="6323"/>
  <c r="G201" i="6323"/>
  <c r="H201" i="6323"/>
  <c r="I201" i="6323"/>
  <c r="D202" i="6323"/>
  <c r="B202" i="6323"/>
  <c r="C202" i="6323"/>
  <c r="E202" i="6323"/>
  <c r="F202" i="6323"/>
  <c r="G202" i="6323"/>
  <c r="H202" i="6323"/>
  <c r="I202" i="6323"/>
  <c r="D203" i="6323"/>
  <c r="B203" i="6323"/>
  <c r="C203" i="6323"/>
  <c r="E203" i="6323"/>
  <c r="F203" i="6323"/>
  <c r="G203" i="6323"/>
  <c r="H203" i="6323"/>
  <c r="I203" i="6323"/>
  <c r="D204" i="6323"/>
  <c r="B204" i="6323"/>
  <c r="C204" i="6323"/>
  <c r="E204" i="6323"/>
  <c r="F204" i="6323"/>
  <c r="G204" i="6323"/>
  <c r="H204" i="6323"/>
  <c r="I204" i="6323"/>
  <c r="D205" i="6323"/>
  <c r="B205" i="6323"/>
  <c r="C205" i="6323"/>
  <c r="E205" i="6323"/>
  <c r="F205" i="6323"/>
  <c r="G205" i="6323"/>
  <c r="H205" i="6323"/>
  <c r="I205" i="6323"/>
  <c r="D206" i="6323"/>
  <c r="B206" i="6323"/>
  <c r="C206" i="6323"/>
  <c r="E206" i="6323"/>
  <c r="F206" i="6323"/>
  <c r="G206" i="6323"/>
  <c r="H206" i="6323"/>
  <c r="I206" i="6323"/>
  <c r="D207" i="6323"/>
  <c r="B207" i="6323"/>
  <c r="C207" i="6323"/>
  <c r="E207" i="6323"/>
  <c r="F207" i="6323"/>
  <c r="G207" i="6323"/>
  <c r="H207" i="6323"/>
  <c r="I207" i="6323"/>
  <c r="D208" i="6323"/>
  <c r="B208" i="6323"/>
  <c r="C208" i="6323"/>
  <c r="E208" i="6323"/>
  <c r="F208" i="6323"/>
  <c r="G208" i="6323"/>
  <c r="H208" i="6323"/>
  <c r="I208" i="6323"/>
  <c r="D209" i="6323"/>
  <c r="B209" i="6323"/>
  <c r="C209" i="6323"/>
  <c r="E209" i="6323"/>
  <c r="F209" i="6323"/>
  <c r="G209" i="6323"/>
  <c r="H209" i="6323"/>
  <c r="I209" i="6323"/>
  <c r="D210" i="6323"/>
  <c r="B210" i="6323"/>
  <c r="C210" i="6323"/>
  <c r="E210" i="6323"/>
  <c r="F210" i="6323"/>
  <c r="G210" i="6323"/>
  <c r="H210" i="6323"/>
  <c r="I210" i="6323"/>
  <c r="D211" i="6323"/>
  <c r="B211" i="6323"/>
  <c r="C211" i="6323"/>
  <c r="E211" i="6323"/>
  <c r="F211" i="6323"/>
  <c r="G211" i="6323"/>
  <c r="H211" i="6323"/>
  <c r="I211" i="6323"/>
  <c r="D212" i="6323"/>
  <c r="B212" i="6323"/>
  <c r="C212" i="6323"/>
  <c r="E212" i="6323"/>
  <c r="F212" i="6323"/>
  <c r="G212" i="6323"/>
  <c r="H212" i="6323"/>
  <c r="I212" i="6323"/>
  <c r="D213" i="6323"/>
  <c r="B213" i="6323"/>
  <c r="C213" i="6323"/>
  <c r="E213" i="6323"/>
  <c r="F213" i="6323"/>
  <c r="G213" i="6323"/>
  <c r="H213" i="6323"/>
  <c r="I213" i="6323"/>
  <c r="D214" i="6323"/>
  <c r="B214" i="6323"/>
  <c r="C214" i="6323"/>
  <c r="E214" i="6323"/>
  <c r="F214" i="6323"/>
  <c r="G214" i="6323"/>
  <c r="H214" i="6323"/>
  <c r="I214" i="6323"/>
  <c r="D215" i="6323"/>
  <c r="B215" i="6323"/>
  <c r="C215" i="6323"/>
  <c r="E215" i="6323"/>
  <c r="F215" i="6323"/>
  <c r="G215" i="6323"/>
  <c r="H215" i="6323"/>
  <c r="I215" i="6323"/>
  <c r="D216" i="6323"/>
  <c r="B216" i="6323"/>
  <c r="C216" i="6323"/>
  <c r="E216" i="6323"/>
  <c r="F216" i="6323"/>
  <c r="G216" i="6323"/>
  <c r="H216" i="6323"/>
  <c r="I216" i="6323"/>
  <c r="D217" i="6323"/>
  <c r="B217" i="6323"/>
  <c r="C217" i="6323"/>
  <c r="E217" i="6323"/>
  <c r="F217" i="6323"/>
  <c r="G217" i="6323"/>
  <c r="H217" i="6323"/>
  <c r="I217" i="6323"/>
  <c r="D218" i="6323"/>
  <c r="B218" i="6323"/>
  <c r="C218" i="6323"/>
  <c r="E218" i="6323"/>
  <c r="F218" i="6323"/>
  <c r="G218" i="6323"/>
  <c r="H218" i="6323"/>
  <c r="I218" i="6323"/>
  <c r="D219" i="6323"/>
  <c r="B219" i="6323"/>
  <c r="C219" i="6323"/>
  <c r="E219" i="6323"/>
  <c r="F219" i="6323"/>
  <c r="G219" i="6323"/>
  <c r="H219" i="6323"/>
  <c r="I219" i="6323"/>
  <c r="D220" i="6323"/>
  <c r="B220" i="6323"/>
  <c r="C220" i="6323"/>
  <c r="E220" i="6323"/>
  <c r="F220" i="6323"/>
  <c r="G220" i="6323"/>
  <c r="H220" i="6323"/>
  <c r="I220" i="6323"/>
  <c r="D221" i="6323"/>
  <c r="B221" i="6323"/>
  <c r="C221" i="6323"/>
  <c r="E221" i="6323"/>
  <c r="F221" i="6323"/>
  <c r="G221" i="6323"/>
  <c r="H221" i="6323"/>
  <c r="I221" i="6323"/>
  <c r="D222" i="6323"/>
  <c r="B222" i="6323"/>
  <c r="C222" i="6323"/>
  <c r="E222" i="6323"/>
  <c r="F222" i="6323"/>
  <c r="G222" i="6323"/>
  <c r="H222" i="6323"/>
  <c r="I222" i="6323"/>
  <c r="D223" i="6323"/>
  <c r="B223" i="6323"/>
  <c r="C223" i="6323"/>
  <c r="E223" i="6323"/>
  <c r="F223" i="6323"/>
  <c r="G223" i="6323"/>
  <c r="H223" i="6323"/>
  <c r="I223" i="6323"/>
  <c r="D224" i="6323"/>
  <c r="B224" i="6323"/>
  <c r="C224" i="6323"/>
  <c r="E224" i="6323"/>
  <c r="F224" i="6323"/>
  <c r="G224" i="6323"/>
  <c r="H224" i="6323"/>
  <c r="I224" i="6323"/>
  <c r="D225" i="6323"/>
  <c r="B225" i="6323"/>
  <c r="C225" i="6323"/>
  <c r="E225" i="6323"/>
  <c r="F225" i="6323"/>
  <c r="G225" i="6323"/>
  <c r="H225" i="6323"/>
  <c r="I225" i="6323"/>
  <c r="D226" i="6323"/>
  <c r="B226" i="6323"/>
  <c r="C226" i="6323"/>
  <c r="E226" i="6323"/>
  <c r="F226" i="6323"/>
  <c r="G226" i="6323"/>
  <c r="H226" i="6323"/>
  <c r="I226" i="6323"/>
  <c r="D227" i="6323"/>
  <c r="B227" i="6323"/>
  <c r="C227" i="6323"/>
  <c r="E227" i="6323"/>
  <c r="F227" i="6323"/>
  <c r="G227" i="6323"/>
  <c r="H227" i="6323"/>
  <c r="I227" i="6323"/>
  <c r="D228" i="6323"/>
  <c r="B228" i="6323"/>
  <c r="C228" i="6323"/>
  <c r="E228" i="6323"/>
  <c r="F228" i="6323"/>
  <c r="G228" i="6323"/>
  <c r="H228" i="6323"/>
  <c r="I228" i="6323"/>
  <c r="D229" i="6323"/>
  <c r="B229" i="6323"/>
  <c r="C229" i="6323"/>
  <c r="E229" i="6323"/>
  <c r="F229" i="6323"/>
  <c r="G229" i="6323"/>
  <c r="H229" i="6323"/>
  <c r="I229" i="6323"/>
  <c r="D230" i="6323"/>
  <c r="B230" i="6323"/>
  <c r="C230" i="6323"/>
  <c r="E230" i="6323"/>
  <c r="F230" i="6323"/>
  <c r="G230" i="6323"/>
  <c r="H230" i="6323"/>
  <c r="I230" i="6323"/>
  <c r="D231" i="6323"/>
  <c r="B231" i="6323"/>
  <c r="C231" i="6323"/>
  <c r="E231" i="6323"/>
  <c r="F231" i="6323"/>
  <c r="G231" i="6323"/>
  <c r="H231" i="6323"/>
  <c r="I231" i="6323"/>
  <c r="D232" i="6323"/>
  <c r="B232" i="6323"/>
  <c r="C232" i="6323"/>
  <c r="E232" i="6323"/>
  <c r="F232" i="6323"/>
  <c r="G232" i="6323"/>
  <c r="H232" i="6323"/>
  <c r="I232" i="6323"/>
  <c r="D233" i="6323"/>
  <c r="B233" i="6323"/>
  <c r="C233" i="6323"/>
  <c r="E233" i="6323"/>
  <c r="F233" i="6323"/>
  <c r="G233" i="6323"/>
  <c r="H233" i="6323"/>
  <c r="I233" i="6323"/>
  <c r="D234" i="6323"/>
  <c r="B234" i="6323"/>
  <c r="C234" i="6323"/>
  <c r="E234" i="6323"/>
  <c r="F234" i="6323"/>
  <c r="G234" i="6323"/>
  <c r="H234" i="6323"/>
  <c r="I234" i="6323"/>
  <c r="D235" i="6323"/>
  <c r="B235" i="6323"/>
  <c r="C235" i="6323"/>
  <c r="E235" i="6323"/>
  <c r="F235" i="6323"/>
  <c r="G235" i="6323"/>
  <c r="H235" i="6323"/>
  <c r="I235" i="6323"/>
  <c r="D236" i="6323"/>
  <c r="B236" i="6323"/>
  <c r="C236" i="6323"/>
  <c r="E236" i="6323"/>
  <c r="F236" i="6323"/>
  <c r="G236" i="6323"/>
  <c r="H236" i="6323"/>
  <c r="I236" i="6323"/>
  <c r="D237" i="6323"/>
  <c r="B237" i="6323"/>
  <c r="C237" i="6323"/>
  <c r="E237" i="6323"/>
  <c r="F237" i="6323"/>
  <c r="G237" i="6323"/>
  <c r="H237" i="6323"/>
  <c r="I237" i="6323"/>
  <c r="D238" i="6323"/>
  <c r="B238" i="6323"/>
  <c r="C238" i="6323"/>
  <c r="E238" i="6323"/>
  <c r="F238" i="6323"/>
  <c r="G238" i="6323"/>
  <c r="H238" i="6323"/>
  <c r="I238" i="6323"/>
  <c r="D239" i="6323"/>
  <c r="B239" i="6323"/>
  <c r="C239" i="6323"/>
  <c r="E239" i="6323"/>
  <c r="F239" i="6323"/>
  <c r="G239" i="6323"/>
  <c r="H239" i="6323"/>
  <c r="I239" i="6323"/>
  <c r="D240" i="6323"/>
  <c r="B240" i="6323"/>
  <c r="C240" i="6323"/>
  <c r="E240" i="6323"/>
  <c r="F240" i="6323"/>
  <c r="G240" i="6323"/>
  <c r="H240" i="6323"/>
  <c r="I240" i="6323"/>
  <c r="D241" i="6323"/>
  <c r="B241" i="6323"/>
  <c r="C241" i="6323"/>
  <c r="E241" i="6323"/>
  <c r="F241" i="6323"/>
  <c r="G241" i="6323"/>
  <c r="H241" i="6323"/>
  <c r="I241" i="6323"/>
  <c r="D242" i="6323"/>
  <c r="B242" i="6323"/>
  <c r="C242" i="6323"/>
  <c r="E242" i="6323"/>
  <c r="F242" i="6323"/>
  <c r="G242" i="6323"/>
  <c r="H242" i="6323"/>
  <c r="I242" i="6323"/>
  <c r="D243" i="6323"/>
  <c r="B243" i="6323"/>
  <c r="C243" i="6323"/>
  <c r="E243" i="6323"/>
  <c r="F243" i="6323"/>
  <c r="G243" i="6323"/>
  <c r="H243" i="6323"/>
  <c r="I243" i="6323"/>
  <c r="D244" i="6323"/>
  <c r="B244" i="6323"/>
  <c r="C244" i="6323"/>
  <c r="E244" i="6323"/>
  <c r="F244" i="6323"/>
  <c r="G244" i="6323"/>
  <c r="H244" i="6323"/>
  <c r="I244" i="6323"/>
  <c r="D245" i="6323"/>
  <c r="B245" i="6323"/>
  <c r="C245" i="6323"/>
  <c r="E245" i="6323"/>
  <c r="F245" i="6323"/>
  <c r="G245" i="6323"/>
  <c r="H245" i="6323"/>
  <c r="I245" i="6323"/>
  <c r="D246" i="6323"/>
  <c r="B246" i="6323"/>
  <c r="C246" i="6323"/>
  <c r="E246" i="6323"/>
  <c r="F246" i="6323"/>
  <c r="G246" i="6323"/>
  <c r="H246" i="6323"/>
  <c r="I246" i="6323"/>
  <c r="D247" i="6323"/>
  <c r="B247" i="6323"/>
  <c r="C247" i="6323"/>
  <c r="E247" i="6323"/>
  <c r="F247" i="6323"/>
  <c r="G247" i="6323"/>
  <c r="H247" i="6323"/>
  <c r="I247" i="6323"/>
  <c r="D248" i="6323"/>
  <c r="B248" i="6323"/>
  <c r="C248" i="6323"/>
  <c r="E248" i="6323"/>
  <c r="F248" i="6323"/>
  <c r="G248" i="6323"/>
  <c r="H248" i="6323"/>
  <c r="I248" i="6323"/>
  <c r="D249" i="6323"/>
  <c r="B249" i="6323"/>
  <c r="C249" i="6323"/>
  <c r="E249" i="6323"/>
  <c r="F249" i="6323"/>
  <c r="G249" i="6323"/>
  <c r="H249" i="6323"/>
  <c r="I249" i="6323"/>
  <c r="D250" i="6323"/>
  <c r="B250" i="6323"/>
  <c r="C250" i="6323"/>
  <c r="E250" i="6323"/>
  <c r="F250" i="6323"/>
  <c r="G250" i="6323"/>
  <c r="H250" i="6323"/>
  <c r="I250" i="6323"/>
  <c r="D251" i="6323"/>
  <c r="B251" i="6323"/>
  <c r="C251" i="6323"/>
  <c r="E251" i="6323"/>
  <c r="F251" i="6323"/>
  <c r="G251" i="6323"/>
  <c r="H251" i="6323"/>
  <c r="I251" i="6323"/>
  <c r="D252" i="6323"/>
  <c r="B252" i="6323"/>
  <c r="C252" i="6323"/>
  <c r="E252" i="6323"/>
  <c r="F252" i="6323"/>
  <c r="G252" i="6323"/>
  <c r="H252" i="6323"/>
  <c r="I252" i="6323"/>
  <c r="D253" i="6323"/>
  <c r="B253" i="6323"/>
  <c r="C253" i="6323"/>
  <c r="E253" i="6323"/>
  <c r="F253" i="6323"/>
  <c r="G253" i="6323"/>
  <c r="H253" i="6323"/>
  <c r="I253" i="6323"/>
  <c r="D254" i="6323"/>
  <c r="B254" i="6323"/>
  <c r="C254" i="6323"/>
  <c r="E254" i="6323"/>
  <c r="F254" i="6323"/>
  <c r="G254" i="6323"/>
  <c r="H254" i="6323"/>
  <c r="I254" i="6323"/>
  <c r="D255" i="6323"/>
  <c r="B255" i="6323"/>
  <c r="C255" i="6323"/>
  <c r="E255" i="6323"/>
  <c r="F255" i="6323"/>
  <c r="G255" i="6323"/>
  <c r="H255" i="6323"/>
  <c r="I255" i="6323"/>
  <c r="D256" i="6323"/>
  <c r="B256" i="6323"/>
  <c r="C256" i="6323"/>
  <c r="E256" i="6323"/>
  <c r="F256" i="6323"/>
  <c r="G256" i="6323"/>
  <c r="H256" i="6323"/>
  <c r="I256" i="6323"/>
  <c r="D257" i="6323"/>
  <c r="B257" i="6323"/>
  <c r="C257" i="6323"/>
  <c r="E257" i="6323"/>
  <c r="F257" i="6323"/>
  <c r="G257" i="6323"/>
  <c r="H257" i="6323"/>
  <c r="I257" i="6323"/>
  <c r="D258" i="6323"/>
  <c r="B258" i="6323"/>
  <c r="C258" i="6323"/>
  <c r="E258" i="6323"/>
  <c r="F258" i="6323"/>
  <c r="G258" i="6323"/>
  <c r="H258" i="6323"/>
  <c r="I258" i="6323"/>
  <c r="D259" i="6323"/>
  <c r="B259" i="6323"/>
  <c r="C259" i="6323"/>
  <c r="E259" i="6323"/>
  <c r="F259" i="6323"/>
  <c r="G259" i="6323"/>
  <c r="H259" i="6323"/>
  <c r="I259" i="6323"/>
  <c r="D260" i="6323"/>
  <c r="B260" i="6323"/>
  <c r="C260" i="6323"/>
  <c r="E260" i="6323"/>
  <c r="F260" i="6323"/>
  <c r="G260" i="6323"/>
  <c r="H260" i="6323"/>
  <c r="I260" i="6323"/>
  <c r="D261" i="6323"/>
  <c r="B261" i="6323"/>
  <c r="C261" i="6323"/>
  <c r="E261" i="6323"/>
  <c r="F261" i="6323"/>
  <c r="G261" i="6323"/>
  <c r="H261" i="6323"/>
  <c r="I261" i="6323"/>
  <c r="D262" i="6323"/>
  <c r="B262" i="6323"/>
  <c r="C262" i="6323"/>
  <c r="E262" i="6323"/>
  <c r="F262" i="6323"/>
  <c r="G262" i="6323"/>
  <c r="H262" i="6323"/>
  <c r="I262" i="6323"/>
  <c r="D263" i="6323"/>
  <c r="B263" i="6323"/>
  <c r="C263" i="6323"/>
  <c r="E263" i="6323"/>
  <c r="F263" i="6323"/>
  <c r="G263" i="6323"/>
  <c r="H263" i="6323"/>
  <c r="I263" i="6323"/>
  <c r="D264" i="6323"/>
  <c r="B264" i="6323"/>
  <c r="C264" i="6323"/>
  <c r="E264" i="6323"/>
  <c r="F264" i="6323"/>
  <c r="G264" i="6323"/>
  <c r="H264" i="6323"/>
  <c r="I264" i="6323"/>
  <c r="D265" i="6323"/>
  <c r="B265" i="6323"/>
  <c r="C265" i="6323"/>
  <c r="E265" i="6323"/>
  <c r="F265" i="6323"/>
  <c r="G265" i="6323"/>
  <c r="H265" i="6323"/>
  <c r="I265" i="6323"/>
  <c r="D266" i="6323"/>
  <c r="B266" i="6323"/>
  <c r="C266" i="6323"/>
  <c r="E266" i="6323"/>
  <c r="F266" i="6323"/>
  <c r="G266" i="6323"/>
  <c r="H266" i="6323"/>
  <c r="I266" i="6323"/>
  <c r="D267" i="6323"/>
  <c r="B267" i="6323"/>
  <c r="C267" i="6323"/>
  <c r="E267" i="6323"/>
  <c r="F267" i="6323"/>
  <c r="G267" i="6323"/>
  <c r="H267" i="6323"/>
  <c r="I267" i="6323"/>
  <c r="D268" i="6323"/>
  <c r="B268" i="6323"/>
  <c r="C268" i="6323"/>
  <c r="E268" i="6323"/>
  <c r="F268" i="6323"/>
  <c r="G268" i="6323"/>
  <c r="H268" i="6323"/>
  <c r="I268" i="6323"/>
  <c r="D269" i="6323"/>
  <c r="B269" i="6323"/>
  <c r="C269" i="6323"/>
  <c r="E269" i="6323"/>
  <c r="F269" i="6323"/>
  <c r="G269" i="6323"/>
  <c r="H269" i="6323"/>
  <c r="I269" i="6323"/>
  <c r="D270" i="6323"/>
  <c r="B270" i="6323"/>
  <c r="C270" i="6323"/>
  <c r="E270" i="6323"/>
  <c r="F270" i="6323"/>
  <c r="G270" i="6323"/>
  <c r="H270" i="6323"/>
  <c r="I270" i="6323"/>
  <c r="D271" i="6323"/>
  <c r="B271" i="6323"/>
  <c r="C271" i="6323"/>
  <c r="E271" i="6323"/>
  <c r="F271" i="6323"/>
  <c r="G271" i="6323"/>
  <c r="H271" i="6323"/>
  <c r="I271" i="6323"/>
  <c r="D272" i="6323"/>
  <c r="B272" i="6323"/>
  <c r="C272" i="6323"/>
  <c r="E272" i="6323"/>
  <c r="F272" i="6323"/>
  <c r="G272" i="6323"/>
  <c r="H272" i="6323"/>
  <c r="I272" i="6323"/>
  <c r="D273" i="6323"/>
  <c r="B273" i="6323"/>
  <c r="C273" i="6323"/>
  <c r="E273" i="6323"/>
  <c r="F273" i="6323"/>
  <c r="G273" i="6323"/>
  <c r="H273" i="6323"/>
  <c r="I273" i="6323"/>
  <c r="D274" i="6323"/>
  <c r="B274" i="6323"/>
  <c r="C274" i="6323"/>
  <c r="E274" i="6323"/>
  <c r="F274" i="6323"/>
  <c r="G274" i="6323"/>
  <c r="H274" i="6323"/>
  <c r="I274" i="6323"/>
  <c r="D275" i="6323"/>
  <c r="B275" i="6323"/>
  <c r="C275" i="6323"/>
  <c r="E275" i="6323"/>
  <c r="F275" i="6323"/>
  <c r="G275" i="6323"/>
  <c r="H275" i="6323"/>
  <c r="I275" i="6323"/>
  <c r="D276" i="6323"/>
  <c r="B276" i="6323"/>
  <c r="C276" i="6323"/>
  <c r="E276" i="6323"/>
  <c r="F276" i="6323"/>
  <c r="G276" i="6323"/>
  <c r="H276" i="6323"/>
  <c r="I276" i="6323"/>
  <c r="D277" i="6323"/>
  <c r="B277" i="6323"/>
  <c r="C277" i="6323"/>
  <c r="E277" i="6323"/>
  <c r="F277" i="6323"/>
  <c r="G277" i="6323"/>
  <c r="H277" i="6323"/>
  <c r="I277" i="6323"/>
  <c r="D278" i="6323"/>
  <c r="B278" i="6323"/>
  <c r="C278" i="6323"/>
  <c r="E278" i="6323"/>
  <c r="F278" i="6323"/>
  <c r="G278" i="6323"/>
  <c r="H278" i="6323"/>
  <c r="I278" i="6323"/>
  <c r="D279" i="6323"/>
  <c r="B279" i="6323"/>
  <c r="C279" i="6323"/>
  <c r="E279" i="6323"/>
  <c r="F279" i="6323"/>
  <c r="G279" i="6323"/>
  <c r="H279" i="6323"/>
  <c r="I279" i="6323"/>
  <c r="D280" i="6323"/>
  <c r="B280" i="6323"/>
  <c r="C280" i="6323"/>
  <c r="E280" i="6323"/>
  <c r="F280" i="6323"/>
  <c r="G280" i="6323"/>
  <c r="H280" i="6323"/>
  <c r="I280" i="6323"/>
  <c r="D281" i="6323"/>
  <c r="B281" i="6323"/>
  <c r="C281" i="6323"/>
  <c r="E281" i="6323"/>
  <c r="F281" i="6323"/>
  <c r="G281" i="6323"/>
  <c r="H281" i="6323"/>
  <c r="I281" i="6323"/>
  <c r="D282" i="6323"/>
  <c r="B282" i="6323"/>
  <c r="C282" i="6323"/>
  <c r="E282" i="6323"/>
  <c r="F282" i="6323"/>
  <c r="G282" i="6323"/>
  <c r="H282" i="6323"/>
  <c r="I282" i="6323"/>
  <c r="D283" i="6323"/>
  <c r="B283" i="6323"/>
  <c r="C283" i="6323"/>
  <c r="E283" i="6323"/>
  <c r="F283" i="6323"/>
  <c r="G283" i="6323"/>
  <c r="H283" i="6323"/>
  <c r="I283" i="6323"/>
  <c r="D284" i="6323"/>
  <c r="B284" i="6323"/>
  <c r="C284" i="6323"/>
  <c r="E284" i="6323"/>
  <c r="F284" i="6323"/>
  <c r="G284" i="6323"/>
  <c r="H284" i="6323"/>
  <c r="I284" i="6323"/>
  <c r="D285" i="6323"/>
  <c r="B285" i="6323"/>
  <c r="C285" i="6323"/>
  <c r="E285" i="6323"/>
  <c r="F285" i="6323"/>
  <c r="G285" i="6323"/>
  <c r="H285" i="6323"/>
  <c r="I285" i="6323"/>
  <c r="D286" i="6323"/>
  <c r="B286" i="6323"/>
  <c r="C286" i="6323"/>
  <c r="E286" i="6323"/>
  <c r="F286" i="6323"/>
  <c r="G286" i="6323"/>
  <c r="H286" i="6323"/>
  <c r="I286" i="6323"/>
  <c r="D287" i="6323"/>
  <c r="B287" i="6323"/>
  <c r="C287" i="6323"/>
  <c r="E287" i="6323"/>
  <c r="F287" i="6323"/>
  <c r="G287" i="6323"/>
  <c r="H287" i="6323"/>
  <c r="I287" i="6323"/>
  <c r="D288" i="6323"/>
  <c r="B288" i="6323"/>
  <c r="C288" i="6323"/>
  <c r="E288" i="6323"/>
  <c r="F288" i="6323"/>
  <c r="G288" i="6323"/>
  <c r="H288" i="6323"/>
  <c r="I288" i="6323"/>
  <c r="D289" i="6323"/>
  <c r="B289" i="6323"/>
  <c r="C289" i="6323"/>
  <c r="E289" i="6323"/>
  <c r="F289" i="6323"/>
  <c r="G289" i="6323"/>
  <c r="H289" i="6323"/>
  <c r="I289" i="6323"/>
  <c r="D290" i="6323"/>
  <c r="B290" i="6323"/>
  <c r="C290" i="6323"/>
  <c r="E290" i="6323"/>
  <c r="F290" i="6323"/>
  <c r="G290" i="6323"/>
  <c r="H290" i="6323"/>
  <c r="I290" i="6323"/>
  <c r="D291" i="6323"/>
  <c r="B291" i="6323"/>
  <c r="C291" i="6323"/>
  <c r="E291" i="6323"/>
  <c r="F291" i="6323"/>
  <c r="G291" i="6323"/>
  <c r="H291" i="6323"/>
  <c r="I291" i="6323"/>
  <c r="D292" i="6323"/>
  <c r="B292" i="6323"/>
  <c r="C292" i="6323"/>
  <c r="E292" i="6323"/>
  <c r="F292" i="6323"/>
  <c r="G292" i="6323"/>
  <c r="H292" i="6323"/>
  <c r="I292" i="6323"/>
  <c r="D293" i="6323"/>
  <c r="B293" i="6323"/>
  <c r="C293" i="6323"/>
  <c r="E293" i="6323"/>
  <c r="F293" i="6323"/>
  <c r="G293" i="6323"/>
  <c r="H293" i="6323"/>
  <c r="I293" i="6323"/>
  <c r="D294" i="6323"/>
  <c r="B294" i="6323"/>
  <c r="C294" i="6323"/>
  <c r="E294" i="6323"/>
  <c r="F294" i="6323"/>
  <c r="G294" i="6323"/>
  <c r="H294" i="6323"/>
  <c r="I294" i="6323"/>
  <c r="D295" i="6323"/>
  <c r="B295" i="6323"/>
  <c r="C295" i="6323"/>
  <c r="E295" i="6323"/>
  <c r="F295" i="6323"/>
  <c r="G295" i="6323"/>
  <c r="H295" i="6323"/>
  <c r="I295" i="6323"/>
  <c r="D296" i="6323"/>
  <c r="B296" i="6323"/>
  <c r="C296" i="6323"/>
  <c r="E296" i="6323"/>
  <c r="F296" i="6323"/>
  <c r="G296" i="6323"/>
  <c r="H296" i="6323"/>
  <c r="I296" i="6323"/>
  <c r="D297" i="6323"/>
  <c r="B297" i="6323"/>
  <c r="C297" i="6323"/>
  <c r="E297" i="6323"/>
  <c r="F297" i="6323"/>
  <c r="G297" i="6323"/>
  <c r="H297" i="6323"/>
  <c r="I297" i="6323"/>
  <c r="D298" i="6323"/>
  <c r="B298" i="6323"/>
  <c r="C298" i="6323"/>
  <c r="E298" i="6323"/>
  <c r="F298" i="6323"/>
  <c r="G298" i="6323"/>
  <c r="H298" i="6323"/>
  <c r="I298" i="6323"/>
  <c r="D299" i="6323"/>
  <c r="B299" i="6323"/>
  <c r="C299" i="6323"/>
  <c r="E299" i="6323"/>
  <c r="F299" i="6323"/>
  <c r="G299" i="6323"/>
  <c r="H299" i="6323"/>
  <c r="I299" i="6323"/>
  <c r="D300" i="6323"/>
  <c r="B300" i="6323"/>
  <c r="C300" i="6323"/>
  <c r="E300" i="6323"/>
  <c r="F300" i="6323"/>
  <c r="G300" i="6323"/>
  <c r="H300" i="6323"/>
  <c r="I300" i="6323"/>
  <c r="D301" i="6323"/>
  <c r="B301" i="6323"/>
  <c r="C301" i="6323"/>
  <c r="E301" i="6323"/>
  <c r="F301" i="6323"/>
  <c r="G301" i="6323"/>
  <c r="H301" i="6323"/>
  <c r="I301" i="6323"/>
  <c r="D302" i="6323"/>
  <c r="B302" i="6323"/>
  <c r="C302" i="6323"/>
  <c r="E302" i="6323"/>
  <c r="F302" i="6323"/>
  <c r="G302" i="6323"/>
  <c r="H302" i="6323"/>
  <c r="I302" i="6323"/>
  <c r="D303" i="6323"/>
  <c r="B303" i="6323"/>
  <c r="C303" i="6323"/>
  <c r="E303" i="6323"/>
  <c r="F303" i="6323"/>
  <c r="G303" i="6323"/>
  <c r="H303" i="6323"/>
  <c r="I303" i="6323"/>
  <c r="D304" i="6323"/>
  <c r="B304" i="6323"/>
  <c r="C304" i="6323"/>
  <c r="E304" i="6323"/>
  <c r="F304" i="6323"/>
  <c r="G304" i="6323"/>
  <c r="H304" i="6323"/>
  <c r="I304" i="6323"/>
  <c r="D305" i="6323"/>
  <c r="B305" i="6323"/>
  <c r="C305" i="6323"/>
  <c r="E305" i="6323"/>
  <c r="F305" i="6323"/>
  <c r="G305" i="6323"/>
  <c r="H305" i="6323"/>
  <c r="I305" i="6323"/>
  <c r="D306" i="6323"/>
  <c r="B306" i="6323"/>
  <c r="C306" i="6323"/>
  <c r="E306" i="6323"/>
  <c r="F306" i="6323"/>
  <c r="G306" i="6323"/>
  <c r="H306" i="6323"/>
  <c r="I306" i="6323"/>
  <c r="D307" i="6323"/>
  <c r="B307" i="6323"/>
  <c r="C307" i="6323"/>
  <c r="E307" i="6323"/>
  <c r="F307" i="6323"/>
  <c r="G307" i="6323"/>
  <c r="H307" i="6323"/>
  <c r="I307" i="6323"/>
  <c r="D308" i="6323"/>
  <c r="B308" i="6323"/>
  <c r="C308" i="6323"/>
  <c r="E308" i="6323"/>
  <c r="F308" i="6323"/>
  <c r="G308" i="6323"/>
  <c r="H308" i="6323"/>
  <c r="I308" i="6323"/>
  <c r="D309" i="6323"/>
  <c r="B309" i="6323"/>
  <c r="C309" i="6323"/>
  <c r="E309" i="6323"/>
  <c r="F309" i="6323"/>
  <c r="G309" i="6323"/>
  <c r="H309" i="6323"/>
  <c r="I309" i="6323"/>
  <c r="D310" i="6323"/>
  <c r="B310" i="6323"/>
  <c r="C310" i="6323"/>
  <c r="E310" i="6323"/>
  <c r="F310" i="6323"/>
  <c r="G310" i="6323"/>
  <c r="H310" i="6323"/>
  <c r="I310" i="6323"/>
  <c r="D311" i="6323"/>
  <c r="B311" i="6323"/>
  <c r="C311" i="6323"/>
  <c r="E311" i="6323"/>
  <c r="F311" i="6323"/>
  <c r="G311" i="6323"/>
  <c r="H311" i="6323"/>
  <c r="I311" i="6323"/>
  <c r="D312" i="6323"/>
  <c r="B312" i="6323"/>
  <c r="C312" i="6323"/>
  <c r="E312" i="6323"/>
  <c r="F312" i="6323"/>
  <c r="G312" i="6323"/>
  <c r="H312" i="6323"/>
  <c r="I312" i="6323"/>
  <c r="D313" i="6323"/>
  <c r="B313" i="6323"/>
  <c r="C313" i="6323"/>
  <c r="E313" i="6323"/>
  <c r="F313" i="6323"/>
  <c r="G313" i="6323"/>
  <c r="H313" i="6323"/>
  <c r="I313" i="6323"/>
  <c r="D314" i="6323"/>
  <c r="B314" i="6323"/>
  <c r="C314" i="6323"/>
  <c r="E314" i="6323"/>
  <c r="F314" i="6323"/>
  <c r="G314" i="6323"/>
  <c r="H314" i="6323"/>
  <c r="I314" i="6323"/>
  <c r="D315" i="6323"/>
  <c r="B315" i="6323"/>
  <c r="C315" i="6323"/>
  <c r="E315" i="6323"/>
  <c r="F315" i="6323"/>
  <c r="G315" i="6323"/>
  <c r="H315" i="6323"/>
  <c r="I315" i="6323"/>
  <c r="D316" i="6323"/>
  <c r="B316" i="6323"/>
  <c r="C316" i="6323"/>
  <c r="E316" i="6323"/>
  <c r="F316" i="6323"/>
  <c r="G316" i="6323"/>
  <c r="H316" i="6323"/>
  <c r="I316" i="6323"/>
  <c r="D317" i="6323"/>
  <c r="B317" i="6323"/>
  <c r="C317" i="6323"/>
  <c r="E317" i="6323"/>
  <c r="F317" i="6323"/>
  <c r="G317" i="6323"/>
  <c r="H317" i="6323"/>
  <c r="I317" i="6323"/>
  <c r="D318" i="6323"/>
  <c r="B318" i="6323"/>
  <c r="C318" i="6323"/>
  <c r="E318" i="6323"/>
  <c r="F318" i="6323"/>
  <c r="G318" i="6323"/>
  <c r="H318" i="6323"/>
  <c r="I318" i="6323"/>
  <c r="D319" i="6323"/>
  <c r="B319" i="6323"/>
  <c r="C319" i="6323"/>
  <c r="E319" i="6323"/>
  <c r="F319" i="6323"/>
  <c r="G319" i="6323"/>
  <c r="H319" i="6323"/>
  <c r="I319" i="6323"/>
  <c r="D320" i="6323"/>
  <c r="B320" i="6323"/>
  <c r="C320" i="6323"/>
  <c r="E320" i="6323"/>
  <c r="F320" i="6323"/>
  <c r="G320" i="6323"/>
  <c r="H320" i="6323"/>
  <c r="I320" i="6323"/>
  <c r="D321" i="6323"/>
  <c r="B321" i="6323"/>
  <c r="C321" i="6323"/>
  <c r="E321" i="6323"/>
  <c r="F321" i="6323"/>
  <c r="G321" i="6323"/>
  <c r="H321" i="6323"/>
  <c r="I321" i="6323"/>
  <c r="D322" i="6323"/>
  <c r="B322" i="6323"/>
  <c r="C322" i="6323"/>
  <c r="E322" i="6323"/>
  <c r="F322" i="6323"/>
  <c r="G322" i="6323"/>
  <c r="H322" i="6323"/>
  <c r="I322" i="6323"/>
  <c r="D323" i="6323"/>
  <c r="B323" i="6323"/>
  <c r="C323" i="6323"/>
  <c r="E323" i="6323"/>
  <c r="F323" i="6323"/>
  <c r="G323" i="6323"/>
  <c r="H323" i="6323"/>
  <c r="I323" i="6323"/>
  <c r="D324" i="6323"/>
  <c r="B324" i="6323"/>
  <c r="C324" i="6323"/>
  <c r="E324" i="6323"/>
  <c r="F324" i="6323"/>
  <c r="G324" i="6323"/>
  <c r="H324" i="6323"/>
  <c r="I324" i="6323"/>
  <c r="D325" i="6323"/>
  <c r="B325" i="6323"/>
  <c r="C325" i="6323"/>
  <c r="E325" i="6323"/>
  <c r="F325" i="6323"/>
  <c r="G325" i="6323"/>
  <c r="H325" i="6323"/>
  <c r="I325" i="6323"/>
  <c r="D326" i="6323"/>
  <c r="B326" i="6323"/>
  <c r="C326" i="6323"/>
  <c r="E326" i="6323"/>
  <c r="F326" i="6323"/>
  <c r="G326" i="6323"/>
  <c r="H326" i="6323"/>
  <c r="I326" i="6323"/>
  <c r="D327" i="6323"/>
  <c r="B327" i="6323"/>
  <c r="C327" i="6323"/>
  <c r="E327" i="6323"/>
  <c r="F327" i="6323"/>
  <c r="G327" i="6323"/>
  <c r="H327" i="6323"/>
  <c r="I327" i="6323"/>
  <c r="D328" i="6323"/>
  <c r="B328" i="6323"/>
  <c r="C328" i="6323"/>
  <c r="E328" i="6323"/>
  <c r="F328" i="6323"/>
  <c r="G328" i="6323"/>
  <c r="H328" i="6323"/>
  <c r="I328" i="6323"/>
  <c r="D329" i="6323"/>
  <c r="B329" i="6323"/>
  <c r="C329" i="6323"/>
  <c r="E329" i="6323"/>
  <c r="F329" i="6323"/>
  <c r="G329" i="6323"/>
  <c r="H329" i="6323"/>
  <c r="I329" i="6323"/>
  <c r="D330" i="6323"/>
  <c r="B330" i="6323"/>
  <c r="C330" i="6323"/>
  <c r="E330" i="6323"/>
  <c r="F330" i="6323"/>
  <c r="G330" i="6323"/>
  <c r="H330" i="6323"/>
  <c r="I330" i="6323"/>
  <c r="D331" i="6323"/>
  <c r="B331" i="6323"/>
  <c r="C331" i="6323"/>
  <c r="E331" i="6323"/>
  <c r="F331" i="6323"/>
  <c r="G331" i="6323"/>
  <c r="H331" i="6323"/>
  <c r="I331" i="6323"/>
  <c r="D332" i="6323"/>
  <c r="B332" i="6323"/>
  <c r="C332" i="6323"/>
  <c r="E332" i="6323"/>
  <c r="F332" i="6323"/>
  <c r="G332" i="6323"/>
  <c r="H332" i="6323"/>
  <c r="I332" i="6323"/>
  <c r="D333" i="6323"/>
  <c r="B333" i="6323"/>
  <c r="C333" i="6323"/>
  <c r="E333" i="6323"/>
  <c r="F333" i="6323"/>
  <c r="G333" i="6323"/>
  <c r="H333" i="6323"/>
  <c r="I333" i="6323"/>
  <c r="D334" i="6323"/>
  <c r="B334" i="6323"/>
  <c r="C334" i="6323"/>
  <c r="E334" i="6323"/>
  <c r="F334" i="6323"/>
  <c r="G334" i="6323"/>
  <c r="H334" i="6323"/>
  <c r="I334" i="6323"/>
  <c r="D335" i="6323"/>
  <c r="B335" i="6323"/>
  <c r="C335" i="6323"/>
  <c r="E335" i="6323"/>
  <c r="F335" i="6323"/>
  <c r="G335" i="6323"/>
  <c r="H335" i="6323"/>
  <c r="I335" i="6323"/>
  <c r="D336" i="6323"/>
  <c r="B336" i="6323"/>
  <c r="C336" i="6323"/>
  <c r="E336" i="6323"/>
  <c r="F336" i="6323"/>
  <c r="G336" i="6323"/>
  <c r="H336" i="6323"/>
  <c r="I336" i="6323"/>
  <c r="D337" i="6323"/>
  <c r="B337" i="6323"/>
  <c r="C337" i="6323"/>
  <c r="E337" i="6323"/>
  <c r="F337" i="6323"/>
  <c r="G337" i="6323"/>
  <c r="H337" i="6323"/>
  <c r="I337" i="6323"/>
  <c r="D338" i="6323"/>
  <c r="B338" i="6323"/>
  <c r="C338" i="6323"/>
  <c r="E338" i="6323"/>
  <c r="F338" i="6323"/>
  <c r="G338" i="6323"/>
  <c r="H338" i="6323"/>
  <c r="I338" i="6323"/>
  <c r="D339" i="6323"/>
  <c r="B339" i="6323"/>
  <c r="C339" i="6323"/>
  <c r="E339" i="6323"/>
  <c r="F339" i="6323"/>
  <c r="G339" i="6323"/>
  <c r="H339" i="6323"/>
  <c r="I339" i="6323"/>
  <c r="D340" i="6323"/>
  <c r="B340" i="6323"/>
  <c r="C340" i="6323"/>
  <c r="E340" i="6323"/>
  <c r="F340" i="6323"/>
  <c r="G340" i="6323"/>
  <c r="H340" i="6323"/>
  <c r="I340" i="6323"/>
  <c r="D341" i="6323"/>
  <c r="B341" i="6323"/>
  <c r="C341" i="6323"/>
  <c r="E341" i="6323"/>
  <c r="F341" i="6323"/>
  <c r="G341" i="6323"/>
  <c r="H341" i="6323"/>
  <c r="I341" i="6323"/>
  <c r="D342" i="6323"/>
  <c r="B342" i="6323"/>
  <c r="C342" i="6323"/>
  <c r="E342" i="6323"/>
  <c r="F342" i="6323"/>
  <c r="G342" i="6323"/>
  <c r="H342" i="6323"/>
  <c r="I342" i="6323"/>
  <c r="D343" i="6323"/>
  <c r="B343" i="6323"/>
  <c r="C343" i="6323"/>
  <c r="E343" i="6323"/>
  <c r="F343" i="6323"/>
  <c r="G343" i="6323"/>
  <c r="H343" i="6323"/>
  <c r="I343" i="6323"/>
  <c r="D344" i="6323"/>
  <c r="B344" i="6323"/>
  <c r="C344" i="6323"/>
  <c r="E344" i="6323"/>
  <c r="F344" i="6323"/>
  <c r="G344" i="6323"/>
  <c r="H344" i="6323"/>
  <c r="I344" i="6323"/>
  <c r="D345" i="6323"/>
  <c r="B345" i="6323"/>
  <c r="C345" i="6323"/>
  <c r="E345" i="6323"/>
  <c r="F345" i="6323"/>
  <c r="G345" i="6323"/>
  <c r="H345" i="6323"/>
  <c r="I345" i="6323"/>
  <c r="D346" i="6323"/>
  <c r="B346" i="6323"/>
  <c r="C346" i="6323"/>
  <c r="E346" i="6323"/>
  <c r="F346" i="6323"/>
  <c r="G346" i="6323"/>
  <c r="H346" i="6323"/>
  <c r="I346" i="6323"/>
  <c r="D347" i="6323"/>
  <c r="B347" i="6323"/>
  <c r="C347" i="6323"/>
  <c r="E347" i="6323"/>
  <c r="F347" i="6323"/>
  <c r="G347" i="6323"/>
  <c r="H347" i="6323"/>
  <c r="I347" i="6323"/>
  <c r="D348" i="6323"/>
  <c r="B348" i="6323"/>
  <c r="C348" i="6323"/>
  <c r="E348" i="6323"/>
  <c r="F348" i="6323"/>
  <c r="G348" i="6323"/>
  <c r="H348" i="6323"/>
  <c r="I348" i="6323"/>
  <c r="D349" i="6323"/>
  <c r="B349" i="6323"/>
  <c r="C349" i="6323"/>
  <c r="E349" i="6323"/>
  <c r="F349" i="6323"/>
  <c r="G349" i="6323"/>
  <c r="H349" i="6323"/>
  <c r="I349" i="6323"/>
  <c r="D350" i="6323"/>
  <c r="B350" i="6323"/>
  <c r="C350" i="6323"/>
  <c r="E350" i="6323"/>
  <c r="F350" i="6323"/>
  <c r="G350" i="6323"/>
  <c r="H350" i="6323"/>
  <c r="I350" i="6323"/>
  <c r="D351" i="6323"/>
  <c r="B351" i="6323"/>
  <c r="C351" i="6323"/>
  <c r="E351" i="6323"/>
  <c r="F351" i="6323"/>
  <c r="G351" i="6323"/>
  <c r="H351" i="6323"/>
  <c r="I351" i="6323"/>
  <c r="D352" i="6323"/>
  <c r="B352" i="6323"/>
  <c r="C352" i="6323"/>
  <c r="E352" i="6323"/>
  <c r="F352" i="6323"/>
  <c r="G352" i="6323"/>
  <c r="H352" i="6323"/>
  <c r="I352" i="6323"/>
  <c r="D353" i="6323"/>
  <c r="B353" i="6323"/>
  <c r="C353" i="6323"/>
  <c r="E353" i="6323"/>
  <c r="F353" i="6323"/>
  <c r="G353" i="6323"/>
  <c r="H353" i="6323"/>
  <c r="I353" i="6323"/>
  <c r="D354" i="6323"/>
  <c r="B354" i="6323"/>
  <c r="C354" i="6323"/>
  <c r="E354" i="6323"/>
  <c r="F354" i="6323"/>
  <c r="G354" i="6323"/>
  <c r="H354" i="6323"/>
  <c r="I354" i="6323"/>
  <c r="D355" i="6323"/>
  <c r="B355" i="6323"/>
  <c r="C355" i="6323"/>
  <c r="E355" i="6323"/>
  <c r="F355" i="6323"/>
  <c r="G355" i="6323"/>
  <c r="H355" i="6323"/>
  <c r="I355" i="6323"/>
  <c r="D356" i="6323"/>
  <c r="B356" i="6323"/>
  <c r="C356" i="6323"/>
  <c r="E356" i="6323"/>
  <c r="F356" i="6323"/>
  <c r="G356" i="6323"/>
  <c r="H356" i="6323"/>
  <c r="I356" i="6323"/>
  <c r="D357" i="6323"/>
  <c r="B357" i="6323"/>
  <c r="C357" i="6323"/>
  <c r="E357" i="6323"/>
  <c r="F357" i="6323"/>
  <c r="G357" i="6323"/>
  <c r="H357" i="6323"/>
  <c r="I357" i="6323"/>
  <c r="D358" i="6323"/>
  <c r="B358" i="6323"/>
  <c r="C358" i="6323"/>
  <c r="E358" i="6323"/>
  <c r="F358" i="6323"/>
  <c r="G358" i="6323"/>
  <c r="H358" i="6323"/>
  <c r="I358" i="6323"/>
  <c r="D359" i="6323"/>
  <c r="B359" i="6323"/>
  <c r="C359" i="6323"/>
  <c r="E359" i="6323"/>
  <c r="F359" i="6323"/>
  <c r="G359" i="6323"/>
  <c r="H359" i="6323"/>
  <c r="I359" i="6323"/>
  <c r="D360" i="6323"/>
  <c r="B360" i="6323"/>
  <c r="C360" i="6323"/>
  <c r="E360" i="6323"/>
  <c r="F360" i="6323"/>
  <c r="G360" i="6323"/>
  <c r="H360" i="6323"/>
  <c r="I360" i="6323"/>
  <c r="D361" i="6323"/>
  <c r="B361" i="6323"/>
  <c r="C361" i="6323"/>
  <c r="E361" i="6323"/>
  <c r="F361" i="6323"/>
  <c r="G361" i="6323"/>
  <c r="H361" i="6323"/>
  <c r="I361" i="6323"/>
  <c r="D362" i="6323"/>
  <c r="B362" i="6323"/>
  <c r="C362" i="6323"/>
  <c r="E362" i="6323"/>
  <c r="F362" i="6323"/>
  <c r="G362" i="6323"/>
  <c r="H362" i="6323"/>
  <c r="I362" i="6323"/>
  <c r="D363" i="6323"/>
  <c r="B363" i="6323"/>
  <c r="C363" i="6323"/>
  <c r="E363" i="6323"/>
  <c r="F363" i="6323"/>
  <c r="G363" i="6323"/>
  <c r="H363" i="6323"/>
  <c r="I363" i="6323"/>
  <c r="D364" i="6323"/>
  <c r="B364" i="6323"/>
  <c r="C364" i="6323"/>
  <c r="E364" i="6323"/>
  <c r="F364" i="6323"/>
  <c r="G364" i="6323"/>
  <c r="H364" i="6323"/>
  <c r="I364" i="6323"/>
  <c r="D365" i="6323"/>
  <c r="B365" i="6323"/>
  <c r="C365" i="6323"/>
  <c r="E365" i="6323"/>
  <c r="F365" i="6323"/>
  <c r="G365" i="6323"/>
  <c r="H365" i="6323"/>
  <c r="I365" i="6323"/>
  <c r="D366" i="6323"/>
  <c r="B366" i="6323"/>
  <c r="C366" i="6323"/>
  <c r="E366" i="6323"/>
  <c r="F366" i="6323"/>
  <c r="G366" i="6323"/>
  <c r="H366" i="6323"/>
  <c r="I366" i="6323"/>
  <c r="D367" i="6323"/>
  <c r="B367" i="6323"/>
  <c r="C367" i="6323"/>
  <c r="E367" i="6323"/>
  <c r="F367" i="6323"/>
  <c r="G367" i="6323"/>
  <c r="H367" i="6323"/>
  <c r="I367" i="6323"/>
  <c r="D368" i="6323"/>
  <c r="B368" i="6323"/>
  <c r="C368" i="6323"/>
  <c r="E368" i="6323"/>
  <c r="F368" i="6323"/>
  <c r="G368" i="6323"/>
  <c r="H368" i="6323"/>
  <c r="I368" i="6323"/>
  <c r="D369" i="6323"/>
  <c r="B369" i="6323"/>
  <c r="C369" i="6323"/>
  <c r="E369" i="6323"/>
  <c r="F369" i="6323"/>
  <c r="G369" i="6323"/>
  <c r="H369" i="6323"/>
  <c r="I369" i="6323"/>
  <c r="D370" i="6323"/>
  <c r="B370" i="6323"/>
  <c r="C370" i="6323"/>
  <c r="E370" i="6323"/>
  <c r="F370" i="6323"/>
  <c r="G370" i="6323"/>
  <c r="H370" i="6323"/>
  <c r="I370" i="6323"/>
  <c r="D371" i="6323"/>
  <c r="B371" i="6323"/>
  <c r="C371" i="6323"/>
  <c r="E371" i="6323"/>
  <c r="F371" i="6323"/>
  <c r="G371" i="6323"/>
  <c r="H371" i="6323"/>
  <c r="I371" i="6323"/>
  <c r="D372" i="6323"/>
  <c r="B372" i="6323"/>
  <c r="C372" i="6323"/>
  <c r="E372" i="6323"/>
  <c r="F372" i="6323"/>
  <c r="G372" i="6323"/>
  <c r="H372" i="6323"/>
  <c r="I372" i="6323"/>
  <c r="D373" i="6323"/>
  <c r="B373" i="6323"/>
  <c r="C373" i="6323"/>
  <c r="E373" i="6323"/>
  <c r="F373" i="6323"/>
  <c r="G373" i="6323"/>
  <c r="H373" i="6323"/>
  <c r="I373" i="6323"/>
  <c r="D374" i="6323"/>
  <c r="B374" i="6323"/>
  <c r="C374" i="6323"/>
  <c r="E374" i="6323"/>
  <c r="F374" i="6323"/>
  <c r="G374" i="6323"/>
  <c r="H374" i="6323"/>
  <c r="I374" i="6323"/>
  <c r="D375" i="6323"/>
  <c r="B375" i="6323"/>
  <c r="C375" i="6323"/>
  <c r="E375" i="6323"/>
  <c r="F375" i="6323"/>
  <c r="G375" i="6323"/>
  <c r="H375" i="6323"/>
  <c r="I375" i="6323"/>
  <c r="D376" i="6323"/>
  <c r="B376" i="6323"/>
  <c r="C376" i="6323"/>
  <c r="E376" i="6323"/>
  <c r="F376" i="6323"/>
  <c r="G376" i="6323"/>
  <c r="H376" i="6323"/>
  <c r="I376" i="6323"/>
  <c r="D377" i="6323"/>
  <c r="B377" i="6323"/>
  <c r="C377" i="6323"/>
  <c r="E377" i="6323"/>
  <c r="F377" i="6323"/>
  <c r="G377" i="6323"/>
  <c r="H377" i="6323"/>
  <c r="I377" i="6323"/>
  <c r="D378" i="6323"/>
  <c r="B378" i="6323"/>
  <c r="C378" i="6323"/>
  <c r="E378" i="6323"/>
  <c r="F378" i="6323"/>
  <c r="G378" i="6323"/>
  <c r="H378" i="6323"/>
  <c r="I378" i="6323"/>
  <c r="D379" i="6323"/>
  <c r="B379" i="6323"/>
  <c r="C379" i="6323"/>
  <c r="E379" i="6323"/>
  <c r="F379" i="6323"/>
  <c r="G379" i="6323"/>
  <c r="H379" i="6323"/>
  <c r="I379" i="6323"/>
  <c r="D380" i="6323"/>
  <c r="B380" i="6323"/>
  <c r="C380" i="6323"/>
  <c r="E380" i="6323"/>
  <c r="F380" i="6323"/>
  <c r="G380" i="6323"/>
  <c r="H380" i="6323"/>
  <c r="I380" i="6323"/>
  <c r="D381" i="6323"/>
  <c r="B381" i="6323"/>
  <c r="C381" i="6323"/>
  <c r="E381" i="6323"/>
  <c r="F381" i="6323"/>
  <c r="G381" i="6323"/>
  <c r="H381" i="6323"/>
  <c r="I381" i="6323"/>
  <c r="D382" i="6323"/>
  <c r="B382" i="6323"/>
  <c r="C382" i="6323"/>
  <c r="E382" i="6323"/>
  <c r="F382" i="6323"/>
  <c r="G382" i="6323"/>
  <c r="H382" i="6323"/>
  <c r="I382" i="6323"/>
  <c r="D383" i="6323"/>
  <c r="B383" i="6323"/>
  <c r="C383" i="6323"/>
  <c r="E383" i="6323"/>
  <c r="F383" i="6323"/>
  <c r="G383" i="6323"/>
  <c r="H383" i="6323"/>
  <c r="I383" i="6323"/>
  <c r="D384" i="6323"/>
  <c r="B384" i="6323"/>
  <c r="C384" i="6323"/>
  <c r="E384" i="6323"/>
  <c r="F384" i="6323"/>
  <c r="G384" i="6323"/>
  <c r="H384" i="6323"/>
  <c r="I384" i="6323"/>
  <c r="D385" i="6323"/>
  <c r="B385" i="6323"/>
  <c r="C385" i="6323"/>
  <c r="E385" i="6323"/>
  <c r="F385" i="6323"/>
  <c r="G385" i="6323"/>
  <c r="H385" i="6323"/>
  <c r="I385" i="6323"/>
  <c r="D386" i="6323"/>
  <c r="B386" i="6323"/>
  <c r="C386" i="6323"/>
  <c r="E386" i="6323"/>
  <c r="F386" i="6323"/>
  <c r="G386" i="6323"/>
  <c r="H386" i="6323"/>
  <c r="I386" i="6323"/>
  <c r="D387" i="6323"/>
  <c r="B387" i="6323"/>
  <c r="C387" i="6323"/>
  <c r="E387" i="6323"/>
  <c r="F387" i="6323"/>
  <c r="G387" i="6323"/>
  <c r="H387" i="6323"/>
  <c r="I387" i="6323"/>
  <c r="D388" i="6323"/>
  <c r="B388" i="6323"/>
  <c r="C388" i="6323"/>
  <c r="E388" i="6323"/>
  <c r="F388" i="6323"/>
  <c r="G388" i="6323"/>
  <c r="H388" i="6323"/>
  <c r="I388" i="6323"/>
  <c r="D389" i="6323"/>
  <c r="B389" i="6323"/>
  <c r="C389" i="6323"/>
  <c r="E389" i="6323"/>
  <c r="F389" i="6323"/>
  <c r="G389" i="6323"/>
  <c r="H389" i="6323"/>
  <c r="I389" i="6323"/>
  <c r="D390" i="6323"/>
  <c r="B390" i="6323"/>
  <c r="C390" i="6323"/>
  <c r="E390" i="6323"/>
  <c r="F390" i="6323"/>
  <c r="G390" i="6323"/>
  <c r="H390" i="6323"/>
  <c r="I390" i="6323"/>
  <c r="D391" i="6323"/>
  <c r="B391" i="6323"/>
  <c r="C391" i="6323"/>
  <c r="E391" i="6323"/>
  <c r="F391" i="6323"/>
  <c r="G391" i="6323"/>
  <c r="H391" i="6323"/>
  <c r="I391" i="6323"/>
  <c r="D392" i="6323"/>
  <c r="B392" i="6323"/>
  <c r="C392" i="6323"/>
  <c r="E392" i="6323"/>
  <c r="F392" i="6323"/>
  <c r="G392" i="6323"/>
  <c r="H392" i="6323"/>
  <c r="I392" i="6323"/>
  <c r="D393" i="6323"/>
  <c r="B393" i="6323"/>
  <c r="C393" i="6323"/>
  <c r="E393" i="6323"/>
  <c r="F393" i="6323"/>
  <c r="G393" i="6323"/>
  <c r="H393" i="6323"/>
  <c r="I393" i="6323"/>
  <c r="D394" i="6323"/>
  <c r="B394" i="6323"/>
  <c r="C394" i="6323"/>
  <c r="E394" i="6323"/>
  <c r="F394" i="6323"/>
  <c r="G394" i="6323"/>
  <c r="H394" i="6323"/>
  <c r="I394" i="6323"/>
  <c r="D395" i="6323"/>
  <c r="B395" i="6323"/>
  <c r="C395" i="6323"/>
  <c r="E395" i="6323"/>
  <c r="F395" i="6323"/>
  <c r="G395" i="6323"/>
  <c r="H395" i="6323"/>
  <c r="I395" i="6323"/>
  <c r="D396" i="6323"/>
  <c r="B396" i="6323"/>
  <c r="C396" i="6323"/>
  <c r="E396" i="6323"/>
  <c r="F396" i="6323"/>
  <c r="G396" i="6323"/>
  <c r="H396" i="6323"/>
  <c r="I396" i="6323"/>
  <c r="D397" i="6323"/>
  <c r="B397" i="6323"/>
  <c r="C397" i="6323"/>
  <c r="E397" i="6323"/>
  <c r="F397" i="6323"/>
  <c r="G397" i="6323"/>
  <c r="H397" i="6323"/>
  <c r="I397" i="6323"/>
  <c r="D398" i="6323"/>
  <c r="B398" i="6323"/>
  <c r="C398" i="6323"/>
  <c r="E398" i="6323"/>
  <c r="F398" i="6323"/>
  <c r="G398" i="6323"/>
  <c r="H398" i="6323"/>
  <c r="I398" i="6323"/>
  <c r="D399" i="6323"/>
  <c r="B399" i="6323"/>
  <c r="C399" i="6323"/>
  <c r="E399" i="6323"/>
  <c r="F399" i="6323"/>
  <c r="G399" i="6323"/>
  <c r="H399" i="6323"/>
  <c r="I399" i="6323"/>
  <c r="D400" i="6323"/>
  <c r="B400" i="6323"/>
  <c r="C400" i="6323"/>
  <c r="E400" i="6323"/>
  <c r="F400" i="6323"/>
  <c r="G400" i="6323"/>
  <c r="H400" i="6323"/>
  <c r="I400" i="6323"/>
  <c r="D401" i="6323"/>
  <c r="B401" i="6323"/>
  <c r="C401" i="6323"/>
  <c r="E401" i="6323"/>
  <c r="F401" i="6323"/>
  <c r="G401" i="6323"/>
  <c r="H401" i="6323"/>
  <c r="I401" i="6323"/>
  <c r="D402" i="6323"/>
  <c r="B402" i="6323"/>
  <c r="C402" i="6323"/>
  <c r="E402" i="6323"/>
  <c r="F402" i="6323"/>
  <c r="G402" i="6323"/>
  <c r="H402" i="6323"/>
  <c r="I402" i="6323"/>
  <c r="D403" i="6323"/>
  <c r="B403" i="6323"/>
  <c r="C403" i="6323"/>
  <c r="E403" i="6323"/>
  <c r="F403" i="6323"/>
  <c r="G403" i="6323"/>
  <c r="H403" i="6323"/>
  <c r="I403" i="6323"/>
  <c r="D404" i="6323"/>
  <c r="B404" i="6323"/>
  <c r="C404" i="6323"/>
  <c r="E404" i="6323"/>
  <c r="F404" i="6323"/>
  <c r="G404" i="6323"/>
  <c r="H404" i="6323"/>
  <c r="I404" i="6323"/>
  <c r="D405" i="6323"/>
  <c r="B405" i="6323"/>
  <c r="C405" i="6323"/>
  <c r="E405" i="6323"/>
  <c r="F405" i="6323"/>
  <c r="G405" i="6323"/>
  <c r="H405" i="6323"/>
  <c r="I405" i="6323"/>
  <c r="D406" i="6323"/>
  <c r="B406" i="6323"/>
  <c r="C406" i="6323"/>
  <c r="E406" i="6323"/>
  <c r="F406" i="6323"/>
  <c r="G406" i="6323"/>
  <c r="H406" i="6323"/>
  <c r="I406" i="6323"/>
  <c r="D407" i="6323"/>
  <c r="B407" i="6323"/>
  <c r="C407" i="6323"/>
  <c r="E407" i="6323"/>
  <c r="F407" i="6323"/>
  <c r="G407" i="6323"/>
  <c r="H407" i="6323"/>
  <c r="I407" i="6323"/>
  <c r="C17" i="6327"/>
  <c r="F22" i="6327"/>
  <c r="C27" i="6327"/>
  <c r="C31" i="6327"/>
  <c r="C14" i="1"/>
  <c r="C16" i="1"/>
  <c r="C21" i="1"/>
  <c r="C23" i="1"/>
  <c r="C28" i="1"/>
  <c r="C30" i="1"/>
  <c r="C35" i="1"/>
  <c r="C37" i="1"/>
  <c r="C42" i="1"/>
  <c r="C44" i="1"/>
  <c r="C49" i="1"/>
  <c r="C51" i="1"/>
  <c r="C56" i="1"/>
  <c r="C58" i="1"/>
  <c r="C63" i="1"/>
  <c r="C65" i="1"/>
  <c r="C70" i="1"/>
  <c r="C72" i="1"/>
  <c r="C77" i="1"/>
  <c r="C79" i="1"/>
  <c r="C84" i="1"/>
  <c r="C86" i="1"/>
  <c r="C91" i="1"/>
  <c r="C93" i="1"/>
  <c r="C95" i="1"/>
  <c r="C97" i="1"/>
  <c r="C15" i="6320"/>
  <c r="C12" i="6320"/>
  <c r="C16" i="6320"/>
  <c r="D22" i="6301"/>
  <c r="C38" i="6320"/>
  <c r="C39" i="6320"/>
  <c r="C40" i="6320"/>
  <c r="D54" i="6303"/>
  <c r="D57" i="6303"/>
  <c r="D58" i="6303"/>
  <c r="D55" i="6303"/>
  <c r="C41" i="6320"/>
  <c r="D16" i="6303"/>
  <c r="E16" i="6303"/>
  <c r="F16" i="6303"/>
  <c r="C26" i="6303"/>
  <c r="C28" i="6303"/>
  <c r="C17" i="6303"/>
  <c r="D56" i="6303"/>
  <c r="C42" i="6320"/>
  <c r="C43" i="6320"/>
  <c r="C44" i="6320"/>
  <c r="F23" i="6322"/>
  <c r="F25" i="6322"/>
  <c r="F26" i="6322"/>
  <c r="B40" i="6327"/>
  <c r="C23" i="6322"/>
  <c r="B27" i="6301"/>
  <c r="C24" i="6322"/>
  <c r="E15" i="6302"/>
  <c r="E16" i="6302"/>
  <c r="E17" i="6302"/>
  <c r="E18" i="6302"/>
  <c r="E19" i="6302"/>
  <c r="E20" i="6302"/>
  <c r="E21" i="6302"/>
  <c r="E22" i="6302"/>
  <c r="E24" i="6302"/>
  <c r="F13" i="6301"/>
  <c r="C25" i="6322"/>
  <c r="C26" i="6322"/>
  <c r="C27" i="6322"/>
  <c r="B18" i="6322"/>
  <c r="C45" i="6320"/>
  <c r="C27" i="6320"/>
  <c r="C28" i="6320"/>
  <c r="C21" i="6320"/>
  <c r="C47" i="6320"/>
  <c r="C48" i="6320"/>
  <c r="C33" i="6327"/>
  <c r="C35" i="6327"/>
  <c r="F35" i="6327"/>
  <c r="E40" i="6327"/>
  <c r="C51" i="6327"/>
  <c r="F56" i="6327"/>
  <c r="C61" i="6327"/>
  <c r="C14" i="1088"/>
  <c r="C16" i="1088"/>
  <c r="C21" i="1088"/>
  <c r="C23" i="1088"/>
  <c r="C28" i="1088"/>
  <c r="C30" i="1088"/>
  <c r="C35" i="1088"/>
  <c r="C37" i="1088"/>
  <c r="C42" i="1088"/>
  <c r="C44" i="1088"/>
  <c r="C49" i="1088"/>
  <c r="C51" i="1088"/>
  <c r="C56" i="1088"/>
  <c r="C58" i="1088"/>
  <c r="C63" i="1088"/>
  <c r="C65" i="1088"/>
  <c r="C70" i="1088"/>
  <c r="C72" i="1088"/>
  <c r="C77" i="1088"/>
  <c r="C79" i="1088"/>
  <c r="C84" i="1088"/>
  <c r="C86" i="1088"/>
  <c r="C91" i="1088"/>
  <c r="C93" i="1088"/>
  <c r="C95" i="1088"/>
  <c r="C97" i="1088"/>
  <c r="D15" i="6320"/>
  <c r="D12" i="6320"/>
  <c r="D16" i="6320"/>
  <c r="C35" i="6301"/>
  <c r="C36" i="6301"/>
  <c r="C37" i="6301"/>
  <c r="C39" i="6301"/>
  <c r="C40" i="6301"/>
  <c r="C41" i="6301"/>
  <c r="D43" i="6301"/>
  <c r="D38" i="6320"/>
  <c r="D39" i="6320"/>
  <c r="D40" i="6320"/>
  <c r="E54" i="6303"/>
  <c r="E57" i="6303"/>
  <c r="E58" i="6303"/>
  <c r="E55" i="6303"/>
  <c r="D41" i="6320"/>
  <c r="C36" i="6303"/>
  <c r="E56" i="6303"/>
  <c r="D42" i="6320"/>
  <c r="D43" i="6320"/>
  <c r="D44" i="6320"/>
  <c r="F44" i="6322"/>
  <c r="F46" i="6322"/>
  <c r="F47" i="6322"/>
  <c r="B74" i="6327"/>
  <c r="C44" i="6322"/>
  <c r="F35" i="6301"/>
  <c r="F36" i="6301"/>
  <c r="F37" i="6301"/>
  <c r="F38" i="6301"/>
  <c r="F39" i="6301"/>
  <c r="B48" i="6301"/>
  <c r="C45" i="6322"/>
  <c r="E34" i="6302"/>
  <c r="E35" i="6302"/>
  <c r="E36" i="6302"/>
  <c r="E37" i="6302"/>
  <c r="E38" i="6302"/>
  <c r="E39" i="6302"/>
  <c r="E40" i="6302"/>
  <c r="E41" i="6302"/>
  <c r="E43" i="6302"/>
  <c r="F34" i="6301"/>
  <c r="C46" i="6322"/>
  <c r="C47" i="6322"/>
  <c r="C48" i="6322"/>
  <c r="B39" i="6322"/>
  <c r="D45" i="6320"/>
  <c r="C12" i="6318"/>
  <c r="C13" i="6318"/>
  <c r="D59" i="6303"/>
  <c r="C15" i="6318"/>
  <c r="C16" i="6318"/>
  <c r="C12" i="6313"/>
  <c r="E12" i="6313"/>
  <c r="F12" i="6313"/>
  <c r="F14" i="6313"/>
  <c r="C17" i="6318"/>
  <c r="C17" i="6313"/>
  <c r="E17" i="6313"/>
  <c r="F17" i="6313"/>
  <c r="C18" i="6313"/>
  <c r="E18" i="6313"/>
  <c r="F18" i="6313"/>
  <c r="C19" i="6313"/>
  <c r="E19" i="6313"/>
  <c r="F19" i="6313"/>
  <c r="C20" i="6313"/>
  <c r="E20" i="6313"/>
  <c r="F20" i="6313"/>
  <c r="C21" i="6313"/>
  <c r="E21" i="6313"/>
  <c r="F21" i="6313"/>
  <c r="C22" i="6313"/>
  <c r="E22" i="6313"/>
  <c r="F22" i="6313"/>
  <c r="C23" i="6313"/>
  <c r="E23" i="6313"/>
  <c r="F23" i="6313"/>
  <c r="F25" i="6313"/>
  <c r="C18" i="6318"/>
  <c r="C19" i="6318"/>
  <c r="C22" i="6318"/>
  <c r="C23" i="6318"/>
  <c r="C25" i="6318"/>
  <c r="C27" i="6318"/>
  <c r="D46" i="6320"/>
  <c r="D27" i="6320"/>
  <c r="D28" i="6320"/>
  <c r="D21" i="6320"/>
  <c r="D47" i="6320"/>
  <c r="D48" i="6320"/>
  <c r="C67" i="6327"/>
  <c r="C69" i="6327"/>
  <c r="E74" i="6327"/>
  <c r="C85" i="6327"/>
  <c r="F90" i="6327"/>
  <c r="C95" i="6327"/>
  <c r="C14" i="6296"/>
  <c r="C16" i="6296"/>
  <c r="C21" i="6296"/>
  <c r="C23" i="6296"/>
  <c r="C28" i="6296"/>
  <c r="C30" i="6296"/>
  <c r="C35" i="6296"/>
  <c r="C37" i="6296"/>
  <c r="C42" i="6296"/>
  <c r="C44" i="6296"/>
  <c r="C49" i="6296"/>
  <c r="C51" i="6296"/>
  <c r="C56" i="6296"/>
  <c r="C58" i="6296"/>
  <c r="C63" i="6296"/>
  <c r="C65" i="6296"/>
  <c r="C70" i="6296"/>
  <c r="C72" i="6296"/>
  <c r="C77" i="6296"/>
  <c r="C79" i="6296"/>
  <c r="C84" i="6296"/>
  <c r="C86" i="6296"/>
  <c r="C91" i="6296"/>
  <c r="C93" i="6296"/>
  <c r="C95" i="6296"/>
  <c r="C97" i="6296"/>
  <c r="E15" i="6320"/>
  <c r="E12" i="6320"/>
  <c r="E16" i="6320"/>
  <c r="C56" i="6301"/>
  <c r="C57" i="6301"/>
  <c r="C58" i="6301"/>
  <c r="C60" i="6301"/>
  <c r="C61" i="6301"/>
  <c r="C62" i="6301"/>
  <c r="D64" i="6301"/>
  <c r="E38" i="6320"/>
  <c r="E39" i="6320"/>
  <c r="E40" i="6320"/>
  <c r="F54" i="6303"/>
  <c r="F57" i="6303"/>
  <c r="F58" i="6303"/>
  <c r="F55" i="6303"/>
  <c r="E41" i="6320"/>
  <c r="C45" i="6303"/>
  <c r="F56" i="6303"/>
  <c r="E42" i="6320"/>
  <c r="E43" i="6320"/>
  <c r="E44" i="6320"/>
  <c r="F65" i="6322"/>
  <c r="F67" i="6322"/>
  <c r="F68" i="6322"/>
  <c r="B108" i="6327"/>
  <c r="C65" i="6322"/>
  <c r="F56" i="6301"/>
  <c r="F57" i="6301"/>
  <c r="F58" i="6301"/>
  <c r="F59" i="6301"/>
  <c r="F60" i="6301"/>
  <c r="B69" i="6301"/>
  <c r="C66" i="6322"/>
  <c r="E53" i="6302"/>
  <c r="E54" i="6302"/>
  <c r="E55" i="6302"/>
  <c r="E56" i="6302"/>
  <c r="E57" i="6302"/>
  <c r="E58" i="6302"/>
  <c r="E59" i="6302"/>
  <c r="E60" i="6302"/>
  <c r="E62" i="6302"/>
  <c r="F55" i="6301"/>
  <c r="C67" i="6322"/>
  <c r="C68" i="6322"/>
  <c r="C69" i="6322"/>
  <c r="B60" i="6322"/>
  <c r="E45" i="6320"/>
  <c r="D12" i="6318"/>
  <c r="D13" i="6318"/>
  <c r="E59" i="6303"/>
  <c r="D15" i="6318"/>
  <c r="D16" i="6318"/>
  <c r="C30" i="6313"/>
  <c r="D30" i="6313"/>
  <c r="E30" i="6313"/>
  <c r="F30" i="6313"/>
  <c r="F32" i="6313"/>
  <c r="D17" i="6318"/>
  <c r="C35" i="6313"/>
  <c r="D35" i="6313"/>
  <c r="E35" i="6313"/>
  <c r="F35" i="6313"/>
  <c r="C36" i="6313"/>
  <c r="D36" i="6313"/>
  <c r="E36" i="6313"/>
  <c r="F36" i="6313"/>
  <c r="C37" i="6313"/>
  <c r="D37" i="6313"/>
  <c r="E37" i="6313"/>
  <c r="F37" i="6313"/>
  <c r="C38" i="6313"/>
  <c r="D38" i="6313"/>
  <c r="E38" i="6313"/>
  <c r="F38" i="6313"/>
  <c r="C39" i="6313"/>
  <c r="D39" i="6313"/>
  <c r="E39" i="6313"/>
  <c r="F39" i="6313"/>
  <c r="C40" i="6313"/>
  <c r="D40" i="6313"/>
  <c r="E40" i="6313"/>
  <c r="F40" i="6313"/>
  <c r="C41" i="6313"/>
  <c r="D41" i="6313"/>
  <c r="E41" i="6313"/>
  <c r="F41" i="6313"/>
  <c r="F43" i="6313"/>
  <c r="D18" i="6318"/>
  <c r="D19" i="6318"/>
  <c r="D22" i="6318"/>
  <c r="D23" i="6318"/>
  <c r="D25" i="6318"/>
  <c r="D27" i="6318"/>
  <c r="E46" i="6320"/>
  <c r="E27" i="6320"/>
  <c r="E28" i="6320"/>
  <c r="E21" i="6320"/>
  <c r="E47" i="6320"/>
  <c r="E48" i="6320"/>
  <c r="C101" i="6327"/>
  <c r="C103" i="6327"/>
  <c r="E108" i="6327"/>
  <c r="D99" i="1"/>
  <c r="D99" i="1088"/>
  <c r="D99" i="6296"/>
  <c r="D15" i="6302"/>
  <c r="F15" i="6302"/>
  <c r="D16" i="6302"/>
  <c r="F16" i="6302"/>
  <c r="D17" i="6302"/>
  <c r="F17" i="6302"/>
  <c r="D18" i="6302"/>
  <c r="F18" i="6302"/>
  <c r="D19" i="6302"/>
  <c r="F19" i="6302"/>
  <c r="D20" i="6302"/>
  <c r="F20" i="6302"/>
  <c r="D21" i="6302"/>
  <c r="F21" i="6302"/>
  <c r="D22" i="6302"/>
  <c r="F22" i="6302"/>
  <c r="F24" i="6302"/>
  <c r="D34" i="6302"/>
  <c r="F34" i="6302"/>
  <c r="D35" i="6302"/>
  <c r="F35" i="6302"/>
  <c r="D36" i="6302"/>
  <c r="F36" i="6302"/>
  <c r="D37" i="6302"/>
  <c r="F37" i="6302"/>
  <c r="D38" i="6302"/>
  <c r="F38" i="6302"/>
  <c r="D39" i="6302"/>
  <c r="F39" i="6302"/>
  <c r="D40" i="6302"/>
  <c r="F40" i="6302"/>
  <c r="D41" i="6302"/>
  <c r="F41" i="6302"/>
  <c r="F43" i="6302"/>
  <c r="D53" i="6302"/>
  <c r="F53" i="6302"/>
  <c r="D54" i="6302"/>
  <c r="F54" i="6302"/>
  <c r="D55" i="6302"/>
  <c r="F55" i="6302"/>
  <c r="D56" i="6302"/>
  <c r="F56" i="6302"/>
  <c r="D57" i="6302"/>
  <c r="F57" i="6302"/>
  <c r="D58" i="6302"/>
  <c r="F58" i="6302"/>
  <c r="D59" i="6302"/>
  <c r="F59" i="6302"/>
  <c r="D60" i="6302"/>
  <c r="F60" i="6302"/>
  <c r="F62" i="6302"/>
  <c r="C19" i="6303"/>
  <c r="D19" i="6303"/>
  <c r="E19" i="6303"/>
  <c r="F19" i="6303"/>
  <c r="C38" i="6303"/>
  <c r="C47" i="6303"/>
  <c r="F59" i="6303"/>
  <c r="C13" i="6301"/>
  <c r="C17" i="6301"/>
  <c r="F20" i="6301"/>
  <c r="C22" i="6301"/>
  <c r="F22" i="6301"/>
  <c r="E27" i="6301"/>
  <c r="C34" i="6301"/>
  <c r="C38" i="6301"/>
  <c r="E39" i="6301"/>
  <c r="F41" i="6301"/>
  <c r="C43" i="6301"/>
  <c r="F43" i="6301"/>
  <c r="E48" i="6301"/>
  <c r="C55" i="6301"/>
  <c r="C48" i="6313"/>
  <c r="D48" i="6313"/>
  <c r="E48" i="6313"/>
  <c r="F48" i="6313"/>
  <c r="F50" i="6313"/>
  <c r="C53" i="6313"/>
  <c r="D53" i="6313"/>
  <c r="E53" i="6313"/>
  <c r="F53" i="6313"/>
  <c r="C54" i="6313"/>
  <c r="D54" i="6313"/>
  <c r="E54" i="6313"/>
  <c r="F54" i="6313"/>
  <c r="C55" i="6313"/>
  <c r="D55" i="6313"/>
  <c r="E55" i="6313"/>
  <c r="F55" i="6313"/>
  <c r="C56" i="6313"/>
  <c r="D56" i="6313"/>
  <c r="E56" i="6313"/>
  <c r="F56" i="6313"/>
  <c r="C57" i="6313"/>
  <c r="D57" i="6313"/>
  <c r="E57" i="6313"/>
  <c r="F57" i="6313"/>
  <c r="C58" i="6313"/>
  <c r="D58" i="6313"/>
  <c r="E58" i="6313"/>
  <c r="F58" i="6313"/>
  <c r="C59" i="6313"/>
  <c r="D59" i="6313"/>
  <c r="E59" i="6313"/>
  <c r="F59" i="6313"/>
  <c r="F61" i="6313"/>
  <c r="C59" i="6301"/>
  <c r="E60" i="6301"/>
  <c r="F62" i="6301"/>
  <c r="C64" i="6301"/>
  <c r="F64" i="6301"/>
  <c r="E69" i="6301"/>
  <c r="B12" i="6313"/>
  <c r="B17" i="6313"/>
  <c r="B18" i="6313"/>
  <c r="B19" i="6313"/>
  <c r="B20" i="6313"/>
  <c r="B21" i="6313"/>
  <c r="B22" i="6313"/>
  <c r="B23" i="6313"/>
  <c r="C12" i="6321"/>
  <c r="D12" i="6321"/>
  <c r="E12" i="6321"/>
  <c r="C13" i="6321"/>
  <c r="D13" i="6321"/>
  <c r="E13" i="6321"/>
  <c r="C14" i="6321"/>
  <c r="D14" i="6321"/>
  <c r="E14" i="6321"/>
  <c r="C15" i="6321"/>
  <c r="D15" i="6321"/>
  <c r="E15" i="6321"/>
  <c r="C16" i="6321"/>
  <c r="D16" i="6321"/>
  <c r="E16" i="6321"/>
  <c r="C18" i="6321"/>
  <c r="D18" i="6321"/>
  <c r="E18" i="6321"/>
  <c r="C19" i="6321"/>
  <c r="D19" i="6321"/>
  <c r="E19" i="6321"/>
  <c r="C20" i="6321"/>
  <c r="D20" i="6321"/>
  <c r="E20" i="6321"/>
  <c r="C21" i="6321"/>
  <c r="D21" i="6321"/>
  <c r="E21" i="6321"/>
  <c r="C22" i="6321"/>
  <c r="D22" i="6321"/>
  <c r="E22" i="6321"/>
  <c r="C23" i="6321"/>
  <c r="D23" i="6321"/>
  <c r="E23" i="6321"/>
  <c r="C24" i="6321"/>
  <c r="D24" i="6321"/>
  <c r="E24" i="6321"/>
  <c r="C25" i="6321"/>
  <c r="D25" i="6321"/>
  <c r="E25" i="6321"/>
  <c r="C26" i="6321"/>
  <c r="D26" i="6321"/>
  <c r="E26" i="6321"/>
  <c r="C28" i="6321"/>
  <c r="D28" i="6321"/>
  <c r="E28" i="6321"/>
  <c r="C29" i="6321"/>
  <c r="D29" i="6321"/>
  <c r="E29" i="6321"/>
  <c r="C30" i="6321"/>
  <c r="D30" i="6321"/>
  <c r="E30" i="6321"/>
  <c r="C36" i="6321"/>
  <c r="D36" i="6321"/>
  <c r="E36" i="6321"/>
  <c r="C37" i="6321"/>
  <c r="D37" i="6321"/>
  <c r="E37" i="6321"/>
  <c r="C38" i="6321"/>
  <c r="C39" i="6321"/>
  <c r="D39" i="6321"/>
  <c r="E39" i="6321"/>
  <c r="C40" i="6321"/>
  <c r="D40" i="6321"/>
  <c r="E40" i="6321"/>
  <c r="C44" i="6321"/>
  <c r="D44" i="6321"/>
  <c r="E44" i="6321"/>
  <c r="C12" i="6333"/>
  <c r="D12" i="6333"/>
  <c r="E12" i="6333"/>
  <c r="F12" i="6333"/>
  <c r="C13" i="6333"/>
  <c r="D13" i="6333"/>
  <c r="E13" i="6333"/>
  <c r="F13" i="6333"/>
  <c r="C14" i="6333"/>
  <c r="D14" i="6333"/>
  <c r="E14" i="6333"/>
  <c r="F14" i="6333"/>
  <c r="C15" i="6333"/>
  <c r="D15" i="6333"/>
  <c r="E15" i="6333"/>
  <c r="F15" i="6333"/>
  <c r="C17" i="6333"/>
  <c r="D17" i="6333"/>
  <c r="E17" i="6333"/>
  <c r="F17" i="6333"/>
  <c r="C18" i="6333"/>
  <c r="D18" i="6333"/>
  <c r="E18" i="6333"/>
  <c r="F18" i="6333"/>
  <c r="C19" i="6333"/>
  <c r="D19" i="6333"/>
  <c r="E19" i="6333"/>
  <c r="F19" i="6333"/>
  <c r="C20" i="6333"/>
  <c r="D20" i="6333"/>
  <c r="E20" i="6333"/>
  <c r="F20" i="6333"/>
  <c r="C21" i="6333"/>
  <c r="D21" i="6333"/>
  <c r="E21" i="6333"/>
  <c r="F21" i="6333"/>
  <c r="C22" i="6333"/>
  <c r="D22" i="6333"/>
  <c r="E22" i="6333"/>
  <c r="F22" i="6333"/>
  <c r="C23" i="6333"/>
  <c r="D23" i="6333"/>
  <c r="E23" i="6333"/>
  <c r="F23" i="6333"/>
  <c r="C24" i="6333"/>
  <c r="D24" i="6333"/>
  <c r="E24" i="6333"/>
  <c r="F24" i="6333"/>
  <c r="C25" i="6333"/>
  <c r="D25" i="6333"/>
  <c r="E25" i="6333"/>
  <c r="F25" i="6333"/>
  <c r="C27" i="6333"/>
  <c r="D27" i="6333"/>
  <c r="E27" i="6333"/>
  <c r="F27" i="6333"/>
  <c r="C28" i="6333"/>
  <c r="D28" i="6333"/>
  <c r="E28" i="6333"/>
  <c r="F28" i="6333"/>
  <c r="C29" i="6333"/>
  <c r="D29" i="6333"/>
  <c r="E29" i="6333"/>
  <c r="F29" i="6333"/>
  <c r="C32" i="6333"/>
  <c r="C35" i="6333"/>
  <c r="D35" i="6333"/>
  <c r="E35" i="6333"/>
  <c r="F35" i="6333"/>
  <c r="D36" i="6333"/>
  <c r="E36" i="6333"/>
  <c r="F36" i="6333"/>
  <c r="D37" i="6333"/>
  <c r="C38" i="6333"/>
  <c r="D38" i="6333"/>
  <c r="E38" i="6333"/>
  <c r="F38" i="6333"/>
  <c r="C39" i="6333"/>
  <c r="D39" i="6333"/>
  <c r="E39" i="6333"/>
  <c r="F39" i="6333"/>
  <c r="C43" i="6333"/>
  <c r="D43" i="6333"/>
  <c r="E43" i="6333"/>
  <c r="F43" i="6333"/>
  <c r="C13" i="6334"/>
  <c r="D13" i="6334"/>
  <c r="E13" i="6334"/>
  <c r="F13" i="6334"/>
  <c r="C14" i="6334"/>
  <c r="D14" i="6334"/>
  <c r="E14" i="6334"/>
  <c r="F14" i="6334"/>
  <c r="C15" i="6334"/>
  <c r="D15" i="6334"/>
  <c r="E15" i="6334"/>
  <c r="F15" i="6334"/>
  <c r="C16" i="6334"/>
  <c r="D16" i="6334"/>
  <c r="E16" i="6334"/>
  <c r="F16" i="6334"/>
  <c r="C19" i="6334"/>
  <c r="D19" i="6334"/>
  <c r="E19" i="6334"/>
  <c r="F19" i="6334"/>
  <c r="C22" i="6334"/>
  <c r="D22" i="6334"/>
  <c r="E22" i="6334"/>
  <c r="F22" i="6334"/>
  <c r="C25" i="6334"/>
  <c r="D27" i="6334"/>
  <c r="E27" i="6334"/>
  <c r="E12" i="6318"/>
  <c r="E13" i="6318"/>
  <c r="E15" i="6318"/>
  <c r="E16" i="6318"/>
  <c r="E17" i="6318"/>
  <c r="E18" i="6318"/>
  <c r="E19" i="6318"/>
  <c r="E22" i="6318"/>
  <c r="E23" i="6318"/>
  <c r="E25" i="6318"/>
  <c r="E27" i="6318"/>
  <c r="F27" i="6334"/>
  <c r="C28" i="6334"/>
  <c r="D28" i="6334"/>
  <c r="E28" i="6334"/>
  <c r="F28" i="6334"/>
  <c r="C30" i="6334"/>
  <c r="D30" i="6334"/>
  <c r="E30" i="6334"/>
  <c r="F30" i="6334"/>
  <c r="C13" i="6319"/>
  <c r="D13" i="6319"/>
  <c r="E13" i="6319"/>
  <c r="C14" i="6319"/>
  <c r="C15" i="6319"/>
  <c r="C16" i="6319"/>
  <c r="D16" i="6319"/>
  <c r="E16" i="6319"/>
  <c r="C19" i="6319"/>
  <c r="D19" i="6319"/>
  <c r="E19" i="6319"/>
  <c r="C22" i="6319"/>
  <c r="D22" i="6319"/>
  <c r="E22" i="6319"/>
  <c r="C28" i="6319"/>
  <c r="D28" i="6319"/>
  <c r="E28" i="6319"/>
  <c r="C30" i="6319"/>
  <c r="D30" i="6319"/>
  <c r="E30" i="6319"/>
  <c r="C29" i="6318"/>
  <c r="D29" i="6318"/>
  <c r="E29" i="6318"/>
  <c r="C18" i="6317"/>
  <c r="C19" i="6317"/>
  <c r="C20" i="6317"/>
  <c r="C21" i="6317"/>
  <c r="C22" i="6317"/>
  <c r="C23" i="6317"/>
  <c r="C24" i="6317"/>
  <c r="C25" i="6317"/>
  <c r="C13" i="6317"/>
  <c r="C14" i="6317"/>
  <c r="C15" i="6317"/>
  <c r="C28" i="6317"/>
  <c r="C26" i="6317"/>
  <c r="C16" i="6317"/>
  <c r="C11" i="6317"/>
  <c r="D18" i="6317"/>
  <c r="D19" i="6317"/>
  <c r="D20" i="6317"/>
  <c r="D21" i="6317"/>
  <c r="D22" i="6317"/>
  <c r="D23" i="6317"/>
  <c r="D24" i="6317"/>
  <c r="D25" i="6317"/>
  <c r="D13" i="6317"/>
  <c r="D14" i="6317"/>
  <c r="D15" i="6317"/>
  <c r="D28" i="6317"/>
  <c r="D26" i="6317"/>
  <c r="D16" i="6317"/>
  <c r="D11" i="6317"/>
  <c r="E18" i="6317"/>
  <c r="E19" i="6317"/>
  <c r="E20" i="6317"/>
  <c r="E21" i="6317"/>
  <c r="E22" i="6317"/>
  <c r="E23" i="6317"/>
  <c r="E24" i="6317"/>
  <c r="E25" i="6317"/>
  <c r="E13" i="6317"/>
  <c r="E14" i="6317"/>
  <c r="E15" i="6317"/>
  <c r="E28" i="6317"/>
  <c r="E26" i="6317"/>
  <c r="E16" i="6317"/>
  <c r="E11" i="6317"/>
  <c r="C35" i="6317"/>
  <c r="C37" i="6317"/>
  <c r="C29" i="6317"/>
  <c r="D35" i="6317"/>
  <c r="D37" i="6317"/>
  <c r="D29" i="6317"/>
  <c r="E35" i="6317"/>
  <c r="E37" i="6317"/>
  <c r="E29" i="6317"/>
  <c r="C38" i="6317"/>
  <c r="D38" i="6317"/>
  <c r="E38" i="6317"/>
  <c r="C42" i="6317"/>
  <c r="C45" i="6317"/>
  <c r="C41" i="6317"/>
  <c r="D42" i="6317"/>
  <c r="D43" i="6317"/>
  <c r="D44" i="6317"/>
  <c r="D45" i="6317"/>
  <c r="D41" i="6317"/>
  <c r="E42" i="6317"/>
  <c r="E43" i="6317"/>
  <c r="E44" i="6317"/>
  <c r="E45" i="6317"/>
  <c r="E41" i="6317"/>
  <c r="C47" i="6317"/>
  <c r="C48" i="6317"/>
  <c r="C46" i="6317"/>
  <c r="D47" i="6317"/>
  <c r="D48" i="6317"/>
  <c r="D46" i="6317"/>
  <c r="E47" i="6317"/>
  <c r="E48" i="6317"/>
  <c r="E46" i="6317"/>
  <c r="C50" i="6317"/>
  <c r="C54" i="6317"/>
  <c r="C49" i="6317"/>
  <c r="D50" i="6317"/>
  <c r="D54" i="6317"/>
  <c r="D49" i="6317"/>
  <c r="E50" i="6317"/>
  <c r="E54" i="6317"/>
  <c r="E49" i="6317"/>
  <c r="C55" i="6317"/>
  <c r="D55" i="6317"/>
  <c r="E55" i="6317"/>
  <c r="E13" i="6329"/>
  <c r="F13" i="6329"/>
  <c r="G13" i="6329"/>
  <c r="E14" i="6329"/>
  <c r="F14" i="6329"/>
  <c r="G14" i="6329"/>
  <c r="E16" i="6329"/>
  <c r="F16" i="6329"/>
  <c r="G16" i="6329"/>
  <c r="E18" i="6329"/>
  <c r="F18" i="6329"/>
  <c r="G18" i="6329"/>
  <c r="B19" i="6315"/>
  <c r="C19" i="6315"/>
  <c r="D19" i="6315"/>
  <c r="B20" i="6315"/>
  <c r="C20" i="6315"/>
  <c r="D20" i="6315"/>
  <c r="B21" i="6315"/>
  <c r="C21" i="6315"/>
  <c r="D21" i="6315"/>
  <c r="B22" i="6315"/>
  <c r="C22" i="6315"/>
  <c r="D22" i="6315"/>
  <c r="B23" i="6315"/>
  <c r="C23" i="6315"/>
  <c r="D23" i="6315"/>
  <c r="B24" i="6315"/>
  <c r="C24" i="6315"/>
  <c r="D24" i="6315"/>
  <c r="B25" i="6315"/>
  <c r="C25" i="6315"/>
  <c r="D25" i="6315"/>
  <c r="B26" i="6315"/>
  <c r="C26" i="6315"/>
  <c r="D26" i="6315"/>
  <c r="B27" i="6315"/>
  <c r="C27" i="6315"/>
  <c r="D27" i="6315"/>
  <c r="B28" i="6315"/>
  <c r="C28" i="6315"/>
  <c r="D28" i="6315"/>
  <c r="B29" i="6315"/>
  <c r="C29" i="6315"/>
  <c r="D29" i="6315"/>
  <c r="B30" i="6315"/>
  <c r="C30" i="6315"/>
  <c r="D30" i="6315"/>
  <c r="B31" i="6315"/>
  <c r="C31" i="6315"/>
  <c r="D31" i="6315"/>
  <c r="B32" i="6315"/>
  <c r="C32" i="6315"/>
  <c r="D32" i="6315"/>
  <c r="B33" i="6315"/>
  <c r="C33" i="6315"/>
  <c r="D33" i="6315"/>
  <c r="B34" i="6315"/>
  <c r="C34" i="6315"/>
  <c r="D34" i="6315"/>
  <c r="B35" i="6315"/>
  <c r="C35" i="6315"/>
  <c r="D35" i="6315"/>
  <c r="B36" i="6315"/>
  <c r="C36" i="6315"/>
  <c r="D36" i="6315"/>
  <c r="F4" i="6325"/>
  <c r="B6" i="6325"/>
  <c r="C6" i="6325"/>
  <c r="F6" i="6325"/>
  <c r="B8" i="6325"/>
  <c r="C8" i="6325"/>
  <c r="F8" i="6325"/>
  <c r="F12" i="6325"/>
  <c r="B14" i="6325"/>
  <c r="C14" i="6325"/>
  <c r="F14" i="6325"/>
  <c r="B16" i="6325"/>
  <c r="C16" i="6325"/>
  <c r="F16" i="6325"/>
  <c r="F20" i="6325"/>
  <c r="B22" i="6325"/>
  <c r="C22" i="6325"/>
  <c r="F22" i="6325"/>
  <c r="B24" i="6325"/>
  <c r="C24" i="6325"/>
  <c r="F24" i="6325"/>
  <c r="B1" i="6326"/>
  <c r="B2" i="6326"/>
  <c r="B3" i="6326"/>
  <c r="B4" i="6326"/>
  <c r="A10" i="6326"/>
  <c r="E10" i="6326"/>
  <c r="A11" i="6326"/>
  <c r="E11" i="6326"/>
  <c r="A15" i="6326"/>
  <c r="E16" i="6326"/>
  <c r="A17" i="6326"/>
  <c r="A21" i="6326"/>
  <c r="E21" i="6326"/>
  <c r="A25" i="6326"/>
  <c r="E25" i="6326"/>
  <c r="A30" i="6326"/>
  <c r="E31" i="6326"/>
  <c r="A36" i="6326"/>
  <c r="A32" i="6326"/>
  <c r="E36" i="6326"/>
  <c r="A40" i="6326"/>
  <c r="E40" i="6326"/>
  <c r="A45" i="6326"/>
  <c r="E46" i="6326"/>
  <c r="A51" i="6326"/>
  <c r="A47" i="6326"/>
  <c r="E51" i="6326"/>
  <c r="A55" i="6326"/>
  <c r="E55" i="6326"/>
  <c r="C62" i="6326"/>
  <c r="C63" i="6326"/>
  <c r="D63" i="6326"/>
  <c r="E63" i="6326"/>
  <c r="C64" i="6326"/>
  <c r="D64" i="6326"/>
  <c r="E64" i="6326"/>
  <c r="C65" i="6326"/>
  <c r="D65" i="6326"/>
  <c r="E65" i="6326"/>
  <c r="C66" i="6326"/>
  <c r="D66" i="6326"/>
  <c r="E66" i="6326"/>
  <c r="C67" i="6326"/>
  <c r="D67" i="6326"/>
  <c r="E67" i="6326"/>
  <c r="C68" i="6326"/>
  <c r="D68" i="6326"/>
  <c r="E68" i="63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1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1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1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1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1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1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1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1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1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1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24" authorId="0" shapeId="0" xr:uid="{00000000-0006-0000-0100-00000C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32" authorId="0" shapeId="0" xr:uid="{00000000-0006-0000-0100-00000D000000}">
      <text>
        <r>
          <rPr>
            <sz val="8"/>
            <color indexed="81"/>
            <rFont val="Tahoma"/>
          </rPr>
          <t>Existencias Iniciales en Materias Primas, por ejemplo (hierro, acero, etc)</t>
        </r>
        <r>
          <rPr>
            <sz val="8"/>
            <color indexed="81"/>
            <rFont val="Tahoma"/>
          </rPr>
          <t xml:space="preserve">
</t>
        </r>
      </text>
    </comment>
    <comment ref="B33" authorId="0" shapeId="0" xr:uid="{00000000-0006-0000-0100-00000E000000}">
      <text>
        <r>
          <rPr>
            <sz val="8"/>
            <color indexed="81"/>
            <rFont val="Tahoma"/>
          </rPr>
          <t xml:space="preserve">Existencias Iniciales en productos terminados ( productos que vas a vender ) en el momento de iniciar el negocio
</t>
        </r>
      </text>
    </comment>
    <comment ref="B37" authorId="0" shapeId="0" xr:uid="{00000000-0006-0000-0100-00000F000000}">
      <text>
        <r>
          <rPr>
            <sz val="8"/>
            <color indexed="81"/>
            <rFont val="Tahoma"/>
          </rPr>
          <t xml:space="preserve">Diferencia entre el dinero que disponemos (propio y crédito) y la inversión realizada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4" authorId="0" shapeId="0" xr:uid="{00000000-0006-0000-0B00-000001000000}">
      <text>
        <r>
          <rPr>
            <sz val="8"/>
            <color indexed="81"/>
            <rFont val="Tahoma"/>
          </rPr>
          <t xml:space="preserve">gastos por el arrendamiento de bienes muebles e inmuebles (locales, despachos, etc)
</t>
        </r>
      </text>
    </comment>
    <comment ref="E14" authorId="0" shapeId="0" xr:uid="{00000000-0006-0000-0B00-000002000000}">
      <text>
        <r>
          <rPr>
            <sz val="8"/>
            <color indexed="81"/>
            <rFont val="Tahoma"/>
          </rPr>
          <t xml:space="preserve">Importe de los gastos satisfechos por conceptos de promoción y publicidad
</t>
        </r>
      </text>
    </comment>
    <comment ref="B15" authorId="0" shapeId="0" xr:uid="{00000000-0006-0000-0B00-000003000000}">
      <text>
        <r>
          <rPr>
            <sz val="8"/>
            <color indexed="81"/>
            <rFont val="Tahoma"/>
          </rPr>
          <t xml:space="preserve">Primas satisfechas en concepto de seguros, excepto la que comprende la Seguridad Social a cargo de la empresa
</t>
        </r>
      </text>
    </comment>
    <comment ref="E15" authorId="0" shapeId="0" xr:uid="{00000000-0006-0000-0B00-000004000000}">
      <text>
        <r>
          <rPr>
            <sz val="8"/>
            <color indexed="81"/>
            <rFont val="Tahoma"/>
          </rPr>
          <t xml:space="preserve">Transporte a cargo de la empresa realizados por terceros (empresas de mensajería, etc)
</t>
        </r>
      </text>
    </comment>
    <comment ref="B16" authorId="0" shapeId="0" xr:uid="{00000000-0006-0000-0B00-000005000000}">
      <text>
        <r>
          <rPr>
            <sz val="8"/>
            <color indexed="81"/>
            <rFont val="Tahoma"/>
          </rPr>
          <t xml:space="preserve">Trabajos realizados por otras empresas que se satisfagan como contraprestación de servicios profesionales independientes (asesorías, gestorías, etc)
</t>
        </r>
      </text>
    </comment>
    <comment ref="E16" authorId="0" shapeId="0" xr:uid="{00000000-0006-0000-0B00-000006000000}">
      <text>
        <r>
          <rPr>
            <sz val="8"/>
            <color indexed="81"/>
            <rFont val="Tahoma"/>
          </rPr>
          <t xml:space="preserve">gastos de limpieza y los derivados de la conservación del inmovilizado material (maquinaria, instalaciones). 
</t>
        </r>
      </text>
    </comment>
    <comment ref="E17" authorId="0" shapeId="0" xr:uid="{00000000-0006-0000-0B00-000007000000}">
      <text>
        <r>
          <rPr>
            <sz val="8"/>
            <color indexed="81"/>
            <rFont val="Tahoma"/>
          </rPr>
          <t xml:space="preserve">Consumo de combustible en vehículos, gas, agua, luz
</t>
        </r>
      </text>
    </comment>
    <comment ref="B18" authorId="0" shapeId="0" xr:uid="{00000000-0006-0000-0B00-000008000000}">
      <text>
        <r>
          <rPr>
            <sz val="8"/>
            <color indexed="81"/>
            <rFont val="Tahoma"/>
          </rPr>
          <t xml:space="preserve">importe de impuestos como contribuciones , tasas, etc excepto los de IVA, IRPF, Sociedades
</t>
        </r>
      </text>
    </comment>
    <comment ref="E18" authorId="0" shapeId="0" xr:uid="{00000000-0006-0000-0B00-000009000000}">
      <text>
        <r>
          <rPr>
            <sz val="8"/>
            <color indexed="81"/>
            <rFont val="Tahoma"/>
          </rPr>
          <t xml:space="preserve">pagos originados por compras de material de oficina, gastos de viaje, taxis, etc
</t>
        </r>
      </text>
    </comment>
    <comment ref="B19" authorId="0" shapeId="0" xr:uid="{00000000-0006-0000-0B00-00000A000000}">
      <text>
        <r>
          <rPr>
            <sz val="8"/>
            <color indexed="81"/>
            <rFont val="Tahoma"/>
          </rPr>
          <t>Comisiones de los bancos</t>
        </r>
        <r>
          <rPr>
            <sz val="8"/>
            <color indexed="81"/>
            <rFont val="Tahoma"/>
          </rPr>
          <t xml:space="preserve">
</t>
        </r>
      </text>
    </comment>
    <comment ref="B20" authorId="0" shapeId="0" xr:uid="{00000000-0006-0000-0B00-00000B000000}">
      <text>
        <r>
          <rPr>
            <sz val="8"/>
            <color indexed="81"/>
            <rFont val="Tahoma"/>
          </rPr>
          <t xml:space="preserve">gastos como los del teléfono, manutención, cuota asociación comerciantes, etc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E23" authorId="0" shapeId="0" xr:uid="{00000000-0006-0000-0C00-000001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44" authorId="0" shapeId="0" xr:uid="{00000000-0006-0000-0C00-000002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65" authorId="0" shapeId="0" xr:uid="{00000000-0006-0000-0C00-000003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E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  <comment ref="B35" authorId="0" shapeId="0" xr:uid="{00000000-0006-0000-0E00-000002000000}">
      <text>
        <r>
          <rPr>
            <b/>
            <sz val="8"/>
            <color indexed="81"/>
            <rFont val="Tahoma"/>
          </rPr>
          <t>Facturas no abonadas aún por el cliente.</t>
        </r>
      </text>
    </comment>
    <comment ref="B36" authorId="0" shapeId="0" xr:uid="{00000000-0006-0000-0E00-000003000000}">
      <text>
        <r>
          <rPr>
            <b/>
            <sz val="8"/>
            <color indexed="81"/>
            <rFont val="Tahoma"/>
          </rPr>
          <t>Saldo negativo en la liquidación de IVA (se compensará con saldos acreedores de años sucesivos)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F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0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1" authorId="0" shapeId="0" xr:uid="{00000000-0006-0000-1100-000001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E21" authorId="0" shapeId="0" xr:uid="{00000000-0006-0000-1100-000002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B45" authorId="0" shapeId="0" xr:uid="{00000000-0006-0000-1100-000003000000}">
      <text>
        <r>
          <rPr>
            <b/>
            <sz val="8"/>
            <color indexed="81"/>
            <rFont val="Tahoma"/>
          </rPr>
          <t xml:space="preserve">Saldo Acreedor: a abonar a la Hacienda Pública. Suponemos que se liquida antes de finalizar el ejercicio.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2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22" authorId="0" shapeId="0" xr:uid="{00000000-0006-0000-1300-000001000000}">
      <text>
        <r>
          <rPr>
            <sz val="8"/>
            <color indexed="81"/>
            <rFont val="Tahoma"/>
          </rPr>
          <t xml:space="preserve">Intereses en préstamos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53" authorId="0" shapeId="0" xr:uid="{00000000-0006-0000-1400-000001000000}">
      <text>
        <r>
          <rPr>
            <b/>
            <sz val="8"/>
            <color indexed="81"/>
            <rFont val="Tahoma"/>
          </rPr>
          <t>Será igual a "0" cuando supongamos q se ha liquidado antes de finalizar el ejercicio económico.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</rPr>
          <t xml:space="preserve">Aportaciones dineraria realizadas por los promotores
</t>
        </r>
      </text>
    </comment>
    <comment ref="B13" authorId="0" shapeId="0" xr:uid="{00000000-0006-0000-0200-000002000000}">
      <text>
        <r>
          <rPr>
            <sz val="8"/>
            <color indexed="81"/>
            <rFont val="Tahoma"/>
          </rPr>
          <t xml:space="preserve">Aportaciones NO dinerarias realizadas por los promotores
</t>
        </r>
      </text>
    </comment>
    <comment ref="B14" authorId="0" shapeId="0" xr:uid="{00000000-0006-0000-0200-000003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más de 1 año</t>
        </r>
        <r>
          <rPr>
            <sz val="8"/>
            <color indexed="81"/>
            <rFont val="Tahoma"/>
          </rPr>
          <t xml:space="preserve">
No olvidar poner el número de años del crédito en la hoja CREDITO LP.</t>
        </r>
      </text>
    </comment>
    <comment ref="C14" authorId="0" shapeId="0" xr:uid="{00000000-0006-0000-0200-000004000000}">
      <text>
        <r>
          <rPr>
            <b/>
            <sz val="8"/>
            <color indexed="81"/>
            <rFont val="Tahoma"/>
          </rPr>
          <t xml:space="preserve">PONER EL TIPO DE INTERES
</t>
        </r>
        <r>
          <rPr>
            <sz val="8"/>
            <color indexed="81"/>
            <rFont val="Tahoma"/>
          </rPr>
          <t xml:space="preserve">
</t>
        </r>
      </text>
    </comment>
    <comment ref="B15" authorId="0" shapeId="0" xr:uid="{00000000-0006-0000-0200-000005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un 1 año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200-000006000000}">
      <text>
        <r>
          <rPr>
            <b/>
            <sz val="8"/>
            <color indexed="81"/>
            <rFont val="Tahoma"/>
          </rPr>
          <t>PONER EL TIPO DE INTERES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H12" authorId="0" shapeId="0" xr:uid="{00000000-0006-0000-0300-000001000000}">
      <text>
        <r>
          <rPr>
            <b/>
            <sz val="8"/>
            <color indexed="81"/>
            <rFont val="Tahoma"/>
          </rPr>
          <t>Introducir número de años del préstamo o crédito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5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5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5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5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5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5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5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5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5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5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47" authorId="0" shapeId="0" xr:uid="{00000000-0006-0000-0500-00000C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47" authorId="0" shapeId="0" xr:uid="{00000000-0006-0000-0500-00000D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48" authorId="0" shapeId="0" xr:uid="{00000000-0006-0000-0500-00000E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48" authorId="0" shapeId="0" xr:uid="{00000000-0006-0000-0500-00000F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49" authorId="0" shapeId="0" xr:uid="{00000000-0006-0000-0500-000010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49" authorId="0" shapeId="0" xr:uid="{00000000-0006-0000-0500-000011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50" authorId="0" shapeId="0" xr:uid="{00000000-0006-0000-0500-000012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51" authorId="0" shapeId="0" xr:uid="{00000000-0006-0000-0500-000013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52" authorId="0" shapeId="0" xr:uid="{00000000-0006-0000-0500-000014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53" authorId="0" shapeId="0" xr:uid="{00000000-0006-0000-0500-000015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54" authorId="0" shapeId="0" xr:uid="{00000000-0006-0000-0500-000016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58" authorId="0" shapeId="0" xr:uid="{00000000-0006-0000-0500-000017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81" authorId="0" shapeId="0" xr:uid="{00000000-0006-0000-0500-000018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81" authorId="0" shapeId="0" xr:uid="{00000000-0006-0000-0500-000019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82" authorId="0" shapeId="0" xr:uid="{00000000-0006-0000-0500-00001A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82" authorId="0" shapeId="0" xr:uid="{00000000-0006-0000-0500-00001B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83" authorId="0" shapeId="0" xr:uid="{00000000-0006-0000-0500-00001C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83" authorId="0" shapeId="0" xr:uid="{00000000-0006-0000-0500-00001D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84" authorId="0" shapeId="0" xr:uid="{00000000-0006-0000-0500-00001E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85" authorId="0" shapeId="0" xr:uid="{00000000-0006-0000-0500-00001F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86" authorId="0" shapeId="0" xr:uid="{00000000-0006-0000-0500-000020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87" authorId="0" shapeId="0" xr:uid="{00000000-0006-0000-0500-000021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88" authorId="0" shapeId="0" xr:uid="{00000000-0006-0000-0500-000022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92" authorId="0" shapeId="0" xr:uid="{00000000-0006-0000-0500-000023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6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7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8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joseantoniog</author>
  </authors>
  <commentList>
    <comment ref="B9" authorId="0" shapeId="0" xr:uid="{00000000-0006-0000-0900-000001000000}">
      <text>
        <r>
          <rPr>
            <b/>
            <sz val="8"/>
            <color indexed="81"/>
            <rFont val="Tahoma"/>
          </rPr>
          <t>Se anotarán las necesidades de consumo de mm.pp. Para todo el ejercicio, descontando lo adquirido al inicio de la actividad.</t>
        </r>
      </text>
    </comment>
    <comment ref="C11" authorId="0" shapeId="0" xr:uid="{00000000-0006-0000-0900-000002000000}">
      <text>
        <r>
          <rPr>
            <b/>
            <sz val="8"/>
            <color indexed="81"/>
            <rFont val="Tahoma"/>
          </rPr>
          <t>Indicar el tipo de interés correspondiente al tipo de actividad.</t>
        </r>
      </text>
    </comment>
    <comment ref="B13" authorId="1" shapeId="0" xr:uid="{00000000-0006-0000-0900-000003000000}">
      <text>
        <r>
          <rPr>
            <sz val="8"/>
            <color indexed="81"/>
            <rFont val="Tahoma"/>
          </rPr>
          <t xml:space="preserve">Compra de todo tipo de mercaderías y /o materias primas sujetas a transformación por el proceso productivo propio del negocio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  <author>MANUEL</author>
    <author>Jose A. Fernández</author>
  </authors>
  <commentList>
    <comment ref="B15" authorId="0" shapeId="0" xr:uid="{00000000-0006-0000-0A00-000001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16" authorId="1" shapeId="0" xr:uid="{00000000-0006-0000-0A00-000002000000}">
      <text>
        <r>
          <rPr>
            <sz val="8"/>
            <color indexed="81"/>
            <rFont val="Tahoma"/>
          </rPr>
          <t xml:space="preserve">Seguridad Social a cargo de la empresa </t>
        </r>
      </text>
    </comment>
    <comment ref="B17" authorId="1" shapeId="0" xr:uid="{00000000-0006-0000-0A00-000003000000}">
      <text>
        <r>
          <rPr>
            <sz val="8"/>
            <color indexed="81"/>
            <rFont val="Tahoma"/>
          </rPr>
          <t>Cotizaciones al Régimen Especial de Autónomos</t>
        </r>
      </text>
    </comment>
    <comment ref="B35" authorId="0" shapeId="0" xr:uid="{00000000-0006-0000-0A00-000004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36" authorId="1" shapeId="0" xr:uid="{00000000-0006-0000-0A00-000005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B44" authorId="0" shapeId="0" xr:uid="{00000000-0006-0000-0A00-000006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45" authorId="1" shapeId="0" xr:uid="{00000000-0006-0000-0A00-000007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E51" authorId="2" shapeId="0" xr:uid="{00000000-0006-0000-0A00-000008000000}">
      <text>
        <r>
          <rPr>
            <sz val="8"/>
            <color indexed="81"/>
            <rFont val="Tahoma"/>
          </rPr>
          <t xml:space="preserve">Poner el porcentaje de subida de los salarios para el segundo año
</t>
        </r>
      </text>
    </comment>
    <comment ref="F51" authorId="2" shapeId="0" xr:uid="{00000000-0006-0000-0A00-000009000000}">
      <text>
        <r>
          <rPr>
            <sz val="8"/>
            <color indexed="81"/>
            <rFont val="Tahoma"/>
          </rPr>
          <t>Poner el porcentaje de subida de los salarios para el tercer año.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<sst xmlns="http://schemas.openxmlformats.org/spreadsheetml/2006/main" count="1035" uniqueCount="447">
  <si>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intangible</t>
    </r>
  </si>
  <si>
    <t>EXISTENCIAS</t>
  </si>
  <si>
    <t>ACTIVO CIRCULANTE</t>
  </si>
  <si>
    <t>VENTAS</t>
  </si>
  <si>
    <t>KAPITAL SOCIAL</t>
  </si>
  <si>
    <t>B.A.I.I.</t>
  </si>
  <si>
    <t>COSTE DE LAS VENTAS</t>
  </si>
  <si>
    <t>GASTOS DE PERSONAL</t>
  </si>
  <si>
    <t>GASTOS EXPLOTACIÓN</t>
  </si>
  <si>
    <t>DOTAC. AMORTIZACION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</si>
  <si>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negativos de ejerc. anteriores</t>
    </r>
  </si>
  <si>
    <t>Suministros</t>
  </si>
  <si>
    <t>Inversiones Financieras:</t>
  </si>
  <si>
    <t>INVERSIONES FINANCIERAS</t>
  </si>
  <si>
    <t>ACTIVO CORRIENTE (s/ IVA) - Inicial</t>
  </si>
  <si>
    <t>ACTIVO CORRIENTE</t>
  </si>
  <si>
    <t>TOTAL ACTIVO CORRIENTE</t>
  </si>
  <si>
    <t>Inversiones Financieras (s/ IVA)</t>
  </si>
  <si>
    <t>TOTAL INVERSIONES FINANCIERAS</t>
  </si>
  <si>
    <t xml:space="preserve">ACTIVO CORRIENTE (s/ IVA) </t>
  </si>
  <si>
    <t>TOTAL CORRIENTE</t>
  </si>
  <si>
    <t>TOTAL ACTIVO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</si>
  <si>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Aprovisionamientos</t>
    </r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</si>
  <si>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Importe Neto por Cifra de Negocios</t>
    </r>
  </si>
  <si>
    <t>RESULTADOS FINANCIEROS</t>
  </si>
  <si>
    <t>RESULTADOS ANTES DE IMPUESTOS:</t>
  </si>
  <si>
    <t>ACTIVO NO CORRIENTE</t>
  </si>
  <si>
    <t>EXISTENCIAS Productos Terminados</t>
  </si>
  <si>
    <t>Intereses</t>
  </si>
  <si>
    <t>CRÉDITOS A C/P</t>
  </si>
  <si>
    <t>INTERESES</t>
  </si>
  <si>
    <t>PRINCIPAL AMORT.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</si>
  <si>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Patentes y Marcas</t>
    </r>
  </si>
  <si>
    <t>IVA SOPORTADO</t>
  </si>
  <si>
    <t>IVA REPERCUTIDO</t>
  </si>
  <si>
    <t>TIPO APLICABLE</t>
  </si>
  <si>
    <t>SALDO HACIENDA PÚBLICA POR IVA</t>
  </si>
  <si>
    <t>PARTIDAS CON IVA SOPORTADO</t>
  </si>
  <si>
    <t>PARTIDAS CON IVA REPERCUTIDO</t>
  </si>
  <si>
    <t>5.</t>
  </si>
  <si>
    <t>6.</t>
  </si>
  <si>
    <t>Amortización</t>
  </si>
  <si>
    <t>7.</t>
  </si>
  <si>
    <t>8.</t>
  </si>
  <si>
    <t>10.</t>
  </si>
  <si>
    <t>9.</t>
  </si>
  <si>
    <t>Plan de Inversiones</t>
  </si>
  <si>
    <t>Plan de Financiación</t>
  </si>
  <si>
    <t>Cuenta de Tesorería</t>
  </si>
  <si>
    <t>Cuenta de Pérdidas y Ganancias</t>
  </si>
  <si>
    <t>Balance de Situación</t>
  </si>
  <si>
    <t>Estadísticas</t>
  </si>
  <si>
    <t>INVERSIONES:</t>
  </si>
  <si>
    <t>RECURSOS FINANCIEROS:</t>
  </si>
  <si>
    <t>11.</t>
  </si>
  <si>
    <t>12.</t>
  </si>
  <si>
    <t xml:space="preserve"> IVA  </t>
  </si>
  <si>
    <t xml:space="preserve">Crédito L/P </t>
  </si>
  <si>
    <t xml:space="preserve">Financiación </t>
  </si>
  <si>
    <t xml:space="preserve">Credito C/P </t>
  </si>
  <si>
    <t xml:space="preserve">     Año 1 </t>
  </si>
  <si>
    <t xml:space="preserve">     Año 2 </t>
  </si>
  <si>
    <t xml:space="preserve">    Año 3</t>
  </si>
  <si>
    <t xml:space="preserve">   Personal </t>
  </si>
  <si>
    <t xml:space="preserve">  Explotación</t>
  </si>
  <si>
    <t xml:space="preserve">  Aprovisionamientos 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</si>
  <si>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siguiendo los enlaces  de las casillas con fondo naranja que se muestran a la derecha.
La aplicación generará automáticamente los Documentos Finales que puede incorporar a su plantilla de Plan de Empresa copiando y pegando las correspondientes hojas. </t>
    </r>
  </si>
  <si>
    <t xml:space="preserve"> Inversiones por años</t>
  </si>
  <si>
    <t xml:space="preserve">  Inversiones iniciales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</si>
  <si>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en las celdas de color amarillo.
</t>
    </r>
  </si>
  <si>
    <t>Año 1</t>
  </si>
  <si>
    <t>Año 2</t>
  </si>
  <si>
    <t>Año 3</t>
  </si>
  <si>
    <t>Capital</t>
  </si>
  <si>
    <t>Amortización Préstamo</t>
  </si>
  <si>
    <t>GASTOS DE EXPLOTACIÓN (SIN IVA)        (AÑO 1)</t>
  </si>
  <si>
    <t>GASTOS DE EXPLOTACIÓN (SIN IVA)       (AÑO 2)</t>
  </si>
  <si>
    <t>GASTOS DE EXPLOTACIÓN (SIN IVA)        (AÑO 3)</t>
  </si>
  <si>
    <t>1.</t>
  </si>
  <si>
    <t>2.</t>
  </si>
  <si>
    <t>3.</t>
  </si>
  <si>
    <t>VENTAS:</t>
  </si>
  <si>
    <t>4.</t>
  </si>
  <si>
    <t>Gastos a distribuir en varios ejerc.</t>
  </si>
  <si>
    <t>VOLVER A MENU PRINCIPAL</t>
  </si>
  <si>
    <t>RESULTADOS DE EXPLOTACIÓN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</si>
  <si>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de explotación</t>
    </r>
  </si>
  <si>
    <t>DEUDORES COMERCIALES Y OTRAS CUENTAS POR COBRAR</t>
  </si>
  <si>
    <t>EFECTIVO Y OTROS ACTIVOS LIQUIDOS</t>
  </si>
  <si>
    <t xml:space="preserve">TOTAL PATRIMONIO NETO Y PASIVO </t>
  </si>
  <si>
    <t>PASIVO CORRIENTE</t>
  </si>
  <si>
    <t>PASIVO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</si>
  <si>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Reservas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</si>
  <si>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del ejercicio</t>
    </r>
  </si>
  <si>
    <r>
      <t>1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</si>
  <si>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3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</si>
  <si>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deudas a largo plazo </t>
    </r>
  </si>
  <si>
    <t xml:space="preserve">TOTAL ACREEDORES A LARGO PLAZO </t>
  </si>
  <si>
    <t>ACREEDORES A CORTO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</si>
  <si>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corto plazo entidades de crédito </t>
    </r>
  </si>
  <si>
    <t xml:space="preserve">TOTAL ACREEDORES CORTO PLAZO </t>
  </si>
  <si>
    <t xml:space="preserve">SALDO INICIAL </t>
  </si>
  <si>
    <t>COBROS: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</si>
  <si>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anteriores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</si>
  <si>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del período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</si>
  <si>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Existencias Finales</t>
    </r>
  </si>
  <si>
    <t>Inversiones y Gastos Necesarios (INICIAL)</t>
  </si>
  <si>
    <t>EXISTENCIAS FINALES: MM.PP.</t>
  </si>
  <si>
    <t>EXISTENCIAS FINALES: PROD. TERM.</t>
  </si>
  <si>
    <r>
      <t xml:space="preserve">Inversiones y Gastos Necesarios </t>
    </r>
    <r>
      <rPr>
        <b/>
        <sz val="14"/>
        <color indexed="13"/>
        <rFont val="Arial"/>
        <family val="2"/>
      </rPr>
      <t>(AÑO 1)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</si>
  <si>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2)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</si>
  <si>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3)</t>
    </r>
  </si>
  <si>
    <t>PRESUPUESTO DE TESORERÍA (OPERATIVO)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</si>
  <si>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variables + Inversiones</t>
    </r>
  </si>
  <si>
    <t>GASTOS FINANC.</t>
  </si>
  <si>
    <t>PPAL.</t>
  </si>
  <si>
    <t>Tesorería Final</t>
  </si>
  <si>
    <t xml:space="preserve">Variacion de Existencias </t>
  </si>
  <si>
    <t xml:space="preserve"> INTRODUCCIÓN DE DATOS</t>
  </si>
  <si>
    <t>DOCUMENTOS FINALES</t>
  </si>
  <si>
    <t>Intangible</t>
    <phoneticPr fontId="0" type="noConversion"/>
  </si>
  <si>
    <t>Material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</si>
  <si>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intangible</t>
    </r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</si>
  <si>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material</t>
    </r>
    <phoneticPr fontId="0" type="noConversion"/>
  </si>
  <si>
    <t>TESORERÍA INICIAL</t>
  </si>
  <si>
    <t>Financ. Propia</t>
  </si>
  <si>
    <t>Otros Gastos Variables (Indicar)</t>
  </si>
  <si>
    <t>Relación costes fijos-variables x años</t>
  </si>
  <si>
    <t>Fijos</t>
  </si>
  <si>
    <t>Variables</t>
  </si>
  <si>
    <t>Evolución del estado de tesorería</t>
  </si>
  <si>
    <t>Evolución Pérdidas y Ganancias</t>
  </si>
  <si>
    <t>Inicial</t>
  </si>
  <si>
    <t xml:space="preserve">Existencias Iniciales </t>
  </si>
  <si>
    <t xml:space="preserve">Tesorería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</si>
  <si>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Derechos (Traspaso y Otros)/ Gtos. anticipados</t>
    </r>
  </si>
  <si>
    <t>APROVISIONAMIENTOS (AÑO 2)</t>
  </si>
  <si>
    <t>APROVISIONAMIENTOS (AÑO 3)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</si>
  <si>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(Empresa o autónomo)</t>
    </r>
  </si>
  <si>
    <t>SS empresa / Cotización Autónomos</t>
  </si>
  <si>
    <t>PATRIMONIO NETO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</si>
  <si>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(trabajador)</t>
    </r>
  </si>
  <si>
    <t>Hacienda Pública (IRPF trabajador)</t>
  </si>
  <si>
    <t>TOTAL RECURSOS PROPIOS (Capital Social para Sociedades)</t>
  </si>
  <si>
    <t>APROVISIONAMIENTOS (AÑO 1)</t>
  </si>
  <si>
    <t xml:space="preserve"> ESTADÍSTICAS</t>
  </si>
  <si>
    <t>Cotización Autónomos</t>
  </si>
  <si>
    <t>SS cargo empresa</t>
  </si>
  <si>
    <t xml:space="preserve">GASTOS DE PERSONAL </t>
  </si>
  <si>
    <t xml:space="preserve">PRECIO </t>
  </si>
  <si>
    <t>PRECIO</t>
  </si>
  <si>
    <t>Base Cotización</t>
  </si>
  <si>
    <t>% Seg, Social</t>
  </si>
  <si>
    <t>Total Año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</si>
  <si>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Impuestos sociedades</t>
    </r>
  </si>
  <si>
    <t>EXISTENCIAS Materias Primas</t>
  </si>
  <si>
    <t>Sueldo bruto (en contrato/año)</t>
  </si>
  <si>
    <t xml:space="preserve">IVA REPERCUTIDO </t>
  </si>
  <si>
    <t>FACTURACIÓN SIN IVA</t>
  </si>
  <si>
    <t>FACTURACIÓN ANUAL (C/ IVA)</t>
  </si>
  <si>
    <t>TIPO DE IVA APLICABLE (SOPORTADO)</t>
  </si>
  <si>
    <t>PLAN DE INVERSIONES</t>
  </si>
  <si>
    <t>INMOVILIZADO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</si>
  <si>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</si>
  <si>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2º año</t>
  </si>
  <si>
    <r>
      <t>3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</si>
  <si>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Inmovilizado Inmaterial:</t>
  </si>
  <si>
    <t>LIQUIDACIÓN DE IVA - AÑO (1)</t>
  </si>
  <si>
    <t>LIQUIDACIÓN DE IVA - AÑO (2)</t>
  </si>
  <si>
    <t>LIQUIDACIÓN DE IVA - AÑO (3)</t>
  </si>
  <si>
    <t>Facturación x Ventas</t>
  </si>
  <si>
    <t>Inmovilizado Material (s/ IVA)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</si>
  <si>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Depósitos y Fianzas</t>
    </r>
  </si>
  <si>
    <t>IVA REPERCUTIDO X APROV</t>
  </si>
  <si>
    <t>IVA SOPORTADO X APROV</t>
  </si>
  <si>
    <t>LIQUIDACIÓN IVA</t>
  </si>
  <si>
    <t>4º TRIMESTRE (IVA)</t>
  </si>
  <si>
    <t>OTROS (INSTALAC. NECESARIAS)</t>
  </si>
  <si>
    <t>SUBIDA ANUAL</t>
  </si>
  <si>
    <t>TIPO APLICABLE:</t>
  </si>
  <si>
    <r>
      <t xml:space="preserve">TOTAL PARTIDAS QUE SOPORTAN </t>
    </r>
    <r>
      <rPr>
        <b/>
        <u/>
        <sz val="10"/>
        <color indexed="9"/>
        <rFont val="Arial"/>
        <family val="2"/>
      </rPr>
      <t xml:space="preserve">IVA </t>
    </r>
  </si>
  <si>
    <t>Inversiones y Gastos</t>
  </si>
  <si>
    <t>Gastos de Explotac.</t>
  </si>
  <si>
    <t>Aprovisionamientos</t>
  </si>
  <si>
    <t>Otros Ingresos</t>
  </si>
  <si>
    <t xml:space="preserve">      MENU PRINCIPAL</t>
  </si>
  <si>
    <t>Inmovilizado Intangible (s/ IVA)</t>
  </si>
  <si>
    <t>Inmovilizado Intangible:</t>
  </si>
  <si>
    <t>INMOVILIZADO INTANGIBLE</t>
  </si>
  <si>
    <t>TOTAL INMOVILIZADO INTANGIBLE</t>
  </si>
  <si>
    <t>Inversiones Financieras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</si>
  <si>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Herramientas y Utiles</t>
    </r>
  </si>
  <si>
    <t>CAPITAL INICIAL</t>
  </si>
  <si>
    <t>TIPO DE INTERÉS</t>
  </si>
  <si>
    <t>DURACIÓN</t>
  </si>
  <si>
    <t>CUOTA MENSUAL</t>
  </si>
  <si>
    <t>ANOTACIONES CONTABLES</t>
  </si>
  <si>
    <t>a</t>
  </si>
  <si>
    <t>Acreedores (Ppal.)</t>
  </si>
  <si>
    <t>Gastos a distrib. en varios ejercicios</t>
  </si>
  <si>
    <t>Derechos s/ bienes en régimen de arrend. fcero.</t>
  </si>
  <si>
    <t>Acreedores (Intereses)</t>
  </si>
  <si>
    <t>IVA soportado</t>
  </si>
  <si>
    <t>Bancos</t>
  </si>
  <si>
    <t>x</t>
  </si>
  <si>
    <t>Gastos a distribuir en varios ejercicios</t>
  </si>
  <si>
    <t>Dotación Amortización del Inmovilizado Inmaterial</t>
  </si>
  <si>
    <t>Amortiz. Acumulada Inmov. Inmat.</t>
  </si>
  <si>
    <t>TABLA RESUMEN</t>
  </si>
  <si>
    <t>CUANTÍA</t>
  </si>
  <si>
    <t>UBICACIÓN DATOS</t>
  </si>
  <si>
    <t>Derechos s/ bienes en rég. Arrend. Fcero.</t>
  </si>
  <si>
    <t>Acreedores (Ppal. + Intereses)</t>
  </si>
  <si>
    <t>LIQUID. IVA (SOPORTADO)</t>
  </si>
  <si>
    <t>DISMINUC. TESORER.</t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</si>
  <si>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Gastos Fijos (Varios)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</si>
  <si>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Org. Seguridad Social acreedores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</si>
  <si>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por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</si>
  <si>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Impuesto Sociedades </t>
    </r>
  </si>
  <si>
    <t>DATOS PARA RATIOS</t>
  </si>
  <si>
    <t>FONDOS PROPIOS</t>
  </si>
  <si>
    <t>PASIVO LARGO</t>
  </si>
  <si>
    <t>PASIVO CORTO</t>
  </si>
  <si>
    <t>PASIVO TOTAL</t>
  </si>
  <si>
    <t>ACTIVO TOTAL</t>
  </si>
  <si>
    <t>B.D.I.</t>
  </si>
  <si>
    <t>ACTIVO FIJO</t>
  </si>
  <si>
    <t>MAQUINARIA</t>
  </si>
  <si>
    <t>OTROS (INDICAR)</t>
  </si>
  <si>
    <t>TOTAL</t>
  </si>
  <si>
    <t>LEASING</t>
  </si>
  <si>
    <t>TOTAL FINANCIACIÓN</t>
  </si>
  <si>
    <t>Financiación disponible</t>
  </si>
  <si>
    <t>Gastos de personal</t>
  </si>
  <si>
    <t>TOTALES</t>
  </si>
  <si>
    <t>INICIO</t>
  </si>
  <si>
    <t>CAPITAL</t>
  </si>
  <si>
    <t>TIPO INTERES</t>
  </si>
  <si>
    <t>DURACION</t>
  </si>
  <si>
    <t>PAGOS</t>
  </si>
  <si>
    <t>INICIAL</t>
  </si>
  <si>
    <t>ANUAL</t>
  </si>
  <si>
    <t>MENSUAL</t>
  </si>
  <si>
    <t>AÑOS</t>
  </si>
  <si>
    <t>MESES</t>
  </si>
  <si>
    <t xml:space="preserve">TOTAL SALDO INICIAL + COBROS </t>
  </si>
  <si>
    <t>PAGOS:</t>
  </si>
  <si>
    <t>POR GASTOS VARIABLES: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</si>
  <si>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período anterior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</si>
  <si>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del período </t>
    </r>
  </si>
  <si>
    <t>POR OTROS GASTOS VARIABLES:</t>
  </si>
  <si>
    <t>DEL PERÍODO ANTERIOR: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</si>
  <si>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IRPF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</si>
  <si>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</t>
    </r>
  </si>
  <si>
    <t>DEL PERÍODO: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</si>
  <si>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</si>
  <si>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empresa </t>
    </r>
  </si>
  <si>
    <t>POR GASTOS FIJOS: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</si>
  <si>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Total Gastos Financ. Exentos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</si>
  <si>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líquidos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</si>
  <si>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Clientes y Deudores + HP x IVA</t>
    </r>
  </si>
  <si>
    <t>AÑO 1 (AÑO DE ADQUISICIÓN)</t>
  </si>
  <si>
    <t>AÑO 2 (AÑO DE ADQUISICIÓN)</t>
  </si>
  <si>
    <t>AÑO 3 (AÑO DE ADQUISICIÓN)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</si>
  <si>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Amortización de deudas con ent. créd.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</si>
  <si>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Impuesto de Sociedades </t>
    </r>
  </si>
  <si>
    <t xml:space="preserve">TOTAL PAGOS </t>
  </si>
  <si>
    <t xml:space="preserve">SALDO FINAL </t>
  </si>
  <si>
    <t>PATENTES Y MARCAS</t>
  </si>
  <si>
    <t>DERECHOS DE TRASPASO</t>
  </si>
  <si>
    <t>TOTAL INMOVILIZADO MAT.</t>
  </si>
  <si>
    <t>TOTAL INMOVILIZADO FINANC.</t>
  </si>
  <si>
    <t>DEPÓSITOS Y FIANZAS (L/P)</t>
  </si>
  <si>
    <t>OTROS</t>
  </si>
  <si>
    <t>TERRENOS</t>
  </si>
  <si>
    <t>CONSTRUCCIONES</t>
  </si>
  <si>
    <t>UTILLAJE Y HERRAMIENTAS</t>
  </si>
  <si>
    <t>CRÉDITOS BANCARIOS  L/P (Indicar Tipo de Interés)</t>
  </si>
  <si>
    <t>CRÉDITOS BANCARIOS  C/P (Indicar Tipo de Interés)</t>
  </si>
  <si>
    <t>CLIENTES / DEUDORES</t>
  </si>
  <si>
    <t>ADMINISTR. PÚBLICAS (Deudor)</t>
  </si>
  <si>
    <t>INVERSIONES FCRAS. TEMP.</t>
  </si>
  <si>
    <t>TESORERÍA</t>
  </si>
  <si>
    <t>COSTES FIJOS (Anuales)</t>
  </si>
  <si>
    <t>COSTES VARIABLES (Anuales)</t>
  </si>
  <si>
    <t>CRÉDITOS A CORTO PLAZO</t>
  </si>
  <si>
    <t>Dotación Amortización de Inmovilizado</t>
  </si>
  <si>
    <t>Tributos</t>
  </si>
  <si>
    <t>Arrendamientos (local, etc...)</t>
  </si>
  <si>
    <t>Reparaciones y Conservación</t>
  </si>
  <si>
    <t>Servicios Bancarios</t>
  </si>
  <si>
    <t>Otros Gastos Fijos</t>
  </si>
  <si>
    <t>Gastos de Transporte</t>
  </si>
  <si>
    <t>Gastos de Publicidad y Comerciales</t>
  </si>
  <si>
    <t>Gastos por Primas de Seguros</t>
  </si>
  <si>
    <t>Gastos por Servicios Profesionales</t>
  </si>
  <si>
    <t>GASTOS FINANCIEROS</t>
  </si>
  <si>
    <t>CRÉDITOS A L/P</t>
  </si>
  <si>
    <t>SOFTWARE INFORMÁTICO</t>
  </si>
  <si>
    <t>IVA SOPORT.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</si>
  <si>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material</t>
    </r>
  </si>
  <si>
    <t>Total mensual</t>
  </si>
  <si>
    <t>Número de meses</t>
  </si>
  <si>
    <t>AUTONOMOS</t>
  </si>
  <si>
    <t>Para Autónomos:</t>
  </si>
  <si>
    <t>Número de Autónomos/Empleados</t>
  </si>
  <si>
    <t>Número de Empleados</t>
  </si>
  <si>
    <t>NUEVOS EMPLEADOS</t>
  </si>
  <si>
    <t>EMPLEADOS Tipo 1</t>
  </si>
  <si>
    <t>EMPLEADOS Tipo 2</t>
  </si>
  <si>
    <t>EMPLEADOS Tipo 3</t>
  </si>
  <si>
    <t xml:space="preserve"> Impuesto de Sociedades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</si>
  <si>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Patentes y Marcas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</si>
  <si>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Traspaso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</si>
  <si>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Aplicaciones Informáticas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</si>
  <si>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</si>
  <si>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</t>
    </r>
  </si>
  <si>
    <t xml:space="preserve">TOTAL </t>
  </si>
  <si>
    <t>Inmovilizado Material: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</si>
  <si>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Terrenos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</si>
  <si>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Construcciones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</si>
  <si>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Mobiliario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</si>
  <si>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Equipos informáticos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</si>
  <si>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Elementos de transporte </t>
    </r>
  </si>
  <si>
    <t>Inmovilizado Financiero: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</si>
  <si>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Depósitos y Fianzas (largo plazo) </t>
    </r>
  </si>
  <si>
    <t xml:space="preserve">TOTAL INMOVILIZADO </t>
  </si>
  <si>
    <t>CIRCULANTE</t>
  </si>
  <si>
    <t>Deudores:</t>
  </si>
  <si>
    <t>Total s/ IVA</t>
  </si>
  <si>
    <t>Total c/ IVA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</si>
  <si>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Maquinaria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</si>
  <si>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Administraciones Públicas </t>
    </r>
  </si>
  <si>
    <t xml:space="preserve">Inversiones Financieras temporales </t>
  </si>
  <si>
    <t xml:space="preserve">TOTAL CIRCULANTE </t>
  </si>
  <si>
    <t>BALANCE DE SITUACIÓN FINAL</t>
  </si>
  <si>
    <t>ACTIVO</t>
  </si>
  <si>
    <t xml:space="preserve">INMOVILIZADO MATERIAL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</si>
  <si>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Maquinaria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</si>
  <si>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Herramientas y útiles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</si>
  <si>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 informático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</si>
  <si>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Programas informáticos </t>
    </r>
  </si>
  <si>
    <t xml:space="preserve">REALIZABLE </t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</si>
  <si>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Materias primas</t>
    </r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</si>
  <si>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Productos terminados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</si>
  <si>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Tesorería </t>
    </r>
  </si>
  <si>
    <t xml:space="preserve">TOTAL ACTIVO </t>
  </si>
  <si>
    <t xml:space="preserve">RECURSOS PROPIOS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</si>
  <si>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Capital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</si>
  <si>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Proveedores </t>
    </r>
  </si>
  <si>
    <t>PREVISIÓN DE CUENTA DE PÉRDIDAS Y GANANCIAS</t>
  </si>
  <si>
    <t>CONCEPTO</t>
  </si>
  <si>
    <t>H.P. IVA soportado</t>
  </si>
  <si>
    <t>Dotación a la amortización Inmov. Inmat.</t>
  </si>
  <si>
    <t>Amortización Acumulada Inmov. Inmat.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</si>
  <si>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Financieros </t>
    </r>
  </si>
  <si>
    <t>PLAN DE FINANCIACIÓN</t>
  </si>
  <si>
    <t>RECURSOS PROPIOS: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</si>
  <si>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Aportación dineraria de los socios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</si>
  <si>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aportaciones de los socios </t>
    </r>
  </si>
  <si>
    <t xml:space="preserve">TOTAL RECURSOS PROPIOS </t>
  </si>
  <si>
    <t>ACREEDORES A LARGO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</si>
  <si>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largo plazo entidades de crédito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</si>
  <si>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Acreedores a largo plazo </t>
    </r>
  </si>
  <si>
    <t>venta diaria</t>
  </si>
  <si>
    <t>venta mensual</t>
  </si>
  <si>
    <t>Días trabajados</t>
  </si>
  <si>
    <t>MOBILIARIO</t>
  </si>
  <si>
    <t>EQUIPOS INFORMÁTICOS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</si>
  <si>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Clientes </t>
    </r>
  </si>
  <si>
    <t>activo monetario-pasivo monetario</t>
  </si>
  <si>
    <t>AÑO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</si>
  <si>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</si>
  <si>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</si>
  <si>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</si>
  <si>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</si>
  <si>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</si>
  <si>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</si>
  <si>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</si>
  <si>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</si>
  <si>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</si>
  <si>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</si>
  <si>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</si>
  <si>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</si>
  <si>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2</t>
  </si>
  <si>
    <t>AÑO 3</t>
  </si>
  <si>
    <t>TOTAL ANUAL</t>
  </si>
  <si>
    <t>ELEMENTOS DE TRANSPORTE</t>
  </si>
  <si>
    <t>APORTACIÓN DE LOS PROMOTORES (en Metálico)</t>
  </si>
  <si>
    <t>APORTACIÓN DE LOS PROMOTORES (en Especie)</t>
  </si>
  <si>
    <t>TOTAL C.VBLES.</t>
  </si>
  <si>
    <t>TOTAL C.FIJOS</t>
  </si>
  <si>
    <t>Compras de Aprovisionamientos</t>
  </si>
  <si>
    <t>Producto o Familias de productos</t>
  </si>
  <si>
    <t>Total coste personal para la empresa</t>
  </si>
  <si>
    <t>CUOTA ANUAL AMORTIZABLE</t>
  </si>
  <si>
    <t>RESULTADO DEL EJERCICIO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</si>
  <si>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ingresos de explotación </t>
    </r>
  </si>
  <si>
    <t>GASTOS: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</si>
  <si>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de personal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</si>
  <si>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Suministros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</si>
  <si>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Ingresos Financieros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</si>
  <si>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IVA período </t>
    </r>
  </si>
  <si>
    <t>RATIO DE LIQUIDEZ</t>
  </si>
  <si>
    <t>POSICIÓN MONETARIA NETA</t>
  </si>
  <si>
    <t>beneficio antes de impuestos/recurso propios</t>
  </si>
  <si>
    <t>beneficio antes de impuestos/ventas</t>
  </si>
  <si>
    <t>ventas/activo total</t>
  </si>
  <si>
    <t>MADURACIÓN DE STOCKS</t>
  </si>
  <si>
    <t>consumo de materias primas/saldo medio de M.P.</t>
  </si>
  <si>
    <t>MADURACIÓN DE PROVEEDORES</t>
  </si>
  <si>
    <t>compras a crédito/saldo medio de cuentas a pagar</t>
  </si>
  <si>
    <t xml:space="preserve">maduración de stocks-maduración de poveedores  </t>
  </si>
  <si>
    <t>recursos propios/activo total</t>
  </si>
  <si>
    <t>pasivo total/recursos propios</t>
  </si>
  <si>
    <t>activo circulante-pasivo circulante</t>
  </si>
  <si>
    <t>activo circulante/pasivo circulante</t>
  </si>
  <si>
    <t>(activo circulante-existencias)/pasivo circulante</t>
  </si>
  <si>
    <t>Sueldos y Salarios (Líquido)</t>
  </si>
  <si>
    <t>Seguridad Social (trabajador)</t>
  </si>
  <si>
    <t>TABLA GENERAL</t>
  </si>
  <si>
    <t>Sueldos y Salarios (Bruto)</t>
  </si>
  <si>
    <t>CRÉDITOS A LARGO PLAZO</t>
  </si>
  <si>
    <t>CUOTA MES=</t>
  </si>
  <si>
    <t>MES</t>
  </si>
  <si>
    <t>AÑO</t>
  </si>
  <si>
    <t>Nº</t>
  </si>
  <si>
    <t>CUOTA</t>
  </si>
  <si>
    <t>INTERES</t>
  </si>
  <si>
    <t>C.AMORTIZ.</t>
  </si>
  <si>
    <t>C.PENDTE.</t>
  </si>
  <si>
    <t>ELEMENTOS</t>
  </si>
  <si>
    <t>Precio Adquisición</t>
  </si>
  <si>
    <t>% AMORTIZACIÓN</t>
  </si>
  <si>
    <t>Nº AÑOS</t>
  </si>
  <si>
    <t>RENTABILIDAD FINANCIERA</t>
  </si>
  <si>
    <t>RATIO</t>
  </si>
  <si>
    <t>FORMULA</t>
  </si>
  <si>
    <t>VALOR</t>
  </si>
  <si>
    <t>RENTABILIDAD ECONÓMICA</t>
  </si>
  <si>
    <t>ROTACIÓN DEL ACTIVO</t>
  </si>
  <si>
    <t>PERIODO MEDIO DE MADURACIÓN</t>
  </si>
  <si>
    <t>AUTONOMÍA FINANCIERA</t>
  </si>
  <si>
    <t>ENDEUDAMIENTO TOTAL</t>
  </si>
  <si>
    <t>FONDO DE MANIOBRA</t>
  </si>
  <si>
    <t>RATIO DE SOLVENCIA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</si>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</sst>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5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Geneva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7"/>
      <name val="Geneva"/>
    </font>
    <font>
      <sz val="12"/>
      <name val="Arial"/>
      <family val="2"/>
    </font>
    <font>
      <b/>
      <sz val="14"/>
      <color indexed="43"/>
      <name val="Arial"/>
      <family val="2"/>
    </font>
    <font>
      <b/>
      <sz val="8"/>
      <color indexed="81"/>
      <name val="Tahoma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0"/>
      <name val="Wingdings"/>
    </font>
    <font>
      <sz val="10"/>
      <name val="Times New Roman"/>
      <family val="1"/>
    </font>
    <font>
      <sz val="10"/>
      <name val="Symbol"/>
      <family val="1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4"/>
      <color indexed="13"/>
      <name val="Arial"/>
      <family val="2"/>
    </font>
    <font>
      <b/>
      <sz val="12"/>
      <color indexed="22"/>
      <name val="Arial"/>
      <family val="2"/>
    </font>
    <font>
      <u/>
      <sz val="7"/>
      <color indexed="12"/>
      <name val="Arial"/>
    </font>
    <font>
      <sz val="8"/>
      <color indexed="81"/>
      <name val="Tahoma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b/>
      <u/>
      <sz val="12"/>
      <color indexed="43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</font>
    <font>
      <b/>
      <sz val="12"/>
      <color indexed="9"/>
      <name val="Arial"/>
      <family val="2"/>
    </font>
    <font>
      <b/>
      <u/>
      <sz val="12"/>
      <color indexed="51"/>
      <name val="Arial"/>
    </font>
    <font>
      <b/>
      <sz val="14"/>
      <color indexed="9"/>
      <name val="Arial"/>
      <family val="2"/>
    </font>
    <font>
      <b/>
      <sz val="12"/>
      <color indexed="51"/>
      <name val="Arial"/>
    </font>
    <font>
      <sz val="10"/>
      <name val="Arial"/>
    </font>
    <font>
      <sz val="14"/>
      <color indexed="9"/>
      <name val="Arial"/>
      <family val="2"/>
    </font>
    <font>
      <b/>
      <sz val="16"/>
      <color indexed="43"/>
      <name val="Arial"/>
      <family val="2"/>
    </font>
    <font>
      <b/>
      <u/>
      <sz val="16"/>
      <color indexed="43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9"/>
      <name val="Arial"/>
      <family val="2"/>
    </font>
    <font>
      <b/>
      <sz val="12"/>
      <color indexed="63"/>
      <name val="Arial"/>
      <family val="2"/>
    </font>
    <font>
      <sz val="10"/>
      <color indexed="30"/>
      <name val="Arial"/>
      <family val="2"/>
    </font>
    <font>
      <sz val="14"/>
      <color indexed="30"/>
      <name val="Arial"/>
      <family val="2"/>
    </font>
    <font>
      <b/>
      <sz val="14"/>
      <color indexed="30"/>
      <name val="Arial"/>
      <family val="2"/>
    </font>
    <font>
      <b/>
      <sz val="16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2"/>
      <color indexed="63"/>
      <name val="Arial"/>
      <family val="2"/>
    </font>
    <font>
      <b/>
      <sz val="10"/>
      <color indexed="30"/>
      <name val="Geneva"/>
    </font>
    <font>
      <b/>
      <sz val="16"/>
      <color indexed="30"/>
      <name val="Arial"/>
      <family val="2"/>
    </font>
    <font>
      <b/>
      <sz val="14"/>
      <color indexed="63"/>
      <name val="Arial"/>
      <family val="2"/>
    </font>
    <font>
      <b/>
      <sz val="10"/>
      <color indexed="30"/>
      <name val="Arial"/>
      <family val="2"/>
    </font>
    <font>
      <sz val="10"/>
      <color indexed="2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u/>
      <sz val="12"/>
      <color indexed="23"/>
      <name val="Arial"/>
      <family val="2"/>
    </font>
    <font>
      <b/>
      <u/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Arial"/>
    </font>
    <font>
      <b/>
      <u/>
      <sz val="8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gray125">
        <fgColor indexed="8"/>
      </patternFill>
    </fill>
    <fill>
      <patternFill patternType="solid">
        <fgColor indexed="44"/>
        <bgColor indexed="64"/>
      </patternFill>
    </fill>
    <fill>
      <patternFill patternType="gray125">
        <fgColor indexed="63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63"/>
        <bgColor indexed="9"/>
      </patternFill>
    </fill>
    <fill>
      <patternFill patternType="gray125">
        <fgColor indexed="8"/>
        <bgColor indexed="9"/>
      </patternFill>
    </fill>
    <fill>
      <patternFill patternType="lightGray"/>
    </fill>
    <fill>
      <patternFill patternType="lightGray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</fills>
  <borders count="6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3" fontId="6" fillId="0" borderId="1" xfId="0" applyNumberFormat="1" applyFont="1" applyBorder="1"/>
    <xf numFmtId="0" fontId="0" fillId="0" borderId="2" xfId="0" applyBorder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16" fillId="0" borderId="0" xfId="0" applyFont="1"/>
    <xf numFmtId="0" fontId="12" fillId="2" borderId="3" xfId="0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1" fillId="0" borderId="0" xfId="0" applyNumberFormat="1" applyFont="1" applyAlignment="1" applyProtection="1">
      <alignment vertical="center"/>
      <protection locked="0"/>
    </xf>
    <xf numFmtId="4" fontId="21" fillId="0" borderId="10" xfId="0" applyNumberFormat="1" applyFont="1" applyBorder="1" applyAlignment="1" applyProtection="1">
      <alignment vertical="center" wrapText="1"/>
      <protection locked="0"/>
    </xf>
    <xf numFmtId="4" fontId="13" fillId="0" borderId="11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1" fillId="3" borderId="3" xfId="0" applyFont="1" applyFill="1" applyBorder="1" applyAlignment="1">
      <alignment horizontal="center"/>
    </xf>
    <xf numFmtId="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" fontId="10" fillId="4" borderId="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4" fontId="10" fillId="4" borderId="3" xfId="0" applyNumberFormat="1" applyFont="1" applyFill="1" applyBorder="1"/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center"/>
    </xf>
    <xf numFmtId="4" fontId="29" fillId="0" borderId="23" xfId="0" applyNumberFormat="1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29" fillId="0" borderId="18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4" fontId="29" fillId="0" borderId="28" xfId="0" applyNumberFormat="1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4" fillId="0" borderId="20" xfId="0" applyNumberFormat="1" applyFont="1" applyBorder="1" applyAlignment="1">
      <alignment horizontal="center" vertical="center" wrapText="1"/>
    </xf>
    <xf numFmtId="4" fontId="13" fillId="0" borderId="2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top" wrapText="1"/>
    </xf>
    <xf numFmtId="4" fontId="13" fillId="0" borderId="0" xfId="0" applyNumberFormat="1" applyFont="1"/>
    <xf numFmtId="4" fontId="13" fillId="0" borderId="27" xfId="0" applyNumberFormat="1" applyFont="1" applyBorder="1" applyAlignment="1">
      <alignment horizontal="center" vertical="top" wrapText="1"/>
    </xf>
    <xf numFmtId="4" fontId="13" fillId="7" borderId="11" xfId="0" applyNumberFormat="1" applyFont="1" applyFill="1" applyBorder="1" applyAlignment="1">
      <alignment horizontal="center" vertical="top" wrapText="1"/>
    </xf>
    <xf numFmtId="4" fontId="13" fillId="5" borderId="11" xfId="0" applyNumberFormat="1" applyFont="1" applyFill="1" applyBorder="1" applyAlignment="1">
      <alignment horizontal="center" vertical="top" wrapText="1"/>
    </xf>
    <xf numFmtId="4" fontId="9" fillId="0" borderId="27" xfId="0" applyNumberFormat="1" applyFont="1" applyBorder="1" applyAlignment="1">
      <alignment horizontal="center" vertical="top" wrapText="1"/>
    </xf>
    <xf numFmtId="4" fontId="13" fillId="5" borderId="29" xfId="0" applyNumberFormat="1" applyFont="1" applyFill="1" applyBorder="1" applyAlignment="1">
      <alignment horizontal="center" vertical="top" wrapText="1"/>
    </xf>
    <xf numFmtId="4" fontId="13" fillId="0" borderId="2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center"/>
    </xf>
    <xf numFmtId="3" fontId="0" fillId="0" borderId="0" xfId="0" applyNumberFormat="1"/>
    <xf numFmtId="3" fontId="15" fillId="0" borderId="18" xfId="0" applyNumberFormat="1" applyFont="1" applyBorder="1" applyAlignment="1">
      <alignment horizontal="center"/>
    </xf>
    <xf numFmtId="10" fontId="15" fillId="0" borderId="1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9" fillId="0" borderId="30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8" fillId="0" borderId="0" xfId="0" applyNumberFormat="1" applyFont="1"/>
    <xf numFmtId="4" fontId="8" fillId="8" borderId="0" xfId="0" applyNumberFormat="1" applyFont="1" applyFill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0" xfId="0" applyFont="1"/>
    <xf numFmtId="4" fontId="2" fillId="0" borderId="3" xfId="0" applyNumberFormat="1" applyFont="1" applyBorder="1"/>
    <xf numFmtId="4" fontId="10" fillId="0" borderId="0" xfId="0" applyNumberFormat="1" applyFont="1" applyAlignment="1">
      <alignment horizontal="center" vertical="center"/>
    </xf>
    <xf numFmtId="4" fontId="3" fillId="0" borderId="0" xfId="0" applyNumberFormat="1" applyFont="1"/>
    <xf numFmtId="0" fontId="36" fillId="0" borderId="0" xfId="0" applyFont="1"/>
    <xf numFmtId="0" fontId="34" fillId="9" borderId="0" xfId="0" applyFont="1" applyFill="1"/>
    <xf numFmtId="0" fontId="0" fillId="9" borderId="0" xfId="0" applyFill="1"/>
    <xf numFmtId="4" fontId="0" fillId="10" borderId="26" xfId="0" applyNumberFormat="1" applyFill="1" applyBorder="1" applyAlignment="1" applyProtection="1">
      <alignment vertical="center"/>
      <protection locked="0"/>
    </xf>
    <xf numFmtId="4" fontId="0" fillId="10" borderId="31" xfId="0" applyNumberFormat="1" applyFill="1" applyBorder="1" applyAlignment="1" applyProtection="1">
      <alignment vertical="center"/>
      <protection locked="0"/>
    </xf>
    <xf numFmtId="4" fontId="0" fillId="10" borderId="32" xfId="0" applyNumberFormat="1" applyFill="1" applyBorder="1" applyAlignment="1" applyProtection="1">
      <alignment vertical="center"/>
      <protection locked="0"/>
    </xf>
    <xf numFmtId="4" fontId="0" fillId="0" borderId="0" xfId="0" applyNumberFormat="1" applyAlignment="1">
      <alignment horizontal="right" vertical="center"/>
    </xf>
    <xf numFmtId="4" fontId="0" fillId="10" borderId="26" xfId="0" applyNumberFormat="1" applyFill="1" applyBorder="1" applyAlignment="1" applyProtection="1">
      <alignment horizontal="right" vertical="center"/>
      <protection locked="0"/>
    </xf>
    <xf numFmtId="4" fontId="0" fillId="10" borderId="31" xfId="0" applyNumberFormat="1" applyFill="1" applyBorder="1" applyAlignment="1" applyProtection="1">
      <alignment horizontal="right" vertical="center"/>
      <protection locked="0"/>
    </xf>
    <xf numFmtId="4" fontId="0" fillId="0" borderId="32" xfId="0" applyNumberFormat="1" applyBorder="1" applyAlignment="1">
      <alignment vertical="center"/>
    </xf>
    <xf numFmtId="0" fontId="37" fillId="9" borderId="0" xfId="0" applyFont="1" applyFill="1"/>
    <xf numFmtId="0" fontId="55" fillId="8" borderId="0" xfId="0" applyFont="1" applyFill="1"/>
    <xf numFmtId="9" fontId="59" fillId="10" borderId="3" xfId="0" applyNumberFormat="1" applyFont="1" applyFill="1" applyBorder="1" applyAlignment="1" applyProtection="1">
      <alignment horizontal="center" vertical="center"/>
      <protection locked="0"/>
    </xf>
    <xf numFmtId="4" fontId="0" fillId="10" borderId="32" xfId="0" applyNumberFormat="1" applyFill="1" applyBorder="1" applyAlignment="1" applyProtection="1">
      <alignment horizontal="right" vertical="center"/>
      <protection locked="0"/>
    </xf>
    <xf numFmtId="4" fontId="0" fillId="8" borderId="0" xfId="0" applyNumberFormat="1" applyFill="1"/>
    <xf numFmtId="4" fontId="2" fillId="11" borderId="3" xfId="0" applyNumberFormat="1" applyFont="1" applyFill="1" applyBorder="1"/>
    <xf numFmtId="4" fontId="3" fillId="10" borderId="33" xfId="0" applyNumberFormat="1" applyFont="1" applyFill="1" applyBorder="1" applyProtection="1">
      <protection locked="0"/>
    </xf>
    <xf numFmtId="4" fontId="3" fillId="10" borderId="34" xfId="0" applyNumberFormat="1" applyFont="1" applyFill="1" applyBorder="1" applyProtection="1">
      <protection locked="0"/>
    </xf>
    <xf numFmtId="4" fontId="3" fillId="11" borderId="23" xfId="0" applyNumberFormat="1" applyFont="1" applyFill="1" applyBorder="1"/>
    <xf numFmtId="4" fontId="11" fillId="6" borderId="30" xfId="0" applyNumberFormat="1" applyFont="1" applyFill="1" applyBorder="1" applyAlignment="1">
      <alignment horizontal="right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0" fillId="10" borderId="0" xfId="0" applyNumberFormat="1" applyFill="1" applyAlignment="1" applyProtection="1">
      <alignment horizontal="center"/>
      <protection locked="0"/>
    </xf>
    <xf numFmtId="0" fontId="0" fillId="10" borderId="24" xfId="0" applyFill="1" applyBorder="1" applyProtection="1">
      <protection locked="0"/>
    </xf>
    <xf numFmtId="4" fontId="0" fillId="10" borderId="25" xfId="0" applyNumberFormat="1" applyFill="1" applyBorder="1" applyAlignment="1" applyProtection="1">
      <alignment horizontal="center"/>
      <protection locked="0"/>
    </xf>
    <xf numFmtId="4" fontId="0" fillId="0" borderId="25" xfId="0" applyNumberFormat="1" applyBorder="1" applyAlignment="1">
      <alignment horizontal="center"/>
    </xf>
    <xf numFmtId="4" fontId="0" fillId="0" borderId="25" xfId="0" applyNumberFormat="1" applyBorder="1"/>
    <xf numFmtId="4" fontId="0" fillId="0" borderId="26" xfId="0" applyNumberFormat="1" applyBorder="1"/>
    <xf numFmtId="0" fontId="0" fillId="10" borderId="35" xfId="0" applyFill="1" applyBorder="1" applyProtection="1">
      <protection locked="0"/>
    </xf>
    <xf numFmtId="4" fontId="0" fillId="0" borderId="31" xfId="0" applyNumberFormat="1" applyBorder="1"/>
    <xf numFmtId="0" fontId="0" fillId="10" borderId="36" xfId="0" applyFill="1" applyBorder="1" applyProtection="1">
      <protection locked="0"/>
    </xf>
    <xf numFmtId="4" fontId="0" fillId="10" borderId="37" xfId="0" applyNumberFormat="1" applyFill="1" applyBorder="1" applyAlignment="1" applyProtection="1">
      <alignment horizontal="center"/>
      <protection locked="0"/>
    </xf>
    <xf numFmtId="4" fontId="0" fillId="0" borderId="37" xfId="0" applyNumberFormat="1" applyBorder="1" applyAlignment="1">
      <alignment horizontal="center"/>
    </xf>
    <xf numFmtId="4" fontId="0" fillId="0" borderId="37" xfId="0" applyNumberFormat="1" applyBorder="1"/>
    <xf numFmtId="4" fontId="0" fillId="0" borderId="32" xfId="0" applyNumberFormat="1" applyBorder="1"/>
    <xf numFmtId="4" fontId="9" fillId="0" borderId="0" xfId="0" applyNumberFormat="1" applyFont="1" applyAlignment="1">
      <alignment horizontal="center"/>
    </xf>
    <xf numFmtId="4" fontId="9" fillId="0" borderId="20" xfId="0" applyNumberFormat="1" applyFont="1" applyBorder="1" applyAlignment="1">
      <alignment horizontal="center"/>
    </xf>
    <xf numFmtId="4" fontId="0" fillId="10" borderId="31" xfId="0" applyNumberFormat="1" applyFill="1" applyBorder="1" applyProtection="1">
      <protection locked="0"/>
    </xf>
    <xf numFmtId="4" fontId="0" fillId="10" borderId="32" xfId="0" applyNumberFormat="1" applyFill="1" applyBorder="1" applyProtection="1">
      <protection locked="0"/>
    </xf>
    <xf numFmtId="4" fontId="60" fillId="6" borderId="23" xfId="0" applyNumberFormat="1" applyFont="1" applyFill="1" applyBorder="1" applyAlignment="1">
      <alignment horizontal="right" vertical="center"/>
    </xf>
    <xf numFmtId="0" fontId="13" fillId="0" borderId="35" xfId="0" applyFont="1" applyBorder="1" applyAlignment="1">
      <alignment horizontal="left"/>
    </xf>
    <xf numFmtId="4" fontId="13" fillId="0" borderId="31" xfId="0" applyNumberFormat="1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4" fontId="13" fillId="0" borderId="37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" fontId="13" fillId="0" borderId="32" xfId="0" applyNumberFormat="1" applyFont="1" applyBorder="1" applyAlignment="1">
      <alignment horizontal="center"/>
    </xf>
    <xf numFmtId="0" fontId="61" fillId="9" borderId="35" xfId="0" applyFont="1" applyFill="1" applyBorder="1" applyAlignment="1">
      <alignment horizontal="center"/>
    </xf>
    <xf numFmtId="0" fontId="61" fillId="9" borderId="0" xfId="0" applyFont="1" applyFill="1" applyAlignment="1">
      <alignment horizontal="center"/>
    </xf>
    <xf numFmtId="0" fontId="61" fillId="9" borderId="31" xfId="0" applyFont="1" applyFill="1" applyBorder="1" applyAlignment="1">
      <alignment horizontal="center"/>
    </xf>
    <xf numFmtId="4" fontId="4" fillId="6" borderId="38" xfId="0" applyNumberFormat="1" applyFont="1" applyFill="1" applyBorder="1" applyAlignment="1">
      <alignment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12" borderId="20" xfId="0" applyNumberFormat="1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vertical="center" wrapText="1"/>
    </xf>
    <xf numFmtId="4" fontId="14" fillId="0" borderId="31" xfId="0" applyNumberFormat="1" applyFont="1" applyBorder="1" applyAlignment="1">
      <alignment horizontal="center" vertical="center" wrapText="1"/>
    </xf>
    <xf numFmtId="4" fontId="21" fillId="0" borderId="40" xfId="0" applyNumberFormat="1" applyFont="1" applyBorder="1" applyAlignment="1">
      <alignment vertical="center" wrapText="1"/>
    </xf>
    <xf numFmtId="4" fontId="13" fillId="0" borderId="31" xfId="0" applyNumberFormat="1" applyFont="1" applyBorder="1" applyAlignment="1">
      <alignment horizontal="center" vertical="center" wrapText="1"/>
    </xf>
    <xf numFmtId="4" fontId="21" fillId="0" borderId="38" xfId="0" applyNumberFormat="1" applyFont="1" applyBorder="1" applyAlignment="1">
      <alignment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center" wrapText="1"/>
    </xf>
    <xf numFmtId="4" fontId="13" fillId="8" borderId="26" xfId="0" applyNumberFormat="1" applyFont="1" applyFill="1" applyBorder="1" applyAlignment="1">
      <alignment horizontal="center" vertical="center" wrapText="1"/>
    </xf>
    <xf numFmtId="4" fontId="13" fillId="8" borderId="0" xfId="0" applyNumberFormat="1" applyFont="1" applyFill="1" applyAlignment="1">
      <alignment horizontal="center" vertical="center" wrapText="1"/>
    </xf>
    <xf numFmtId="4" fontId="13" fillId="8" borderId="31" xfId="0" applyNumberFormat="1" applyFont="1" applyFill="1" applyBorder="1" applyAlignment="1">
      <alignment horizontal="center" vertical="center" wrapText="1"/>
    </xf>
    <xf numFmtId="4" fontId="9" fillId="12" borderId="19" xfId="0" applyNumberFormat="1" applyFont="1" applyFill="1" applyBorder="1" applyAlignment="1">
      <alignment horizontal="center" vertical="center" wrapText="1"/>
    </xf>
    <xf numFmtId="4" fontId="13" fillId="0" borderId="19" xfId="0" applyNumberFormat="1" applyFont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37" xfId="0" applyNumberFormat="1" applyFont="1" applyBorder="1" applyAlignment="1">
      <alignment horizontal="center" vertical="center" wrapText="1"/>
    </xf>
    <xf numFmtId="4" fontId="13" fillId="0" borderId="32" xfId="0" applyNumberFormat="1" applyFont="1" applyBorder="1" applyAlignment="1">
      <alignment horizontal="center" vertical="center" wrapText="1"/>
    </xf>
    <xf numFmtId="0" fontId="62" fillId="8" borderId="0" xfId="1" applyFont="1" applyFill="1" applyBorder="1" applyAlignment="1" applyProtection="1">
      <alignment horizontal="center" vertical="center"/>
      <protection locked="0"/>
    </xf>
    <xf numFmtId="4" fontId="21" fillId="0" borderId="40" xfId="0" applyNumberFormat="1" applyFont="1" applyBorder="1" applyAlignment="1" applyProtection="1">
      <alignment vertical="center" wrapText="1"/>
      <protection locked="0"/>
    </xf>
    <xf numFmtId="4" fontId="4" fillId="6" borderId="38" xfId="0" applyNumberFormat="1" applyFont="1" applyFill="1" applyBorder="1" applyAlignment="1" applyProtection="1">
      <alignment horizontal="center" vertical="center" wrapText="1"/>
      <protection locked="0"/>
    </xf>
    <xf numFmtId="4" fontId="13" fillId="5" borderId="0" xfId="0" applyNumberFormat="1" applyFont="1" applyFill="1" applyAlignment="1">
      <alignment horizontal="center" vertical="center" wrapText="1"/>
    </xf>
    <xf numFmtId="4" fontId="13" fillId="5" borderId="31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 applyProtection="1">
      <alignment vertical="center"/>
      <protection locked="0"/>
    </xf>
    <xf numFmtId="4" fontId="13" fillId="0" borderId="41" xfId="0" applyNumberFormat="1" applyFont="1" applyBorder="1" applyAlignment="1">
      <alignment horizontal="center" vertical="center" wrapText="1"/>
    </xf>
    <xf numFmtId="4" fontId="13" fillId="0" borderId="42" xfId="0" applyNumberFormat="1" applyFont="1" applyBorder="1" applyAlignment="1">
      <alignment horizontal="center" vertical="center" wrapText="1"/>
    </xf>
    <xf numFmtId="4" fontId="13" fillId="0" borderId="43" xfId="0" applyNumberFormat="1" applyFont="1" applyBorder="1" applyAlignment="1">
      <alignment horizontal="center" vertical="center" wrapText="1"/>
    </xf>
    <xf numFmtId="4" fontId="19" fillId="0" borderId="40" xfId="0" applyNumberFormat="1" applyFont="1" applyBorder="1" applyAlignment="1" applyProtection="1">
      <alignment vertical="center" wrapText="1"/>
      <protection locked="0"/>
    </xf>
    <xf numFmtId="4" fontId="19" fillId="0" borderId="44" xfId="0" applyNumberFormat="1" applyFont="1" applyBorder="1" applyAlignment="1" applyProtection="1">
      <alignment vertical="center" wrapText="1"/>
      <protection locked="0"/>
    </xf>
    <xf numFmtId="4" fontId="23" fillId="0" borderId="40" xfId="0" applyNumberFormat="1" applyFont="1" applyBorder="1" applyAlignment="1" applyProtection="1">
      <alignment horizontal="left" vertical="center" wrapText="1"/>
      <protection locked="0"/>
    </xf>
    <xf numFmtId="4" fontId="14" fillId="0" borderId="0" xfId="0" applyNumberFormat="1" applyFont="1" applyAlignment="1">
      <alignment horizontal="center" vertical="center" wrapText="1"/>
    </xf>
    <xf numFmtId="4" fontId="14" fillId="0" borderId="25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14" fillId="8" borderId="19" xfId="0" applyNumberFormat="1" applyFont="1" applyFill="1" applyBorder="1" applyAlignment="1">
      <alignment horizontal="center" vertical="center" wrapText="1"/>
    </xf>
    <xf numFmtId="4" fontId="14" fillId="8" borderId="20" xfId="0" applyNumberFormat="1" applyFont="1" applyFill="1" applyBorder="1" applyAlignment="1">
      <alignment horizontal="center" vertical="center" wrapText="1"/>
    </xf>
    <xf numFmtId="4" fontId="14" fillId="0" borderId="41" xfId="0" applyNumberFormat="1" applyFont="1" applyBorder="1" applyAlignment="1">
      <alignment horizontal="center" vertical="center" wrapText="1"/>
    </xf>
    <xf numFmtId="4" fontId="14" fillId="0" borderId="42" xfId="0" applyNumberFormat="1" applyFont="1" applyBorder="1" applyAlignment="1">
      <alignment horizontal="center" vertical="center" wrapText="1"/>
    </xf>
    <xf numFmtId="4" fontId="19" fillId="0" borderId="39" xfId="0" applyNumberFormat="1" applyFont="1" applyBorder="1" applyAlignment="1" applyProtection="1">
      <alignment vertical="center" wrapText="1"/>
      <protection locked="0"/>
    </xf>
    <xf numFmtId="4" fontId="4" fillId="0" borderId="38" xfId="0" applyNumberFormat="1" applyFont="1" applyBorder="1" applyAlignment="1">
      <alignment horizontal="left" vertical="center" wrapText="1"/>
    </xf>
    <xf numFmtId="4" fontId="61" fillId="9" borderId="45" xfId="0" applyNumberFormat="1" applyFont="1" applyFill="1" applyBorder="1" applyAlignment="1">
      <alignment horizontal="center" vertical="center" wrapText="1"/>
    </xf>
    <xf numFmtId="4" fontId="61" fillId="9" borderId="20" xfId="0" applyNumberFormat="1" applyFont="1" applyFill="1" applyBorder="1" applyAlignment="1">
      <alignment horizontal="center" vertical="center" wrapText="1"/>
    </xf>
    <xf numFmtId="4" fontId="61" fillId="9" borderId="39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46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26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38" xfId="0" applyNumberFormat="1" applyFont="1" applyBorder="1" applyAlignment="1" applyProtection="1">
      <alignment vertical="center" wrapText="1"/>
      <protection locked="0"/>
    </xf>
    <xf numFmtId="4" fontId="14" fillId="0" borderId="1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top" wrapText="1"/>
    </xf>
    <xf numFmtId="4" fontId="13" fillId="5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/>
    </xf>
    <xf numFmtId="4" fontId="13" fillId="0" borderId="31" xfId="0" applyNumberFormat="1" applyFont="1" applyBorder="1" applyAlignment="1">
      <alignment horizontal="center" vertical="top" wrapText="1"/>
    </xf>
    <xf numFmtId="4" fontId="13" fillId="5" borderId="31" xfId="0" applyNumberFormat="1" applyFont="1" applyFill="1" applyBorder="1" applyAlignment="1">
      <alignment horizontal="center" vertical="top" wrapText="1"/>
    </xf>
    <xf numFmtId="4" fontId="1" fillId="0" borderId="31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 vertical="top" wrapText="1"/>
    </xf>
    <xf numFmtId="4" fontId="4" fillId="0" borderId="20" xfId="0" applyNumberFormat="1" applyFont="1" applyBorder="1" applyAlignment="1">
      <alignment horizontal="center" vertical="top" wrapText="1"/>
    </xf>
    <xf numFmtId="4" fontId="13" fillId="0" borderId="25" xfId="0" applyNumberFormat="1" applyFont="1" applyBorder="1" applyAlignment="1">
      <alignment horizontal="center" vertical="top" wrapText="1"/>
    </xf>
    <xf numFmtId="4" fontId="13" fillId="0" borderId="26" xfId="0" applyNumberFormat="1" applyFont="1" applyBorder="1" applyAlignment="1">
      <alignment horizontal="center" vertical="top" wrapText="1"/>
    </xf>
    <xf numFmtId="4" fontId="14" fillId="0" borderId="19" xfId="0" applyNumberFormat="1" applyFont="1" applyBorder="1" applyAlignment="1">
      <alignment horizontal="center" vertical="top" wrapText="1"/>
    </xf>
    <xf numFmtId="4" fontId="14" fillId="0" borderId="20" xfId="0" applyNumberFormat="1" applyFont="1" applyBorder="1" applyAlignment="1">
      <alignment horizontal="center" vertical="top" wrapText="1"/>
    </xf>
    <xf numFmtId="4" fontId="14" fillId="0" borderId="25" xfId="0" applyNumberFormat="1" applyFont="1" applyBorder="1" applyAlignment="1">
      <alignment horizontal="center" vertical="top" wrapText="1"/>
    </xf>
    <xf numFmtId="4" fontId="14" fillId="0" borderId="26" xfId="0" applyNumberFormat="1" applyFont="1" applyBorder="1" applyAlignment="1">
      <alignment horizontal="center" vertical="top" wrapText="1"/>
    </xf>
    <xf numFmtId="4" fontId="9" fillId="11" borderId="19" xfId="0" applyNumberFormat="1" applyFont="1" applyFill="1" applyBorder="1" applyAlignment="1">
      <alignment horizontal="center" vertical="top" wrapText="1"/>
    </xf>
    <xf numFmtId="4" fontId="9" fillId="11" borderId="20" xfId="0" applyNumberFormat="1" applyFont="1" applyFill="1" applyBorder="1" applyAlignment="1">
      <alignment horizontal="center" vertical="top" wrapText="1"/>
    </xf>
    <xf numFmtId="4" fontId="13" fillId="0" borderId="43" xfId="0" applyNumberFormat="1" applyFont="1" applyBorder="1" applyAlignment="1">
      <alignment horizontal="center" vertical="top" wrapText="1"/>
    </xf>
    <xf numFmtId="4" fontId="13" fillId="5" borderId="43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top" wrapText="1"/>
    </xf>
    <xf numFmtId="4" fontId="13" fillId="8" borderId="31" xfId="0" applyNumberFormat="1" applyFont="1" applyFill="1" applyBorder="1" applyAlignment="1">
      <alignment horizontal="center" vertical="top" wrapText="1"/>
    </xf>
    <xf numFmtId="4" fontId="4" fillId="8" borderId="37" xfId="0" applyNumberFormat="1" applyFont="1" applyFill="1" applyBorder="1" applyAlignment="1">
      <alignment horizontal="center" vertical="top" wrapText="1"/>
    </xf>
    <xf numFmtId="4" fontId="4" fillId="8" borderId="32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/>
    <xf numFmtId="4" fontId="4" fillId="8" borderId="25" xfId="0" applyNumberFormat="1" applyFont="1" applyFill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top" wrapText="1"/>
    </xf>
    <xf numFmtId="4" fontId="13" fillId="8" borderId="26" xfId="0" applyNumberFormat="1" applyFont="1" applyFill="1" applyBorder="1" applyAlignment="1">
      <alignment horizontal="center" vertical="top" wrapText="1"/>
    </xf>
    <xf numFmtId="4" fontId="13" fillId="13" borderId="0" xfId="0" applyNumberFormat="1" applyFont="1" applyFill="1" applyAlignment="1">
      <alignment horizontal="center" vertical="top" wrapText="1"/>
    </xf>
    <xf numFmtId="4" fontId="13" fillId="13" borderId="31" xfId="0" applyNumberFormat="1" applyFont="1" applyFill="1" applyBorder="1" applyAlignment="1">
      <alignment horizontal="center" vertical="top" wrapText="1"/>
    </xf>
    <xf numFmtId="4" fontId="4" fillId="8" borderId="25" xfId="0" applyNumberFormat="1" applyFont="1" applyFill="1" applyBorder="1" applyAlignment="1">
      <alignment horizontal="center" vertical="top" wrapText="1"/>
    </xf>
    <xf numFmtId="4" fontId="13" fillId="14" borderId="0" xfId="0" applyNumberFormat="1" applyFont="1" applyFill="1" applyAlignment="1">
      <alignment horizontal="center" vertical="top" wrapText="1"/>
    </xf>
    <xf numFmtId="4" fontId="9" fillId="12" borderId="19" xfId="0" applyNumberFormat="1" applyFont="1" applyFill="1" applyBorder="1" applyAlignment="1">
      <alignment horizontal="center" vertical="top" wrapText="1"/>
    </xf>
    <xf numFmtId="4" fontId="9" fillId="12" borderId="20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vertical="center"/>
    </xf>
    <xf numFmtId="4" fontId="1" fillId="8" borderId="0" xfId="0" applyNumberFormat="1" applyFont="1" applyFill="1" applyAlignment="1">
      <alignment vertical="center"/>
    </xf>
    <xf numFmtId="4" fontId="4" fillId="8" borderId="0" xfId="0" applyNumberFormat="1" applyFont="1" applyFill="1" applyAlignment="1">
      <alignment horizontal="center" vertical="center" wrapText="1"/>
    </xf>
    <xf numFmtId="4" fontId="13" fillId="8" borderId="19" xfId="0" applyNumberFormat="1" applyFont="1" applyFill="1" applyBorder="1" applyAlignment="1">
      <alignment horizontal="center" vertical="center" wrapText="1"/>
    </xf>
    <xf numFmtId="4" fontId="4" fillId="8" borderId="31" xfId="0" applyNumberFormat="1" applyFont="1" applyFill="1" applyBorder="1" applyAlignment="1">
      <alignment horizontal="center" vertical="center" wrapText="1"/>
    </xf>
    <xf numFmtId="4" fontId="4" fillId="8" borderId="25" xfId="0" applyNumberFormat="1" applyFont="1" applyFill="1" applyBorder="1" applyAlignment="1">
      <alignment vertical="center" wrapText="1"/>
    </xf>
    <xf numFmtId="4" fontId="13" fillId="8" borderId="20" xfId="0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right"/>
    </xf>
    <xf numFmtId="10" fontId="4" fillId="10" borderId="0" xfId="0" applyNumberFormat="1" applyFont="1" applyFill="1" applyAlignment="1" applyProtection="1">
      <alignment horizontal="center"/>
      <protection locked="0"/>
    </xf>
    <xf numFmtId="4" fontId="0" fillId="10" borderId="31" xfId="0" applyNumberFormat="1" applyFill="1" applyBorder="1" applyAlignment="1" applyProtection="1">
      <alignment horizontal="right"/>
      <protection locked="0"/>
    </xf>
    <xf numFmtId="4" fontId="0" fillId="10" borderId="32" xfId="0" applyNumberFormat="1" applyFill="1" applyBorder="1" applyAlignment="1" applyProtection="1">
      <alignment horizontal="right"/>
      <protection locked="0"/>
    </xf>
    <xf numFmtId="3" fontId="63" fillId="10" borderId="18" xfId="0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>
      <alignment horizontal="right"/>
    </xf>
    <xf numFmtId="0" fontId="0" fillId="8" borderId="0" xfId="0" applyFill="1"/>
    <xf numFmtId="0" fontId="40" fillId="8" borderId="0" xfId="0" applyFont="1" applyFill="1"/>
    <xf numFmtId="0" fontId="41" fillId="8" borderId="0" xfId="0" applyFont="1" applyFill="1"/>
    <xf numFmtId="4" fontId="0" fillId="10" borderId="42" xfId="0" applyNumberFormat="1" applyFill="1" applyBorder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31" xfId="0" applyNumberFormat="1" applyFont="1" applyBorder="1" applyAlignment="1">
      <alignment horizontal="right"/>
    </xf>
    <xf numFmtId="4" fontId="4" fillId="0" borderId="31" xfId="0" applyNumberFormat="1" applyFont="1" applyBorder="1"/>
    <xf numFmtId="4" fontId="4" fillId="0" borderId="37" xfId="0" applyNumberFormat="1" applyFont="1" applyBorder="1"/>
    <xf numFmtId="4" fontId="4" fillId="0" borderId="32" xfId="0" applyNumberFormat="1" applyFont="1" applyBorder="1"/>
    <xf numFmtId="3" fontId="15" fillId="8" borderId="18" xfId="0" applyNumberFormat="1" applyFont="1" applyFill="1" applyBorder="1" applyAlignment="1">
      <alignment horizontal="center"/>
    </xf>
    <xf numFmtId="10" fontId="15" fillId="8" borderId="18" xfId="0" applyNumberFormat="1" applyFon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2" xfId="0" applyNumberFormat="1" applyFill="1" applyBorder="1"/>
    <xf numFmtId="0" fontId="0" fillId="8" borderId="2" xfId="0" applyFill="1" applyBorder="1" applyAlignment="1">
      <alignment horizontal="center"/>
    </xf>
    <xf numFmtId="3" fontId="0" fillId="8" borderId="0" xfId="0" applyNumberFormat="1" applyFill="1"/>
    <xf numFmtId="0" fontId="0" fillId="8" borderId="0" xfId="0" applyFill="1" applyAlignment="1">
      <alignment horizontal="center"/>
    </xf>
    <xf numFmtId="10" fontId="66" fillId="10" borderId="3" xfId="0" applyNumberFormat="1" applyFont="1" applyFill="1" applyBorder="1" applyAlignment="1" applyProtection="1">
      <alignment horizontal="center"/>
      <protection locked="0"/>
    </xf>
    <xf numFmtId="4" fontId="0" fillId="8" borderId="0" xfId="0" applyNumberFormat="1" applyFill="1" applyAlignment="1">
      <alignment vertical="center"/>
    </xf>
    <xf numFmtId="4" fontId="0" fillId="8" borderId="47" xfId="0" applyNumberFormat="1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4" fontId="4" fillId="8" borderId="49" xfId="0" applyNumberFormat="1" applyFont="1" applyFill="1" applyBorder="1" applyAlignment="1">
      <alignment vertical="center"/>
    </xf>
    <xf numFmtId="4" fontId="0" fillId="8" borderId="50" xfId="0" applyNumberFormat="1" applyFill="1" applyBorder="1" applyAlignment="1">
      <alignment vertical="center"/>
    </xf>
    <xf numFmtId="4" fontId="0" fillId="8" borderId="33" xfId="0" applyNumberFormat="1" applyFill="1" applyBorder="1" applyAlignment="1">
      <alignment horizontal="right" vertical="center"/>
    </xf>
    <xf numFmtId="4" fontId="0" fillId="8" borderId="34" xfId="0" applyNumberFormat="1" applyFill="1" applyBorder="1" applyAlignment="1">
      <alignment horizontal="right" vertical="center"/>
    </xf>
    <xf numFmtId="4" fontId="0" fillId="8" borderId="51" xfId="0" applyNumberFormat="1" applyFill="1" applyBorder="1" applyAlignment="1">
      <alignment vertical="center"/>
    </xf>
    <xf numFmtId="4" fontId="0" fillId="8" borderId="23" xfId="0" applyNumberFormat="1" applyFill="1" applyBorder="1" applyAlignment="1">
      <alignment horizontal="right" vertical="center"/>
    </xf>
    <xf numFmtId="4" fontId="4" fillId="8" borderId="34" xfId="0" applyNumberFormat="1" applyFont="1" applyFill="1" applyBorder="1" applyAlignment="1">
      <alignment horizontal="right" vertical="center"/>
    </xf>
    <xf numFmtId="4" fontId="21" fillId="8" borderId="39" xfId="0" applyNumberFormat="1" applyFont="1" applyFill="1" applyBorder="1" applyAlignment="1">
      <alignment vertical="center" wrapText="1"/>
    </xf>
    <xf numFmtId="4" fontId="21" fillId="8" borderId="40" xfId="0" applyNumberFormat="1" applyFont="1" applyFill="1" applyBorder="1" applyAlignment="1">
      <alignment vertical="center" wrapText="1"/>
    </xf>
    <xf numFmtId="4" fontId="21" fillId="0" borderId="39" xfId="0" applyNumberFormat="1" applyFont="1" applyBorder="1" applyAlignment="1">
      <alignment vertical="center" wrapText="1"/>
    </xf>
    <xf numFmtId="4" fontId="21" fillId="0" borderId="52" xfId="0" applyNumberFormat="1" applyFont="1" applyBorder="1" applyAlignment="1">
      <alignment vertical="center" wrapText="1"/>
    </xf>
    <xf numFmtId="4" fontId="61" fillId="9" borderId="38" xfId="0" applyNumberFormat="1" applyFont="1" applyFill="1" applyBorder="1" applyAlignment="1">
      <alignment horizontal="center" vertical="center" wrapText="1"/>
    </xf>
    <xf numFmtId="0" fontId="54" fillId="8" borderId="0" xfId="1" applyFont="1" applyFill="1" applyAlignment="1" applyProtection="1">
      <alignment horizontal="left" vertical="top"/>
      <protection hidden="1"/>
    </xf>
    <xf numFmtId="0" fontId="67" fillId="8" borderId="0" xfId="0" applyFont="1" applyFill="1" applyAlignment="1">
      <alignment vertical="center"/>
    </xf>
    <xf numFmtId="4" fontId="0" fillId="8" borderId="20" xfId="0" applyNumberFormat="1" applyFill="1" applyBorder="1" applyAlignment="1">
      <alignment vertical="center"/>
    </xf>
    <xf numFmtId="4" fontId="35" fillId="8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30" xfId="0" applyFont="1" applyBorder="1" applyAlignment="1">
      <alignment vertical="center"/>
    </xf>
    <xf numFmtId="4" fontId="9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4" fontId="0" fillId="5" borderId="31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" fontId="9" fillId="0" borderId="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4" fontId="26" fillId="0" borderId="0" xfId="0" applyNumberFormat="1" applyFont="1"/>
    <xf numFmtId="0" fontId="26" fillId="0" borderId="0" xfId="0" applyFont="1" applyAlignment="1">
      <alignment horizontal="right"/>
    </xf>
    <xf numFmtId="0" fontId="68" fillId="0" borderId="0" xfId="0" applyFont="1"/>
    <xf numFmtId="4" fontId="68" fillId="0" borderId="0" xfId="0" applyNumberFormat="1" applyFont="1" applyAlignment="1">
      <alignment horizontal="right"/>
    </xf>
    <xf numFmtId="0" fontId="68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Continuous"/>
    </xf>
    <xf numFmtId="3" fontId="6" fillId="0" borderId="17" xfId="0" applyNumberFormat="1" applyFont="1" applyBorder="1" applyAlignment="1">
      <alignment horizontal="centerContinuous"/>
    </xf>
    <xf numFmtId="0" fontId="6" fillId="0" borderId="0" xfId="0" applyFont="1"/>
    <xf numFmtId="3" fontId="6" fillId="0" borderId="2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15" borderId="18" xfId="0" applyNumberFormat="1" applyFont="1" applyFill="1" applyBorder="1" applyAlignment="1">
      <alignment horizontal="center"/>
    </xf>
    <xf numFmtId="3" fontId="6" fillId="15" borderId="22" xfId="0" applyNumberFormat="1" applyFont="1" applyFill="1" applyBorder="1" applyAlignment="1">
      <alignment horizontal="center"/>
    </xf>
    <xf numFmtId="14" fontId="0" fillId="0" borderId="0" xfId="0" applyNumberFormat="1"/>
    <xf numFmtId="3" fontId="6" fillId="0" borderId="53" xfId="0" applyNumberFormat="1" applyFont="1" applyBorder="1"/>
    <xf numFmtId="3" fontId="6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3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Continuous"/>
    </xf>
    <xf numFmtId="3" fontId="6" fillId="8" borderId="17" xfId="0" applyNumberFormat="1" applyFont="1" applyFill="1" applyBorder="1" applyAlignment="1">
      <alignment horizontal="centerContinuous"/>
    </xf>
    <xf numFmtId="0" fontId="6" fillId="8" borderId="0" xfId="0" applyFont="1" applyFill="1"/>
    <xf numFmtId="3" fontId="6" fillId="8" borderId="2" xfId="0" applyNumberFormat="1" applyFont="1" applyFill="1" applyBorder="1" applyAlignment="1">
      <alignment horizontal="center"/>
    </xf>
    <xf numFmtId="3" fontId="6" fillId="8" borderId="21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8" borderId="18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10" fontId="6" fillId="16" borderId="18" xfId="0" applyNumberFormat="1" applyFont="1" applyFill="1" applyBorder="1" applyAlignment="1">
      <alignment horizontal="center"/>
    </xf>
    <xf numFmtId="3" fontId="6" fillId="16" borderId="22" xfId="0" applyNumberFormat="1" applyFont="1" applyFill="1" applyBorder="1" applyAlignment="1">
      <alignment horizontal="center"/>
    </xf>
    <xf numFmtId="14" fontId="0" fillId="8" borderId="0" xfId="0" applyNumberFormat="1" applyFill="1"/>
    <xf numFmtId="3" fontId="6" fillId="8" borderId="53" xfId="0" applyNumberFormat="1" applyFont="1" applyFill="1" applyBorder="1"/>
    <xf numFmtId="3" fontId="6" fillId="8" borderId="1" xfId="0" applyNumberFormat="1" applyFont="1" applyFill="1" applyBorder="1"/>
    <xf numFmtId="3" fontId="6" fillId="8" borderId="54" xfId="0" applyNumberFormat="1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3" xfId="0" applyFill="1" applyBorder="1" applyAlignment="1">
      <alignment horizontal="center"/>
    </xf>
    <xf numFmtId="0" fontId="25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4" fontId="9" fillId="8" borderId="20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4" fontId="9" fillId="8" borderId="0" xfId="0" applyNumberFormat="1" applyFont="1" applyFill="1" applyAlignment="1">
      <alignment horizontal="center" vertical="center"/>
    </xf>
    <xf numFmtId="0" fontId="0" fillId="8" borderId="30" xfId="0" applyFill="1" applyBorder="1" applyAlignment="1">
      <alignment vertical="center"/>
    </xf>
    <xf numFmtId="0" fontId="34" fillId="8" borderId="0" xfId="0" applyFont="1" applyFill="1" applyAlignment="1">
      <alignment vertical="center"/>
    </xf>
    <xf numFmtId="4" fontId="34" fillId="8" borderId="0" xfId="0" applyNumberFormat="1" applyFont="1" applyFill="1" applyAlignment="1">
      <alignment vertical="center"/>
    </xf>
    <xf numFmtId="4" fontId="34" fillId="8" borderId="0" xfId="0" applyNumberFormat="1" applyFont="1" applyFill="1" applyAlignment="1">
      <alignment horizontal="center" vertical="center"/>
    </xf>
    <xf numFmtId="0" fontId="35" fillId="8" borderId="0" xfId="0" applyFont="1" applyFill="1" applyAlignment="1">
      <alignment vertical="center"/>
    </xf>
    <xf numFmtId="0" fontId="9" fillId="8" borderId="19" xfId="0" applyFont="1" applyFill="1" applyBorder="1" applyAlignment="1">
      <alignment horizontal="center" vertical="center"/>
    </xf>
    <xf numFmtId="0" fontId="4" fillId="8" borderId="0" xfId="0" applyFont="1" applyFill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11" borderId="0" xfId="0" applyNumberFormat="1" applyFont="1" applyFill="1"/>
    <xf numFmtId="4" fontId="2" fillId="11" borderId="0" xfId="0" applyNumberFormat="1" applyFont="1" applyFill="1"/>
    <xf numFmtId="9" fontId="69" fillId="1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center"/>
    </xf>
    <xf numFmtId="0" fontId="61" fillId="9" borderId="30" xfId="0" applyFont="1" applyFill="1" applyBorder="1" applyAlignment="1">
      <alignment horizontal="center"/>
    </xf>
    <xf numFmtId="0" fontId="61" fillId="9" borderId="19" xfId="0" applyFont="1" applyFill="1" applyBorder="1" applyAlignment="1">
      <alignment horizontal="center"/>
    </xf>
    <xf numFmtId="0" fontId="61" fillId="9" borderId="20" xfId="0" applyFont="1" applyFill="1" applyBorder="1" applyAlignment="1">
      <alignment horizontal="center"/>
    </xf>
    <xf numFmtId="9" fontId="59" fillId="10" borderId="20" xfId="0" applyNumberFormat="1" applyFont="1" applyFill="1" applyBorder="1" applyAlignment="1" applyProtection="1">
      <alignment horizontal="center"/>
      <protection locked="0"/>
    </xf>
    <xf numFmtId="0" fontId="0" fillId="0" borderId="52" xfId="0" applyBorder="1"/>
    <xf numFmtId="0" fontId="11" fillId="0" borderId="24" xfId="0" applyFont="1" applyBorder="1" applyAlignment="1">
      <alignment horizontal="center"/>
    </xf>
    <xf numFmtId="4" fontId="10" fillId="6" borderId="55" xfId="0" applyNumberFormat="1" applyFont="1" applyFill="1" applyBorder="1" applyAlignment="1">
      <alignment horizontal="right"/>
    </xf>
    <xf numFmtId="0" fontId="11" fillId="9" borderId="39" xfId="0" applyFont="1" applyFill="1" applyBorder="1"/>
    <xf numFmtId="0" fontId="0" fillId="0" borderId="26" xfId="0" applyBorder="1"/>
    <xf numFmtId="0" fontId="0" fillId="0" borderId="44" xfId="0" applyBorder="1"/>
    <xf numFmtId="0" fontId="0" fillId="0" borderId="40" xfId="0" applyBorder="1"/>
    <xf numFmtId="0" fontId="0" fillId="0" borderId="31" xfId="0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5" fillId="0" borderId="0" xfId="0" applyFont="1"/>
    <xf numFmtId="0" fontId="31" fillId="0" borderId="0" xfId="0" applyFont="1"/>
    <xf numFmtId="9" fontId="59" fillId="10" borderId="27" xfId="0" applyNumberFormat="1" applyFont="1" applyFill="1" applyBorder="1" applyAlignment="1" applyProtection="1">
      <alignment horizontal="center" vertical="center"/>
      <protection locked="0"/>
    </xf>
    <xf numFmtId="4" fontId="4" fillId="0" borderId="40" xfId="0" applyNumberFormat="1" applyFont="1" applyBorder="1" applyAlignment="1">
      <alignment horizontal="center" vertical="center" wrapText="1"/>
    </xf>
    <xf numFmtId="4" fontId="4" fillId="0" borderId="48" xfId="0" applyNumberFormat="1" applyFont="1" applyBorder="1" applyAlignment="1">
      <alignment horizontal="center" vertical="center" wrapText="1"/>
    </xf>
    <xf numFmtId="4" fontId="4" fillId="0" borderId="31" xfId="0" applyNumberFormat="1" applyFont="1" applyBorder="1" applyAlignment="1">
      <alignment horizontal="center" vertical="center" wrapText="1"/>
    </xf>
    <xf numFmtId="4" fontId="13" fillId="0" borderId="38" xfId="0" applyNumberFormat="1" applyFont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 wrapText="1"/>
    </xf>
    <xf numFmtId="4" fontId="19" fillId="0" borderId="38" xfId="0" applyNumberFormat="1" applyFont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center" vertical="center" wrapText="1"/>
    </xf>
    <xf numFmtId="4" fontId="13" fillId="0" borderId="40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13" fillId="0" borderId="39" xfId="0" applyNumberFormat="1" applyFont="1" applyBorder="1" applyAlignment="1">
      <alignment vertical="center" wrapText="1"/>
    </xf>
    <xf numFmtId="4" fontId="13" fillId="0" borderId="40" xfId="0" applyNumberFormat="1" applyFont="1" applyBorder="1" applyAlignment="1">
      <alignment vertical="center" wrapText="1"/>
    </xf>
    <xf numFmtId="4" fontId="19" fillId="0" borderId="0" xfId="0" applyNumberFormat="1" applyFont="1" applyAlignment="1">
      <alignment horizontal="center" vertical="center" wrapText="1"/>
    </xf>
    <xf numFmtId="4" fontId="13" fillId="0" borderId="38" xfId="0" applyNumberFormat="1" applyFont="1" applyBorder="1" applyAlignment="1">
      <alignment vertical="center" wrapText="1"/>
    </xf>
    <xf numFmtId="4" fontId="9" fillId="0" borderId="19" xfId="0" applyNumberFormat="1" applyFont="1" applyBorder="1" applyAlignment="1">
      <alignment horizontal="center" vertical="center" wrapText="1"/>
    </xf>
    <xf numFmtId="4" fontId="4" fillId="8" borderId="40" xfId="0" applyNumberFormat="1" applyFont="1" applyFill="1" applyBorder="1" applyAlignment="1">
      <alignment vertical="center" wrapText="1"/>
    </xf>
    <xf numFmtId="4" fontId="13" fillId="8" borderId="40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center" wrapText="1"/>
    </xf>
    <xf numFmtId="4" fontId="19" fillId="8" borderId="38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horizontal="center" vertical="center" wrapText="1"/>
    </xf>
    <xf numFmtId="4" fontId="13" fillId="8" borderId="40" xfId="0" applyNumberFormat="1" applyFont="1" applyFill="1" applyBorder="1" applyAlignment="1">
      <alignment horizontal="left" vertical="center" wrapText="1"/>
    </xf>
    <xf numFmtId="4" fontId="13" fillId="8" borderId="40" xfId="0" applyNumberFormat="1" applyFont="1" applyFill="1" applyBorder="1" applyAlignment="1">
      <alignment vertical="center" wrapText="1"/>
    </xf>
    <xf numFmtId="4" fontId="13" fillId="8" borderId="38" xfId="0" applyNumberFormat="1" applyFont="1" applyFill="1" applyBorder="1" applyAlignment="1">
      <alignment vertical="center" wrapText="1"/>
    </xf>
    <xf numFmtId="4" fontId="13" fillId="6" borderId="30" xfId="0" applyNumberFormat="1" applyFont="1" applyFill="1" applyBorder="1" applyAlignment="1">
      <alignment horizontal="center" vertical="center" wrapText="1"/>
    </xf>
    <xf numFmtId="4" fontId="1" fillId="8" borderId="0" xfId="0" applyNumberFormat="1" applyFont="1" applyFill="1"/>
    <xf numFmtId="4" fontId="13" fillId="8" borderId="52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top" wrapText="1"/>
    </xf>
    <xf numFmtId="4" fontId="21" fillId="8" borderId="40" xfId="0" applyNumberFormat="1" applyFont="1" applyFill="1" applyBorder="1" applyAlignment="1">
      <alignment vertical="top" wrapText="1"/>
    </xf>
    <xf numFmtId="4" fontId="13" fillId="8" borderId="52" xfId="0" applyNumberFormat="1" applyFont="1" applyFill="1" applyBorder="1" applyAlignment="1">
      <alignment horizontal="center" vertical="top" wrapText="1"/>
    </xf>
    <xf numFmtId="4" fontId="13" fillId="6" borderId="30" xfId="0" applyNumberFormat="1" applyFont="1" applyFill="1" applyBorder="1" applyAlignment="1">
      <alignment horizontal="center" vertical="top" wrapText="1"/>
    </xf>
    <xf numFmtId="4" fontId="1" fillId="0" borderId="0" xfId="0" applyNumberFormat="1" applyFont="1"/>
    <xf numFmtId="4" fontId="4" fillId="0" borderId="39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center" wrapText="1"/>
    </xf>
    <xf numFmtId="4" fontId="13" fillId="0" borderId="38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top" wrapText="1"/>
    </xf>
    <xf numFmtId="4" fontId="13" fillId="0" borderId="40" xfId="0" applyNumberFormat="1" applyFont="1" applyBorder="1" applyAlignment="1">
      <alignment horizontal="left" vertical="top" wrapText="1"/>
    </xf>
    <xf numFmtId="4" fontId="21" fillId="0" borderId="10" xfId="0" applyNumberFormat="1" applyFont="1" applyBorder="1" applyAlignment="1">
      <alignment horizontal="left" vertical="top" wrapText="1"/>
    </xf>
    <xf numFmtId="4" fontId="4" fillId="0" borderId="40" xfId="0" applyNumberFormat="1" applyFont="1" applyBorder="1" applyAlignment="1">
      <alignment horizontal="left" vertical="top" wrapText="1"/>
    </xf>
    <xf numFmtId="4" fontId="4" fillId="0" borderId="38" xfId="0" applyNumberFormat="1" applyFont="1" applyBorder="1" applyAlignment="1">
      <alignment horizontal="left" vertical="top" wrapText="1"/>
    </xf>
    <xf numFmtId="4" fontId="4" fillId="6" borderId="52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Alignment="1">
      <alignment horizontal="left"/>
    </xf>
    <xf numFmtId="4" fontId="4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center" wrapText="1"/>
    </xf>
    <xf numFmtId="4" fontId="21" fillId="0" borderId="23" xfId="0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top" wrapText="1"/>
    </xf>
    <xf numFmtId="4" fontId="21" fillId="0" borderId="23" xfId="0" applyNumberFormat="1" applyFont="1" applyBorder="1" applyAlignment="1">
      <alignment vertical="top" wrapText="1"/>
    </xf>
    <xf numFmtId="4" fontId="13" fillId="0" borderId="23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0" fontId="13" fillId="0" borderId="30" xfId="0" applyFont="1" applyBorder="1" applyAlignment="1">
      <alignment horizontal="left"/>
    </xf>
    <xf numFmtId="4" fontId="13" fillId="0" borderId="19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" fontId="13" fillId="0" borderId="20" xfId="0" applyNumberFormat="1" applyFont="1" applyBorder="1" applyAlignment="1">
      <alignment horizontal="center"/>
    </xf>
    <xf numFmtId="0" fontId="0" fillId="0" borderId="35" xfId="0" applyBorder="1" applyAlignment="1">
      <alignment wrapText="1"/>
    </xf>
    <xf numFmtId="4" fontId="0" fillId="10" borderId="12" xfId="0" applyNumberFormat="1" applyFill="1" applyBorder="1" applyAlignment="1" applyProtection="1">
      <alignment horizontal="right"/>
      <protection locked="0"/>
    </xf>
    <xf numFmtId="4" fontId="0" fillId="0" borderId="56" xfId="0" applyNumberFormat="1" applyBorder="1" applyAlignment="1">
      <alignment horizontal="right"/>
    </xf>
    <xf numFmtId="4" fontId="0" fillId="0" borderId="55" xfId="0" applyNumberFormat="1" applyBorder="1" applyAlignment="1">
      <alignment horizontal="right"/>
    </xf>
    <xf numFmtId="0" fontId="4" fillId="17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3" fillId="0" borderId="35" xfId="0" applyFont="1" applyBorder="1" applyAlignment="1">
      <alignment wrapText="1"/>
    </xf>
    <xf numFmtId="0" fontId="11" fillId="0" borderId="26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0" borderId="56" xfId="0" applyFill="1" applyBorder="1" applyProtection="1">
      <protection locked="0"/>
    </xf>
    <xf numFmtId="0" fontId="0" fillId="10" borderId="31" xfId="0" applyFill="1" applyBorder="1" applyProtection="1">
      <protection locked="0"/>
    </xf>
    <xf numFmtId="9" fontId="4" fillId="10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38" xfId="0" applyNumberFormat="1" applyFont="1" applyBorder="1" applyAlignment="1">
      <alignment vertical="center" wrapText="1"/>
    </xf>
    <xf numFmtId="9" fontId="1" fillId="10" borderId="30" xfId="2" applyFont="1" applyFill="1" applyBorder="1" applyAlignment="1" applyProtection="1">
      <alignment horizontal="center" vertical="center"/>
      <protection locked="0"/>
    </xf>
    <xf numFmtId="9" fontId="1" fillId="10" borderId="19" xfId="2" applyFont="1" applyFill="1" applyBorder="1" applyAlignment="1" applyProtection="1">
      <alignment horizontal="center" vertical="center"/>
      <protection locked="0"/>
    </xf>
    <xf numFmtId="9" fontId="1" fillId="10" borderId="20" xfId="2" applyFont="1" applyFill="1" applyBorder="1" applyAlignment="1" applyProtection="1">
      <alignment horizontal="center" vertical="center"/>
      <protection locked="0"/>
    </xf>
    <xf numFmtId="0" fontId="36" fillId="8" borderId="0" xfId="0" applyFont="1" applyFill="1"/>
    <xf numFmtId="0" fontId="56" fillId="8" borderId="0" xfId="0" applyFont="1" applyFill="1"/>
    <xf numFmtId="0" fontId="57" fillId="8" borderId="0" xfId="0" applyFont="1" applyFill="1" applyAlignment="1">
      <alignment horizontal="center" vertical="center"/>
    </xf>
    <xf numFmtId="0" fontId="48" fillId="9" borderId="0" xfId="0" applyFont="1" applyFill="1"/>
    <xf numFmtId="0" fontId="7" fillId="9" borderId="0" xfId="0" applyFont="1" applyFill="1" applyAlignment="1">
      <alignment horizontal="center" vertical="center"/>
    </xf>
    <xf numFmtId="0" fontId="58" fillId="9" borderId="0" xfId="0" applyFont="1" applyFill="1"/>
    <xf numFmtId="0" fontId="49" fillId="9" borderId="0" xfId="0" applyFont="1" applyFill="1"/>
    <xf numFmtId="0" fontId="38" fillId="9" borderId="0" xfId="0" applyFont="1" applyFill="1"/>
    <xf numFmtId="0" fontId="45" fillId="9" borderId="0" xfId="0" applyFont="1" applyFill="1" applyAlignment="1">
      <alignment horizontal="right"/>
    </xf>
    <xf numFmtId="0" fontId="8" fillId="9" borderId="0" xfId="1" applyFont="1" applyFill="1" applyAlignment="1" applyProtection="1"/>
    <xf numFmtId="0" fontId="43" fillId="9" borderId="0" xfId="1" applyFont="1" applyFill="1" applyAlignment="1" applyProtection="1"/>
    <xf numFmtId="0" fontId="46" fillId="9" borderId="0" xfId="1" applyFont="1" applyFill="1" applyBorder="1" applyAlignment="1" applyProtection="1"/>
    <xf numFmtId="0" fontId="38" fillId="9" borderId="0" xfId="1" applyFont="1" applyFill="1" applyBorder="1" applyAlignment="1" applyProtection="1"/>
    <xf numFmtId="0" fontId="45" fillId="9" borderId="0" xfId="0" applyFont="1" applyFill="1" applyAlignment="1">
      <alignment horizontal="right" vertical="center"/>
    </xf>
    <xf numFmtId="0" fontId="8" fillId="9" borderId="0" xfId="1" applyFont="1" applyFill="1" applyAlignment="1" applyProtection="1">
      <alignment wrapText="1"/>
    </xf>
    <xf numFmtId="0" fontId="54" fillId="18" borderId="3" xfId="1" applyFont="1" applyFill="1" applyBorder="1" applyAlignment="1" applyProtection="1">
      <alignment horizontal="center" vertical="center"/>
    </xf>
    <xf numFmtId="0" fontId="54" fillId="18" borderId="3" xfId="1" applyFont="1" applyFill="1" applyBorder="1" applyAlignment="1" applyProtection="1"/>
    <xf numFmtId="0" fontId="45" fillId="9" borderId="0" xfId="1" applyFont="1" applyFill="1" applyAlignment="1" applyProtection="1">
      <alignment wrapText="1"/>
    </xf>
    <xf numFmtId="0" fontId="39" fillId="9" borderId="0" xfId="1" applyFont="1" applyFill="1" applyAlignment="1" applyProtection="1"/>
    <xf numFmtId="0" fontId="45" fillId="8" borderId="0" xfId="0" applyFont="1" applyFill="1" applyAlignment="1">
      <alignment horizontal="right"/>
    </xf>
    <xf numFmtId="0" fontId="64" fillId="8" borderId="0" xfId="0" applyFont="1" applyFill="1"/>
    <xf numFmtId="0" fontId="49" fillId="8" borderId="0" xfId="0" applyFont="1" applyFill="1"/>
    <xf numFmtId="0" fontId="50" fillId="8" borderId="0" xfId="1" applyFont="1" applyFill="1" applyAlignment="1" applyProtection="1"/>
    <xf numFmtId="0" fontId="39" fillId="8" borderId="0" xfId="1" applyFont="1" applyFill="1" applyAlignment="1" applyProtection="1"/>
    <xf numFmtId="0" fontId="65" fillId="8" borderId="0" xfId="0" applyFont="1" applyFill="1" applyAlignment="1">
      <alignment horizontal="right"/>
    </xf>
    <xf numFmtId="0" fontId="44" fillId="8" borderId="0" xfId="1" applyFont="1" applyFill="1" applyAlignment="1" applyProtection="1"/>
    <xf numFmtId="0" fontId="54" fillId="8" borderId="0" xfId="1" applyFont="1" applyFill="1" applyAlignment="1" applyProtection="1">
      <alignment horizontal="left" vertical="top"/>
    </xf>
    <xf numFmtId="0" fontId="42" fillId="8" borderId="0" xfId="1" applyFont="1" applyFill="1" applyAlignment="1" applyProtection="1"/>
    <xf numFmtId="0" fontId="35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0" fontId="40" fillId="9" borderId="0" xfId="0" applyFont="1" applyFill="1" applyAlignment="1">
      <alignment horizontal="right" wrapText="1"/>
    </xf>
    <xf numFmtId="0" fontId="47" fillId="9" borderId="0" xfId="0" applyFont="1" applyFill="1" applyAlignment="1">
      <alignment horizontal="right" wrapText="1"/>
    </xf>
    <xf numFmtId="0" fontId="69" fillId="11" borderId="50" xfId="0" applyFont="1" applyFill="1" applyBorder="1" applyAlignment="1">
      <alignment horizontal="left" vertical="top" wrapText="1"/>
    </xf>
    <xf numFmtId="0" fontId="69" fillId="11" borderId="57" xfId="0" applyFont="1" applyFill="1" applyBorder="1" applyAlignment="1">
      <alignment horizontal="left" vertical="top" wrapText="1"/>
    </xf>
    <xf numFmtId="0" fontId="69" fillId="11" borderId="47" xfId="0" applyFont="1" applyFill="1" applyBorder="1" applyAlignment="1">
      <alignment horizontal="left" vertical="top" wrapText="1"/>
    </xf>
    <xf numFmtId="0" fontId="69" fillId="11" borderId="48" xfId="0" applyFont="1" applyFill="1" applyBorder="1" applyAlignment="1">
      <alignment horizontal="left" vertical="top" wrapText="1"/>
    </xf>
    <xf numFmtId="0" fontId="69" fillId="11" borderId="51" xfId="0" applyFont="1" applyFill="1" applyBorder="1" applyAlignment="1">
      <alignment horizontal="left" vertical="top" wrapText="1"/>
    </xf>
    <xf numFmtId="0" fontId="69" fillId="11" borderId="11" xfId="0" applyFont="1" applyFill="1" applyBorder="1" applyAlignment="1">
      <alignment horizontal="left" vertical="top" wrapText="1"/>
    </xf>
    <xf numFmtId="0" fontId="54" fillId="18" borderId="30" xfId="1" applyFont="1" applyFill="1" applyBorder="1" applyAlignment="1" applyProtection="1"/>
    <xf numFmtId="0" fontId="54" fillId="18" borderId="20" xfId="1" applyFont="1" applyFill="1" applyBorder="1" applyAlignment="1" applyProtection="1"/>
    <xf numFmtId="0" fontId="54" fillId="18" borderId="30" xfId="0" applyFont="1" applyFill="1" applyBorder="1"/>
    <xf numFmtId="0" fontId="54" fillId="18" borderId="20" xfId="0" applyFont="1" applyFill="1" applyBorder="1"/>
    <xf numFmtId="4" fontId="4" fillId="0" borderId="30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11" fillId="19" borderId="30" xfId="0" applyNumberFormat="1" applyFont="1" applyFill="1" applyBorder="1" applyAlignment="1">
      <alignment horizontal="center" vertical="center"/>
    </xf>
    <xf numFmtId="4" fontId="11" fillId="19" borderId="20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70" fillId="18" borderId="24" xfId="1" applyFont="1" applyFill="1" applyBorder="1" applyAlignment="1" applyProtection="1">
      <alignment horizontal="center" vertical="center"/>
    </xf>
    <xf numFmtId="0" fontId="70" fillId="18" borderId="26" xfId="1" applyFont="1" applyFill="1" applyBorder="1" applyAlignment="1" applyProtection="1">
      <alignment horizontal="center" vertical="center"/>
    </xf>
    <xf numFmtId="0" fontId="70" fillId="18" borderId="36" xfId="1" applyFont="1" applyFill="1" applyBorder="1" applyAlignment="1" applyProtection="1">
      <alignment horizontal="center" vertical="center"/>
    </xf>
    <xf numFmtId="0" fontId="70" fillId="18" borderId="32" xfId="1" applyFont="1" applyFill="1" applyBorder="1" applyAlignment="1" applyProtection="1">
      <alignment horizontal="center" vertical="center"/>
    </xf>
    <xf numFmtId="0" fontId="0" fillId="0" borderId="57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11" xfId="0" applyBorder="1"/>
    <xf numFmtId="0" fontId="10" fillId="9" borderId="30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0" xfId="0" applyAlignment="1">
      <alignment horizontal="center"/>
    </xf>
    <xf numFmtId="0" fontId="71" fillId="18" borderId="24" xfId="1" applyFont="1" applyFill="1" applyBorder="1" applyAlignment="1" applyProtection="1">
      <alignment horizontal="center" vertical="center"/>
    </xf>
    <xf numFmtId="0" fontId="71" fillId="18" borderId="26" xfId="1" applyFont="1" applyFill="1" applyBorder="1" applyAlignment="1" applyProtection="1">
      <alignment horizontal="center" vertical="center"/>
    </xf>
    <xf numFmtId="0" fontId="71" fillId="18" borderId="36" xfId="1" applyFont="1" applyFill="1" applyBorder="1" applyAlignment="1" applyProtection="1">
      <alignment horizontal="center" vertical="center"/>
    </xf>
    <xf numFmtId="0" fontId="71" fillId="18" borderId="32" xfId="1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24" fillId="0" borderId="0" xfId="0" applyFont="1" applyAlignment="1">
      <alignment horizontal="center"/>
    </xf>
    <xf numFmtId="3" fontId="8" fillId="20" borderId="30" xfId="0" applyNumberFormat="1" applyFont="1" applyFill="1" applyBorder="1" applyAlignment="1">
      <alignment horizontal="center"/>
    </xf>
    <xf numFmtId="3" fontId="8" fillId="20" borderId="19" xfId="0" applyNumberFormat="1" applyFont="1" applyFill="1" applyBorder="1" applyAlignment="1">
      <alignment horizontal="center"/>
    </xf>
    <xf numFmtId="3" fontId="8" fillId="20" borderId="20" xfId="0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71" fillId="18" borderId="24" xfId="1" applyFont="1" applyFill="1" applyBorder="1" applyAlignment="1" applyProtection="1">
      <alignment vertical="center"/>
    </xf>
    <xf numFmtId="0" fontId="0" fillId="0" borderId="26" xfId="0" applyBorder="1"/>
    <xf numFmtId="0" fontId="0" fillId="0" borderId="36" xfId="0" applyBorder="1"/>
    <xf numFmtId="0" fontId="0" fillId="0" borderId="32" xfId="0" applyBorder="1"/>
    <xf numFmtId="0" fontId="71" fillId="18" borderId="26" xfId="1" applyFont="1" applyFill="1" applyBorder="1" applyAlignment="1" applyProtection="1">
      <alignment vertical="center"/>
    </xf>
    <xf numFmtId="0" fontId="71" fillId="18" borderId="36" xfId="1" applyFont="1" applyFill="1" applyBorder="1" applyAlignment="1" applyProtection="1">
      <alignment vertical="center"/>
    </xf>
    <xf numFmtId="0" fontId="71" fillId="18" borderId="32" xfId="1" applyFont="1" applyFill="1" applyBorder="1" applyAlignment="1" applyProtection="1">
      <alignment vertical="center"/>
    </xf>
    <xf numFmtId="3" fontId="6" fillId="8" borderId="13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"/>
    </xf>
    <xf numFmtId="3" fontId="6" fillId="8" borderId="14" xfId="0" applyNumberFormat="1" applyFont="1" applyFill="1" applyBorder="1" applyAlignment="1">
      <alignment horizontal="center"/>
    </xf>
    <xf numFmtId="3" fontId="6" fillId="8" borderId="2" xfId="0" applyNumberFormat="1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4" fontId="4" fillId="8" borderId="30" xfId="0" applyNumberFormat="1" applyFont="1" applyFill="1" applyBorder="1" applyAlignment="1">
      <alignment horizontal="center" vertical="center"/>
    </xf>
    <xf numFmtId="4" fontId="4" fillId="8" borderId="19" xfId="0" applyNumberFormat="1" applyFont="1" applyFill="1" applyBorder="1" applyAlignment="1">
      <alignment horizontal="center" vertical="center"/>
    </xf>
    <xf numFmtId="4" fontId="4" fillId="8" borderId="20" xfId="0" applyNumberFormat="1" applyFont="1" applyFill="1" applyBorder="1" applyAlignment="1">
      <alignment horizontal="center" vertical="center"/>
    </xf>
    <xf numFmtId="4" fontId="11" fillId="6" borderId="30" xfId="0" applyNumberFormat="1" applyFont="1" applyFill="1" applyBorder="1" applyAlignment="1">
      <alignment horizontal="center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11" fillId="9" borderId="30" xfId="0" applyNumberFormat="1" applyFont="1" applyFill="1" applyBorder="1" applyAlignment="1">
      <alignment horizontal="center" vertical="center"/>
    </xf>
    <xf numFmtId="4" fontId="11" fillId="9" borderId="19" xfId="0" applyNumberFormat="1" applyFont="1" applyFill="1" applyBorder="1" applyAlignment="1">
      <alignment horizontal="center" vertical="center"/>
    </xf>
    <xf numFmtId="4" fontId="11" fillId="9" borderId="20" xfId="0" applyNumberFormat="1" applyFont="1" applyFill="1" applyBorder="1" applyAlignment="1">
      <alignment horizontal="center" vertical="center"/>
    </xf>
    <xf numFmtId="4" fontId="10" fillId="6" borderId="30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20" xfId="0" applyNumberFormat="1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8" fillId="20" borderId="30" xfId="0" applyFont="1" applyFill="1" applyBorder="1" applyAlignment="1">
      <alignment horizontal="center"/>
    </xf>
    <xf numFmtId="0" fontId="8" fillId="20" borderId="19" xfId="0" applyFont="1" applyFill="1" applyBorder="1" applyAlignment="1">
      <alignment horizontal="center"/>
    </xf>
    <xf numFmtId="0" fontId="8" fillId="20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17" borderId="30" xfId="0" applyFont="1" applyFill="1" applyBorder="1" applyAlignment="1">
      <alignment horizontal="center"/>
    </xf>
    <xf numFmtId="0" fontId="4" fillId="17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0" fontId="62" fillId="18" borderId="24" xfId="1" applyFont="1" applyFill="1" applyBorder="1" applyAlignment="1" applyProtection="1">
      <alignment horizontal="center" vertical="center"/>
    </xf>
    <xf numFmtId="0" fontId="62" fillId="18" borderId="26" xfId="1" applyFont="1" applyFill="1" applyBorder="1" applyAlignment="1" applyProtection="1">
      <alignment horizontal="center" vertical="center"/>
    </xf>
    <xf numFmtId="0" fontId="62" fillId="18" borderId="36" xfId="1" applyFont="1" applyFill="1" applyBorder="1" applyAlignment="1" applyProtection="1">
      <alignment horizontal="center" vertical="center"/>
    </xf>
    <xf numFmtId="0" fontId="62" fillId="18" borderId="32" xfId="1" applyFont="1" applyFill="1" applyBorder="1" applyAlignment="1" applyProtection="1">
      <alignment horizontal="center" vertical="center"/>
    </xf>
    <xf numFmtId="0" fontId="72" fillId="9" borderId="30" xfId="0" applyFont="1" applyFill="1" applyBorder="1" applyAlignment="1">
      <alignment horizontal="center" vertical="center"/>
    </xf>
    <xf numFmtId="0" fontId="72" fillId="9" borderId="20" xfId="0" applyFont="1" applyFill="1" applyBorder="1" applyAlignment="1">
      <alignment horizontal="center" vertical="center"/>
    </xf>
    <xf numFmtId="4" fontId="17" fillId="20" borderId="30" xfId="0" applyNumberFormat="1" applyFont="1" applyFill="1" applyBorder="1" applyAlignment="1">
      <alignment horizontal="center" vertical="center"/>
    </xf>
    <xf numFmtId="4" fontId="17" fillId="20" borderId="19" xfId="0" applyNumberFormat="1" applyFont="1" applyFill="1" applyBorder="1" applyAlignment="1">
      <alignment horizontal="center" vertical="center"/>
    </xf>
    <xf numFmtId="4" fontId="17" fillId="20" borderId="20" xfId="0" applyNumberFormat="1" applyFont="1" applyFill="1" applyBorder="1" applyAlignment="1">
      <alignment horizontal="center" vertical="center"/>
    </xf>
    <xf numFmtId="4" fontId="61" fillId="9" borderId="49" xfId="0" applyNumberFormat="1" applyFont="1" applyFill="1" applyBorder="1" applyAlignment="1">
      <alignment horizontal="center" vertical="center"/>
    </xf>
    <xf numFmtId="4" fontId="61" fillId="9" borderId="58" xfId="0" applyNumberFormat="1" applyFont="1" applyFill="1" applyBorder="1" applyAlignment="1">
      <alignment horizontal="center" vertical="center"/>
    </xf>
    <xf numFmtId="4" fontId="61" fillId="9" borderId="27" xfId="0" applyNumberFormat="1" applyFont="1" applyFill="1" applyBorder="1" applyAlignment="1">
      <alignment horizontal="center" vertical="center"/>
    </xf>
    <xf numFmtId="4" fontId="11" fillId="6" borderId="49" xfId="0" applyNumberFormat="1" applyFont="1" applyFill="1" applyBorder="1" applyAlignment="1">
      <alignment horizontal="center" vertical="center"/>
    </xf>
    <xf numFmtId="4" fontId="11" fillId="6" borderId="58" xfId="0" applyNumberFormat="1" applyFont="1" applyFill="1" applyBorder="1" applyAlignment="1">
      <alignment horizontal="center" vertical="center"/>
    </xf>
    <xf numFmtId="4" fontId="11" fillId="6" borderId="27" xfId="0" applyNumberFormat="1" applyFont="1" applyFill="1" applyBorder="1" applyAlignment="1">
      <alignment horizontal="center" vertical="center"/>
    </xf>
    <xf numFmtId="4" fontId="10" fillId="9" borderId="49" xfId="0" applyNumberFormat="1" applyFont="1" applyFill="1" applyBorder="1" applyAlignment="1">
      <alignment horizontal="center" vertical="center"/>
    </xf>
    <xf numFmtId="4" fontId="10" fillId="9" borderId="27" xfId="0" applyNumberFormat="1" applyFont="1" applyFill="1" applyBorder="1" applyAlignment="1">
      <alignment horizontal="center" vertical="center"/>
    </xf>
    <xf numFmtId="0" fontId="61" fillId="20" borderId="24" xfId="0" applyFont="1" applyFill="1" applyBorder="1" applyAlignment="1">
      <alignment horizontal="center"/>
    </xf>
    <xf numFmtId="0" fontId="61" fillId="20" borderId="25" xfId="0" applyFont="1" applyFill="1" applyBorder="1" applyAlignment="1">
      <alignment horizontal="center"/>
    </xf>
    <xf numFmtId="0" fontId="61" fillId="20" borderId="26" xfId="0" applyFont="1" applyFill="1" applyBorder="1" applyAlignment="1">
      <alignment horizontal="center"/>
    </xf>
    <xf numFmtId="4" fontId="11" fillId="20" borderId="30" xfId="0" applyNumberFormat="1" applyFont="1" applyFill="1" applyBorder="1" applyAlignment="1">
      <alignment horizontal="center" vertical="center"/>
    </xf>
    <xf numFmtId="4" fontId="11" fillId="20" borderId="19" xfId="0" applyNumberFormat="1" applyFont="1" applyFill="1" applyBorder="1" applyAlignment="1">
      <alignment horizontal="center" vertical="center"/>
    </xf>
    <xf numFmtId="4" fontId="11" fillId="20" borderId="20" xfId="0" applyNumberFormat="1" applyFont="1" applyFill="1" applyBorder="1" applyAlignment="1">
      <alignment horizontal="center" vertical="center"/>
    </xf>
    <xf numFmtId="0" fontId="74" fillId="18" borderId="24" xfId="1" applyFont="1" applyFill="1" applyBorder="1" applyAlignment="1" applyProtection="1">
      <alignment horizontal="center" vertical="center"/>
    </xf>
    <xf numFmtId="0" fontId="74" fillId="18" borderId="25" xfId="1" applyFont="1" applyFill="1" applyBorder="1" applyAlignment="1" applyProtection="1">
      <alignment horizontal="center" vertical="center"/>
    </xf>
    <xf numFmtId="0" fontId="74" fillId="18" borderId="26" xfId="1" applyFont="1" applyFill="1" applyBorder="1" applyAlignment="1" applyProtection="1">
      <alignment horizontal="center" vertical="center"/>
    </xf>
    <xf numFmtId="0" fontId="74" fillId="18" borderId="36" xfId="1" applyFont="1" applyFill="1" applyBorder="1" applyAlignment="1" applyProtection="1">
      <alignment horizontal="center" vertical="center"/>
    </xf>
    <xf numFmtId="0" fontId="74" fillId="18" borderId="37" xfId="1" applyFont="1" applyFill="1" applyBorder="1" applyAlignment="1" applyProtection="1">
      <alignment horizontal="center" vertical="center"/>
    </xf>
    <xf numFmtId="0" fontId="74" fillId="18" borderId="32" xfId="1" applyFont="1" applyFill="1" applyBorder="1" applyAlignment="1" applyProtection="1">
      <alignment horizontal="center" vertical="center"/>
    </xf>
    <xf numFmtId="4" fontId="11" fillId="20" borderId="30" xfId="0" applyNumberFormat="1" applyFont="1" applyFill="1" applyBorder="1" applyAlignment="1" applyProtection="1">
      <alignment horizontal="center" vertical="center"/>
      <protection locked="0"/>
    </xf>
    <xf numFmtId="4" fontId="11" fillId="20" borderId="19" xfId="0" applyNumberFormat="1" applyFont="1" applyFill="1" applyBorder="1" applyAlignment="1" applyProtection="1">
      <alignment horizontal="center" vertical="center"/>
      <protection locked="0"/>
    </xf>
    <xf numFmtId="4" fontId="11" fillId="20" borderId="20" xfId="0" applyNumberFormat="1" applyFont="1" applyFill="1" applyBorder="1" applyAlignment="1" applyProtection="1">
      <alignment horizontal="center" vertical="center"/>
      <protection locked="0"/>
    </xf>
    <xf numFmtId="0" fontId="71" fillId="18" borderId="24" xfId="1" applyFont="1" applyFill="1" applyBorder="1" applyAlignment="1" applyProtection="1">
      <alignment horizontal="center" vertical="center"/>
      <protection locked="0"/>
    </xf>
    <xf numFmtId="0" fontId="71" fillId="18" borderId="26" xfId="1" applyFont="1" applyFill="1" applyBorder="1" applyAlignment="1" applyProtection="1">
      <alignment horizontal="center" vertical="center"/>
      <protection locked="0"/>
    </xf>
    <xf numFmtId="0" fontId="71" fillId="18" borderId="36" xfId="1" applyFont="1" applyFill="1" applyBorder="1" applyAlignment="1" applyProtection="1">
      <alignment horizontal="center" vertical="center"/>
      <protection locked="0"/>
    </xf>
    <xf numFmtId="0" fontId="71" fillId="18" borderId="32" xfId="1" applyFont="1" applyFill="1" applyBorder="1" applyAlignment="1" applyProtection="1">
      <alignment horizontal="center" vertical="center"/>
      <protection locked="0"/>
    </xf>
    <xf numFmtId="0" fontId="62" fillId="18" borderId="24" xfId="1" applyFont="1" applyFill="1" applyBorder="1" applyAlignment="1" applyProtection="1">
      <alignment horizontal="center" vertical="center"/>
      <protection locked="0"/>
    </xf>
    <xf numFmtId="0" fontId="62" fillId="18" borderId="26" xfId="1" applyFont="1" applyFill="1" applyBorder="1" applyAlignment="1" applyProtection="1">
      <alignment horizontal="center" vertical="center"/>
      <protection locked="0"/>
    </xf>
    <xf numFmtId="0" fontId="62" fillId="18" borderId="36" xfId="1" applyFont="1" applyFill="1" applyBorder="1" applyAlignment="1" applyProtection="1">
      <alignment horizontal="center" vertical="center"/>
      <protection locked="0"/>
    </xf>
    <xf numFmtId="0" fontId="62" fillId="18" borderId="32" xfId="1" applyFont="1" applyFill="1" applyBorder="1" applyAlignment="1" applyProtection="1">
      <alignment horizontal="center" vertical="center"/>
      <protection locked="0"/>
    </xf>
    <xf numFmtId="0" fontId="11" fillId="20" borderId="30" xfId="0" applyFont="1" applyFill="1" applyBorder="1" applyAlignment="1">
      <alignment horizontal="center" vertical="center"/>
    </xf>
    <xf numFmtId="0" fontId="11" fillId="20" borderId="19" xfId="0" applyFont="1" applyFill="1" applyBorder="1" applyAlignment="1">
      <alignment horizontal="center" vertical="center"/>
    </xf>
    <xf numFmtId="0" fontId="11" fillId="2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1" borderId="3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" fontId="10" fillId="2" borderId="30" xfId="0" applyNumberFormat="1" applyFont="1" applyFill="1" applyBorder="1" applyAlignment="1">
      <alignment horizontal="center"/>
    </xf>
    <xf numFmtId="4" fontId="10" fillId="2" borderId="20" xfId="0" applyNumberFormat="1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4" fillId="0" borderId="14" xfId="0" applyNumberFormat="1" applyFont="1" applyBorder="1" applyAlignment="1">
      <alignment horizontal="left" vertical="center"/>
    </xf>
    <xf numFmtId="4" fontId="4" fillId="0" borderId="21" xfId="0" applyNumberFormat="1" applyFont="1" applyBorder="1" applyAlignment="1">
      <alignment horizontal="left" vertical="center"/>
    </xf>
    <xf numFmtId="0" fontId="8" fillId="21" borderId="35" xfId="0" applyFont="1" applyFill="1" applyBorder="1" applyAlignment="1">
      <alignment horizontal="center"/>
    </xf>
    <xf numFmtId="0" fontId="8" fillId="21" borderId="0" xfId="0" applyFont="1" applyFill="1" applyAlignment="1">
      <alignment horizontal="center"/>
    </xf>
    <xf numFmtId="4" fontId="4" fillId="0" borderId="15" xfId="0" applyNumberFormat="1" applyFont="1" applyBorder="1" applyAlignment="1">
      <alignment horizontal="left" vertical="center"/>
    </xf>
    <xf numFmtId="4" fontId="4" fillId="0" borderId="22" xfId="0" applyNumberFormat="1" applyFont="1" applyBorder="1" applyAlignment="1">
      <alignment horizontal="left" vertical="center"/>
    </xf>
    <xf numFmtId="0" fontId="11" fillId="22" borderId="30" xfId="0" applyFont="1" applyFill="1" applyBorder="1" applyAlignment="1">
      <alignment horizontal="center"/>
    </xf>
    <xf numFmtId="0" fontId="11" fillId="22" borderId="19" xfId="0" applyFont="1" applyFill="1" applyBorder="1" applyAlignment="1">
      <alignment horizontal="center"/>
    </xf>
    <xf numFmtId="0" fontId="11" fillId="22" borderId="20" xfId="0" applyFont="1" applyFill="1" applyBorder="1" applyAlignment="1">
      <alignment horizontal="center"/>
    </xf>
    <xf numFmtId="0" fontId="8" fillId="21" borderId="30" xfId="0" applyFont="1" applyFill="1" applyBorder="1" applyAlignment="1">
      <alignment horizontal="center"/>
    </xf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Relación Costes (Fijos - Variables)</a:t>
            </a:r>
          </a:p>
        </c:rich>
      </c:tx>
      <c:layout>
        <c:manualLayout>
          <c:xMode val="edge"/>
          <c:yMode val="edge"/>
          <c:x val="0.18712689046861469"/>
          <c:y val="3.82816754647242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02442602482"/>
          <c:y val="0.38829787234042551"/>
          <c:w val="0.67062338831812041"/>
          <c:h val="0.45744680851063829"/>
        </c:manualLayout>
      </c:layout>
      <c:bar3DChart>
        <c:barDir val="col"/>
        <c:grouping val="clustered"/>
        <c:varyColors val="0"/>
        <c:ser>
          <c:idx val="0"/>
          <c:order val="0"/>
          <c:tx>
            <c:v>Fijos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Estadísticas!$E$13:$G$13</c:f>
              <c:numCache>
                <c:formatCode>#,##0.00</c:formatCode>
                <c:ptCount val="3"/>
                <c:pt idx="0">
                  <c:v>9106.49856</c:v>
                </c:pt>
                <c:pt idx="1">
                  <c:v>43734.49856</c:v>
                </c:pt>
                <c:pt idx="2">
                  <c:v>193788.49856000001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F-439D-9EE3-4FBEE4D20394}"/>
            </c:ext>
          </c:extLst>
        </c:ser>
        <c:ser>
          <c:idx val="1"/>
          <c:order val="1"/>
          <c:tx>
            <c:v>Variables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Estadísticas!$E$14:$G$14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F-439D-9EE3-4FBEE4D2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85472"/>
        <c:axId val="326578808"/>
        <c:axId val="0"/>
      </c:bar3DChart>
      <c:catAx>
        <c:axId val="32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62767250001677"/>
          <c:y val="0.76779301463721528"/>
          <c:w val="0.15601049868766403"/>
          <c:h val="0.16479479390918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29494750656167"/>
          <c:y val="3.82814275081286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264248704663211E-2"/>
          <c:y val="0.3736851708603281"/>
          <c:w val="0.88082901554404147"/>
          <c:h val="0.46842225643055208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 Estado de Tesorería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Estadísticas!$E$16:$G$16</c:f>
              <c:numCache>
                <c:formatCode>#,##0.00</c:formatCode>
                <c:ptCount val="3"/>
                <c:pt idx="0">
                  <c:v>5033.4601176859505</c:v>
                </c:pt>
                <c:pt idx="1">
                  <c:v>-20155.711322975207</c:v>
                </c:pt>
                <c:pt idx="2">
                  <c:v>-123040.26773421487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C-470E-B44B-01C1C10A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26586256"/>
        <c:axId val="326587432"/>
        <c:axId val="0"/>
      </c:bar3DChart>
      <c:catAx>
        <c:axId val="3265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8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53454255718035"/>
          <c:y val="3.7958977350053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03626943005181"/>
          <c:y val="0.41579054222487211"/>
          <c:w val="0.8704663212435233"/>
          <c:h val="0.41052737080430407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Evolución: Pérdidas y Ganancias</c:v>
          </c:tx>
          <c:spPr>
            <a:pattFill prst="diagBrick">
              <a:fgClr>
                <a:srgbClr val="9999FF"/>
              </a:fgClr>
              <a:bgClr>
                <a:srgbClr val="CCFFCC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Estadísticas!$E$18:$G$18</c:f>
              <c:numCache>
                <c:formatCode>#,##0.00</c:formatCode>
                <c:ptCount val="3"/>
                <c:pt idx="0">
                  <c:v>8473.8450882644629</c:v>
                </c:pt>
                <c:pt idx="1">
                  <c:v>-12767.556411239668</c:v>
                </c:pt>
                <c:pt idx="2">
                  <c:v>-94821.556411239668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0E7-89F3-57074CB7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6592528"/>
        <c:axId val="326592920"/>
        <c:axId val="0"/>
      </c:bar3DChart>
      <c:catAx>
        <c:axId val="3265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58</xdr:row>
      <xdr:rowOff>128587</xdr:rowOff>
    </xdr:from>
    <xdr:to>
      <xdr:col>6</xdr:col>
      <xdr:colOff>609601</xdr:colOff>
      <xdr:row>74</xdr:row>
      <xdr:rowOff>80962</xdr:rowOff>
    </xdr:to>
    <xdr:graphicFrame macro="">
      <xdr:nvGraphicFramePr>
        <xdr:cNvPr id="33182" name="Chart 1">
          <a:extLst>
            <a:ext uri="{FF2B5EF4-FFF2-40B4-BE49-F238E27FC236}">
              <a16:creationId xmlns:a16="http://schemas.microsoft.com/office/drawing/2014/main" id="{00000000-0008-0000-1500-00009E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330062</xdr:colOff>
      <xdr:row>19</xdr:row>
      <xdr:rowOff>106845</xdr:rowOff>
    </xdr:from>
    <xdr:to>
      <xdr:col>13</xdr:col>
      <xdr:colOff>25262</xdr:colOff>
      <xdr:row>35</xdr:row>
      <xdr:rowOff>66260</xdr:rowOff>
    </xdr:to>
    <xdr:graphicFrame macro="">
      <xdr:nvGraphicFramePr>
        <xdr:cNvPr id="33183" name="Chart 2">
          <a:extLst>
            <a:ext uri="{FF2B5EF4-FFF2-40B4-BE49-F238E27FC236}">
              <a16:creationId xmlns:a16="http://schemas.microsoft.com/office/drawing/2014/main" id="{00000000-0008-0000-1500-00009F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738860</xdr:colOff>
      <xdr:row>19</xdr:row>
      <xdr:rowOff>102188</xdr:rowOff>
    </xdr:from>
    <xdr:to>
      <xdr:col>6</xdr:col>
      <xdr:colOff>434060</xdr:colOff>
      <xdr:row>35</xdr:row>
      <xdr:rowOff>83138</xdr:rowOff>
    </xdr:to>
    <xdr:graphicFrame macro="">
      <xdr:nvGraphicFramePr>
        <xdr:cNvPr id="33184" name="Chart 3">
          <a:extLst>
            <a:ext uri="{FF2B5EF4-FFF2-40B4-BE49-F238E27FC236}">
              <a16:creationId xmlns:a16="http://schemas.microsoft.com/office/drawing/2014/main" id="{00000000-0008-0000-1500-0000A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0.50098</cdr:x>
      <cdr:y>0.50291</cdr:y>
    </cdr:from>
    <cdr:to>
      <cdr:x>0.55599</cdr:x>
      <cdr:y>0.57373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109" y="1260475"/>
          <a:ext cx="244126" cy="180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85725</xdr:rowOff>
    </xdr:from>
    <xdr:to>
      <xdr:col>2</xdr:col>
      <xdr:colOff>76200</xdr:colOff>
      <xdr:row>18</xdr:row>
      <xdr:rowOff>85725</xdr:rowOff>
    </xdr:to>
    <xdr:sp macro="" textlink="">
      <xdr:nvSpPr>
        <xdr:cNvPr id="311702" name="Line 2">
          <a:extLst>
            <a:ext uri="{FF2B5EF4-FFF2-40B4-BE49-F238E27FC236}">
              <a16:creationId xmlns:a16="http://schemas.microsoft.com/office/drawing/2014/main" id="{00000000-0008-0000-1800-000096C10400}"/>
            </a:ext>
          </a:extLst>
        </xdr:cNvPr>
        <xdr:cNvSpPr>
          <a:spLocks noChangeShapeType="1"/>
        </xdr:cNvSpPr>
      </xdr:nvSpPr>
      <xdr:spPr bwMode="auto">
        <a:xfrm>
          <a:off x="152400" y="34290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18</xdr:row>
      <xdr:rowOff>85725</xdr:rowOff>
    </xdr:from>
    <xdr:to>
      <xdr:col>4</xdr:col>
      <xdr:colOff>628650</xdr:colOff>
      <xdr:row>18</xdr:row>
      <xdr:rowOff>85725</xdr:rowOff>
    </xdr:to>
    <xdr:sp macro="" textlink="">
      <xdr:nvSpPr>
        <xdr:cNvPr id="311703" name="Line 3">
          <a:extLst>
            <a:ext uri="{FF2B5EF4-FFF2-40B4-BE49-F238E27FC236}">
              <a16:creationId xmlns:a16="http://schemas.microsoft.com/office/drawing/2014/main" id="{00000000-0008-0000-1800-000097C10400}"/>
            </a:ext>
          </a:extLst>
        </xdr:cNvPr>
        <xdr:cNvSpPr>
          <a:spLocks noChangeShapeType="1"/>
        </xdr:cNvSpPr>
      </xdr:nvSpPr>
      <xdr:spPr bwMode="auto">
        <a:xfrm>
          <a:off x="3457575" y="34290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22</xdr:row>
      <xdr:rowOff>85725</xdr:rowOff>
    </xdr:from>
    <xdr:to>
      <xdr:col>2</xdr:col>
      <xdr:colOff>76200</xdr:colOff>
      <xdr:row>22</xdr:row>
      <xdr:rowOff>85725</xdr:rowOff>
    </xdr:to>
    <xdr:sp macro="" textlink="">
      <xdr:nvSpPr>
        <xdr:cNvPr id="311704" name="Line 4">
          <a:extLst>
            <a:ext uri="{FF2B5EF4-FFF2-40B4-BE49-F238E27FC236}">
              <a16:creationId xmlns:a16="http://schemas.microsoft.com/office/drawing/2014/main" id="{00000000-0008-0000-1800-000098C10400}"/>
            </a:ext>
          </a:extLst>
        </xdr:cNvPr>
        <xdr:cNvSpPr>
          <a:spLocks noChangeShapeType="1"/>
        </xdr:cNvSpPr>
      </xdr:nvSpPr>
      <xdr:spPr bwMode="auto">
        <a:xfrm>
          <a:off x="152400" y="423862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22</xdr:row>
      <xdr:rowOff>85725</xdr:rowOff>
    </xdr:from>
    <xdr:to>
      <xdr:col>4</xdr:col>
      <xdr:colOff>628650</xdr:colOff>
      <xdr:row>22</xdr:row>
      <xdr:rowOff>85725</xdr:rowOff>
    </xdr:to>
    <xdr:sp macro="" textlink="">
      <xdr:nvSpPr>
        <xdr:cNvPr id="311705" name="Line 5">
          <a:extLst>
            <a:ext uri="{FF2B5EF4-FFF2-40B4-BE49-F238E27FC236}">
              <a16:creationId xmlns:a16="http://schemas.microsoft.com/office/drawing/2014/main" id="{00000000-0008-0000-1800-000099C10400}"/>
            </a:ext>
          </a:extLst>
        </xdr:cNvPr>
        <xdr:cNvSpPr>
          <a:spLocks noChangeShapeType="1"/>
        </xdr:cNvSpPr>
      </xdr:nvSpPr>
      <xdr:spPr bwMode="auto">
        <a:xfrm>
          <a:off x="3457575" y="423862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33</xdr:row>
      <xdr:rowOff>85725</xdr:rowOff>
    </xdr:from>
    <xdr:to>
      <xdr:col>2</xdr:col>
      <xdr:colOff>76200</xdr:colOff>
      <xdr:row>33</xdr:row>
      <xdr:rowOff>85725</xdr:rowOff>
    </xdr:to>
    <xdr:sp macro="" textlink="">
      <xdr:nvSpPr>
        <xdr:cNvPr id="311706" name="Line 6">
          <a:extLst>
            <a:ext uri="{FF2B5EF4-FFF2-40B4-BE49-F238E27FC236}">
              <a16:creationId xmlns:a16="http://schemas.microsoft.com/office/drawing/2014/main" id="{00000000-0008-0000-1800-00009AC10400}"/>
            </a:ext>
          </a:extLst>
        </xdr:cNvPr>
        <xdr:cNvSpPr>
          <a:spLocks noChangeShapeType="1"/>
        </xdr:cNvSpPr>
      </xdr:nvSpPr>
      <xdr:spPr bwMode="auto">
        <a:xfrm>
          <a:off x="152400" y="62007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33</xdr:row>
      <xdr:rowOff>85725</xdr:rowOff>
    </xdr:from>
    <xdr:to>
      <xdr:col>4</xdr:col>
      <xdr:colOff>628650</xdr:colOff>
      <xdr:row>33</xdr:row>
      <xdr:rowOff>85725</xdr:rowOff>
    </xdr:to>
    <xdr:sp macro="" textlink="">
      <xdr:nvSpPr>
        <xdr:cNvPr id="311707" name="Line 7">
          <a:extLst>
            <a:ext uri="{FF2B5EF4-FFF2-40B4-BE49-F238E27FC236}">
              <a16:creationId xmlns:a16="http://schemas.microsoft.com/office/drawing/2014/main" id="{00000000-0008-0000-1800-00009BC10400}"/>
            </a:ext>
          </a:extLst>
        </xdr:cNvPr>
        <xdr:cNvSpPr>
          <a:spLocks noChangeShapeType="1"/>
        </xdr:cNvSpPr>
      </xdr:nvSpPr>
      <xdr:spPr bwMode="auto">
        <a:xfrm>
          <a:off x="3457575" y="62007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37</xdr:row>
      <xdr:rowOff>85725</xdr:rowOff>
    </xdr:from>
    <xdr:to>
      <xdr:col>2</xdr:col>
      <xdr:colOff>76200</xdr:colOff>
      <xdr:row>37</xdr:row>
      <xdr:rowOff>85725</xdr:rowOff>
    </xdr:to>
    <xdr:sp macro="" textlink="">
      <xdr:nvSpPr>
        <xdr:cNvPr id="311708" name="Line 8">
          <a:extLst>
            <a:ext uri="{FF2B5EF4-FFF2-40B4-BE49-F238E27FC236}">
              <a16:creationId xmlns:a16="http://schemas.microsoft.com/office/drawing/2014/main" id="{00000000-0008-0000-1800-00009CC10400}"/>
            </a:ext>
          </a:extLst>
        </xdr:cNvPr>
        <xdr:cNvSpPr>
          <a:spLocks noChangeShapeType="1"/>
        </xdr:cNvSpPr>
      </xdr:nvSpPr>
      <xdr:spPr bwMode="auto">
        <a:xfrm>
          <a:off x="152400" y="70104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37</xdr:row>
      <xdr:rowOff>85725</xdr:rowOff>
    </xdr:from>
    <xdr:to>
      <xdr:col>4</xdr:col>
      <xdr:colOff>628650</xdr:colOff>
      <xdr:row>37</xdr:row>
      <xdr:rowOff>85725</xdr:rowOff>
    </xdr:to>
    <xdr:sp macro="" textlink="">
      <xdr:nvSpPr>
        <xdr:cNvPr id="311709" name="Line 9">
          <a:extLst>
            <a:ext uri="{FF2B5EF4-FFF2-40B4-BE49-F238E27FC236}">
              <a16:creationId xmlns:a16="http://schemas.microsoft.com/office/drawing/2014/main" id="{00000000-0008-0000-1800-00009DC10400}"/>
            </a:ext>
          </a:extLst>
        </xdr:cNvPr>
        <xdr:cNvSpPr>
          <a:spLocks noChangeShapeType="1"/>
        </xdr:cNvSpPr>
      </xdr:nvSpPr>
      <xdr:spPr bwMode="auto">
        <a:xfrm>
          <a:off x="3457575" y="70104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48</xdr:row>
      <xdr:rowOff>85725</xdr:rowOff>
    </xdr:from>
    <xdr:to>
      <xdr:col>2</xdr:col>
      <xdr:colOff>76200</xdr:colOff>
      <xdr:row>48</xdr:row>
      <xdr:rowOff>85725</xdr:rowOff>
    </xdr:to>
    <xdr:sp macro="" textlink="">
      <xdr:nvSpPr>
        <xdr:cNvPr id="311710" name="Line 10">
          <a:extLst>
            <a:ext uri="{FF2B5EF4-FFF2-40B4-BE49-F238E27FC236}">
              <a16:creationId xmlns:a16="http://schemas.microsoft.com/office/drawing/2014/main" id="{00000000-0008-0000-1800-00009EC10400}"/>
            </a:ext>
          </a:extLst>
        </xdr:cNvPr>
        <xdr:cNvSpPr>
          <a:spLocks noChangeShapeType="1"/>
        </xdr:cNvSpPr>
      </xdr:nvSpPr>
      <xdr:spPr bwMode="auto">
        <a:xfrm>
          <a:off x="152400" y="897255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48</xdr:row>
      <xdr:rowOff>85725</xdr:rowOff>
    </xdr:from>
    <xdr:to>
      <xdr:col>4</xdr:col>
      <xdr:colOff>628650</xdr:colOff>
      <xdr:row>48</xdr:row>
      <xdr:rowOff>85725</xdr:rowOff>
    </xdr:to>
    <xdr:sp macro="" textlink="">
      <xdr:nvSpPr>
        <xdr:cNvPr id="311711" name="Line 11">
          <a:extLst>
            <a:ext uri="{FF2B5EF4-FFF2-40B4-BE49-F238E27FC236}">
              <a16:creationId xmlns:a16="http://schemas.microsoft.com/office/drawing/2014/main" id="{00000000-0008-0000-1800-00009FC10400}"/>
            </a:ext>
          </a:extLst>
        </xdr:cNvPr>
        <xdr:cNvSpPr>
          <a:spLocks noChangeShapeType="1"/>
        </xdr:cNvSpPr>
      </xdr:nvSpPr>
      <xdr:spPr bwMode="auto">
        <a:xfrm>
          <a:off x="3457575" y="897255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52</xdr:row>
      <xdr:rowOff>85725</xdr:rowOff>
    </xdr:from>
    <xdr:to>
      <xdr:col>2</xdr:col>
      <xdr:colOff>76200</xdr:colOff>
      <xdr:row>52</xdr:row>
      <xdr:rowOff>85725</xdr:rowOff>
    </xdr:to>
    <xdr:sp macro="" textlink="">
      <xdr:nvSpPr>
        <xdr:cNvPr id="311712" name="Line 12">
          <a:extLst>
            <a:ext uri="{FF2B5EF4-FFF2-40B4-BE49-F238E27FC236}">
              <a16:creationId xmlns:a16="http://schemas.microsoft.com/office/drawing/2014/main" id="{00000000-0008-0000-1800-0000A0C10400}"/>
            </a:ext>
          </a:extLst>
        </xdr:cNvPr>
        <xdr:cNvSpPr>
          <a:spLocks noChangeShapeType="1"/>
        </xdr:cNvSpPr>
      </xdr:nvSpPr>
      <xdr:spPr bwMode="auto">
        <a:xfrm>
          <a:off x="152400" y="97821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52</xdr:row>
      <xdr:rowOff>85725</xdr:rowOff>
    </xdr:from>
    <xdr:to>
      <xdr:col>4</xdr:col>
      <xdr:colOff>628650</xdr:colOff>
      <xdr:row>52</xdr:row>
      <xdr:rowOff>85725</xdr:rowOff>
    </xdr:to>
    <xdr:sp macro="" textlink="">
      <xdr:nvSpPr>
        <xdr:cNvPr id="311713" name="Line 13">
          <a:extLst>
            <a:ext uri="{FF2B5EF4-FFF2-40B4-BE49-F238E27FC236}">
              <a16:creationId xmlns:a16="http://schemas.microsoft.com/office/drawing/2014/main" id="{00000000-0008-0000-1800-0000A1C10400}"/>
            </a:ext>
          </a:extLst>
        </xdr:cNvPr>
        <xdr:cNvSpPr>
          <a:spLocks noChangeShapeType="1"/>
        </xdr:cNvSpPr>
      </xdr:nvSpPr>
      <xdr:spPr bwMode="auto">
        <a:xfrm>
          <a:off x="3457575" y="97821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E58"/>
  <sheetViews>
    <sheetView tabSelected="1" zoomScale="75" zoomScaleNormal="75" workbookViewId="0">
      <selection activeCell="E22" sqref="E22"/>
    </sheetView>
  </sheetViews>
  <sheetFormatPr baseColWidth="10" defaultRowHeight="15"/>
  <cols>
    <col min="1" max="1" width="11" customWidth="1"/>
    <col min="3" max="3" width="25.140625" customWidth="1"/>
    <col min="4" max="4" width="6.140625" customWidth="1"/>
    <col min="5" max="5" width="21.42578125" style="100" customWidth="1"/>
    <col min="6" max="6" width="15.7109375" customWidth="1"/>
    <col min="7" max="7" width="13.85546875" customWidth="1"/>
    <col min="8" max="8" width="16" customWidth="1"/>
    <col min="9" max="9" width="15.42578125" customWidth="1"/>
  </cols>
  <sheetData>
    <row r="1" spans="2:31" s="242" customFormat="1">
      <c r="E1" s="455"/>
    </row>
    <row r="2" spans="2:31" s="242" customFormat="1">
      <c r="B2" s="484"/>
      <c r="C2" s="484"/>
      <c r="E2" s="455"/>
    </row>
    <row r="3" spans="2:31" s="242" customFormat="1">
      <c r="B3" s="484"/>
      <c r="C3" s="484"/>
      <c r="E3" s="455"/>
    </row>
    <row r="4" spans="2:31" s="242" customFormat="1">
      <c r="B4" s="484"/>
      <c r="C4" s="484"/>
      <c r="E4" s="455"/>
    </row>
    <row r="5" spans="2:31" s="242" customFormat="1">
      <c r="B5" s="484"/>
      <c r="C5" s="484"/>
      <c r="E5" s="455"/>
    </row>
    <row r="6" spans="2:31" s="242" customFormat="1">
      <c r="B6" s="484"/>
      <c r="C6" s="484"/>
      <c r="E6" s="455"/>
    </row>
    <row r="7" spans="2:31" s="111" customFormat="1" ht="19.5" customHeight="1">
      <c r="D7" s="456"/>
      <c r="E7" s="457" t="s">
        <v>185</v>
      </c>
      <c r="G7" s="456"/>
      <c r="H7" s="456"/>
    </row>
    <row r="8" spans="2:31" s="102" customFormat="1" ht="6" customHeight="1">
      <c r="B8" s="101"/>
      <c r="C8" s="101"/>
      <c r="D8" s="458"/>
      <c r="E8" s="459"/>
      <c r="G8" s="458"/>
      <c r="H8" s="458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2:31" s="102" customFormat="1" ht="25.5" customHeight="1">
      <c r="B9" s="487" t="s">
        <v>66</v>
      </c>
      <c r="C9" s="488"/>
      <c r="D9" s="110"/>
      <c r="E9" s="460" t="s">
        <v>118</v>
      </c>
      <c r="F9" s="461"/>
      <c r="G9" s="461"/>
      <c r="H9" s="46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</row>
    <row r="10" spans="2:31" s="102" customFormat="1" ht="9" customHeight="1" thickBot="1">
      <c r="B10" s="489"/>
      <c r="C10" s="490"/>
      <c r="D10" s="110"/>
      <c r="E10" s="462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</row>
    <row r="11" spans="2:31" s="102" customFormat="1" ht="18.75" customHeight="1" thickBot="1">
      <c r="B11" s="489"/>
      <c r="C11" s="490"/>
      <c r="D11" s="463" t="s">
        <v>78</v>
      </c>
      <c r="E11" s="464" t="s">
        <v>52</v>
      </c>
      <c r="F11" s="495" t="s">
        <v>68</v>
      </c>
      <c r="G11" s="496"/>
      <c r="H11" s="493" t="s">
        <v>67</v>
      </c>
      <c r="I11" s="494"/>
      <c r="J11" s="110"/>
      <c r="K11" s="485"/>
      <c r="L11" s="48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</row>
    <row r="12" spans="2:31" s="102" customFormat="1" ht="6.75" customHeight="1" thickBot="1">
      <c r="B12" s="489"/>
      <c r="C12" s="490"/>
      <c r="D12" s="463"/>
      <c r="E12" s="465"/>
      <c r="F12" s="466"/>
      <c r="G12" s="466"/>
      <c r="H12" s="466"/>
      <c r="I12" s="467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</row>
    <row r="13" spans="2:31" s="102" customFormat="1" ht="38.25" customHeight="1" thickBot="1">
      <c r="B13" s="489"/>
      <c r="C13" s="490"/>
      <c r="D13" s="468" t="s">
        <v>79</v>
      </c>
      <c r="E13" s="469" t="s">
        <v>53</v>
      </c>
      <c r="F13" s="470" t="s">
        <v>58</v>
      </c>
      <c r="G13" s="470" t="s">
        <v>57</v>
      </c>
      <c r="H13" s="470" t="s">
        <v>59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</row>
    <row r="14" spans="2:31" s="102" customFormat="1" ht="8.25" customHeight="1" thickBot="1">
      <c r="B14" s="489"/>
      <c r="C14" s="490"/>
      <c r="D14" s="463"/>
      <c r="E14" s="465"/>
      <c r="F14" s="466"/>
      <c r="G14" s="466"/>
      <c r="H14" s="466"/>
      <c r="I14" s="4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</row>
    <row r="15" spans="2:31" s="102" customFormat="1" ht="18.75" thickBot="1">
      <c r="B15" s="489"/>
      <c r="C15" s="490"/>
      <c r="D15" s="463" t="s">
        <v>80</v>
      </c>
      <c r="E15" s="469" t="s">
        <v>81</v>
      </c>
      <c r="F15" s="471" t="s">
        <v>60</v>
      </c>
      <c r="G15" s="471" t="s">
        <v>61</v>
      </c>
      <c r="H15" s="471" t="s">
        <v>62</v>
      </c>
      <c r="I15" s="4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</row>
    <row r="16" spans="2:31" s="102" customFormat="1" ht="6" customHeight="1" thickBot="1">
      <c r="B16" s="489"/>
      <c r="C16" s="490"/>
      <c r="D16" s="463"/>
      <c r="E16" s="472"/>
      <c r="F16" s="466"/>
      <c r="G16" s="466"/>
      <c r="H16" s="466"/>
      <c r="I16" s="4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2:31" s="102" customFormat="1" ht="42.75" customHeight="1" thickBot="1">
      <c r="B17" s="491"/>
      <c r="C17" s="492"/>
      <c r="D17" s="463" t="s">
        <v>82</v>
      </c>
      <c r="E17" s="469" t="s">
        <v>398</v>
      </c>
      <c r="F17" s="493" t="s">
        <v>65</v>
      </c>
      <c r="G17" s="494"/>
      <c r="H17" s="471" t="s">
        <v>63</v>
      </c>
      <c r="I17" s="471" t="s">
        <v>64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2:31" s="102" customFormat="1" ht="6" customHeight="1">
      <c r="B18" s="110"/>
      <c r="C18" s="110"/>
      <c r="D18" s="463"/>
      <c r="E18" s="473"/>
      <c r="F18" s="473"/>
      <c r="G18" s="473"/>
      <c r="H18" s="473"/>
      <c r="I18" s="47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2:31" s="102" customFormat="1" ht="6" customHeight="1">
      <c r="B19" s="110"/>
      <c r="C19" s="110"/>
      <c r="D19" s="463"/>
      <c r="E19" s="473"/>
      <c r="F19" s="473"/>
      <c r="G19" s="473"/>
      <c r="H19" s="473"/>
      <c r="I19" s="47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</row>
    <row r="20" spans="2:31" s="242" customFormat="1" ht="20.25">
      <c r="B20" s="241"/>
      <c r="C20" s="241"/>
      <c r="D20" s="474"/>
      <c r="E20" s="475" t="s">
        <v>119</v>
      </c>
      <c r="F20" s="476"/>
      <c r="G20" s="476"/>
      <c r="H20" s="477"/>
      <c r="I20" s="478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</row>
    <row r="21" spans="2:31" s="242" customFormat="1" ht="6.75" customHeight="1">
      <c r="B21" s="241"/>
      <c r="C21" s="241"/>
      <c r="D21" s="474"/>
      <c r="E21" s="478"/>
      <c r="F21" s="478"/>
      <c r="G21" s="478"/>
      <c r="H21" s="478"/>
      <c r="I21" s="478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</row>
    <row r="22" spans="2:31" s="242" customFormat="1" ht="17.25" customHeight="1">
      <c r="B22" s="483"/>
      <c r="C22" s="483"/>
      <c r="D22" s="479" t="s">
        <v>39</v>
      </c>
      <c r="E22" s="480" t="s">
        <v>46</v>
      </c>
      <c r="F22" s="478"/>
      <c r="G22" s="478"/>
      <c r="H22" s="481"/>
      <c r="I22" s="481"/>
      <c r="J22" s="275"/>
      <c r="K22" s="275"/>
      <c r="L22" s="27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</row>
    <row r="23" spans="2:31" s="242" customFormat="1" ht="8.25" customHeight="1">
      <c r="B23" s="483"/>
      <c r="C23" s="483"/>
      <c r="D23" s="479"/>
      <c r="E23" s="480"/>
      <c r="F23" s="478"/>
      <c r="G23" s="478"/>
      <c r="H23" s="481"/>
      <c r="I23" s="481"/>
      <c r="J23" s="275"/>
      <c r="K23" s="275"/>
      <c r="L23" s="275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</row>
    <row r="24" spans="2:31" s="242" customFormat="1" ht="18">
      <c r="B24" s="483"/>
      <c r="C24" s="483"/>
      <c r="D24" s="479" t="s">
        <v>40</v>
      </c>
      <c r="E24" s="480" t="s">
        <v>47</v>
      </c>
      <c r="F24" s="478"/>
      <c r="G24" s="478"/>
      <c r="H24" s="481"/>
      <c r="I24" s="481"/>
      <c r="J24" s="275"/>
      <c r="K24" s="275"/>
      <c r="L24" s="275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</row>
    <row r="25" spans="2:31" s="242" customFormat="1" ht="5.25" customHeight="1">
      <c r="B25" s="483"/>
      <c r="C25" s="483"/>
      <c r="D25" s="479"/>
      <c r="E25" s="480"/>
      <c r="F25" s="478"/>
      <c r="G25" s="478"/>
      <c r="H25" s="481"/>
      <c r="I25" s="481"/>
      <c r="J25" s="275"/>
      <c r="K25" s="275"/>
      <c r="L25" s="275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</row>
    <row r="26" spans="2:31" s="242" customFormat="1" ht="18">
      <c r="B26" s="483"/>
      <c r="C26" s="483"/>
      <c r="D26" s="479" t="s">
        <v>42</v>
      </c>
      <c r="E26" s="480" t="s">
        <v>48</v>
      </c>
      <c r="F26" s="478"/>
      <c r="G26" s="478"/>
      <c r="H26" s="481"/>
      <c r="I26" s="481"/>
      <c r="J26" s="275"/>
      <c r="K26" s="275"/>
      <c r="L26" s="275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</row>
    <row r="27" spans="2:31" s="242" customFormat="1" ht="8.25" customHeight="1">
      <c r="B27" s="483"/>
      <c r="C27" s="483"/>
      <c r="D27" s="479"/>
      <c r="E27" s="480"/>
      <c r="F27" s="478"/>
      <c r="G27" s="478"/>
      <c r="H27" s="481"/>
      <c r="I27" s="481"/>
      <c r="J27" s="275"/>
      <c r="K27" s="275"/>
      <c r="L27" s="27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</row>
    <row r="28" spans="2:31" s="242" customFormat="1" ht="18">
      <c r="B28" s="483"/>
      <c r="C28" s="483"/>
      <c r="D28" s="479" t="s">
        <v>43</v>
      </c>
      <c r="E28" s="480" t="s">
        <v>49</v>
      </c>
      <c r="F28" s="478"/>
      <c r="G28" s="478"/>
      <c r="H28" s="481"/>
      <c r="I28" s="481"/>
      <c r="J28" s="275"/>
      <c r="K28" s="275"/>
      <c r="L28" s="27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</row>
    <row r="29" spans="2:31" s="242" customFormat="1" ht="9" customHeight="1">
      <c r="B29" s="483"/>
      <c r="C29" s="483"/>
      <c r="D29" s="479"/>
      <c r="E29" s="480"/>
      <c r="F29" s="478"/>
      <c r="G29" s="478"/>
      <c r="H29" s="478"/>
      <c r="I29" s="478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</row>
    <row r="30" spans="2:31" s="242" customFormat="1" ht="18">
      <c r="B30" s="483"/>
      <c r="C30" s="483"/>
      <c r="D30" s="479" t="s">
        <v>45</v>
      </c>
      <c r="E30" s="480" t="s">
        <v>50</v>
      </c>
      <c r="F30" s="478"/>
      <c r="G30" s="478"/>
      <c r="H30" s="478"/>
      <c r="I30" s="478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</row>
    <row r="31" spans="2:31" s="242" customFormat="1" ht="7.5" customHeight="1">
      <c r="B31" s="483"/>
      <c r="C31" s="483"/>
      <c r="D31" s="479"/>
      <c r="E31" s="480"/>
      <c r="F31" s="478"/>
      <c r="G31" s="478"/>
      <c r="H31" s="478"/>
      <c r="I31" s="478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</row>
    <row r="32" spans="2:31" s="242" customFormat="1" ht="15" customHeight="1">
      <c r="B32" s="483"/>
      <c r="C32" s="483"/>
      <c r="D32" s="479" t="s">
        <v>44</v>
      </c>
      <c r="E32" s="480" t="s">
        <v>56</v>
      </c>
      <c r="F32" s="478"/>
      <c r="G32" s="478"/>
      <c r="H32" s="478" t="s">
        <v>446</v>
      </c>
      <c r="I32" s="478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</row>
    <row r="33" spans="2:31" s="242" customFormat="1" ht="19.5" customHeight="1">
      <c r="B33" s="483"/>
      <c r="C33" s="483"/>
      <c r="D33" s="479" t="s">
        <v>54</v>
      </c>
      <c r="E33" s="480" t="s">
        <v>41</v>
      </c>
      <c r="F33" s="482"/>
      <c r="G33" s="478"/>
      <c r="H33" s="478"/>
      <c r="I33" s="478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</row>
    <row r="34" spans="2:31" s="242" customFormat="1" ht="20.25" customHeight="1">
      <c r="B34" s="483"/>
      <c r="C34" s="483"/>
      <c r="D34" s="479" t="s">
        <v>55</v>
      </c>
      <c r="E34" s="480" t="s">
        <v>51</v>
      </c>
      <c r="F34" s="478"/>
      <c r="G34" s="478"/>
      <c r="H34" s="478"/>
      <c r="I34" s="478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</row>
    <row r="35" spans="2:31" s="242" customFormat="1" ht="15.75">
      <c r="B35" s="241"/>
      <c r="C35" s="241"/>
      <c r="D35" s="243"/>
      <c r="E35" s="244"/>
      <c r="F35" s="243"/>
      <c r="G35" s="243"/>
      <c r="H35" s="243"/>
      <c r="I35" s="243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</row>
    <row r="36" spans="2:31" s="242" customFormat="1" ht="12.75"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</row>
    <row r="37" spans="2:31" s="242" customFormat="1" ht="12.75"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</row>
    <row r="38" spans="2:31" s="242" customFormat="1" ht="12.75"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</row>
    <row r="39" spans="2:31" s="242" customFormat="1" ht="12.75"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</row>
    <row r="40" spans="2:31" s="242" customFormat="1" ht="12.75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</row>
    <row r="41" spans="2:31" s="242" customFormat="1" ht="12.75"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</row>
    <row r="42" spans="2:31" s="242" customFormat="1" ht="12.75"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</row>
    <row r="43" spans="2:31" s="242" customFormat="1" ht="12.75"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</row>
    <row r="44" spans="2:31" s="242" customFormat="1" ht="12.75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</row>
    <row r="45" spans="2:31" s="242" customFormat="1" ht="12.75"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</row>
    <row r="46" spans="2:31" s="242" customFormat="1" ht="12.75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</row>
    <row r="47" spans="2:31" s="242" customFormat="1" ht="12.75"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</row>
    <row r="48" spans="2:31" s="242" customFormat="1" ht="12.75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</row>
    <row r="49" spans="2:31" s="242" customFormat="1" ht="12.75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</row>
    <row r="50" spans="2:31" s="242" customFormat="1" ht="12.75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</row>
    <row r="51" spans="2:31" s="242" customFormat="1" ht="12.75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</row>
    <row r="52" spans="2:31" s="242" customFormat="1" ht="12.75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</row>
    <row r="53" spans="2:31" s="242" customFormat="1" ht="12.75"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</row>
    <row r="54" spans="2:31" s="242" customFormat="1" ht="12.75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</row>
    <row r="55" spans="2:31" s="242" customFormat="1" ht="12.75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</row>
    <row r="56" spans="2:31" s="242" customFormat="1" ht="12.75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</row>
    <row r="57" spans="2:31" s="242" customFormat="1" ht="12.75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</row>
    <row r="58" spans="2:31" s="242" customFormat="1" ht="12.75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</row>
  </sheetData>
  <sheetProtection password="E3C7" sheet="1"/>
  <mergeCells count="7">
    <mergeCell ref="B22:C34"/>
    <mergeCell ref="B2:C6"/>
    <mergeCell ref="K11:L11"/>
    <mergeCell ref="B9:C17"/>
    <mergeCell ref="H11:I11"/>
    <mergeCell ref="F11:G11"/>
    <mergeCell ref="F17:G17"/>
  </mergeCells>
  <phoneticPr fontId="0" type="noConversion"/>
  <hyperlinks>
    <hyperlink ref="F11" location="'Inversiones Iniciales'!A1" tooltip="Enlace a Inversiones Iniciales" display="Inversiones Iniciales -" xr:uid="{00000000-0004-0000-0000-000000000000}"/>
    <hyperlink ref="F13" location="Financiación!A1" tooltip="Enlace a Financiación" display="Financiación" xr:uid="{00000000-0004-0000-0000-000001000000}"/>
    <hyperlink ref="G13" location="'Credito LP'!A1" tooltip="Enlace a Crédito L/P" display="Crédito L/P -" xr:uid="{00000000-0004-0000-0000-000002000000}"/>
    <hyperlink ref="H13" location="'Credito CP'!A1" tooltip="Enlace a Crédito a C/P" display="Credito C/P - " xr:uid="{00000000-0004-0000-0000-000003000000}"/>
    <hyperlink ref="F15" location="'Ventas Año1'!A1" tooltip="Enlace a Ventas Año 1" display="Año 1 -" xr:uid="{00000000-0004-0000-0000-000004000000}"/>
    <hyperlink ref="G15" location="'Ventas Año2'!A1" tooltip="Enlace a Ventas Año 2" display="Año 2 - " xr:uid="{00000000-0004-0000-0000-000005000000}"/>
    <hyperlink ref="H15" location="'Ventas Año3'!A1" tooltip="Enlace a Ventas Año 3" display="Año 3" xr:uid="{00000000-0004-0000-0000-000006000000}"/>
    <hyperlink ref="F17" location="Aprovisionamientos!A1" tooltip="Enlace a Gastos en Aprovisionamientos" display="Aprovisionamientos -" xr:uid="{00000000-0004-0000-0000-000007000000}"/>
    <hyperlink ref="H17" location="Personal!A1" tooltip="Enlace a Gastos de Personal" display="Personal -" xr:uid="{00000000-0004-0000-0000-000008000000}"/>
    <hyperlink ref="I17" location="'Gastos Explotación'!A1" tooltip="Enlace a Gastos de Explotación" display="Explotación" xr:uid="{00000000-0004-0000-0000-000009000000}"/>
    <hyperlink ref="E32" location="IVA!A1" tooltip="Enlace a Tabla del IVA" display="   IVA  -" xr:uid="{00000000-0004-0000-0000-00000A000000}"/>
    <hyperlink ref="E33" location="Amortización!A1" tooltip="Enlace a Tabla de Amortización" display="Amortización" xr:uid="{00000000-0004-0000-0000-00000B000000}"/>
    <hyperlink ref="E22" location="'Plan Inversiones'!A1" tooltip="Enlace a Plan de Inversiones" display="Plan de Inversiones" xr:uid="{00000000-0004-0000-0000-00000C000000}"/>
    <hyperlink ref="E24" location="'Plan Financiación'!A1" tooltip="Enlace a Plan de Financiación" display="Plan de Financiación" xr:uid="{00000000-0004-0000-0000-00000D000000}"/>
    <hyperlink ref="E26" location="'Cuenta Tesorería'!A1" tooltip="Enlace a Cuenta de Tesorería" display="Cuenta de Tesorería" xr:uid="{00000000-0004-0000-0000-00000E000000}"/>
    <hyperlink ref="E28" location="'Cuenta de Pérdidas y Ganancias'!A1" tooltip="Enlace a Cuenta de Pérdidas y Ganancias" display="Cuenta de Pérdidas y Ganancias" xr:uid="{00000000-0004-0000-0000-00000F000000}"/>
    <hyperlink ref="E30" location="'Balance Situación'!A1" tooltip="Enlace a Balance de Situación" display="Balance de Situación" xr:uid="{00000000-0004-0000-0000-000010000000}"/>
    <hyperlink ref="E34" location="Estadísticas!A1" tooltip="Enlace a Estadísticas" display="Estadísticas" xr:uid="{00000000-0004-0000-0000-000011000000}"/>
    <hyperlink ref="H11" location="'Inversiones por años'!A1" tooltip="Enlace a Inversiones por Años" display="Inversiones por Años" xr:uid="{00000000-0004-0000-0000-000012000000}"/>
  </hyperlinks>
  <pageMargins left="0.74803149606299213" right="0.74803149606299213" top="0.98425196850393704" bottom="0.98425196850393704" header="0" footer="0"/>
  <pageSetup paperSize="9" scale="70" orientation="portrait"/>
  <headerFooter alignWithMargins="0"/>
  <cellWatches>
    <cellWatch r="E15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B8:I62"/>
  <sheetViews>
    <sheetView showGridLines="0" zoomScale="115" zoomScaleNormal="115" workbookViewId="0"/>
  </sheetViews>
  <sheetFormatPr baseColWidth="10" defaultRowHeight="12.75"/>
  <cols>
    <col min="2" max="2" width="43.28515625" customWidth="1"/>
    <col min="3" max="3" width="25" style="2" bestFit="1" customWidth="1"/>
    <col min="4" max="4" width="14.7109375" style="2" customWidth="1"/>
    <col min="5" max="5" width="13.28515625" customWidth="1"/>
    <col min="6" max="6" width="12.7109375" customWidth="1"/>
    <col min="9" max="9" width="23.42578125" customWidth="1"/>
  </cols>
  <sheetData>
    <row r="8" spans="2:9" ht="13.5" thickBot="1"/>
    <row r="9" spans="2:9" s="5" customFormat="1" ht="19.5" customHeight="1" thickBot="1">
      <c r="B9" s="570" t="s">
        <v>144</v>
      </c>
      <c r="C9" s="571"/>
      <c r="D9" s="571"/>
      <c r="E9" s="571"/>
      <c r="F9" s="572"/>
    </row>
    <row r="10" spans="2:9" ht="13.5" thickBot="1"/>
    <row r="11" spans="2:9" ht="13.5" thickBot="1">
      <c r="B11" s="361" t="s">
        <v>160</v>
      </c>
      <c r="C11" s="365">
        <v>0.21</v>
      </c>
      <c r="E11" s="2"/>
    </row>
    <row r="12" spans="2:9" ht="13.5" thickBot="1"/>
    <row r="13" spans="2:9" ht="13.5" customHeight="1" thickBot="1">
      <c r="B13" s="362" t="s">
        <v>393</v>
      </c>
      <c r="C13" s="363" t="s">
        <v>149</v>
      </c>
      <c r="D13" s="363" t="s">
        <v>299</v>
      </c>
      <c r="E13" s="363" t="s">
        <v>329</v>
      </c>
      <c r="F13" s="364" t="s">
        <v>330</v>
      </c>
      <c r="H13" s="529" t="s">
        <v>84</v>
      </c>
      <c r="I13" s="530"/>
    </row>
    <row r="14" spans="2:9" ht="13.5" customHeight="1" thickBot="1">
      <c r="H14" s="531"/>
      <c r="I14" s="532"/>
    </row>
    <row r="15" spans="2:9">
      <c r="B15" s="122"/>
      <c r="C15" s="123">
        <v>0</v>
      </c>
      <c r="D15" s="124">
        <f>C15*C11</f>
        <v>0</v>
      </c>
      <c r="E15" s="125">
        <f>C15</f>
        <v>0</v>
      </c>
      <c r="F15" s="126">
        <f>E15*(1+$C$11)</f>
        <v>0</v>
      </c>
    </row>
    <row r="16" spans="2:9">
      <c r="B16" s="127"/>
      <c r="C16" s="121">
        <v>0</v>
      </c>
      <c r="D16" s="35">
        <f>C16*C11</f>
        <v>0</v>
      </c>
      <c r="E16" s="7">
        <f t="shared" ref="E16:E22" si="0">C16</f>
        <v>0</v>
      </c>
      <c r="F16" s="128">
        <f t="shared" ref="F16:F22" si="1">E16*(1+$C$11)</f>
        <v>0</v>
      </c>
      <c r="H16" s="487" t="s">
        <v>69</v>
      </c>
      <c r="I16" s="511"/>
    </row>
    <row r="17" spans="2:9">
      <c r="B17" s="127"/>
      <c r="C17" s="121">
        <v>0</v>
      </c>
      <c r="D17" s="35">
        <f>C17*C11</f>
        <v>0</v>
      </c>
      <c r="E17" s="7">
        <f t="shared" si="0"/>
        <v>0</v>
      </c>
      <c r="F17" s="128">
        <f t="shared" si="1"/>
        <v>0</v>
      </c>
      <c r="H17" s="512"/>
      <c r="I17" s="513"/>
    </row>
    <row r="18" spans="2:9">
      <c r="B18" s="127"/>
      <c r="C18" s="121">
        <v>0</v>
      </c>
      <c r="D18" s="35">
        <f>C18*C11</f>
        <v>0</v>
      </c>
      <c r="E18" s="7">
        <f t="shared" si="0"/>
        <v>0</v>
      </c>
      <c r="F18" s="128">
        <f t="shared" si="1"/>
        <v>0</v>
      </c>
      <c r="H18" s="512"/>
      <c r="I18" s="513"/>
    </row>
    <row r="19" spans="2:9">
      <c r="B19" s="127"/>
      <c r="C19" s="121">
        <v>0</v>
      </c>
      <c r="D19" s="35">
        <f>C19*C11</f>
        <v>0</v>
      </c>
      <c r="E19" s="7">
        <f t="shared" si="0"/>
        <v>0</v>
      </c>
      <c r="F19" s="128">
        <f t="shared" si="1"/>
        <v>0</v>
      </c>
      <c r="H19" s="512"/>
      <c r="I19" s="513"/>
    </row>
    <row r="20" spans="2:9">
      <c r="B20" s="127"/>
      <c r="C20" s="121">
        <v>0</v>
      </c>
      <c r="D20" s="35">
        <f>C20*C11</f>
        <v>0</v>
      </c>
      <c r="E20" s="7">
        <f t="shared" si="0"/>
        <v>0</v>
      </c>
      <c r="F20" s="128">
        <f t="shared" si="1"/>
        <v>0</v>
      </c>
      <c r="H20" s="512"/>
      <c r="I20" s="513"/>
    </row>
    <row r="21" spans="2:9">
      <c r="B21" s="127"/>
      <c r="C21" s="121">
        <v>0</v>
      </c>
      <c r="D21" s="35">
        <f>C21*C11</f>
        <v>0</v>
      </c>
      <c r="E21" s="7">
        <f t="shared" si="0"/>
        <v>0</v>
      </c>
      <c r="F21" s="128">
        <f t="shared" si="1"/>
        <v>0</v>
      </c>
      <c r="H21" s="512"/>
      <c r="I21" s="513"/>
    </row>
    <row r="22" spans="2:9" ht="13.5" thickBot="1">
      <c r="B22" s="129"/>
      <c r="C22" s="130">
        <v>0</v>
      </c>
      <c r="D22" s="131">
        <f>C22*C11</f>
        <v>0</v>
      </c>
      <c r="E22" s="132">
        <f t="shared" si="0"/>
        <v>0</v>
      </c>
      <c r="F22" s="133">
        <f t="shared" si="1"/>
        <v>0</v>
      </c>
      <c r="H22" s="512"/>
      <c r="I22" s="513"/>
    </row>
    <row r="23" spans="2:9" ht="13.5" thickBot="1">
      <c r="E23" s="7"/>
      <c r="H23" s="512"/>
      <c r="I23" s="513"/>
    </row>
    <row r="24" spans="2:9" ht="13.5" thickBot="1">
      <c r="B24" s="1"/>
      <c r="E24" s="89">
        <f>SUM(E14:E23)</f>
        <v>0</v>
      </c>
      <c r="F24" s="135">
        <f>SUM(F15:F23)</f>
        <v>0</v>
      </c>
      <c r="H24" s="514"/>
      <c r="I24" s="515"/>
    </row>
    <row r="25" spans="2:9">
      <c r="B25" s="1"/>
      <c r="E25" s="134"/>
      <c r="F25" s="134"/>
    </row>
    <row r="27" spans="2:9" ht="13.5" thickBot="1"/>
    <row r="28" spans="2:9" ht="16.5" thickBot="1">
      <c r="B28" s="570" t="s">
        <v>136</v>
      </c>
      <c r="C28" s="571"/>
      <c r="D28" s="571"/>
      <c r="E28" s="571"/>
      <c r="F28" s="572"/>
    </row>
    <row r="29" spans="2:9" ht="13.5" thickBot="1"/>
    <row r="30" spans="2:9" ht="13.5" thickBot="1">
      <c r="B30" s="361" t="s">
        <v>160</v>
      </c>
      <c r="C30" s="365">
        <v>0.21</v>
      </c>
      <c r="E30" s="2"/>
    </row>
    <row r="31" spans="2:9" ht="13.5" thickBot="1"/>
    <row r="32" spans="2:9" ht="13.5" thickBot="1">
      <c r="B32" s="362" t="s">
        <v>393</v>
      </c>
      <c r="C32" s="363" t="s">
        <v>149</v>
      </c>
      <c r="D32" s="363" t="s">
        <v>299</v>
      </c>
      <c r="E32" s="363" t="s">
        <v>329</v>
      </c>
      <c r="F32" s="364" t="s">
        <v>330</v>
      </c>
    </row>
    <row r="33" spans="2:6" ht="13.5" thickBot="1"/>
    <row r="34" spans="2:6">
      <c r="B34" s="122"/>
      <c r="C34" s="123">
        <v>0</v>
      </c>
      <c r="D34" s="124">
        <f>C34*C30</f>
        <v>0</v>
      </c>
      <c r="E34" s="125">
        <f>C34</f>
        <v>0</v>
      </c>
      <c r="F34" s="126">
        <f>E34*(1+$C$30)</f>
        <v>0</v>
      </c>
    </row>
    <row r="35" spans="2:6">
      <c r="B35" s="127"/>
      <c r="C35" s="121">
        <v>0</v>
      </c>
      <c r="D35" s="35">
        <f>C35*C30</f>
        <v>0</v>
      </c>
      <c r="E35" s="7">
        <f t="shared" ref="E35:E41" si="2">C35</f>
        <v>0</v>
      </c>
      <c r="F35" s="128">
        <f t="shared" ref="F35:F41" si="3">E35*(1+$C$30)</f>
        <v>0</v>
      </c>
    </row>
    <row r="36" spans="2:6">
      <c r="B36" s="127"/>
      <c r="C36" s="121">
        <v>0</v>
      </c>
      <c r="D36" s="35">
        <f>C36*C30</f>
        <v>0</v>
      </c>
      <c r="E36" s="7">
        <f t="shared" si="2"/>
        <v>0</v>
      </c>
      <c r="F36" s="128">
        <f t="shared" si="3"/>
        <v>0</v>
      </c>
    </row>
    <row r="37" spans="2:6">
      <c r="B37" s="127"/>
      <c r="C37" s="121">
        <v>0</v>
      </c>
      <c r="D37" s="35">
        <f>C37*C30</f>
        <v>0</v>
      </c>
      <c r="E37" s="7">
        <f t="shared" si="2"/>
        <v>0</v>
      </c>
      <c r="F37" s="128">
        <f t="shared" si="3"/>
        <v>0</v>
      </c>
    </row>
    <row r="38" spans="2:6">
      <c r="B38" s="127"/>
      <c r="C38" s="121">
        <v>0</v>
      </c>
      <c r="D38" s="35">
        <f>C38*C30</f>
        <v>0</v>
      </c>
      <c r="E38" s="7">
        <f t="shared" si="2"/>
        <v>0</v>
      </c>
      <c r="F38" s="128">
        <f t="shared" si="3"/>
        <v>0</v>
      </c>
    </row>
    <row r="39" spans="2:6">
      <c r="B39" s="127"/>
      <c r="C39" s="121">
        <v>0</v>
      </c>
      <c r="D39" s="35">
        <f>C39*C30</f>
        <v>0</v>
      </c>
      <c r="E39" s="7">
        <f t="shared" si="2"/>
        <v>0</v>
      </c>
      <c r="F39" s="128">
        <f t="shared" si="3"/>
        <v>0</v>
      </c>
    </row>
    <row r="40" spans="2:6">
      <c r="B40" s="127"/>
      <c r="C40" s="121">
        <v>0</v>
      </c>
      <c r="D40" s="35">
        <f>C40*C30</f>
        <v>0</v>
      </c>
      <c r="E40" s="7">
        <f t="shared" si="2"/>
        <v>0</v>
      </c>
      <c r="F40" s="128">
        <f t="shared" si="3"/>
        <v>0</v>
      </c>
    </row>
    <row r="41" spans="2:6" ht="13.5" thickBot="1">
      <c r="B41" s="129"/>
      <c r="C41" s="130">
        <v>0</v>
      </c>
      <c r="D41" s="131">
        <f>C41*C30</f>
        <v>0</v>
      </c>
      <c r="E41" s="132">
        <f t="shared" si="2"/>
        <v>0</v>
      </c>
      <c r="F41" s="133">
        <f t="shared" si="3"/>
        <v>0</v>
      </c>
    </row>
    <row r="42" spans="2:6" ht="13.5" thickBot="1">
      <c r="E42" s="7"/>
    </row>
    <row r="43" spans="2:6" ht="13.5" thickBot="1">
      <c r="B43" s="1"/>
      <c r="E43" s="89">
        <f>SUM(E33:E42)</f>
        <v>0</v>
      </c>
      <c r="F43" s="135">
        <f>SUM(F34:F42)</f>
        <v>0</v>
      </c>
    </row>
    <row r="46" spans="2:6" ht="13.5" thickBot="1"/>
    <row r="47" spans="2:6" ht="16.5" thickBot="1">
      <c r="B47" s="570" t="s">
        <v>137</v>
      </c>
      <c r="C47" s="571"/>
      <c r="D47" s="571"/>
      <c r="E47" s="571"/>
      <c r="F47" s="572"/>
    </row>
    <row r="48" spans="2:6" ht="13.5" thickBot="1"/>
    <row r="49" spans="2:9" ht="13.5" thickBot="1">
      <c r="B49" s="361" t="s">
        <v>160</v>
      </c>
      <c r="C49" s="365">
        <v>0.21</v>
      </c>
      <c r="E49" s="2"/>
    </row>
    <row r="50" spans="2:9" ht="13.5" thickBot="1"/>
    <row r="51" spans="2:9" ht="13.5" thickBot="1">
      <c r="B51" s="362" t="s">
        <v>393</v>
      </c>
      <c r="C51" s="363" t="s">
        <v>150</v>
      </c>
      <c r="D51" s="363" t="s">
        <v>299</v>
      </c>
      <c r="E51" s="363" t="s">
        <v>329</v>
      </c>
      <c r="F51" s="364" t="s">
        <v>330</v>
      </c>
    </row>
    <row r="52" spans="2:9" ht="13.5" thickBot="1"/>
    <row r="53" spans="2:9">
      <c r="B53" s="122"/>
      <c r="C53" s="123">
        <v>0</v>
      </c>
      <c r="D53" s="124">
        <f>C53*C49</f>
        <v>0</v>
      </c>
      <c r="E53" s="125">
        <f>C53</f>
        <v>0</v>
      </c>
      <c r="F53" s="126">
        <f>E53*(1+$C$49)</f>
        <v>0</v>
      </c>
    </row>
    <row r="54" spans="2:9">
      <c r="B54" s="127"/>
      <c r="C54" s="121">
        <v>0</v>
      </c>
      <c r="D54" s="35">
        <f>C54*C49</f>
        <v>0</v>
      </c>
      <c r="E54" s="7">
        <f t="shared" ref="E54:E60" si="4">C54</f>
        <v>0</v>
      </c>
      <c r="F54" s="128">
        <f t="shared" ref="F54:F60" si="5">E54*(1+$C$49)</f>
        <v>0</v>
      </c>
    </row>
    <row r="55" spans="2:9">
      <c r="B55" s="127"/>
      <c r="C55" s="121">
        <v>0</v>
      </c>
      <c r="D55" s="35">
        <f>C55*C49</f>
        <v>0</v>
      </c>
      <c r="E55" s="7">
        <f t="shared" si="4"/>
        <v>0</v>
      </c>
      <c r="F55" s="128">
        <f t="shared" si="5"/>
        <v>0</v>
      </c>
    </row>
    <row r="56" spans="2:9">
      <c r="B56" s="127"/>
      <c r="C56" s="121">
        <v>0</v>
      </c>
      <c r="D56" s="35">
        <f>C56*C49</f>
        <v>0</v>
      </c>
      <c r="E56" s="7">
        <f t="shared" si="4"/>
        <v>0</v>
      </c>
      <c r="F56" s="128">
        <f t="shared" si="5"/>
        <v>0</v>
      </c>
    </row>
    <row r="57" spans="2:9">
      <c r="B57" s="127"/>
      <c r="C57" s="121">
        <v>0</v>
      </c>
      <c r="D57" s="35">
        <f>C57*C49</f>
        <v>0</v>
      </c>
      <c r="E57" s="7">
        <f t="shared" si="4"/>
        <v>0</v>
      </c>
      <c r="F57" s="128">
        <f t="shared" si="5"/>
        <v>0</v>
      </c>
    </row>
    <row r="58" spans="2:9">
      <c r="B58" s="127"/>
      <c r="C58" s="121">
        <v>0</v>
      </c>
      <c r="D58" s="35">
        <f>C58*C49</f>
        <v>0</v>
      </c>
      <c r="E58" s="7">
        <f t="shared" si="4"/>
        <v>0</v>
      </c>
      <c r="F58" s="128">
        <f t="shared" si="5"/>
        <v>0</v>
      </c>
    </row>
    <row r="59" spans="2:9" ht="13.5" thickBot="1">
      <c r="B59" s="127"/>
      <c r="C59" s="121">
        <v>0</v>
      </c>
      <c r="D59" s="35">
        <f>C59*C49</f>
        <v>0</v>
      </c>
      <c r="E59" s="7">
        <f t="shared" si="4"/>
        <v>0</v>
      </c>
      <c r="F59" s="128">
        <f t="shared" si="5"/>
        <v>0</v>
      </c>
    </row>
    <row r="60" spans="2:9" ht="13.5" thickBot="1">
      <c r="B60" s="129"/>
      <c r="C60" s="130">
        <v>0</v>
      </c>
      <c r="D60" s="131">
        <f>C60*C49</f>
        <v>0</v>
      </c>
      <c r="E60" s="132">
        <f t="shared" si="4"/>
        <v>0</v>
      </c>
      <c r="F60" s="133">
        <f t="shared" si="5"/>
        <v>0</v>
      </c>
      <c r="H60" s="529" t="s">
        <v>84</v>
      </c>
      <c r="I60" s="530"/>
    </row>
    <row r="61" spans="2:9" ht="13.5" thickBot="1">
      <c r="E61" s="7"/>
      <c r="H61" s="531"/>
      <c r="I61" s="532"/>
    </row>
    <row r="62" spans="2:9" ht="13.5" thickBot="1">
      <c r="B62" s="1"/>
      <c r="E62" s="89">
        <f>SUM(E52:E61)</f>
        <v>0</v>
      </c>
      <c r="F62" s="90">
        <f>SUM(F53:F61)</f>
        <v>0</v>
      </c>
    </row>
  </sheetData>
  <sheetProtection sheet="1"/>
  <mergeCells count="6">
    <mergeCell ref="B47:F47"/>
    <mergeCell ref="B9:F9"/>
    <mergeCell ref="B28:F28"/>
    <mergeCell ref="H13:I14"/>
    <mergeCell ref="H60:I61"/>
    <mergeCell ref="H16:I24"/>
  </mergeCells>
  <phoneticPr fontId="0" type="noConversion"/>
  <hyperlinks>
    <hyperlink ref="H13" location="Principal!A1" display="IR A MENU PRINCIPAL" xr:uid="{00000000-0004-0000-0900-000000000000}"/>
    <hyperlink ref="H13:I14" location="Principal!A1" tooltip="Enlace al MENU PRINCIPAL" display="IR A MENU PRINCIPAL" xr:uid="{00000000-0004-0000-0900-000001000000}"/>
    <hyperlink ref="H60" location="Principal!A1" display="IR A MENU PRINCIPAL" xr:uid="{00000000-0004-0000-0900-000002000000}"/>
    <hyperlink ref="H60:I61" location="Principal!A1" tooltip="Enlace al MENU PRINCIPAL" display="IR A MENU PRINCIPAL" xr:uid="{00000000-0004-0000-0900-000003000000}"/>
  </hyperlinks>
  <pageMargins left="1.1499999999999999" right="0.75" top="1.1100000000000001" bottom="1" header="0" footer="0"/>
  <pageSetup paperSize="9" scale="82" orientation="landscape" horizontalDpi="360" verticalDpi="1200"/>
  <headerFooter alignWithMargins="0"/>
  <rowBreaks count="1" manualBreakCount="1">
    <brk id="44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pageSetUpPr fitToPage="1"/>
  </sheetPr>
  <dimension ref="B8:J59"/>
  <sheetViews>
    <sheetView showGridLines="0" topLeftCell="A20" zoomScaleNormal="100" workbookViewId="0">
      <selection activeCell="C45" sqref="C45"/>
    </sheetView>
  </sheetViews>
  <sheetFormatPr baseColWidth="10" defaultRowHeight="12.75"/>
  <cols>
    <col min="2" max="2" width="40.28515625" customWidth="1"/>
    <col min="3" max="3" width="29" customWidth="1"/>
    <col min="4" max="4" width="28.140625" customWidth="1"/>
    <col min="5" max="7" width="25.7109375" customWidth="1"/>
    <col min="8" max="8" width="4.28515625" customWidth="1"/>
    <col min="9" max="9" width="24.42578125" customWidth="1"/>
    <col min="10" max="10" width="17.42578125" customWidth="1"/>
  </cols>
  <sheetData>
    <row r="8" spans="2:10" ht="13.5" thickBot="1"/>
    <row r="9" spans="2:10" ht="16.5" thickBot="1">
      <c r="B9" s="575" t="s">
        <v>148</v>
      </c>
      <c r="C9" s="576"/>
      <c r="D9" s="576"/>
      <c r="E9" s="576"/>
      <c r="F9" s="576"/>
      <c r="G9" s="577"/>
    </row>
    <row r="11" spans="2:10" ht="13.5" thickBot="1">
      <c r="D11" s="242"/>
    </row>
    <row r="12" spans="2:10" ht="13.5" thickBot="1">
      <c r="C12" s="587" t="s">
        <v>371</v>
      </c>
      <c r="D12" s="588"/>
      <c r="E12" s="588"/>
      <c r="F12" s="589"/>
      <c r="I12" s="529" t="s">
        <v>84</v>
      </c>
      <c r="J12" s="530"/>
    </row>
    <row r="13" spans="2:10" ht="13.5" thickBot="1">
      <c r="C13" s="442" t="s">
        <v>303</v>
      </c>
      <c r="D13" s="442" t="s">
        <v>308</v>
      </c>
      <c r="E13" s="442" t="s">
        <v>309</v>
      </c>
      <c r="F13" s="442" t="s">
        <v>310</v>
      </c>
      <c r="I13" s="531"/>
      <c r="J13" s="532"/>
    </row>
    <row r="14" spans="2:10" ht="13.5" thickBot="1"/>
    <row r="15" spans="2:10">
      <c r="B15" s="374" t="s">
        <v>156</v>
      </c>
      <c r="C15" s="438">
        <v>0</v>
      </c>
      <c r="D15" s="438">
        <v>0</v>
      </c>
      <c r="E15" s="438">
        <v>0</v>
      </c>
      <c r="F15" s="438">
        <v>0</v>
      </c>
      <c r="I15" s="487" t="s">
        <v>69</v>
      </c>
      <c r="J15" s="511"/>
    </row>
    <row r="16" spans="2:10">
      <c r="B16" s="437" t="s">
        <v>147</v>
      </c>
      <c r="C16" s="439"/>
      <c r="D16" s="439">
        <f>+(D15+(D15*0.166666666666667))*0.32</f>
        <v>0</v>
      </c>
      <c r="E16" s="439">
        <f>+(E15+(E15*0.166666666666667))*0.32</f>
        <v>0</v>
      </c>
      <c r="F16" s="439">
        <f>+(F15+(F15*0.166666666666667))*0.32</f>
        <v>0</v>
      </c>
      <c r="I16" s="512"/>
      <c r="J16" s="513"/>
    </row>
    <row r="17" spans="2:10" ht="16.5" customHeight="1">
      <c r="B17" s="437" t="s">
        <v>146</v>
      </c>
      <c r="C17" s="439">
        <f>C28</f>
        <v>3435.74928</v>
      </c>
      <c r="D17" s="439"/>
      <c r="E17" s="439"/>
      <c r="F17" s="439"/>
      <c r="I17" s="512"/>
      <c r="J17" s="513"/>
    </row>
    <row r="18" spans="2:10" ht="16.5" customHeight="1">
      <c r="B18" s="443" t="s">
        <v>305</v>
      </c>
      <c r="C18" s="448">
        <v>2</v>
      </c>
      <c r="D18" s="448">
        <v>1</v>
      </c>
      <c r="E18" s="448">
        <v>1</v>
      </c>
      <c r="F18" s="448">
        <v>1</v>
      </c>
      <c r="I18" s="512"/>
      <c r="J18" s="513"/>
    </row>
    <row r="19" spans="2:10" ht="13.5" thickBot="1">
      <c r="B19" s="376" t="s">
        <v>394</v>
      </c>
      <c r="C19" s="440">
        <f>SUM(C15:C17)*C18</f>
        <v>6871.49856</v>
      </c>
      <c r="D19" s="440">
        <f>SUM(D15:D17)*D18</f>
        <v>0</v>
      </c>
      <c r="E19" s="440">
        <f>SUM(E15:E17)*E18</f>
        <v>0</v>
      </c>
      <c r="F19" s="440">
        <f>SUM(F15:F17)*F18</f>
        <v>0</v>
      </c>
      <c r="I19" s="512"/>
      <c r="J19" s="513"/>
    </row>
    <row r="20" spans="2:10" ht="13.5" customHeight="1">
      <c r="I20" s="512"/>
      <c r="J20" s="513"/>
    </row>
    <row r="21" spans="2:10" ht="13.5" thickBot="1">
      <c r="I21" s="512"/>
      <c r="J21" s="513"/>
    </row>
    <row r="22" spans="2:10" ht="13.5" thickBot="1">
      <c r="B22" s="573" t="s">
        <v>146</v>
      </c>
      <c r="C22" s="574"/>
      <c r="I22" s="512"/>
      <c r="J22" s="513"/>
    </row>
    <row r="23" spans="2:10" ht="12.75" customHeight="1">
      <c r="B23" s="369" t="s">
        <v>304</v>
      </c>
      <c r="C23" s="370"/>
      <c r="I23" s="512"/>
      <c r="J23" s="513"/>
    </row>
    <row r="24" spans="2:10">
      <c r="B24" s="371" t="s">
        <v>151</v>
      </c>
      <c r="C24" s="245">
        <v>960.78</v>
      </c>
      <c r="I24" s="514"/>
      <c r="J24" s="515"/>
    </row>
    <row r="25" spans="2:10">
      <c r="B25" s="372" t="s">
        <v>152</v>
      </c>
      <c r="C25" s="373">
        <v>29.8</v>
      </c>
    </row>
    <row r="26" spans="2:10">
      <c r="B26" s="372" t="s">
        <v>301</v>
      </c>
      <c r="C26" s="373">
        <f>+C24*C25/100</f>
        <v>286.31243999999998</v>
      </c>
    </row>
    <row r="27" spans="2:10">
      <c r="B27" s="372" t="s">
        <v>302</v>
      </c>
      <c r="C27" s="449">
        <v>12</v>
      </c>
    </row>
    <row r="28" spans="2:10" ht="13.5" thickBot="1">
      <c r="B28" s="366" t="s">
        <v>153</v>
      </c>
      <c r="C28" s="133">
        <f>+C26*C27</f>
        <v>3435.74928</v>
      </c>
    </row>
    <row r="31" spans="2:10" ht="13.5" thickBot="1"/>
    <row r="32" spans="2:10" ht="13.5" thickBot="1">
      <c r="C32" s="441" t="s">
        <v>384</v>
      </c>
    </row>
    <row r="33" spans="2:3" ht="13.5" thickBot="1">
      <c r="C33" s="442" t="s">
        <v>307</v>
      </c>
    </row>
    <row r="34" spans="2:3" ht="13.5" thickBot="1"/>
    <row r="35" spans="2:3">
      <c r="B35" s="374" t="s">
        <v>156</v>
      </c>
      <c r="C35" s="438">
        <v>24000</v>
      </c>
    </row>
    <row r="36" spans="2:3">
      <c r="B36" s="437" t="s">
        <v>147</v>
      </c>
      <c r="C36" s="439">
        <f>+(C35+(C35*0.166666666666667))*0.32</f>
        <v>8960.0000000000018</v>
      </c>
    </row>
    <row r="37" spans="2:3">
      <c r="B37" s="443" t="s">
        <v>306</v>
      </c>
      <c r="C37" s="448">
        <v>1</v>
      </c>
    </row>
    <row r="38" spans="2:3" ht="13.5" thickBot="1">
      <c r="B38" s="376" t="s">
        <v>394</v>
      </c>
      <c r="C38" s="440">
        <f>+(C35+C36)*C37</f>
        <v>32960</v>
      </c>
    </row>
    <row r="40" spans="2:3" ht="13.5" thickBot="1"/>
    <row r="41" spans="2:3" ht="13.5" thickBot="1">
      <c r="C41" s="441" t="s">
        <v>385</v>
      </c>
    </row>
    <row r="42" spans="2:3" ht="13.5" thickBot="1">
      <c r="C42" s="442" t="s">
        <v>307</v>
      </c>
    </row>
    <row r="43" spans="2:3" ht="13.5" thickBot="1"/>
    <row r="44" spans="2:3">
      <c r="B44" s="374" t="s">
        <v>156</v>
      </c>
      <c r="C44" s="438">
        <v>54000</v>
      </c>
    </row>
    <row r="45" spans="2:3">
      <c r="B45" s="437" t="s">
        <v>147</v>
      </c>
      <c r="C45" s="439">
        <f>+(C44+(C44*0.166666666666667))*0.32</f>
        <v>20160.000000000004</v>
      </c>
    </row>
    <row r="46" spans="2:3">
      <c r="B46" s="443" t="s">
        <v>306</v>
      </c>
      <c r="C46" s="448">
        <v>2</v>
      </c>
    </row>
    <row r="47" spans="2:3" ht="13.5" thickBot="1">
      <c r="B47" s="376" t="s">
        <v>394</v>
      </c>
      <c r="C47" s="440">
        <f>+(C44+C45)*C46</f>
        <v>148320</v>
      </c>
    </row>
    <row r="49" spans="2:6" ht="13.5" thickBot="1"/>
    <row r="50" spans="2:6" ht="13.5" thickBot="1">
      <c r="E50" s="578" t="s">
        <v>178</v>
      </c>
      <c r="F50" s="579"/>
    </row>
    <row r="51" spans="2:6" ht="13.5" thickBot="1">
      <c r="E51" s="259">
        <v>0</v>
      </c>
      <c r="F51" s="259">
        <v>0</v>
      </c>
    </row>
    <row r="52" spans="2:6" ht="13.5" thickBot="1">
      <c r="B52" s="582" t="s">
        <v>420</v>
      </c>
      <c r="C52" s="583"/>
      <c r="D52" s="583"/>
      <c r="E52" s="583"/>
      <c r="F52" s="584"/>
    </row>
    <row r="53" spans="2:6" ht="13.5" thickBot="1">
      <c r="B53" s="367"/>
      <c r="C53" s="444"/>
      <c r="D53" s="445" t="s">
        <v>371</v>
      </c>
      <c r="E53" s="446" t="s">
        <v>384</v>
      </c>
      <c r="F53" s="447" t="s">
        <v>385</v>
      </c>
    </row>
    <row r="54" spans="2:6">
      <c r="B54" s="585" t="s">
        <v>421</v>
      </c>
      <c r="C54" s="586"/>
      <c r="D54" s="246">
        <f>SUMPRODUCT(C15:F15,C18:F18)</f>
        <v>0</v>
      </c>
      <c r="E54" s="246">
        <f>D54+D54*E51+(C35*C37)</f>
        <v>24000</v>
      </c>
      <c r="F54" s="248">
        <f>E54+E54*F51+(C44*C46)</f>
        <v>132000</v>
      </c>
    </row>
    <row r="55" spans="2:6">
      <c r="B55" s="522" t="s">
        <v>418</v>
      </c>
      <c r="C55" s="580"/>
      <c r="D55" s="247">
        <f>D54-D57-D58</f>
        <v>0</v>
      </c>
      <c r="E55" s="247">
        <f>E54-E57-E58</f>
        <v>20076</v>
      </c>
      <c r="F55" s="249">
        <f>F54-F57-F58</f>
        <v>110418</v>
      </c>
    </row>
    <row r="56" spans="2:6">
      <c r="B56" s="522" t="s">
        <v>139</v>
      </c>
      <c r="C56" s="580"/>
      <c r="D56" s="247">
        <f>+SUMPRODUCT(C16:F16,C18:F18)+SUMPRODUCT(C17:F17,C18:F18)</f>
        <v>6871.49856</v>
      </c>
      <c r="E56" s="247">
        <f>D56+D56*E51+(C36*C37)</f>
        <v>15831.498560000002</v>
      </c>
      <c r="F56" s="249">
        <f>E56+E56*F51+(C45*C46)</f>
        <v>56151.498560000007</v>
      </c>
    </row>
    <row r="57" spans="2:6">
      <c r="B57" s="522" t="s">
        <v>142</v>
      </c>
      <c r="C57" s="580"/>
      <c r="D57" s="247">
        <f>+SUMPRODUCT(C15:F15,C18:F18)*0.1</f>
        <v>0</v>
      </c>
      <c r="E57" s="247">
        <f>D57+D57*E51+(C35*C37)*0.1</f>
        <v>2400</v>
      </c>
      <c r="F57" s="249">
        <f>E57+E57*F51+(C44*C46)*0.1</f>
        <v>13200</v>
      </c>
    </row>
    <row r="58" spans="2:6" ht="13.5" thickBot="1">
      <c r="B58" s="533" t="s">
        <v>419</v>
      </c>
      <c r="C58" s="581"/>
      <c r="D58" s="250">
        <f>+SUMPRODUCT(C15:F15,C18:F18)*0.0635</f>
        <v>0</v>
      </c>
      <c r="E58" s="250">
        <f>D58+D58*E51+(C35*C37)*0.0635</f>
        <v>1524</v>
      </c>
      <c r="F58" s="251">
        <f>E58+E58*F51+(C44*C46)*0.0635</f>
        <v>8382</v>
      </c>
    </row>
    <row r="59" spans="2:6" ht="13.5" thickBot="1">
      <c r="D59" s="368">
        <f>SUM(D54,D56)</f>
        <v>6871.49856</v>
      </c>
      <c r="E59" s="368">
        <f>SUM(E54,E56)</f>
        <v>39831.49856</v>
      </c>
      <c r="F59" s="368">
        <f>SUM(F54,F56)</f>
        <v>188151.49856000001</v>
      </c>
    </row>
  </sheetData>
  <sheetProtection sheet="1"/>
  <mergeCells count="12">
    <mergeCell ref="B57:C57"/>
    <mergeCell ref="B58:C58"/>
    <mergeCell ref="B52:F52"/>
    <mergeCell ref="B54:C54"/>
    <mergeCell ref="B55:C55"/>
    <mergeCell ref="B56:C56"/>
    <mergeCell ref="I12:J13"/>
    <mergeCell ref="B22:C22"/>
    <mergeCell ref="I15:J24"/>
    <mergeCell ref="B9:G9"/>
    <mergeCell ref="E50:F50"/>
    <mergeCell ref="C12:F12"/>
  </mergeCells>
  <phoneticPr fontId="0" type="noConversion"/>
  <hyperlinks>
    <hyperlink ref="I12" location="Principal!A1" display="IR A MENU PRINCIPAL" xr:uid="{00000000-0004-0000-0A00-000000000000}"/>
    <hyperlink ref="I12:J13" location="Principal!A1" tooltip="Enlace al MENU PRINCIPAL" display="IR A MENU PRINCIPAL" xr:uid="{00000000-0004-0000-0A00-000001000000}"/>
  </hyperlinks>
  <pageMargins left="0.55118110236220474" right="0.74803149606299213" top="1.4960629921259843" bottom="0.98425196850393704" header="0" footer="0"/>
  <pageSetup paperSize="9" scale="54" orientation="landscape" horizontalDpi="360" verticalDpi="1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B8:I69"/>
  <sheetViews>
    <sheetView showGridLines="0" topLeftCell="A46" zoomScale="115" zoomScaleNormal="115" workbookViewId="0"/>
  </sheetViews>
  <sheetFormatPr baseColWidth="10" defaultRowHeight="12.75"/>
  <cols>
    <col min="2" max="2" width="34.42578125" customWidth="1"/>
    <col min="3" max="3" width="12.42578125" style="7" bestFit="1" customWidth="1"/>
    <col min="4" max="4" width="11.85546875" bestFit="1" customWidth="1"/>
    <col min="5" max="5" width="37.7109375" bestFit="1" customWidth="1"/>
    <col min="6" max="6" width="12.42578125" bestFit="1" customWidth="1"/>
    <col min="9" max="9" width="21.85546875" customWidth="1"/>
  </cols>
  <sheetData>
    <row r="8" spans="2:9" ht="13.5" thickBot="1"/>
    <row r="9" spans="2:9" ht="16.5" thickBot="1">
      <c r="B9" s="570" t="s">
        <v>75</v>
      </c>
      <c r="C9" s="571"/>
      <c r="D9" s="571"/>
      <c r="E9" s="571"/>
      <c r="F9" s="572"/>
    </row>
    <row r="10" spans="2:9" ht="13.5" thickBot="1"/>
    <row r="11" spans="2:9" ht="16.5" thickBot="1">
      <c r="B11" s="594" t="s">
        <v>283</v>
      </c>
      <c r="C11" s="595"/>
      <c r="E11" s="594" t="s">
        <v>284</v>
      </c>
      <c r="F11" s="595"/>
      <c r="H11" s="590" t="s">
        <v>84</v>
      </c>
      <c r="I11" s="591"/>
    </row>
    <row r="12" spans="2:9" ht="13.5" thickBot="1">
      <c r="F12" s="7"/>
      <c r="H12" s="592"/>
      <c r="I12" s="593"/>
    </row>
    <row r="13" spans="2:9">
      <c r="B13" s="374" t="s">
        <v>233</v>
      </c>
      <c r="C13" s="126">
        <f>Personal!D59</f>
        <v>6871.49856</v>
      </c>
      <c r="E13" s="374" t="s">
        <v>392</v>
      </c>
      <c r="F13" s="126">
        <f>Aprovisionamientos!E24</f>
        <v>0</v>
      </c>
    </row>
    <row r="14" spans="2:9">
      <c r="B14" s="375" t="s">
        <v>288</v>
      </c>
      <c r="C14" s="136">
        <v>0</v>
      </c>
      <c r="E14" s="375" t="s">
        <v>293</v>
      </c>
      <c r="F14" s="136">
        <v>0</v>
      </c>
      <c r="H14" s="487" t="s">
        <v>69</v>
      </c>
      <c r="I14" s="511"/>
    </row>
    <row r="15" spans="2:9">
      <c r="B15" s="375" t="s">
        <v>294</v>
      </c>
      <c r="C15" s="136">
        <v>0</v>
      </c>
      <c r="E15" s="375" t="s">
        <v>292</v>
      </c>
      <c r="F15" s="136">
        <v>0</v>
      </c>
      <c r="H15" s="512"/>
      <c r="I15" s="513"/>
    </row>
    <row r="16" spans="2:9">
      <c r="B16" s="375" t="s">
        <v>295</v>
      </c>
      <c r="C16" s="136">
        <v>0</v>
      </c>
      <c r="E16" s="375" t="s">
        <v>289</v>
      </c>
      <c r="F16" s="136">
        <v>0</v>
      </c>
      <c r="H16" s="512"/>
      <c r="I16" s="513"/>
    </row>
    <row r="17" spans="2:9">
      <c r="B17" s="375" t="s">
        <v>286</v>
      </c>
      <c r="C17" s="128">
        <f>Amortización!F14+Amortización!F25</f>
        <v>2235</v>
      </c>
      <c r="E17" s="375" t="s">
        <v>11</v>
      </c>
      <c r="F17" s="136">
        <v>0</v>
      </c>
      <c r="H17" s="512"/>
      <c r="I17" s="513"/>
    </row>
    <row r="18" spans="2:9" ht="13.5" thickBot="1">
      <c r="B18" s="375" t="s">
        <v>287</v>
      </c>
      <c r="C18" s="136">
        <v>0</v>
      </c>
      <c r="E18" s="376" t="s">
        <v>126</v>
      </c>
      <c r="F18" s="137">
        <v>0</v>
      </c>
      <c r="H18" s="512"/>
      <c r="I18" s="513"/>
    </row>
    <row r="19" spans="2:9" ht="13.5" thickBot="1">
      <c r="B19" s="375" t="s">
        <v>290</v>
      </c>
      <c r="C19" s="136">
        <v>0</v>
      </c>
      <c r="H19" s="512"/>
      <c r="I19" s="513"/>
    </row>
    <row r="20" spans="2:9" ht="13.5" thickBot="1">
      <c r="B20" s="376" t="s">
        <v>291</v>
      </c>
      <c r="C20" s="137">
        <v>0</v>
      </c>
      <c r="E20" s="377" t="s">
        <v>390</v>
      </c>
      <c r="F20" s="135">
        <f>SUM(F13:F18)</f>
        <v>0</v>
      </c>
      <c r="H20" s="512"/>
      <c r="I20" s="513"/>
    </row>
    <row r="21" spans="2:9" ht="13.5" thickBot="1">
      <c r="H21" s="512"/>
      <c r="I21" s="513"/>
    </row>
    <row r="22" spans="2:9" ht="15" customHeight="1" thickBot="1">
      <c r="B22" s="377" t="s">
        <v>391</v>
      </c>
      <c r="C22" s="135">
        <f>SUM(C13:C20)</f>
        <v>9106.49856</v>
      </c>
      <c r="D22" s="91">
        <f>SUM(C14,C16,C20)*0.21</f>
        <v>0</v>
      </c>
      <c r="E22" s="378"/>
      <c r="F22" s="92">
        <f>SUM(F14:F16,F18)*0.16</f>
        <v>0</v>
      </c>
      <c r="H22" s="514"/>
      <c r="I22" s="515"/>
    </row>
    <row r="24" spans="2:9" ht="13.5" thickBot="1"/>
    <row r="25" spans="2:9" ht="13.5" thickBot="1">
      <c r="B25" s="516" t="s">
        <v>180</v>
      </c>
      <c r="C25" s="517"/>
      <c r="D25" s="518"/>
      <c r="E25" s="292" t="s">
        <v>179</v>
      </c>
      <c r="F25" s="112">
        <v>0.21</v>
      </c>
    </row>
    <row r="26" spans="2:9" ht="13.5" thickBot="1">
      <c r="B26" s="5"/>
      <c r="C26" s="5"/>
      <c r="D26" s="5"/>
      <c r="E26" s="5"/>
      <c r="F26" s="5"/>
    </row>
    <row r="27" spans="2:9" ht="13.5" thickBot="1">
      <c r="B27" s="497">
        <f>SUM(C14,C16,C20,F14,F15,F16,F17,F18)</f>
        <v>0</v>
      </c>
      <c r="C27" s="498"/>
      <c r="D27" s="499"/>
      <c r="E27" s="564">
        <f>B27*F25</f>
        <v>0</v>
      </c>
      <c r="F27" s="566"/>
    </row>
    <row r="29" spans="2:9" ht="13.5" thickBot="1"/>
    <row r="30" spans="2:9" ht="16.5" thickBot="1">
      <c r="B30" s="570" t="s">
        <v>76</v>
      </c>
      <c r="C30" s="571"/>
      <c r="D30" s="571"/>
      <c r="E30" s="571"/>
      <c r="F30" s="572"/>
    </row>
    <row r="31" spans="2:9" ht="13.5" thickBot="1"/>
    <row r="32" spans="2:9" ht="16.5" thickBot="1">
      <c r="B32" s="594" t="s">
        <v>283</v>
      </c>
      <c r="C32" s="595"/>
      <c r="E32" s="594" t="s">
        <v>284</v>
      </c>
      <c r="F32" s="595"/>
    </row>
    <row r="33" spans="2:6" ht="13.5" thickBot="1">
      <c r="F33" s="7"/>
    </row>
    <row r="34" spans="2:6">
      <c r="B34" s="374" t="s">
        <v>233</v>
      </c>
      <c r="C34" s="126">
        <f>Personal!E59</f>
        <v>39831.49856</v>
      </c>
      <c r="E34" s="374" t="s">
        <v>392</v>
      </c>
      <c r="F34" s="126">
        <f>Aprovisionamientos!E43</f>
        <v>0</v>
      </c>
    </row>
    <row r="35" spans="2:6">
      <c r="B35" s="375" t="s">
        <v>288</v>
      </c>
      <c r="C35" s="136">
        <f>C14*1.05</f>
        <v>0</v>
      </c>
      <c r="E35" s="375" t="s">
        <v>293</v>
      </c>
      <c r="F35" s="136">
        <f>F14/1.5</f>
        <v>0</v>
      </c>
    </row>
    <row r="36" spans="2:6">
      <c r="B36" s="375" t="s">
        <v>294</v>
      </c>
      <c r="C36" s="136">
        <f>C15*1.05</f>
        <v>0</v>
      </c>
      <c r="E36" s="375" t="s">
        <v>292</v>
      </c>
      <c r="F36" s="136">
        <f>F15</f>
        <v>0</v>
      </c>
    </row>
    <row r="37" spans="2:6">
      <c r="B37" s="375" t="s">
        <v>295</v>
      </c>
      <c r="C37" s="136">
        <f>C16*1.05</f>
        <v>0</v>
      </c>
      <c r="E37" s="375" t="s">
        <v>289</v>
      </c>
      <c r="F37" s="136">
        <f>F16/2</f>
        <v>0</v>
      </c>
    </row>
    <row r="38" spans="2:6">
      <c r="B38" s="375" t="s">
        <v>286</v>
      </c>
      <c r="C38" s="128">
        <f>Amortización!F14+Amortización!F25+Amortización!F32+Amortización!F43</f>
        <v>3903</v>
      </c>
      <c r="E38" s="375" t="s">
        <v>11</v>
      </c>
      <c r="F38" s="136">
        <f>F17*1.1</f>
        <v>0</v>
      </c>
    </row>
    <row r="39" spans="2:6" ht="13.5" thickBot="1">
      <c r="B39" s="375" t="s">
        <v>287</v>
      </c>
      <c r="C39" s="136">
        <f>C18</f>
        <v>0</v>
      </c>
      <c r="E39" s="376" t="str">
        <f>E18</f>
        <v>Otros Gastos Variables (Indicar)</v>
      </c>
      <c r="F39" s="137">
        <f>F18*1.05</f>
        <v>0</v>
      </c>
    </row>
    <row r="40" spans="2:6" ht="13.5" thickBot="1">
      <c r="B40" s="375" t="s">
        <v>290</v>
      </c>
      <c r="C40" s="136">
        <f>C19</f>
        <v>0</v>
      </c>
    </row>
    <row r="41" spans="2:6" ht="13.5" thickBot="1">
      <c r="B41" s="376" t="s">
        <v>291</v>
      </c>
      <c r="C41" s="137">
        <f>C20*1.05</f>
        <v>0</v>
      </c>
      <c r="E41" s="377" t="s">
        <v>390</v>
      </c>
      <c r="F41" s="135">
        <f>SUM(F34:F39)</f>
        <v>0</v>
      </c>
    </row>
    <row r="42" spans="2:6" ht="13.5" thickBot="1"/>
    <row r="43" spans="2:6" ht="16.5" thickBot="1">
      <c r="B43" s="377" t="s">
        <v>391</v>
      </c>
      <c r="C43" s="135">
        <f>SUM(C34:C41)</f>
        <v>43734.49856</v>
      </c>
      <c r="D43" s="91">
        <f>SUM(C35,C37,C41)*0.21</f>
        <v>0</v>
      </c>
      <c r="E43" s="379"/>
      <c r="F43" s="92">
        <f>SUM(F35:F37,F39)*0.16</f>
        <v>0</v>
      </c>
    </row>
    <row r="45" spans="2:6" ht="13.5" thickBot="1"/>
    <row r="46" spans="2:6" ht="13.5" thickBot="1">
      <c r="B46" s="516" t="s">
        <v>180</v>
      </c>
      <c r="C46" s="517"/>
      <c r="D46" s="518"/>
      <c r="E46" s="292" t="s">
        <v>179</v>
      </c>
      <c r="F46" s="112">
        <v>0.21</v>
      </c>
    </row>
    <row r="47" spans="2:6" ht="13.5" thickBot="1">
      <c r="B47" s="5"/>
      <c r="C47" s="5"/>
      <c r="D47" s="5"/>
      <c r="E47" s="5"/>
      <c r="F47" s="5"/>
    </row>
    <row r="48" spans="2:6" ht="13.5" thickBot="1">
      <c r="B48" s="497">
        <f>SUM(C35,C37,C41,F35,F36,F37,F38,F39)</f>
        <v>0</v>
      </c>
      <c r="C48" s="498"/>
      <c r="D48" s="499"/>
      <c r="E48" s="564">
        <f>B48*F46</f>
        <v>0</v>
      </c>
      <c r="F48" s="566"/>
    </row>
    <row r="50" spans="2:6" ht="13.5" thickBot="1"/>
    <row r="51" spans="2:6" ht="16.5" thickBot="1">
      <c r="B51" s="570" t="s">
        <v>77</v>
      </c>
      <c r="C51" s="571"/>
      <c r="D51" s="571"/>
      <c r="E51" s="571"/>
      <c r="F51" s="572"/>
    </row>
    <row r="52" spans="2:6" ht="13.5" thickBot="1"/>
    <row r="53" spans="2:6" ht="16.5" thickBot="1">
      <c r="B53" s="594" t="s">
        <v>283</v>
      </c>
      <c r="C53" s="595"/>
      <c r="E53" s="594" t="s">
        <v>284</v>
      </c>
      <c r="F53" s="595"/>
    </row>
    <row r="54" spans="2:6" ht="13.5" thickBot="1">
      <c r="F54" s="7"/>
    </row>
    <row r="55" spans="2:6">
      <c r="B55" s="374" t="s">
        <v>233</v>
      </c>
      <c r="C55" s="126">
        <f>Personal!F59</f>
        <v>188151.49856000001</v>
      </c>
      <c r="E55" s="374" t="s">
        <v>392</v>
      </c>
      <c r="F55" s="126">
        <f>Aprovisionamientos!E62</f>
        <v>0</v>
      </c>
    </row>
    <row r="56" spans="2:6">
      <c r="B56" s="375" t="s">
        <v>288</v>
      </c>
      <c r="C56" s="136">
        <f>C35*1.05</f>
        <v>0</v>
      </c>
      <c r="E56" s="375" t="s">
        <v>293</v>
      </c>
      <c r="F56" s="136">
        <f>F35*1.1</f>
        <v>0</v>
      </c>
    </row>
    <row r="57" spans="2:6">
      <c r="B57" s="375" t="s">
        <v>294</v>
      </c>
      <c r="C57" s="136">
        <f>C36*1.05</f>
        <v>0</v>
      </c>
      <c r="E57" s="375" t="s">
        <v>292</v>
      </c>
      <c r="F57" s="136">
        <f>F36</f>
        <v>0</v>
      </c>
    </row>
    <row r="58" spans="2:6">
      <c r="B58" s="375" t="s">
        <v>295</v>
      </c>
      <c r="C58" s="136">
        <f>C37*1.05</f>
        <v>0</v>
      </c>
      <c r="E58" s="375" t="s">
        <v>289</v>
      </c>
      <c r="F58" s="136">
        <f>F37</f>
        <v>0</v>
      </c>
    </row>
    <row r="59" spans="2:6">
      <c r="B59" s="375" t="s">
        <v>286</v>
      </c>
      <c r="C59" s="128">
        <f>Amortización!F14+Amortización!F25+Amortización!F32+Amortización!F43+Amortización!F50+Amortización!F61</f>
        <v>5637</v>
      </c>
      <c r="E59" s="375" t="s">
        <v>11</v>
      </c>
      <c r="F59" s="136">
        <f>F38</f>
        <v>0</v>
      </c>
    </row>
    <row r="60" spans="2:6" ht="13.5" thickBot="1">
      <c r="B60" s="375" t="s">
        <v>287</v>
      </c>
      <c r="C60" s="136">
        <f>C39</f>
        <v>0</v>
      </c>
      <c r="E60" s="376" t="str">
        <f>E39</f>
        <v>Otros Gastos Variables (Indicar)</v>
      </c>
      <c r="F60" s="137">
        <f>F39</f>
        <v>0</v>
      </c>
    </row>
    <row r="61" spans="2:6" ht="13.5" thickBot="1">
      <c r="B61" s="375" t="s">
        <v>290</v>
      </c>
      <c r="C61" s="136">
        <f>C40</f>
        <v>0</v>
      </c>
    </row>
    <row r="62" spans="2:6" ht="13.5" thickBot="1">
      <c r="B62" s="376" t="s">
        <v>291</v>
      </c>
      <c r="C62" s="137">
        <f>C41</f>
        <v>0</v>
      </c>
      <c r="E62" s="377" t="s">
        <v>390</v>
      </c>
      <c r="F62" s="135">
        <f>SUM(F55:F60)</f>
        <v>0</v>
      </c>
    </row>
    <row r="63" spans="2:6" ht="13.5" thickBot="1"/>
    <row r="64" spans="2:6" ht="16.5" thickBot="1">
      <c r="B64" s="377" t="s">
        <v>391</v>
      </c>
      <c r="C64" s="135">
        <f>SUM(C55:C62)</f>
        <v>193788.49856000001</v>
      </c>
      <c r="D64" s="91">
        <f>SUM(C56,C58,C62)*0.21</f>
        <v>0</v>
      </c>
      <c r="E64" s="378"/>
      <c r="F64" s="92">
        <f>SUM(F56:F58,F60)*0.16</f>
        <v>0</v>
      </c>
    </row>
    <row r="66" spans="2:9" ht="13.5" thickBot="1"/>
    <row r="67" spans="2:9" ht="13.5" thickBot="1">
      <c r="B67" s="516" t="s">
        <v>180</v>
      </c>
      <c r="C67" s="517"/>
      <c r="D67" s="518"/>
      <c r="E67" s="292" t="s">
        <v>179</v>
      </c>
      <c r="F67" s="112">
        <v>0.21</v>
      </c>
      <c r="H67" s="590" t="s">
        <v>84</v>
      </c>
      <c r="I67" s="591"/>
    </row>
    <row r="68" spans="2:9" ht="13.5" thickBot="1">
      <c r="B68" s="5"/>
      <c r="C68" s="5"/>
      <c r="D68" s="5"/>
      <c r="E68" s="5"/>
      <c r="F68" s="5"/>
      <c r="H68" s="592"/>
      <c r="I68" s="593"/>
    </row>
    <row r="69" spans="2:9" ht="13.5" thickBot="1">
      <c r="B69" s="497">
        <f>SUM(C56,C58,C62,F56,F57,F58,F59,F60)</f>
        <v>0</v>
      </c>
      <c r="C69" s="498"/>
      <c r="D69" s="499"/>
      <c r="E69" s="564">
        <f>B69*F67</f>
        <v>0</v>
      </c>
      <c r="F69" s="566"/>
    </row>
  </sheetData>
  <sheetProtection sheet="1"/>
  <mergeCells count="21">
    <mergeCell ref="B32:C32"/>
    <mergeCell ref="E32:F32"/>
    <mergeCell ref="B46:D46"/>
    <mergeCell ref="B9:F9"/>
    <mergeCell ref="B25:D25"/>
    <mergeCell ref="B27:D27"/>
    <mergeCell ref="E27:F27"/>
    <mergeCell ref="B11:C11"/>
    <mergeCell ref="B30:F30"/>
    <mergeCell ref="H67:I68"/>
    <mergeCell ref="H14:I22"/>
    <mergeCell ref="H11:I12"/>
    <mergeCell ref="E53:F53"/>
    <mergeCell ref="E11:F11"/>
    <mergeCell ref="B69:D69"/>
    <mergeCell ref="E69:F69"/>
    <mergeCell ref="B48:D48"/>
    <mergeCell ref="E48:F48"/>
    <mergeCell ref="B51:F51"/>
    <mergeCell ref="B67:D67"/>
    <mergeCell ref="B53:C53"/>
  </mergeCells>
  <phoneticPr fontId="0" type="noConversion"/>
  <hyperlinks>
    <hyperlink ref="H11:I12" location="Principal!A1" display="IR A MENU PRINCIPAL" xr:uid="{00000000-0004-0000-0B00-000000000000}"/>
    <hyperlink ref="H11" location="Principal!A1" display="IR A MENU PRINCIPAL" xr:uid="{00000000-0004-0000-0B00-000001000000}"/>
    <hyperlink ref="H67:I68" location="Principal!A1" display="IR A MENU PRINCIPAL" xr:uid="{00000000-0004-0000-0B00-000002000000}"/>
    <hyperlink ref="H67" location="Principal!A1" display="IR A MENU PRINCIPAL" xr:uid="{00000000-0004-0000-0B00-000003000000}"/>
  </hyperlinks>
  <pageMargins left="1.18" right="0.75" top="1.59" bottom="1" header="0" footer="0"/>
  <pageSetup paperSize="9" scale="50" orientation="portrait" horizontalDpi="360" verticalDpi="1200"/>
  <headerFooter alignWithMargins="0"/>
  <ignoredErrors>
    <ignoredError sqref="F56:F60 F62 C56:C58 E60 B48 E69 E48 F35:F41 C35:C37 F20 C22 C39:C41 C60:C64" unlockedFormula="1"/>
  </ignoredError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B8:I69"/>
  <sheetViews>
    <sheetView topLeftCell="A7" zoomScale="75" zoomScaleNormal="75" workbookViewId="0"/>
  </sheetViews>
  <sheetFormatPr baseColWidth="10" defaultRowHeight="12.75"/>
  <cols>
    <col min="1" max="1" width="11.42578125" style="260"/>
    <col min="2" max="2" width="19.42578125" style="260" customWidth="1"/>
    <col min="3" max="3" width="18.140625" style="260" customWidth="1"/>
    <col min="4" max="4" width="11.42578125" style="260"/>
    <col min="5" max="5" width="20.7109375" style="260" customWidth="1"/>
    <col min="6" max="6" width="16.7109375" style="260" customWidth="1"/>
    <col min="7" max="8" width="11.42578125" style="260"/>
    <col min="9" max="9" width="22.7109375" style="260" customWidth="1"/>
    <col min="10" max="16384" width="11.42578125" style="260"/>
  </cols>
  <sheetData>
    <row r="8" spans="2:9" ht="13.5" thickBot="1"/>
    <row r="9" spans="2:9" ht="18.75" thickBot="1">
      <c r="B9" s="596" t="s">
        <v>167</v>
      </c>
      <c r="C9" s="597"/>
      <c r="D9" s="597"/>
      <c r="E9" s="597"/>
      <c r="F9" s="598"/>
    </row>
    <row r="11" spans="2:9" ht="13.5" customHeight="1" thickBot="1"/>
    <row r="12" spans="2:9" ht="12.75" customHeight="1">
      <c r="B12" s="605" t="s">
        <v>33</v>
      </c>
      <c r="C12" s="606"/>
      <c r="E12" s="605" t="s">
        <v>34</v>
      </c>
      <c r="F12" s="606"/>
      <c r="H12" s="529" t="s">
        <v>84</v>
      </c>
      <c r="I12" s="530"/>
    </row>
    <row r="13" spans="2:9" ht="13.5" thickBot="1">
      <c r="B13" s="261"/>
      <c r="C13" s="262"/>
      <c r="E13" s="261"/>
      <c r="F13" s="262"/>
      <c r="H13" s="531"/>
      <c r="I13" s="532"/>
    </row>
    <row r="14" spans="2:9">
      <c r="B14" s="263" t="s">
        <v>35</v>
      </c>
      <c r="C14" s="380">
        <v>0.21</v>
      </c>
      <c r="E14" s="263" t="s">
        <v>35</v>
      </c>
      <c r="F14" s="380">
        <v>0.21</v>
      </c>
    </row>
    <row r="15" spans="2:9">
      <c r="H15" s="487" t="s">
        <v>69</v>
      </c>
      <c r="I15" s="511"/>
    </row>
    <row r="16" spans="2:9">
      <c r="B16" s="599" t="s">
        <v>36</v>
      </c>
      <c r="C16" s="600"/>
      <c r="D16" s="600"/>
      <c r="E16" s="600"/>
      <c r="F16" s="601"/>
      <c r="H16" s="512"/>
      <c r="I16" s="513"/>
    </row>
    <row r="17" spans="2:9">
      <c r="H17" s="512"/>
      <c r="I17" s="513"/>
    </row>
    <row r="18" spans="2:9">
      <c r="B18" s="602">
        <f>F26-C27</f>
        <v>2500.0413223140495</v>
      </c>
      <c r="C18" s="603"/>
      <c r="D18" s="603"/>
      <c r="E18" s="603"/>
      <c r="F18" s="604"/>
      <c r="H18" s="512"/>
      <c r="I18" s="513"/>
    </row>
    <row r="19" spans="2:9">
      <c r="H19" s="512"/>
      <c r="I19" s="513"/>
    </row>
    <row r="20" spans="2:9">
      <c r="H20" s="512"/>
      <c r="I20" s="513"/>
    </row>
    <row r="21" spans="2:9">
      <c r="B21" s="605" t="s">
        <v>37</v>
      </c>
      <c r="C21" s="606"/>
      <c r="E21" s="605" t="s">
        <v>38</v>
      </c>
      <c r="F21" s="606"/>
      <c r="H21" s="512"/>
      <c r="I21" s="513"/>
    </row>
    <row r="22" spans="2:9">
      <c r="H22" s="512"/>
      <c r="I22" s="513"/>
    </row>
    <row r="23" spans="2:9">
      <c r="B23" s="264" t="s">
        <v>181</v>
      </c>
      <c r="C23" s="265">
        <f>'Inversiones Iniciales'!B44+'Inversiones por años'!B40</f>
        <v>8500</v>
      </c>
      <c r="E23" s="264" t="s">
        <v>170</v>
      </c>
      <c r="F23" s="265">
        <f>'Ventas Año1'!C97</f>
        <v>20404.958677685951</v>
      </c>
      <c r="H23" s="514"/>
      <c r="I23" s="515"/>
    </row>
    <row r="24" spans="2:9">
      <c r="B24" s="261" t="s">
        <v>182</v>
      </c>
      <c r="C24" s="266">
        <f>'Gastos Explotación'!B27</f>
        <v>0</v>
      </c>
      <c r="E24" s="267" t="s">
        <v>184</v>
      </c>
      <c r="F24" s="268"/>
    </row>
    <row r="25" spans="2:9">
      <c r="B25" s="267" t="s">
        <v>183</v>
      </c>
      <c r="C25" s="268">
        <f>'Gastos Explotación'!F13</f>
        <v>0</v>
      </c>
      <c r="F25" s="269">
        <f>SUM(F23:F24)</f>
        <v>20404.958677685951</v>
      </c>
    </row>
    <row r="26" spans="2:9">
      <c r="C26" s="269">
        <f>SUM(C23:C25)</f>
        <v>8500</v>
      </c>
      <c r="F26" s="138">
        <f>F25*F14</f>
        <v>4285.0413223140495</v>
      </c>
    </row>
    <row r="27" spans="2:9">
      <c r="C27" s="138">
        <f>C26*C14</f>
        <v>1785</v>
      </c>
    </row>
    <row r="29" spans="2:9" ht="13.5" thickBot="1"/>
    <row r="30" spans="2:9" ht="18.75" thickBot="1">
      <c r="B30" s="596" t="s">
        <v>168</v>
      </c>
      <c r="C30" s="597"/>
      <c r="D30" s="597"/>
      <c r="E30" s="597"/>
      <c r="F30" s="598"/>
    </row>
    <row r="33" spans="2:6">
      <c r="B33" s="605" t="s">
        <v>33</v>
      </c>
      <c r="C33" s="606"/>
      <c r="E33" s="605" t="s">
        <v>34</v>
      </c>
      <c r="F33" s="606"/>
    </row>
    <row r="34" spans="2:6">
      <c r="B34" s="261"/>
      <c r="C34" s="262"/>
      <c r="E34" s="261"/>
      <c r="F34" s="262"/>
    </row>
    <row r="35" spans="2:6">
      <c r="B35" s="263" t="s">
        <v>35</v>
      </c>
      <c r="C35" s="380">
        <v>0.21</v>
      </c>
      <c r="E35" s="263" t="s">
        <v>35</v>
      </c>
      <c r="F35" s="380">
        <v>0.21</v>
      </c>
    </row>
    <row r="37" spans="2:6">
      <c r="B37" s="599" t="s">
        <v>36</v>
      </c>
      <c r="C37" s="600"/>
      <c r="D37" s="600"/>
      <c r="E37" s="600"/>
      <c r="F37" s="601"/>
    </row>
    <row r="39" spans="2:6">
      <c r="B39" s="602">
        <f>F47-C48</f>
        <v>3668.0578512396696</v>
      </c>
      <c r="C39" s="603"/>
      <c r="D39" s="603"/>
      <c r="E39" s="603"/>
      <c r="F39" s="604"/>
    </row>
    <row r="42" spans="2:6">
      <c r="B42" s="605" t="s">
        <v>37</v>
      </c>
      <c r="C42" s="606"/>
      <c r="E42" s="605" t="s">
        <v>38</v>
      </c>
      <c r="F42" s="606"/>
    </row>
    <row r="44" spans="2:6">
      <c r="B44" s="264" t="s">
        <v>181</v>
      </c>
      <c r="C44" s="265">
        <f>'Inversiones por años'!B74</f>
        <v>13500</v>
      </c>
      <c r="E44" s="264" t="s">
        <v>170</v>
      </c>
      <c r="F44" s="265">
        <f>'Ventas Año2'!C97</f>
        <v>30966.942148760332</v>
      </c>
    </row>
    <row r="45" spans="2:6">
      <c r="B45" s="261" t="s">
        <v>182</v>
      </c>
      <c r="C45" s="266">
        <f>'Gastos Explotación'!B48</f>
        <v>0</v>
      </c>
      <c r="E45" s="267" t="s">
        <v>184</v>
      </c>
      <c r="F45" s="268"/>
    </row>
    <row r="46" spans="2:6">
      <c r="B46" s="267" t="s">
        <v>183</v>
      </c>
      <c r="C46" s="268">
        <f>'Gastos Explotación'!F34</f>
        <v>0</v>
      </c>
      <c r="F46" s="269">
        <f>SUM(F44:F45)</f>
        <v>30966.942148760332</v>
      </c>
    </row>
    <row r="47" spans="2:6">
      <c r="C47" s="269">
        <f>SUM(C44:C46)</f>
        <v>13500</v>
      </c>
      <c r="F47" s="138">
        <f>F46*F35</f>
        <v>6503.0578512396696</v>
      </c>
    </row>
    <row r="48" spans="2:6">
      <c r="C48" s="138">
        <f>C47*C35</f>
        <v>2835</v>
      </c>
    </row>
    <row r="50" spans="2:6" ht="13.5" thickBot="1"/>
    <row r="51" spans="2:6" ht="18.75" thickBot="1">
      <c r="B51" s="596" t="s">
        <v>169</v>
      </c>
      <c r="C51" s="597"/>
      <c r="D51" s="597"/>
      <c r="E51" s="597"/>
      <c r="F51" s="598"/>
    </row>
    <row r="54" spans="2:6">
      <c r="B54" s="605" t="s">
        <v>33</v>
      </c>
      <c r="C54" s="606"/>
      <c r="E54" s="605" t="s">
        <v>34</v>
      </c>
      <c r="F54" s="606"/>
    </row>
    <row r="55" spans="2:6">
      <c r="B55" s="261"/>
      <c r="C55" s="262"/>
      <c r="E55" s="261"/>
      <c r="F55" s="262"/>
    </row>
    <row r="56" spans="2:6">
      <c r="B56" s="263" t="s">
        <v>35</v>
      </c>
      <c r="C56" s="380">
        <v>0.21</v>
      </c>
      <c r="E56" s="263" t="s">
        <v>35</v>
      </c>
      <c r="F56" s="380">
        <v>0.21</v>
      </c>
    </row>
    <row r="58" spans="2:6">
      <c r="B58" s="599" t="s">
        <v>36</v>
      </c>
      <c r="C58" s="600"/>
      <c r="D58" s="600"/>
      <c r="E58" s="600"/>
      <c r="F58" s="601"/>
    </row>
    <row r="60" spans="2:6">
      <c r="B60" s="602">
        <f>F68-C69</f>
        <v>17906.057851239671</v>
      </c>
      <c r="C60" s="603"/>
      <c r="D60" s="603"/>
      <c r="E60" s="603"/>
      <c r="F60" s="604"/>
    </row>
    <row r="63" spans="2:6">
      <c r="B63" s="605" t="s">
        <v>37</v>
      </c>
      <c r="C63" s="606"/>
      <c r="E63" s="605" t="s">
        <v>38</v>
      </c>
      <c r="F63" s="606"/>
    </row>
    <row r="65" spans="2:9">
      <c r="B65" s="264" t="s">
        <v>181</v>
      </c>
      <c r="C65" s="265">
        <f>'Inversiones por años'!B108</f>
        <v>13700</v>
      </c>
      <c r="E65" s="264" t="s">
        <v>170</v>
      </c>
      <c r="F65" s="265">
        <f>'Ventas Año3'!C97</f>
        <v>98966.942148760339</v>
      </c>
    </row>
    <row r="66" spans="2:9" ht="13.5" thickBot="1">
      <c r="B66" s="261" t="s">
        <v>182</v>
      </c>
      <c r="C66" s="266">
        <f>'Gastos Explotación'!B69</f>
        <v>0</v>
      </c>
      <c r="E66" s="267" t="s">
        <v>184</v>
      </c>
      <c r="F66" s="268"/>
    </row>
    <row r="67" spans="2:9">
      <c r="B67" s="267" t="s">
        <v>183</v>
      </c>
      <c r="C67" s="268">
        <f>'Gastos Explotación'!F55</f>
        <v>0</v>
      </c>
      <c r="F67" s="269">
        <f>SUM(F65:F66)</f>
        <v>98966.942148760339</v>
      </c>
      <c r="H67" s="590" t="s">
        <v>84</v>
      </c>
      <c r="I67" s="591"/>
    </row>
    <row r="68" spans="2:9" ht="13.5" thickBot="1">
      <c r="C68" s="269">
        <f>SUM(C65:C67)</f>
        <v>13700</v>
      </c>
      <c r="F68" s="138">
        <f>F67*F56</f>
        <v>20783.057851239671</v>
      </c>
      <c r="H68" s="592"/>
      <c r="I68" s="593"/>
    </row>
    <row r="69" spans="2:9">
      <c r="C69" s="138">
        <f>C68*C56</f>
        <v>2877</v>
      </c>
    </row>
  </sheetData>
  <sheetProtection sheet="1"/>
  <mergeCells count="24">
    <mergeCell ref="H12:I13"/>
    <mergeCell ref="B54:C54"/>
    <mergeCell ref="E54:F54"/>
    <mergeCell ref="B12:C12"/>
    <mergeCell ref="E12:F12"/>
    <mergeCell ref="B33:C33"/>
    <mergeCell ref="E21:F21"/>
    <mergeCell ref="B30:F30"/>
    <mergeCell ref="B37:F37"/>
    <mergeCell ref="E33:F33"/>
    <mergeCell ref="H67:I68"/>
    <mergeCell ref="H15:I23"/>
    <mergeCell ref="B63:C63"/>
    <mergeCell ref="E63:F63"/>
    <mergeCell ref="B60:F60"/>
    <mergeCell ref="B58:F58"/>
    <mergeCell ref="B51:F51"/>
    <mergeCell ref="B9:F9"/>
    <mergeCell ref="B16:F16"/>
    <mergeCell ref="B39:F39"/>
    <mergeCell ref="B42:C42"/>
    <mergeCell ref="E42:F42"/>
    <mergeCell ref="B18:F18"/>
    <mergeCell ref="B21:C21"/>
  </mergeCells>
  <phoneticPr fontId="0" type="noConversion"/>
  <hyperlinks>
    <hyperlink ref="H12" location="Principal!A1" display="IR A MENU PRINCIPAL" xr:uid="{00000000-0004-0000-0C00-000000000000}"/>
    <hyperlink ref="H12:I13" location="Principal!A1" tooltip="Enlace al MENU PRINCIPAL" display="IR A MENU PRINCIPAL" xr:uid="{00000000-0004-0000-0C00-000001000000}"/>
    <hyperlink ref="H67" location="Principal!A1" display="IR A MENU PRINCIPAL" xr:uid="{00000000-0004-0000-0C00-000002000000}"/>
    <hyperlink ref="H67:I68" location="Principal!A1" tooltip="Enlace al MENU PRINCIPAL" display="IR A MENU PRINCIPAL" xr:uid="{00000000-0004-0000-0C00-000003000000}"/>
  </hyperlinks>
  <pageMargins left="0.75" right="0.75" top="1" bottom="1" header="0" footer="0"/>
  <pageSetup paperSize="9" scale="77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B8:I61"/>
  <sheetViews>
    <sheetView showGridLines="0" topLeftCell="A18" zoomScale="75" zoomScaleNormal="75" workbookViewId="0"/>
  </sheetViews>
  <sheetFormatPr baseColWidth="10" defaultRowHeight="12.75"/>
  <cols>
    <col min="1" max="1" width="11.42578125" style="96"/>
    <col min="2" max="2" width="32" style="96" bestFit="1" customWidth="1"/>
    <col min="3" max="3" width="21.42578125" style="96" customWidth="1"/>
    <col min="4" max="4" width="22.140625" style="96" customWidth="1"/>
    <col min="5" max="5" width="16.42578125" style="96" customWidth="1"/>
    <col min="6" max="6" width="35.42578125" style="96" customWidth="1"/>
    <col min="7" max="7" width="11.42578125" style="96"/>
    <col min="8" max="8" width="12.42578125" style="96" customWidth="1"/>
    <col min="9" max="9" width="20.85546875" style="96" customWidth="1"/>
    <col min="10" max="16384" width="11.42578125" style="96"/>
  </cols>
  <sheetData>
    <row r="8" spans="2:9" ht="13.5" thickBot="1"/>
    <row r="9" spans="2:9" ht="12.75" customHeight="1">
      <c r="B9" s="607" t="s">
        <v>261</v>
      </c>
      <c r="C9" s="608"/>
      <c r="D9" s="608"/>
      <c r="E9" s="608"/>
      <c r="F9" s="609"/>
    </row>
    <row r="10" spans="2:9" ht="12.75" customHeight="1" thickBot="1">
      <c r="B10" s="145" t="s">
        <v>431</v>
      </c>
      <c r="C10" s="146" t="s">
        <v>432</v>
      </c>
      <c r="D10" s="146" t="s">
        <v>433</v>
      </c>
      <c r="E10" s="146" t="s">
        <v>434</v>
      </c>
      <c r="F10" s="147" t="s">
        <v>395</v>
      </c>
    </row>
    <row r="11" spans="2:9" ht="13.5" thickBot="1">
      <c r="B11" s="433" t="s">
        <v>120</v>
      </c>
      <c r="C11" s="434"/>
      <c r="D11" s="435"/>
      <c r="E11" s="434"/>
      <c r="F11" s="436"/>
      <c r="H11" s="529" t="s">
        <v>84</v>
      </c>
      <c r="I11" s="530"/>
    </row>
    <row r="12" spans="2:9" ht="13.5" thickBot="1">
      <c r="B12" s="141" t="str">
        <f>B30</f>
        <v>SOFTWARE INFORMÁTICO</v>
      </c>
      <c r="C12" s="142">
        <f>'Inversiones Iniciales'!C15+'Inversiones por años'!C15</f>
        <v>4500</v>
      </c>
      <c r="D12" s="143">
        <v>33</v>
      </c>
      <c r="E12" s="142">
        <f>100/D12</f>
        <v>3.0303030303030303</v>
      </c>
      <c r="F12" s="144">
        <f>C12/E12</f>
        <v>1485</v>
      </c>
      <c r="H12" s="531"/>
      <c r="I12" s="532"/>
    </row>
    <row r="13" spans="2:9" ht="13.5" thickBot="1">
      <c r="B13" s="93"/>
      <c r="C13" s="93"/>
      <c r="D13" s="94"/>
      <c r="E13" s="94"/>
      <c r="F13" s="93"/>
    </row>
    <row r="14" spans="2:9" ht="13.5" thickBot="1">
      <c r="B14" s="95" t="s">
        <v>234</v>
      </c>
      <c r="C14" s="93"/>
      <c r="D14" s="94"/>
      <c r="E14" s="94"/>
      <c r="F14" s="90">
        <f>F12</f>
        <v>1485</v>
      </c>
    </row>
    <row r="15" spans="2:9" ht="12.75" customHeight="1" thickBot="1">
      <c r="B15" s="93"/>
      <c r="C15" s="93"/>
      <c r="D15" s="94"/>
      <c r="E15" s="94"/>
      <c r="F15" s="93"/>
    </row>
    <row r="16" spans="2:9" ht="13.5" thickBot="1">
      <c r="B16" s="433" t="s">
        <v>121</v>
      </c>
      <c r="C16" s="434"/>
      <c r="D16" s="435"/>
      <c r="E16" s="434"/>
      <c r="F16" s="436"/>
    </row>
    <row r="17" spans="2:6">
      <c r="B17" s="139" t="str">
        <f t="shared" ref="B17:B23" si="0">B35</f>
        <v>CONSTRUCCIONES</v>
      </c>
      <c r="C17" s="93">
        <f>'Inversiones Iniciales'!F14+'Inversiones por años'!F14</f>
        <v>0</v>
      </c>
      <c r="D17" s="94">
        <v>2</v>
      </c>
      <c r="E17" s="93">
        <f t="shared" ref="E17:E23" si="1">100/D17</f>
        <v>50</v>
      </c>
      <c r="F17" s="140">
        <f t="shared" ref="F17:F23" si="2">C17/E17</f>
        <v>0</v>
      </c>
    </row>
    <row r="18" spans="2:6">
      <c r="B18" s="139" t="str">
        <f t="shared" si="0"/>
        <v>MAQUINARIA</v>
      </c>
      <c r="C18" s="93">
        <f>'Inversiones Iniciales'!F15+'Inversiones por años'!F15</f>
        <v>0</v>
      </c>
      <c r="D18" s="94">
        <v>12</v>
      </c>
      <c r="E18" s="93">
        <f t="shared" si="1"/>
        <v>8.3333333333333339</v>
      </c>
      <c r="F18" s="140">
        <f t="shared" si="2"/>
        <v>0</v>
      </c>
    </row>
    <row r="19" spans="2:6">
      <c r="B19" s="139" t="str">
        <f t="shared" si="0"/>
        <v>UTILLAJE Y HERRAMIENTAS</v>
      </c>
      <c r="C19" s="93">
        <f>'Inversiones Iniciales'!F16+'Inversiones por años'!F16</f>
        <v>0</v>
      </c>
      <c r="D19" s="94">
        <v>12</v>
      </c>
      <c r="E19" s="93">
        <f t="shared" si="1"/>
        <v>8.3333333333333339</v>
      </c>
      <c r="F19" s="140">
        <f t="shared" si="2"/>
        <v>0</v>
      </c>
    </row>
    <row r="20" spans="2:6">
      <c r="B20" s="139" t="str">
        <f t="shared" si="0"/>
        <v>MOBILIARIO</v>
      </c>
      <c r="C20" s="93">
        <f>'Inversiones Iniciales'!F17+'Inversiones por años'!F17</f>
        <v>0</v>
      </c>
      <c r="D20" s="94">
        <v>10</v>
      </c>
      <c r="E20" s="93">
        <f t="shared" si="1"/>
        <v>10</v>
      </c>
      <c r="F20" s="140">
        <f t="shared" si="2"/>
        <v>0</v>
      </c>
    </row>
    <row r="21" spans="2:6">
      <c r="B21" s="139" t="str">
        <f t="shared" si="0"/>
        <v>EQUIPOS INFORMÁTICOS</v>
      </c>
      <c r="C21" s="93">
        <f>'Inversiones Iniciales'!F18+'Inversiones por años'!F18</f>
        <v>3000</v>
      </c>
      <c r="D21" s="94">
        <v>25</v>
      </c>
      <c r="E21" s="93">
        <f t="shared" si="1"/>
        <v>4</v>
      </c>
      <c r="F21" s="140">
        <f t="shared" si="2"/>
        <v>750</v>
      </c>
    </row>
    <row r="22" spans="2:6">
      <c r="B22" s="139" t="str">
        <f t="shared" si="0"/>
        <v>ELEMENTOS DE TRANSPORTE</v>
      </c>
      <c r="C22" s="93">
        <f>'Inversiones Iniciales'!F19+'Inversiones por años'!F19</f>
        <v>0</v>
      </c>
      <c r="D22" s="94">
        <v>16</v>
      </c>
      <c r="E22" s="93">
        <f t="shared" si="1"/>
        <v>6.25</v>
      </c>
      <c r="F22" s="140">
        <f t="shared" si="2"/>
        <v>0</v>
      </c>
    </row>
    <row r="23" spans="2:6" ht="13.5" thickBot="1">
      <c r="B23" s="141" t="str">
        <f t="shared" si="0"/>
        <v>OTROS (INSTALAC. NECESARIAS)</v>
      </c>
      <c r="C23" s="142">
        <f>'Inversiones Iniciales'!F20+'Inversiones por años'!F20</f>
        <v>0</v>
      </c>
      <c r="D23" s="143">
        <v>12</v>
      </c>
      <c r="E23" s="142">
        <f t="shared" si="1"/>
        <v>8.3333333333333339</v>
      </c>
      <c r="F23" s="144">
        <f t="shared" si="2"/>
        <v>0</v>
      </c>
    </row>
    <row r="24" spans="2:6" ht="13.5" thickBot="1">
      <c r="B24" s="93"/>
      <c r="C24" s="93"/>
      <c r="D24" s="94"/>
      <c r="E24" s="94"/>
      <c r="F24" s="93"/>
    </row>
    <row r="25" spans="2:6" ht="13.5" thickBot="1">
      <c r="B25" s="95" t="s">
        <v>234</v>
      </c>
      <c r="C25" s="93"/>
      <c r="D25" s="94"/>
      <c r="E25" s="94"/>
      <c r="F25" s="90">
        <f>SUM(F17:F23)</f>
        <v>750</v>
      </c>
    </row>
    <row r="26" spans="2:6" ht="13.5" thickBot="1"/>
    <row r="27" spans="2:6">
      <c r="B27" s="607" t="s">
        <v>262</v>
      </c>
      <c r="C27" s="608"/>
      <c r="D27" s="608"/>
      <c r="E27" s="608"/>
      <c r="F27" s="609"/>
    </row>
    <row r="28" spans="2:6" ht="13.5" thickBot="1">
      <c r="B28" s="145" t="s">
        <v>431</v>
      </c>
      <c r="C28" s="146" t="s">
        <v>432</v>
      </c>
      <c r="D28" s="146" t="s">
        <v>433</v>
      </c>
      <c r="E28" s="146" t="s">
        <v>434</v>
      </c>
      <c r="F28" s="147" t="s">
        <v>395</v>
      </c>
    </row>
    <row r="29" spans="2:6" ht="13.5" thickBot="1">
      <c r="B29" s="433" t="s">
        <v>120</v>
      </c>
      <c r="C29" s="434"/>
      <c r="D29" s="435"/>
      <c r="E29" s="434"/>
      <c r="F29" s="436"/>
    </row>
    <row r="30" spans="2:6" ht="13.5" thickBot="1">
      <c r="B30" s="141" t="s">
        <v>298</v>
      </c>
      <c r="C30" s="142">
        <f>'Inversiones por años'!C49</f>
        <v>2800</v>
      </c>
      <c r="D30" s="143">
        <f>D12</f>
        <v>33</v>
      </c>
      <c r="E30" s="142">
        <f t="shared" ref="E30:E41" si="3">100/D30</f>
        <v>3.0303030303030303</v>
      </c>
      <c r="F30" s="144">
        <f t="shared" ref="F30:F41" si="4">C30/E30</f>
        <v>924</v>
      </c>
    </row>
    <row r="31" spans="2:6" ht="13.5" thickBot="1">
      <c r="B31" s="93"/>
      <c r="C31" s="93"/>
      <c r="D31" s="94"/>
      <c r="E31" s="94"/>
      <c r="F31" s="93"/>
    </row>
    <row r="32" spans="2:6" ht="13.5" thickBot="1">
      <c r="B32" s="95" t="s">
        <v>234</v>
      </c>
      <c r="C32" s="93"/>
      <c r="D32" s="94"/>
      <c r="E32" s="94"/>
      <c r="F32" s="90">
        <f>F30</f>
        <v>924</v>
      </c>
    </row>
    <row r="33" spans="2:6" ht="12.75" customHeight="1" thickBot="1">
      <c r="B33" s="93"/>
      <c r="C33" s="93"/>
      <c r="D33" s="94"/>
      <c r="E33" s="94"/>
      <c r="F33" s="93"/>
    </row>
    <row r="34" spans="2:6" ht="13.5" thickBot="1">
      <c r="B34" s="433" t="s">
        <v>121</v>
      </c>
      <c r="C34" s="434"/>
      <c r="D34" s="435"/>
      <c r="E34" s="434"/>
      <c r="F34" s="436"/>
    </row>
    <row r="35" spans="2:6">
      <c r="B35" s="139" t="s">
        <v>275</v>
      </c>
      <c r="C35" s="93">
        <f>'Inversiones por años'!F48</f>
        <v>0</v>
      </c>
      <c r="D35" s="94">
        <f t="shared" ref="D35:D41" si="5">D17</f>
        <v>2</v>
      </c>
      <c r="E35" s="93">
        <f t="shared" si="3"/>
        <v>50</v>
      </c>
      <c r="F35" s="140">
        <f t="shared" si="4"/>
        <v>0</v>
      </c>
    </row>
    <row r="36" spans="2:6">
      <c r="B36" s="139" t="s">
        <v>227</v>
      </c>
      <c r="C36" s="93">
        <f>'Inversiones por años'!F49</f>
        <v>0</v>
      </c>
      <c r="D36" s="94">
        <f t="shared" si="5"/>
        <v>12</v>
      </c>
      <c r="E36" s="93">
        <f t="shared" si="3"/>
        <v>8.3333333333333339</v>
      </c>
      <c r="F36" s="140">
        <f t="shared" si="4"/>
        <v>0</v>
      </c>
    </row>
    <row r="37" spans="2:6">
      <c r="B37" s="139" t="s">
        <v>276</v>
      </c>
      <c r="C37" s="93">
        <f>'Inversiones por años'!F50</f>
        <v>0</v>
      </c>
      <c r="D37" s="94">
        <f t="shared" si="5"/>
        <v>12</v>
      </c>
      <c r="E37" s="93">
        <f t="shared" si="3"/>
        <v>8.3333333333333339</v>
      </c>
      <c r="F37" s="140">
        <f t="shared" si="4"/>
        <v>0</v>
      </c>
    </row>
    <row r="38" spans="2:6">
      <c r="B38" s="139" t="s">
        <v>367</v>
      </c>
      <c r="C38" s="93">
        <f>'Inversiones por años'!F51</f>
        <v>1000</v>
      </c>
      <c r="D38" s="94">
        <f t="shared" si="5"/>
        <v>10</v>
      </c>
      <c r="E38" s="93">
        <f t="shared" si="3"/>
        <v>10</v>
      </c>
      <c r="F38" s="140">
        <f t="shared" si="4"/>
        <v>100</v>
      </c>
    </row>
    <row r="39" spans="2:6">
      <c r="B39" s="139" t="s">
        <v>368</v>
      </c>
      <c r="C39" s="93">
        <f>'Inversiones por años'!F52</f>
        <v>2000</v>
      </c>
      <c r="D39" s="94">
        <f t="shared" si="5"/>
        <v>25</v>
      </c>
      <c r="E39" s="93">
        <f t="shared" si="3"/>
        <v>4</v>
      </c>
      <c r="F39" s="140">
        <f t="shared" si="4"/>
        <v>500</v>
      </c>
    </row>
    <row r="40" spans="2:6">
      <c r="B40" s="139" t="s">
        <v>387</v>
      </c>
      <c r="C40" s="93">
        <f>'Inversiones por años'!F53</f>
        <v>0</v>
      </c>
      <c r="D40" s="94">
        <f t="shared" si="5"/>
        <v>16</v>
      </c>
      <c r="E40" s="93">
        <f t="shared" si="3"/>
        <v>6.25</v>
      </c>
      <c r="F40" s="140">
        <f t="shared" si="4"/>
        <v>0</v>
      </c>
    </row>
    <row r="41" spans="2:6" ht="13.5" thickBot="1">
      <c r="B41" s="141" t="s">
        <v>177</v>
      </c>
      <c r="C41" s="142">
        <f>'Inversiones por años'!F54</f>
        <v>1200</v>
      </c>
      <c r="D41" s="143">
        <f t="shared" si="5"/>
        <v>12</v>
      </c>
      <c r="E41" s="142">
        <f t="shared" si="3"/>
        <v>8.3333333333333339</v>
      </c>
      <c r="F41" s="144">
        <f t="shared" si="4"/>
        <v>144</v>
      </c>
    </row>
    <row r="42" spans="2:6" ht="13.5" thickBot="1">
      <c r="B42" s="93"/>
      <c r="C42" s="93"/>
      <c r="D42" s="94"/>
      <c r="E42" s="94"/>
      <c r="F42" s="93"/>
    </row>
    <row r="43" spans="2:6" ht="13.5" thickBot="1">
      <c r="B43" s="95" t="s">
        <v>234</v>
      </c>
      <c r="C43" s="93"/>
      <c r="D43" s="94"/>
      <c r="E43" s="94"/>
      <c r="F43" s="90">
        <f>SUM(F35:F41)</f>
        <v>744</v>
      </c>
    </row>
    <row r="44" spans="2:6" ht="13.5" thickBot="1"/>
    <row r="45" spans="2:6">
      <c r="B45" s="607" t="s">
        <v>263</v>
      </c>
      <c r="C45" s="608"/>
      <c r="D45" s="608"/>
      <c r="E45" s="608"/>
      <c r="F45" s="609"/>
    </row>
    <row r="46" spans="2:6" ht="13.5" thickBot="1">
      <c r="B46" s="145" t="s">
        <v>431</v>
      </c>
      <c r="C46" s="146" t="s">
        <v>432</v>
      </c>
      <c r="D46" s="146" t="s">
        <v>433</v>
      </c>
      <c r="E46" s="146" t="s">
        <v>434</v>
      </c>
      <c r="F46" s="147" t="s">
        <v>395</v>
      </c>
    </row>
    <row r="47" spans="2:6" ht="13.5" thickBot="1">
      <c r="B47" s="433" t="s">
        <v>120</v>
      </c>
      <c r="C47" s="434"/>
      <c r="D47" s="435"/>
      <c r="E47" s="434"/>
      <c r="F47" s="436"/>
    </row>
    <row r="48" spans="2:6" ht="13.5" thickBot="1">
      <c r="B48" s="141" t="s">
        <v>298</v>
      </c>
      <c r="C48" s="142">
        <f>'Inversiones por años'!C83</f>
        <v>3000</v>
      </c>
      <c r="D48" s="143">
        <f>D30</f>
        <v>33</v>
      </c>
      <c r="E48" s="142">
        <f t="shared" ref="E48:E59" si="6">100/D48</f>
        <v>3.0303030303030303</v>
      </c>
      <c r="F48" s="144">
        <f t="shared" ref="F48:F59" si="7">C48/E48</f>
        <v>990</v>
      </c>
    </row>
    <row r="49" spans="2:9" ht="13.5" thickBot="1">
      <c r="B49" s="93"/>
      <c r="C49" s="93"/>
      <c r="D49" s="94"/>
      <c r="E49" s="94"/>
      <c r="F49" s="93"/>
    </row>
    <row r="50" spans="2:9" ht="13.5" thickBot="1">
      <c r="B50" s="95" t="s">
        <v>234</v>
      </c>
      <c r="C50" s="93"/>
      <c r="D50" s="94"/>
      <c r="E50" s="94"/>
      <c r="F50" s="90">
        <f>F48</f>
        <v>990</v>
      </c>
    </row>
    <row r="51" spans="2:9" ht="12.75" customHeight="1" thickBot="1">
      <c r="B51" s="93"/>
      <c r="C51" s="93"/>
      <c r="D51" s="94"/>
      <c r="E51" s="94"/>
      <c r="F51" s="93"/>
    </row>
    <row r="52" spans="2:9" ht="13.5" thickBot="1">
      <c r="B52" s="433" t="s">
        <v>121</v>
      </c>
      <c r="C52" s="434"/>
      <c r="D52" s="435"/>
      <c r="E52" s="434"/>
      <c r="F52" s="436"/>
    </row>
    <row r="53" spans="2:9">
      <c r="B53" s="139" t="s">
        <v>275</v>
      </c>
      <c r="C53" s="93">
        <f>'Inversiones por años'!F82</f>
        <v>0</v>
      </c>
      <c r="D53" s="94">
        <f t="shared" ref="D53:D59" si="8">D35</f>
        <v>2</v>
      </c>
      <c r="E53" s="93">
        <f t="shared" si="6"/>
        <v>50</v>
      </c>
      <c r="F53" s="140">
        <f t="shared" si="7"/>
        <v>0</v>
      </c>
    </row>
    <row r="54" spans="2:9">
      <c r="B54" s="139" t="s">
        <v>227</v>
      </c>
      <c r="C54" s="93">
        <f>'Inversiones por años'!F83</f>
        <v>0</v>
      </c>
      <c r="D54" s="94">
        <f t="shared" si="8"/>
        <v>12</v>
      </c>
      <c r="E54" s="93">
        <f t="shared" si="6"/>
        <v>8.3333333333333339</v>
      </c>
      <c r="F54" s="140">
        <f t="shared" si="7"/>
        <v>0</v>
      </c>
    </row>
    <row r="55" spans="2:9">
      <c r="B55" s="139" t="s">
        <v>276</v>
      </c>
      <c r="C55" s="93">
        <f>'Inversiones por años'!F84</f>
        <v>0</v>
      </c>
      <c r="D55" s="94">
        <f t="shared" si="8"/>
        <v>12</v>
      </c>
      <c r="E55" s="93">
        <f t="shared" si="6"/>
        <v>8.3333333333333339</v>
      </c>
      <c r="F55" s="140">
        <f t="shared" si="7"/>
        <v>0</v>
      </c>
    </row>
    <row r="56" spans="2:9">
      <c r="B56" s="139" t="s">
        <v>367</v>
      </c>
      <c r="C56" s="93">
        <f>'Inversiones por años'!F85</f>
        <v>1000</v>
      </c>
      <c r="D56" s="94">
        <f t="shared" si="8"/>
        <v>10</v>
      </c>
      <c r="E56" s="93">
        <f t="shared" si="6"/>
        <v>10</v>
      </c>
      <c r="F56" s="140">
        <f t="shared" si="7"/>
        <v>100</v>
      </c>
    </row>
    <row r="57" spans="2:9">
      <c r="B57" s="139" t="s">
        <v>368</v>
      </c>
      <c r="C57" s="93">
        <f>'Inversiones por años'!F86</f>
        <v>2000</v>
      </c>
      <c r="D57" s="94">
        <f t="shared" si="8"/>
        <v>25</v>
      </c>
      <c r="E57" s="93">
        <f t="shared" si="6"/>
        <v>4</v>
      </c>
      <c r="F57" s="140">
        <f t="shared" si="7"/>
        <v>500</v>
      </c>
    </row>
    <row r="58" spans="2:9">
      <c r="B58" s="139" t="s">
        <v>387</v>
      </c>
      <c r="C58" s="93">
        <f>'Inversiones por años'!F87</f>
        <v>0</v>
      </c>
      <c r="D58" s="94">
        <f t="shared" si="8"/>
        <v>16</v>
      </c>
      <c r="E58" s="93">
        <f t="shared" si="6"/>
        <v>6.25</v>
      </c>
      <c r="F58" s="140">
        <f t="shared" si="7"/>
        <v>0</v>
      </c>
    </row>
    <row r="59" spans="2:9" ht="13.5" thickBot="1">
      <c r="B59" s="141" t="s">
        <v>177</v>
      </c>
      <c r="C59" s="142">
        <f>'Inversiones por años'!F88</f>
        <v>1200</v>
      </c>
      <c r="D59" s="143">
        <f t="shared" si="8"/>
        <v>12</v>
      </c>
      <c r="E59" s="142">
        <f t="shared" si="6"/>
        <v>8.3333333333333339</v>
      </c>
      <c r="F59" s="144">
        <f t="shared" si="7"/>
        <v>144</v>
      </c>
    </row>
    <row r="60" spans="2:9" ht="13.5" thickBot="1">
      <c r="B60" s="93"/>
      <c r="C60" s="93"/>
      <c r="D60" s="94"/>
      <c r="E60" s="94"/>
      <c r="F60" s="93"/>
      <c r="H60" s="590" t="s">
        <v>84</v>
      </c>
      <c r="I60" s="591"/>
    </row>
    <row r="61" spans="2:9" ht="13.5" thickBot="1">
      <c r="B61" s="95" t="s">
        <v>234</v>
      </c>
      <c r="C61" s="93"/>
      <c r="D61" s="94"/>
      <c r="E61" s="94"/>
      <c r="F61" s="90">
        <f>SUM(F53:F59)</f>
        <v>744</v>
      </c>
      <c r="H61" s="592"/>
      <c r="I61" s="593"/>
    </row>
  </sheetData>
  <sheetProtection sheet="1"/>
  <mergeCells count="5">
    <mergeCell ref="B45:F45"/>
    <mergeCell ref="B9:F9"/>
    <mergeCell ref="B27:F27"/>
    <mergeCell ref="H60:I61"/>
    <mergeCell ref="H11:I12"/>
  </mergeCells>
  <phoneticPr fontId="0" type="noConversion"/>
  <hyperlinks>
    <hyperlink ref="H60" location="Principal!A1" display="IR A MENU PRINCIPAL" xr:uid="{00000000-0004-0000-0D00-000000000000}"/>
    <hyperlink ref="H60:I61" location="Principal!A1" tooltip="Enlace al MENU PRINCIPAL" display="IR A MENU PRINCIPAL" xr:uid="{00000000-0004-0000-0D00-000001000000}"/>
    <hyperlink ref="H11" location="Principal!A1" display="IR A MENU PRINCIPAL" xr:uid="{00000000-0004-0000-0D00-000002000000}"/>
    <hyperlink ref="H11:I12" location="Principal!A1" tooltip="Enlace al MENU PRINCIPAL" display="IR A MENU PRINCIPAL" xr:uid="{00000000-0004-0000-0D00-000003000000}"/>
  </hyperlinks>
  <pageMargins left="1.1811023622047245" right="0.74803149606299213" top="0.11811023622047245" bottom="0.98425196850393704" header="0" footer="0"/>
  <pageSetup paperSize="9" scale="65" orientation="landscape" horizontalDpi="36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B8:H44"/>
  <sheetViews>
    <sheetView showGridLines="0" zoomScale="75" zoomScaleNormal="75" workbookViewId="0">
      <selection activeCell="H23" sqref="H23"/>
    </sheetView>
  </sheetViews>
  <sheetFormatPr baseColWidth="10" defaultRowHeight="12.75"/>
  <cols>
    <col min="1" max="1" width="11.42578125" style="65"/>
    <col min="2" max="2" width="37.42578125" style="65" customWidth="1"/>
    <col min="3" max="3" width="13.42578125" style="65" bestFit="1" customWidth="1"/>
    <col min="4" max="5" width="12.42578125" style="65" bestFit="1" customWidth="1"/>
    <col min="6" max="6" width="11.42578125" style="65"/>
    <col min="7" max="7" width="16" style="65" customWidth="1"/>
    <col min="8" max="8" width="18.42578125" style="65" customWidth="1"/>
    <col min="9" max="16384" width="11.42578125" style="65"/>
  </cols>
  <sheetData>
    <row r="8" spans="2:8" ht="13.5" thickBot="1"/>
    <row r="9" spans="2:8" ht="21.75" customHeight="1" thickBot="1">
      <c r="B9" s="610" t="s">
        <v>161</v>
      </c>
      <c r="C9" s="611"/>
      <c r="D9" s="611"/>
      <c r="E9" s="612"/>
    </row>
    <row r="10" spans="2:8" ht="15" thickBot="1">
      <c r="B10" s="381" t="s">
        <v>162</v>
      </c>
      <c r="C10" s="382" t="s">
        <v>163</v>
      </c>
      <c r="D10" s="382" t="s">
        <v>164</v>
      </c>
      <c r="E10" s="383" t="s">
        <v>165</v>
      </c>
      <c r="G10" s="529" t="s">
        <v>84</v>
      </c>
      <c r="H10" s="530"/>
    </row>
    <row r="11" spans="2:8" ht="13.5" thickBot="1">
      <c r="B11" s="151" t="s">
        <v>166</v>
      </c>
      <c r="C11" s="164"/>
      <c r="D11" s="164"/>
      <c r="E11" s="165"/>
      <c r="G11" s="531"/>
      <c r="H11" s="532"/>
    </row>
    <row r="12" spans="2:8">
      <c r="B12" s="153" t="s">
        <v>312</v>
      </c>
      <c r="C12" s="68">
        <f>'Inversiones Iniciales'!C13+'Inversiones por años'!C13</f>
        <v>1000</v>
      </c>
      <c r="D12" s="68">
        <f>'Inversiones por años'!C47</f>
        <v>500</v>
      </c>
      <c r="E12" s="154">
        <f>'Inversiones por años'!C81</f>
        <v>500</v>
      </c>
    </row>
    <row r="13" spans="2:8">
      <c r="B13" s="153" t="s">
        <v>313</v>
      </c>
      <c r="C13" s="68">
        <f>'Inversiones Iniciales'!C14+'Inversiones por años'!C14</f>
        <v>0</v>
      </c>
      <c r="D13" s="68">
        <f>'Inversiones por años'!C48</f>
        <v>0</v>
      </c>
      <c r="E13" s="154">
        <f>'Inversiones por años'!C82</f>
        <v>0</v>
      </c>
    </row>
    <row r="14" spans="2:8">
      <c r="B14" s="153" t="s">
        <v>314</v>
      </c>
      <c r="C14" s="68">
        <f>'Inversiones Iniciales'!C15+'Inversiones por años'!C15</f>
        <v>4500</v>
      </c>
      <c r="D14" s="68">
        <f>'Inversiones por años'!C49</f>
        <v>2800</v>
      </c>
      <c r="E14" s="154">
        <f>'Inversiones por años'!C83</f>
        <v>3000</v>
      </c>
    </row>
    <row r="15" spans="2:8" ht="13.5" thickBot="1">
      <c r="B15" s="153" t="s">
        <v>315</v>
      </c>
      <c r="C15" s="68">
        <f>'Inversiones Iniciales'!C16+'Inversiones por años'!C16</f>
        <v>0</v>
      </c>
      <c r="D15" s="68">
        <f>'Inversiones por años'!C50</f>
        <v>0</v>
      </c>
      <c r="E15" s="154">
        <f>'Inversiones por años'!C84</f>
        <v>0</v>
      </c>
    </row>
    <row r="16" spans="2:8" ht="13.5" thickBot="1">
      <c r="B16" s="384" t="s">
        <v>317</v>
      </c>
      <c r="C16" s="385">
        <f>SUM(C11:C15)</f>
        <v>5500</v>
      </c>
      <c r="D16" s="385">
        <f>SUM(D11:D15)</f>
        <v>3300</v>
      </c>
      <c r="E16" s="66">
        <f>SUM(E11:E15)</f>
        <v>3500</v>
      </c>
    </row>
    <row r="17" spans="2:5">
      <c r="B17" s="151" t="s">
        <v>318</v>
      </c>
      <c r="C17" s="164"/>
      <c r="D17" s="164"/>
      <c r="E17" s="165"/>
    </row>
    <row r="18" spans="2:5">
      <c r="B18" s="153" t="s">
        <v>319</v>
      </c>
      <c r="C18" s="68">
        <f>'Inversiones Iniciales'!F13+'Inversiones por años'!F13</f>
        <v>0</v>
      </c>
      <c r="D18" s="68">
        <f>'Inversiones por años'!F47</f>
        <v>0</v>
      </c>
      <c r="E18" s="154">
        <f>'Inversiones por años'!F81</f>
        <v>0</v>
      </c>
    </row>
    <row r="19" spans="2:5">
      <c r="B19" s="153" t="s">
        <v>320</v>
      </c>
      <c r="C19" s="68">
        <f>'Inversiones Iniciales'!F14+'Inversiones por años'!F14</f>
        <v>0</v>
      </c>
      <c r="D19" s="68">
        <f>'Inversiones por años'!F48</f>
        <v>0</v>
      </c>
      <c r="E19" s="154">
        <f>'Inversiones por años'!F82</f>
        <v>0</v>
      </c>
    </row>
    <row r="20" spans="2:5">
      <c r="B20" s="153" t="s">
        <v>331</v>
      </c>
      <c r="C20" s="68">
        <f>'Inversiones Iniciales'!F15+'Inversiones por años'!F15</f>
        <v>0</v>
      </c>
      <c r="D20" s="68">
        <f>'Inversiones por años'!F49</f>
        <v>0</v>
      </c>
      <c r="E20" s="154">
        <f>'Inversiones por años'!F83</f>
        <v>0</v>
      </c>
    </row>
    <row r="21" spans="2:5">
      <c r="B21" s="153" t="s">
        <v>191</v>
      </c>
      <c r="C21" s="68">
        <f>'Inversiones Iniciales'!F16+'Inversiones por años'!F16</f>
        <v>0</v>
      </c>
      <c r="D21" s="68">
        <f>'Inversiones por años'!F50</f>
        <v>0</v>
      </c>
      <c r="E21" s="154">
        <f>'Inversiones por años'!F84</f>
        <v>0</v>
      </c>
    </row>
    <row r="22" spans="2:5">
      <c r="B22" s="153" t="s">
        <v>321</v>
      </c>
      <c r="C22" s="68">
        <f>'Inversiones Iniciales'!F17+'Inversiones por años'!F17</f>
        <v>0</v>
      </c>
      <c r="D22" s="68">
        <f>'Inversiones por años'!F51</f>
        <v>1000</v>
      </c>
      <c r="E22" s="154">
        <f>'Inversiones por años'!F85</f>
        <v>1000</v>
      </c>
    </row>
    <row r="23" spans="2:5">
      <c r="B23" s="153" t="s">
        <v>322</v>
      </c>
      <c r="C23" s="68">
        <f>'Inversiones Iniciales'!F18+'Inversiones por años'!F18</f>
        <v>3000</v>
      </c>
      <c r="D23" s="68">
        <f>'Inversiones por años'!F52</f>
        <v>2000</v>
      </c>
      <c r="E23" s="154">
        <f>'Inversiones por años'!F86</f>
        <v>2000</v>
      </c>
    </row>
    <row r="24" spans="2:5">
      <c r="B24" s="153" t="s">
        <v>323</v>
      </c>
      <c r="C24" s="68">
        <f>'Inversiones Iniciales'!F19+'Inversiones por años'!F19</f>
        <v>0</v>
      </c>
      <c r="D24" s="68">
        <f>'Inversiones por años'!F53</f>
        <v>0</v>
      </c>
      <c r="E24" s="154">
        <f>'Inversiones por años'!F87</f>
        <v>0</v>
      </c>
    </row>
    <row r="25" spans="2:5" ht="13.5" thickBot="1">
      <c r="B25" s="153" t="s">
        <v>316</v>
      </c>
      <c r="C25" s="68">
        <f>'Inversiones Iniciales'!F20+'Inversiones por años'!F20</f>
        <v>0</v>
      </c>
      <c r="D25" s="68">
        <f>'Inversiones por años'!F54</f>
        <v>1200</v>
      </c>
      <c r="E25" s="154">
        <f>'Inversiones por años'!F88</f>
        <v>1200</v>
      </c>
    </row>
    <row r="26" spans="2:5" ht="13.5" thickBot="1">
      <c r="B26" s="384" t="s">
        <v>317</v>
      </c>
      <c r="C26" s="385">
        <f>SUM(C18:C25)</f>
        <v>3000</v>
      </c>
      <c r="D26" s="385">
        <f>SUM(D18:D25)</f>
        <v>4200</v>
      </c>
      <c r="E26" s="66">
        <f>SUM(E18:E25)</f>
        <v>4200</v>
      </c>
    </row>
    <row r="27" spans="2:5">
      <c r="B27" s="151" t="s">
        <v>324</v>
      </c>
      <c r="C27" s="164"/>
      <c r="D27" s="164"/>
      <c r="E27" s="165"/>
    </row>
    <row r="28" spans="2:5">
      <c r="B28" s="153" t="s">
        <v>325</v>
      </c>
      <c r="C28" s="68">
        <f>'Inversiones Iniciales'!C24+'Inversiones por años'!C24</f>
        <v>0</v>
      </c>
      <c r="D28" s="68">
        <f>'Inversiones por años'!C58</f>
        <v>6000</v>
      </c>
      <c r="E28" s="154">
        <f>'Inversiones por años'!C92</f>
        <v>6000</v>
      </c>
    </row>
    <row r="29" spans="2:5" ht="13.5" thickBot="1">
      <c r="B29" s="273" t="s">
        <v>316</v>
      </c>
      <c r="C29" s="166">
        <f>'Inversiones Iniciales'!C25+'Inversiones por años'!C25</f>
        <v>0</v>
      </c>
      <c r="D29" s="166">
        <f>'Inversiones por años'!C59</f>
        <v>0</v>
      </c>
      <c r="E29" s="167">
        <f>'Inversiones por años'!C93</f>
        <v>0</v>
      </c>
    </row>
    <row r="30" spans="2:5" ht="13.5" thickBot="1">
      <c r="B30" s="386" t="s">
        <v>326</v>
      </c>
      <c r="C30" s="195">
        <f>SUM(C28:C29,C26,C16)</f>
        <v>8500</v>
      </c>
      <c r="D30" s="195">
        <f>SUM(D28:D29,D26,D16)+C30</f>
        <v>22000</v>
      </c>
      <c r="E30" s="157">
        <f>SUM(E28:E29,E26,E16)+D30</f>
        <v>35700</v>
      </c>
    </row>
    <row r="31" spans="2:5" ht="13.5" thickBot="1"/>
    <row r="32" spans="2:5">
      <c r="B32" s="387" t="s">
        <v>327</v>
      </c>
      <c r="C32" s="164"/>
      <c r="D32" s="164"/>
      <c r="E32" s="165"/>
    </row>
    <row r="33" spans="2:5">
      <c r="B33" s="388" t="s">
        <v>117</v>
      </c>
      <c r="C33" s="68">
        <v>0</v>
      </c>
      <c r="D33" s="68">
        <v>0</v>
      </c>
      <c r="E33" s="154">
        <v>0</v>
      </c>
    </row>
    <row r="34" spans="2:5">
      <c r="B34" s="389" t="s">
        <v>328</v>
      </c>
      <c r="C34" s="68"/>
      <c r="D34" s="68"/>
      <c r="E34" s="154"/>
    </row>
    <row r="35" spans="2:5">
      <c r="B35" s="153" t="s">
        <v>369</v>
      </c>
      <c r="C35" s="68">
        <v>0</v>
      </c>
      <c r="D35" s="68">
        <v>0</v>
      </c>
      <c r="E35" s="154">
        <v>0</v>
      </c>
    </row>
    <row r="36" spans="2:5" ht="13.5" thickBot="1">
      <c r="B36" s="153" t="s">
        <v>332</v>
      </c>
      <c r="C36" s="390">
        <f>IF(IVA!B18&lt;0,-IVA!B18,0)</f>
        <v>0</v>
      </c>
      <c r="D36" s="390">
        <f>IF(IVA!B39&lt;0,-IVA!B39,0)</f>
        <v>0</v>
      </c>
      <c r="E36" s="391">
        <f>IF(IVA!B60&lt;0,-IVA!B60,0)</f>
        <v>0</v>
      </c>
    </row>
    <row r="37" spans="2:5" ht="13.5" thickBot="1">
      <c r="B37" s="384" t="s">
        <v>317</v>
      </c>
      <c r="C37" s="385">
        <f>SUM(C35:C36)</f>
        <v>0</v>
      </c>
      <c r="D37" s="385">
        <f>SUM(D35:D36)</f>
        <v>0</v>
      </c>
      <c r="E37" s="66">
        <f>SUM(E35:E36)</f>
        <v>0</v>
      </c>
    </row>
    <row r="38" spans="2:5">
      <c r="B38" s="392" t="s">
        <v>333</v>
      </c>
      <c r="C38" s="164">
        <f>'Inversiones Iniciales'!C36</f>
        <v>0</v>
      </c>
      <c r="D38" s="164">
        <v>0</v>
      </c>
      <c r="E38" s="165">
        <v>0</v>
      </c>
    </row>
    <row r="39" spans="2:5" ht="13.5" thickBot="1">
      <c r="B39" s="393" t="s">
        <v>116</v>
      </c>
      <c r="C39" s="68">
        <f>'Cuenta Tesorería'!C48</f>
        <v>5033.4601176859505</v>
      </c>
      <c r="D39" s="68">
        <f>'Cuenta Tesorería'!D48</f>
        <v>-20155.711322975207</v>
      </c>
      <c r="E39" s="154">
        <f>'Cuenta Tesorería'!E48</f>
        <v>-123040.26773421487</v>
      </c>
    </row>
    <row r="40" spans="2:5" ht="13.5" thickBot="1">
      <c r="B40" s="386" t="s">
        <v>334</v>
      </c>
      <c r="C40" s="195">
        <f>SUM(C33,C37,C38,C39)</f>
        <v>5033.4601176859505</v>
      </c>
      <c r="D40" s="195">
        <f>SUM(D33,D37,D38,D39)</f>
        <v>-20155.711322975207</v>
      </c>
      <c r="E40" s="157">
        <f>SUM(E33,E37,E38,E39)</f>
        <v>-123040.26773421487</v>
      </c>
    </row>
    <row r="41" spans="2:5" ht="13.5" thickBot="1">
      <c r="B41" s="394"/>
      <c r="C41" s="180"/>
      <c r="D41" s="180"/>
      <c r="E41" s="180"/>
    </row>
    <row r="42" spans="2:5" ht="13.5" thickBot="1">
      <c r="B42" s="395" t="s">
        <v>205</v>
      </c>
      <c r="C42" s="163">
        <v>0</v>
      </c>
      <c r="D42" s="163">
        <v>0</v>
      </c>
      <c r="E42" s="156">
        <v>0</v>
      </c>
    </row>
    <row r="43" spans="2:5" ht="13.5" thickBot="1"/>
    <row r="44" spans="2:5" ht="13.5" thickBot="1">
      <c r="B44" s="384" t="s">
        <v>317</v>
      </c>
      <c r="C44" s="396">
        <f>SUM(C40,C30)+C42</f>
        <v>13533.460117685951</v>
      </c>
      <c r="D44" s="396">
        <f>SUM(D40,D30)+D42</f>
        <v>1844.2886770247933</v>
      </c>
      <c r="E44" s="149">
        <f>SUM(E40,E30)+E42</f>
        <v>-87340.267734214867</v>
      </c>
    </row>
  </sheetData>
  <sheetProtection sheet="1"/>
  <mergeCells count="2">
    <mergeCell ref="B9:E9"/>
    <mergeCell ref="G10:H11"/>
  </mergeCells>
  <phoneticPr fontId="0" type="noConversion"/>
  <hyperlinks>
    <hyperlink ref="G10" location="Principal!A1" display="IR A MENU PRINCIPAL" xr:uid="{00000000-0004-0000-0E00-000000000000}"/>
    <hyperlink ref="G10:H11" location="Principal!A1" tooltip="Enlace al MENU PRINCIPAL" display="IR A MENU PRINCIPAL" xr:uid="{00000000-0004-0000-0E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2:E44" unlockedFormula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indexed="48"/>
  </sheetPr>
  <dimension ref="B8:I43"/>
  <sheetViews>
    <sheetView topLeftCell="A6" zoomScaleNormal="100" workbookViewId="0">
      <selection activeCell="E27" sqref="E27"/>
    </sheetView>
  </sheetViews>
  <sheetFormatPr baseColWidth="10" defaultRowHeight="12.75"/>
  <cols>
    <col min="1" max="1" width="11.42578125" style="230"/>
    <col min="2" max="2" width="37.42578125" style="230" customWidth="1"/>
    <col min="3" max="3" width="13.7109375" style="230" customWidth="1"/>
    <col min="4" max="4" width="13.42578125" style="230" bestFit="1" customWidth="1"/>
    <col min="5" max="6" width="12.42578125" style="230" bestFit="1" customWidth="1"/>
    <col min="7" max="7" width="11.42578125" style="230"/>
    <col min="8" max="8" width="14.85546875" style="230" customWidth="1"/>
    <col min="9" max="9" width="18.85546875" style="230" customWidth="1"/>
    <col min="10" max="16384" width="11.42578125" style="230"/>
  </cols>
  <sheetData>
    <row r="8" spans="2:9" ht="13.5" thickBot="1"/>
    <row r="9" spans="2:9" ht="21.75" customHeight="1" thickBot="1">
      <c r="B9" s="610" t="s">
        <v>161</v>
      </c>
      <c r="C9" s="611"/>
      <c r="D9" s="611"/>
      <c r="E9" s="611"/>
      <c r="F9" s="612"/>
    </row>
    <row r="10" spans="2:9" ht="15" thickBot="1">
      <c r="B10" s="274" t="s">
        <v>162</v>
      </c>
      <c r="C10" s="189" t="s">
        <v>132</v>
      </c>
      <c r="D10" s="189" t="s">
        <v>94</v>
      </c>
      <c r="E10" s="189" t="s">
        <v>164</v>
      </c>
      <c r="F10" s="190" t="s">
        <v>95</v>
      </c>
      <c r="H10" s="529" t="s">
        <v>84</v>
      </c>
      <c r="I10" s="530"/>
    </row>
    <row r="11" spans="2:9" ht="13.5" thickBot="1">
      <c r="B11" s="397" t="s">
        <v>187</v>
      </c>
      <c r="C11" s="231"/>
      <c r="D11" s="160"/>
      <c r="E11" s="160"/>
      <c r="F11" s="161"/>
      <c r="H11" s="531"/>
      <c r="I11" s="532"/>
    </row>
    <row r="12" spans="2:9">
      <c r="B12" s="271" t="s">
        <v>312</v>
      </c>
      <c r="C12" s="160">
        <f>+'Inversiones Iniciales'!C13</f>
        <v>500</v>
      </c>
      <c r="D12" s="160">
        <f>'Inversiones Iniciales'!C13+'Inversiones por años'!C13</f>
        <v>1000</v>
      </c>
      <c r="E12" s="160">
        <f>'Inversiones por años'!C47</f>
        <v>500</v>
      </c>
      <c r="F12" s="161">
        <f>'Inversiones por años'!C81</f>
        <v>500</v>
      </c>
    </row>
    <row r="13" spans="2:9">
      <c r="B13" s="271" t="s">
        <v>313</v>
      </c>
      <c r="C13" s="160">
        <f>+'Inversiones Iniciales'!C14</f>
        <v>0</v>
      </c>
      <c r="D13" s="160">
        <f>'Inversiones Iniciales'!C14+'Inversiones por años'!C14</f>
        <v>0</v>
      </c>
      <c r="E13" s="160">
        <f>'Inversiones por años'!C48</f>
        <v>0</v>
      </c>
      <c r="F13" s="161">
        <f>'Inversiones por años'!C82</f>
        <v>0</v>
      </c>
    </row>
    <row r="14" spans="2:9">
      <c r="B14" s="271" t="s">
        <v>314</v>
      </c>
      <c r="C14" s="160">
        <f>+'Inversiones Iniciales'!C15</f>
        <v>2000</v>
      </c>
      <c r="D14" s="160">
        <f>'Inversiones Iniciales'!C15+'Inversiones por años'!C15</f>
        <v>4500</v>
      </c>
      <c r="E14" s="160">
        <f>'Inversiones por años'!C49</f>
        <v>2800</v>
      </c>
      <c r="F14" s="161">
        <f>'Inversiones por años'!C83</f>
        <v>3000</v>
      </c>
    </row>
    <row r="15" spans="2:9" ht="13.5" thickBot="1">
      <c r="B15" s="398" t="s">
        <v>317</v>
      </c>
      <c r="C15" s="231">
        <f>SUM(C11:C14)</f>
        <v>2500</v>
      </c>
      <c r="D15" s="231">
        <f>SUM(D11:D14)</f>
        <v>5500</v>
      </c>
      <c r="E15" s="231">
        <f>SUM(E11:E14)</f>
        <v>3300</v>
      </c>
      <c r="F15" s="233">
        <f>SUM(F11:F14)</f>
        <v>3500</v>
      </c>
    </row>
    <row r="16" spans="2:9">
      <c r="B16" s="399" t="s">
        <v>318</v>
      </c>
      <c r="C16" s="234"/>
      <c r="D16" s="158"/>
      <c r="E16" s="158"/>
      <c r="F16" s="159"/>
    </row>
    <row r="17" spans="2:6">
      <c r="B17" s="271" t="s">
        <v>319</v>
      </c>
      <c r="C17" s="160">
        <f>+'Inversiones Iniciales'!F13</f>
        <v>0</v>
      </c>
      <c r="D17" s="160">
        <f>'Inversiones Iniciales'!F13+'Inversiones por años'!F13</f>
        <v>0</v>
      </c>
      <c r="E17" s="160">
        <f>'Inversiones por años'!F47</f>
        <v>0</v>
      </c>
      <c r="F17" s="161">
        <f>'Inversiones por años'!F81</f>
        <v>0</v>
      </c>
    </row>
    <row r="18" spans="2:6">
      <c r="B18" s="271" t="s">
        <v>320</v>
      </c>
      <c r="C18" s="160">
        <f>'Inversiones Iniciales'!F14</f>
        <v>0</v>
      </c>
      <c r="D18" s="160">
        <f>'Inversiones Iniciales'!F14+'Inversiones por años'!F14</f>
        <v>0</v>
      </c>
      <c r="E18" s="160">
        <f>'Inversiones por años'!F48</f>
        <v>0</v>
      </c>
      <c r="F18" s="161">
        <f>'Inversiones por años'!F82</f>
        <v>0</v>
      </c>
    </row>
    <row r="19" spans="2:6">
      <c r="B19" s="271" t="s">
        <v>331</v>
      </c>
      <c r="C19" s="160">
        <f>'Inversiones Iniciales'!F15</f>
        <v>0</v>
      </c>
      <c r="D19" s="160">
        <f>'Inversiones Iniciales'!F15+'Inversiones por años'!F15</f>
        <v>0</v>
      </c>
      <c r="E19" s="160">
        <f>'Inversiones por años'!F49</f>
        <v>0</v>
      </c>
      <c r="F19" s="161">
        <f>'Inversiones por años'!F83</f>
        <v>0</v>
      </c>
    </row>
    <row r="20" spans="2:6">
      <c r="B20" s="271" t="s">
        <v>191</v>
      </c>
      <c r="C20" s="160">
        <f>'Inversiones Iniciales'!F16</f>
        <v>0</v>
      </c>
      <c r="D20" s="160">
        <f>'Inversiones Iniciales'!F16+'Inversiones por años'!F16</f>
        <v>0</v>
      </c>
      <c r="E20" s="160">
        <f>'Inversiones por años'!F50</f>
        <v>0</v>
      </c>
      <c r="F20" s="161">
        <f>'Inversiones por años'!F84</f>
        <v>0</v>
      </c>
    </row>
    <row r="21" spans="2:6">
      <c r="B21" s="271" t="s">
        <v>321</v>
      </c>
      <c r="C21" s="160">
        <f>'Inversiones Iniciales'!F17</f>
        <v>0</v>
      </c>
      <c r="D21" s="160">
        <f>'Inversiones Iniciales'!F17+'Inversiones por años'!F17</f>
        <v>0</v>
      </c>
      <c r="E21" s="160">
        <f>'Inversiones por años'!F51</f>
        <v>1000</v>
      </c>
      <c r="F21" s="161">
        <f>'Inversiones por años'!F85</f>
        <v>1000</v>
      </c>
    </row>
    <row r="22" spans="2:6">
      <c r="B22" s="271" t="s">
        <v>322</v>
      </c>
      <c r="C22" s="160">
        <f>'Inversiones Iniciales'!F18</f>
        <v>3000</v>
      </c>
      <c r="D22" s="160">
        <f>'Inversiones Iniciales'!F18+'Inversiones por años'!F18</f>
        <v>3000</v>
      </c>
      <c r="E22" s="160">
        <f>'Inversiones por años'!F52</f>
        <v>2000</v>
      </c>
      <c r="F22" s="161">
        <f>'Inversiones por años'!F86</f>
        <v>2000</v>
      </c>
    </row>
    <row r="23" spans="2:6">
      <c r="B23" s="271" t="s">
        <v>323</v>
      </c>
      <c r="C23" s="160">
        <f>'Inversiones Iniciales'!F19</f>
        <v>0</v>
      </c>
      <c r="D23" s="160">
        <f>'Inversiones Iniciales'!F19+'Inversiones por años'!F19</f>
        <v>0</v>
      </c>
      <c r="E23" s="160">
        <f>'Inversiones por años'!F53</f>
        <v>0</v>
      </c>
      <c r="F23" s="161">
        <f>'Inversiones por años'!F87</f>
        <v>0</v>
      </c>
    </row>
    <row r="24" spans="2:6">
      <c r="B24" s="271" t="s">
        <v>316</v>
      </c>
      <c r="C24" s="160">
        <f>'Inversiones Iniciales'!F20</f>
        <v>0</v>
      </c>
      <c r="D24" s="160">
        <f>'Inversiones Iniciales'!F20+'Inversiones por años'!F20</f>
        <v>0</v>
      </c>
      <c r="E24" s="160">
        <f>'Inversiones por años'!F54</f>
        <v>1200</v>
      </c>
      <c r="F24" s="161">
        <f>'Inversiones por años'!F88</f>
        <v>1200</v>
      </c>
    </row>
    <row r="25" spans="2:6" ht="13.5" thickBot="1">
      <c r="B25" s="398" t="s">
        <v>317</v>
      </c>
      <c r="C25" s="231">
        <f>SUM(C17:C24)</f>
        <v>3000</v>
      </c>
      <c r="D25" s="231">
        <f>SUM(D17:D24)</f>
        <v>3000</v>
      </c>
      <c r="E25" s="231">
        <f>SUM(E17:E24)</f>
        <v>4200</v>
      </c>
      <c r="F25" s="233">
        <f>SUM(F17:F24)</f>
        <v>4200</v>
      </c>
    </row>
    <row r="26" spans="2:6">
      <c r="B26" s="399" t="s">
        <v>12</v>
      </c>
      <c r="C26" s="234"/>
      <c r="D26" s="158"/>
      <c r="E26" s="158"/>
      <c r="F26" s="159"/>
    </row>
    <row r="27" spans="2:6">
      <c r="B27" s="271" t="s">
        <v>325</v>
      </c>
      <c r="C27" s="160">
        <f>'Inversiones Iniciales'!C24</f>
        <v>0</v>
      </c>
      <c r="D27" s="160">
        <f>'Inversiones Iniciales'!C24+'Inversiones por años'!C24</f>
        <v>0</v>
      </c>
      <c r="E27" s="160">
        <f>'Inversiones por años'!C58</f>
        <v>6000</v>
      </c>
      <c r="F27" s="161">
        <f>'Inversiones por años'!C92</f>
        <v>6000</v>
      </c>
    </row>
    <row r="28" spans="2:6" ht="13.5" thickBot="1">
      <c r="B28" s="271" t="s">
        <v>316</v>
      </c>
      <c r="C28" s="160">
        <f>'Inversiones Iniciales'!C25</f>
        <v>0</v>
      </c>
      <c r="D28" s="160">
        <f>'Inversiones Iniciales'!C25+'Inversiones por años'!C25</f>
        <v>0</v>
      </c>
      <c r="E28" s="160">
        <f>'Inversiones por años'!C59</f>
        <v>0</v>
      </c>
      <c r="F28" s="161">
        <f>'Inversiones por años'!C93</f>
        <v>0</v>
      </c>
    </row>
    <row r="29" spans="2:6" ht="13.5" thickBot="1">
      <c r="B29" s="400" t="s">
        <v>21</v>
      </c>
      <c r="C29" s="183">
        <f>SUM(C27:C28,C25,C15)</f>
        <v>5500</v>
      </c>
      <c r="D29" s="183">
        <f>SUM(D27:D28,D25,D15)</f>
        <v>8500</v>
      </c>
      <c r="E29" s="183">
        <f>SUM(E27:E28,E25,E15)+D29</f>
        <v>22000</v>
      </c>
      <c r="F29" s="184">
        <f>SUM(F27:F28,F25,F15)+E29</f>
        <v>35700</v>
      </c>
    </row>
    <row r="30" spans="2:6" ht="13.5" thickBot="1">
      <c r="C30" s="229"/>
    </row>
    <row r="31" spans="2:6">
      <c r="B31" s="401" t="s">
        <v>15</v>
      </c>
      <c r="C31" s="220"/>
      <c r="D31" s="158"/>
      <c r="E31" s="158"/>
      <c r="F31" s="159"/>
    </row>
    <row r="32" spans="2:6">
      <c r="B32" s="402" t="s">
        <v>133</v>
      </c>
      <c r="C32" s="160">
        <f>'Inversiones Iniciales'!C32+'Inversiones Iniciales'!C33</f>
        <v>0</v>
      </c>
      <c r="D32" s="160">
        <v>0</v>
      </c>
      <c r="E32" s="160">
        <v>0</v>
      </c>
      <c r="F32" s="161">
        <v>0</v>
      </c>
    </row>
    <row r="33" spans="2:9">
      <c r="B33" s="397" t="s">
        <v>328</v>
      </c>
      <c r="C33" s="231"/>
      <c r="D33" s="160"/>
      <c r="E33" s="160"/>
      <c r="F33" s="161"/>
    </row>
    <row r="34" spans="2:9">
      <c r="B34" s="271" t="s">
        <v>369</v>
      </c>
      <c r="C34" s="218">
        <v>0</v>
      </c>
      <c r="D34" s="160">
        <v>0</v>
      </c>
      <c r="E34" s="160">
        <v>0</v>
      </c>
      <c r="F34" s="161">
        <v>0</v>
      </c>
    </row>
    <row r="35" spans="2:9">
      <c r="B35" s="271" t="s">
        <v>332</v>
      </c>
      <c r="C35" s="218">
        <f>'Inversiones Iniciales'!E44</f>
        <v>1155</v>
      </c>
      <c r="D35" s="160">
        <f>IF(IVA!B18&lt;0,IVA!B18,0)</f>
        <v>0</v>
      </c>
      <c r="E35" s="160">
        <f>IF(IVA!B39&lt;0,IVA!B39,0)</f>
        <v>0</v>
      </c>
      <c r="F35" s="161">
        <f>IF(IVA!B60&lt;0,IVA!B60,0)</f>
        <v>0</v>
      </c>
    </row>
    <row r="36" spans="2:9">
      <c r="B36" s="398" t="s">
        <v>317</v>
      </c>
      <c r="C36" s="218"/>
      <c r="D36" s="231">
        <f>SUM(D34:D35)</f>
        <v>0</v>
      </c>
      <c r="E36" s="231">
        <f>SUM(E34:E35)</f>
        <v>0</v>
      </c>
      <c r="F36" s="233">
        <f>SUM(F34:F35)</f>
        <v>0</v>
      </c>
    </row>
    <row r="37" spans="2:9">
      <c r="B37" s="403" t="s">
        <v>333</v>
      </c>
      <c r="C37" s="218"/>
      <c r="D37" s="160">
        <f>'Inversiones Iniciales'!C36</f>
        <v>0</v>
      </c>
      <c r="E37" s="160">
        <v>0</v>
      </c>
      <c r="F37" s="161">
        <v>0</v>
      </c>
    </row>
    <row r="38" spans="2:9" ht="13.5" thickBot="1">
      <c r="B38" s="403" t="s">
        <v>134</v>
      </c>
      <c r="C38" s="160">
        <f>'Inversiones Iniciales'!C37</f>
        <v>-6655</v>
      </c>
      <c r="D38" s="160">
        <f>'Cuenta Tesorería'!C48</f>
        <v>5033.4601176859505</v>
      </c>
      <c r="E38" s="160">
        <f>'Cuenta Tesorería'!D48</f>
        <v>-20155.711322975207</v>
      </c>
      <c r="F38" s="161">
        <f>'Cuenta Tesorería'!E48</f>
        <v>-123040.26773421487</v>
      </c>
    </row>
    <row r="39" spans="2:9" ht="13.5" thickBot="1">
      <c r="B39" s="400" t="s">
        <v>334</v>
      </c>
      <c r="C39" s="183">
        <f>SUM(C32,C36,C37,C38,C35)</f>
        <v>-5500</v>
      </c>
      <c r="D39" s="183">
        <f>SUM(D32,D36,D37,D38)</f>
        <v>5033.4601176859505</v>
      </c>
      <c r="E39" s="183">
        <f>SUM(E32,E36,E37,E38)</f>
        <v>-20155.711322975207</v>
      </c>
      <c r="F39" s="184">
        <f>SUM(F32,F36,F37,F38)</f>
        <v>-123040.26773421487</v>
      </c>
    </row>
    <row r="40" spans="2:9" ht="13.5" thickBot="1">
      <c r="C40" s="229"/>
    </row>
    <row r="41" spans="2:9" ht="13.5" thickBot="1">
      <c r="B41" s="404" t="s">
        <v>205</v>
      </c>
      <c r="C41" s="232"/>
      <c r="D41" s="232">
        <v>0</v>
      </c>
      <c r="E41" s="232">
        <v>0</v>
      </c>
      <c r="F41" s="235">
        <v>0</v>
      </c>
    </row>
    <row r="42" spans="2:9" ht="13.5" thickBot="1">
      <c r="C42" s="229"/>
      <c r="H42" s="590" t="s">
        <v>84</v>
      </c>
      <c r="I42" s="591"/>
    </row>
    <row r="43" spans="2:9" ht="13.5" thickBot="1">
      <c r="B43" s="405" t="s">
        <v>317</v>
      </c>
      <c r="C43" s="162">
        <f>SUM(C39,C29)+C41</f>
        <v>0</v>
      </c>
      <c r="D43" s="162">
        <f>SUM(D39,D29)+D41</f>
        <v>13533.460117685951</v>
      </c>
      <c r="E43" s="162">
        <f>SUM(E39,E29)+E41</f>
        <v>1844.2886770247933</v>
      </c>
      <c r="F43" s="150">
        <f>SUM(F39,F29)+F41</f>
        <v>-87340.267734214867</v>
      </c>
      <c r="H43" s="592"/>
      <c r="I43" s="593"/>
    </row>
  </sheetData>
  <sheetProtection sheet="1"/>
  <mergeCells count="3">
    <mergeCell ref="B9:F9"/>
    <mergeCell ref="H10:I11"/>
    <mergeCell ref="H42:I43"/>
  </mergeCells>
  <phoneticPr fontId="0" type="noConversion"/>
  <hyperlinks>
    <hyperlink ref="H10" location="Principal!A1" display="IR A MENU PRINCIPAL" xr:uid="{00000000-0004-0000-0F00-000000000000}"/>
    <hyperlink ref="H10:I11" location="Principal!A1" tooltip="Enlace al MENU PRINCIPAL" display="IR A MENU PRINCIPAL" xr:uid="{00000000-0004-0000-0F00-000001000000}"/>
    <hyperlink ref="H42" location="Principal!A1" display="IR A MENU PRINCIPAL" xr:uid="{00000000-0004-0000-0F00-000002000000}"/>
    <hyperlink ref="H42:I43" location="Principal!A1" tooltip="Enlace al MENU PRINCIPAL" display="IR A MENU PRINCIPAL" xr:uid="{00000000-0004-0000-0F00-000003000000}"/>
  </hyperlinks>
  <pageMargins left="0.75" right="0.75" top="1" bottom="1" header="0" footer="0"/>
  <pageSetup paperSize="9" scale="96" orientation="portrait" horizontalDpi="1200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indexed="13"/>
  </sheetPr>
  <dimension ref="B8:I30"/>
  <sheetViews>
    <sheetView topLeftCell="A4" zoomScale="130" zoomScaleNormal="130" workbookViewId="0">
      <selection activeCell="H10" sqref="H10:I11"/>
    </sheetView>
  </sheetViews>
  <sheetFormatPr baseColWidth="10" defaultRowHeight="12.75"/>
  <cols>
    <col min="1" max="1" width="11.42578125" style="406"/>
    <col min="2" max="2" width="46.28515625" style="406" customWidth="1"/>
    <col min="3" max="3" width="13.42578125" style="406" customWidth="1"/>
    <col min="4" max="6" width="13.42578125" style="219" bestFit="1" customWidth="1"/>
    <col min="7" max="7" width="11.42578125" style="219"/>
    <col min="8" max="8" width="11.42578125" style="406"/>
    <col min="9" max="9" width="24.140625" style="406" customWidth="1"/>
    <col min="10" max="16384" width="11.42578125" style="406"/>
  </cols>
  <sheetData>
    <row r="8" spans="2:9" ht="13.5" thickBot="1"/>
    <row r="9" spans="2:9" s="230" customFormat="1" ht="21" customHeight="1" thickBot="1">
      <c r="B9" s="610" t="s">
        <v>356</v>
      </c>
      <c r="C9" s="611"/>
      <c r="D9" s="611"/>
      <c r="E9" s="611"/>
      <c r="F9" s="612"/>
      <c r="G9" s="229"/>
    </row>
    <row r="10" spans="2:9" s="230" customFormat="1" ht="15" thickBot="1">
      <c r="B10" s="274" t="s">
        <v>351</v>
      </c>
      <c r="C10" s="189" t="s">
        <v>132</v>
      </c>
      <c r="D10" s="189" t="s">
        <v>94</v>
      </c>
      <c r="E10" s="189" t="s">
        <v>164</v>
      </c>
      <c r="F10" s="190" t="s">
        <v>95</v>
      </c>
      <c r="G10" s="229"/>
      <c r="H10" s="529" t="s">
        <v>84</v>
      </c>
      <c r="I10" s="530"/>
    </row>
    <row r="11" spans="2:9" ht="12.75" customHeight="1" thickBot="1">
      <c r="B11" s="229"/>
      <c r="C11" s="229"/>
      <c r="H11" s="531"/>
      <c r="I11" s="532"/>
    </row>
    <row r="12" spans="2:9" ht="12.75" customHeight="1">
      <c r="B12" s="399" t="s">
        <v>357</v>
      </c>
      <c r="C12" s="220"/>
      <c r="D12" s="221"/>
      <c r="E12" s="221"/>
      <c r="F12" s="222"/>
    </row>
    <row r="13" spans="2:9">
      <c r="B13" s="271" t="s">
        <v>348</v>
      </c>
      <c r="C13" s="160">
        <f>Financiación!D11</f>
        <v>0</v>
      </c>
      <c r="D13" s="214">
        <f>Financiación!D11</f>
        <v>0</v>
      </c>
      <c r="E13" s="214">
        <f t="shared" ref="E13:F15" si="0">D13</f>
        <v>0</v>
      </c>
      <c r="F13" s="215">
        <f t="shared" si="0"/>
        <v>0</v>
      </c>
    </row>
    <row r="14" spans="2:9">
      <c r="B14" s="271" t="s">
        <v>358</v>
      </c>
      <c r="C14" s="160">
        <f>Financiación!D12</f>
        <v>0</v>
      </c>
      <c r="D14" s="214">
        <f>Financiación!D12</f>
        <v>0</v>
      </c>
      <c r="E14" s="214">
        <f t="shared" si="0"/>
        <v>0</v>
      </c>
      <c r="F14" s="215">
        <f t="shared" si="0"/>
        <v>0</v>
      </c>
    </row>
    <row r="15" spans="2:9">
      <c r="B15" s="271" t="s">
        <v>359</v>
      </c>
      <c r="C15" s="160">
        <f>Financiación!D13</f>
        <v>0</v>
      </c>
      <c r="D15" s="214">
        <f>Financiación!D13</f>
        <v>0</v>
      </c>
      <c r="E15" s="214">
        <f t="shared" si="0"/>
        <v>0</v>
      </c>
      <c r="F15" s="215">
        <f t="shared" si="0"/>
        <v>0</v>
      </c>
    </row>
    <row r="16" spans="2:9" ht="13.5" thickBot="1">
      <c r="B16" s="407" t="s">
        <v>360</v>
      </c>
      <c r="C16" s="216">
        <f>C13</f>
        <v>0</v>
      </c>
      <c r="D16" s="216">
        <f>D13</f>
        <v>0</v>
      </c>
      <c r="E16" s="216">
        <f>E13</f>
        <v>0</v>
      </c>
      <c r="F16" s="217">
        <f>F13</f>
        <v>0</v>
      </c>
    </row>
    <row r="17" spans="2:6" ht="13.5" thickBot="1">
      <c r="B17" s="229"/>
      <c r="C17" s="218"/>
    </row>
    <row r="18" spans="2:6">
      <c r="B18" s="399" t="s">
        <v>361</v>
      </c>
      <c r="C18" s="220"/>
      <c r="D18" s="221"/>
      <c r="E18" s="221"/>
      <c r="F18" s="222"/>
    </row>
    <row r="19" spans="2:6">
      <c r="B19" s="271" t="s">
        <v>362</v>
      </c>
      <c r="C19" s="160">
        <f>Financiación!D14</f>
        <v>0</v>
      </c>
      <c r="D19" s="214">
        <f>'Credito LP'!E12-IF('Credito LP'!E12=0,0,'Credito LP'!M19)</f>
        <v>0</v>
      </c>
      <c r="E19" s="214">
        <f>D19-IF('Credito LP'!E12=0,0,'Credito LP'!M20)</f>
        <v>0</v>
      </c>
      <c r="F19" s="215">
        <f>E19-IF('Credito LP'!E12=0,0,'Credito LP'!M21)</f>
        <v>0</v>
      </c>
    </row>
    <row r="20" spans="2:6">
      <c r="B20" s="271" t="s">
        <v>363</v>
      </c>
      <c r="C20" s="223"/>
      <c r="D20" s="223"/>
      <c r="E20" s="223"/>
      <c r="F20" s="224"/>
    </row>
    <row r="21" spans="2:6">
      <c r="B21" s="271" t="s">
        <v>96</v>
      </c>
      <c r="C21" s="223"/>
      <c r="D21" s="223"/>
      <c r="E21" s="223"/>
      <c r="F21" s="224"/>
    </row>
    <row r="22" spans="2:6" ht="13.5" thickBot="1">
      <c r="B22" s="407" t="s">
        <v>97</v>
      </c>
      <c r="C22" s="216">
        <f>SUM(C19:C21)</f>
        <v>0</v>
      </c>
      <c r="D22" s="216">
        <f>SUM(D19:D21)</f>
        <v>0</v>
      </c>
      <c r="E22" s="216">
        <f>SUM(E19:E21)</f>
        <v>0</v>
      </c>
      <c r="F22" s="217">
        <f>SUM(F19:F21)</f>
        <v>0</v>
      </c>
    </row>
    <row r="23" spans="2:6" ht="13.5" thickBot="1">
      <c r="B23" s="229"/>
      <c r="C23" s="218"/>
    </row>
    <row r="24" spans="2:6">
      <c r="B24" s="408" t="s">
        <v>98</v>
      </c>
      <c r="C24" s="225"/>
      <c r="D24" s="221"/>
      <c r="E24" s="221"/>
      <c r="F24" s="222"/>
    </row>
    <row r="25" spans="2:6">
      <c r="B25" s="409" t="s">
        <v>99</v>
      </c>
      <c r="C25" s="214">
        <f>Financiación!D15</f>
        <v>0</v>
      </c>
      <c r="D25" s="214">
        <v>0</v>
      </c>
      <c r="E25" s="214">
        <v>0</v>
      </c>
      <c r="F25" s="215">
        <v>0</v>
      </c>
    </row>
    <row r="26" spans="2:6">
      <c r="B26" s="409" t="s">
        <v>349</v>
      </c>
      <c r="C26" s="226"/>
      <c r="D26" s="214">
        <v>0</v>
      </c>
      <c r="E26" s="214">
        <v>0</v>
      </c>
      <c r="F26" s="215">
        <v>0</v>
      </c>
    </row>
    <row r="27" spans="2:6">
      <c r="B27" s="409" t="s">
        <v>332</v>
      </c>
      <c r="C27" s="226"/>
      <c r="D27" s="214">
        <f>+'Cuenta de Pérdidas y Ganancias'!C27</f>
        <v>2824.6150294214876</v>
      </c>
      <c r="E27" s="214">
        <f>+'Cuenta de Pérdidas y Ganancias'!D27</f>
        <v>0</v>
      </c>
      <c r="F27" s="215">
        <f>+'Cuenta de Pérdidas y Ganancias'!E27</f>
        <v>0</v>
      </c>
    </row>
    <row r="28" spans="2:6" ht="13.5" thickBot="1">
      <c r="B28" s="410" t="s">
        <v>100</v>
      </c>
      <c r="C28" s="216">
        <f>SUM(C25:C27)</f>
        <v>0</v>
      </c>
      <c r="D28" s="216">
        <f>SUM(D25:D27)</f>
        <v>2824.6150294214876</v>
      </c>
      <c r="E28" s="216">
        <f>SUM(E25:E27)</f>
        <v>0</v>
      </c>
      <c r="F28" s="217">
        <f>SUM(F25:F27)</f>
        <v>0</v>
      </c>
    </row>
    <row r="29" spans="2:6" ht="13.5" thickBot="1">
      <c r="B29" s="219"/>
      <c r="C29" s="219"/>
    </row>
    <row r="30" spans="2:6" ht="13.5" thickBot="1">
      <c r="B30" s="411" t="s">
        <v>317</v>
      </c>
      <c r="C30" s="227">
        <f>SUM(C16,C22,C28)</f>
        <v>0</v>
      </c>
      <c r="D30" s="227">
        <f>SUM(D16,D22,D28)</f>
        <v>2824.6150294214876</v>
      </c>
      <c r="E30" s="227">
        <f>SUM(E16,E22,E28)</f>
        <v>0</v>
      </c>
      <c r="F30" s="228">
        <f>SUM(F16,F22,F28)</f>
        <v>0</v>
      </c>
    </row>
  </sheetData>
  <sheetProtection sheet="1"/>
  <mergeCells count="2">
    <mergeCell ref="B9:F9"/>
    <mergeCell ref="H10:I11"/>
  </mergeCells>
  <phoneticPr fontId="0" type="noConversion"/>
  <hyperlinks>
    <hyperlink ref="H10" location="Principal!A1" display="IR A MENU PRINCIPAL" xr:uid="{00000000-0004-0000-1000-000000000000}"/>
    <hyperlink ref="H10:I11" location="Principal!A1" tooltip="Enlace al MENU PRINCIPAL" display="IR A MENU PRINCIPAL" xr:uid="{00000000-0004-0000-1000-000001000000}"/>
  </hyperlinks>
  <pageMargins left="0.75" right="0.75" top="1" bottom="1" header="0" footer="0"/>
  <pageSetup paperSize="9" scale="86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indexed="10"/>
  </sheetPr>
  <dimension ref="B8:H48"/>
  <sheetViews>
    <sheetView showGridLines="0" zoomScale="85" zoomScaleNormal="85" workbookViewId="0">
      <selection activeCell="G10" sqref="G10:H11"/>
    </sheetView>
  </sheetViews>
  <sheetFormatPr baseColWidth="10" defaultRowHeight="12.75"/>
  <cols>
    <col min="1" max="1" width="11.42578125" style="412"/>
    <col min="2" max="2" width="39.140625" style="424" bestFit="1" customWidth="1"/>
    <col min="3" max="3" width="12.42578125" style="412" bestFit="1" customWidth="1"/>
    <col min="4" max="4" width="12.7109375" style="412" bestFit="1" customWidth="1"/>
    <col min="5" max="5" width="13" style="412" customWidth="1"/>
    <col min="6" max="6" width="11.42578125" style="412"/>
    <col min="7" max="7" width="15.28515625" style="412" customWidth="1"/>
    <col min="8" max="8" width="19.42578125" style="412" customWidth="1"/>
    <col min="9" max="16384" width="11.42578125" style="412"/>
  </cols>
  <sheetData>
    <row r="8" spans="2:8" ht="13.5" thickBot="1"/>
    <row r="9" spans="2:8" ht="23.25" customHeight="1" thickBot="1">
      <c r="B9" s="610" t="s">
        <v>112</v>
      </c>
      <c r="C9" s="611"/>
      <c r="D9" s="611"/>
      <c r="E9" s="612"/>
    </row>
    <row r="10" spans="2:8" s="65" customFormat="1" ht="15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9" t="s">
        <v>84</v>
      </c>
      <c r="H10" s="530"/>
    </row>
    <row r="11" spans="2:8" ht="12.75" customHeight="1" thickBot="1">
      <c r="B11" s="229"/>
      <c r="C11" s="218"/>
      <c r="D11" s="219"/>
      <c r="E11" s="219"/>
      <c r="G11" s="531"/>
      <c r="H11" s="532"/>
    </row>
    <row r="12" spans="2:8" ht="12.75" customHeight="1" thickBot="1">
      <c r="B12" s="188" t="s">
        <v>101</v>
      </c>
      <c r="C12" s="202">
        <f>'Inversiones Iniciales'!C37</f>
        <v>-6655</v>
      </c>
      <c r="D12" s="202">
        <f>C48</f>
        <v>5033.4601176859505</v>
      </c>
      <c r="E12" s="203">
        <f>D48</f>
        <v>-20155.711322975207</v>
      </c>
    </row>
    <row r="13" spans="2:8">
      <c r="B13" s="413" t="s">
        <v>102</v>
      </c>
      <c r="C13" s="204"/>
      <c r="D13" s="204"/>
      <c r="E13" s="205"/>
    </row>
    <row r="14" spans="2:8">
      <c r="B14" s="414" t="s">
        <v>103</v>
      </c>
      <c r="C14" s="197"/>
      <c r="D14" s="197"/>
      <c r="E14" s="200"/>
    </row>
    <row r="15" spans="2:8" ht="13.5" thickBot="1">
      <c r="B15" s="414" t="s">
        <v>104</v>
      </c>
      <c r="C15" s="196">
        <f>'Ventas Año1'!C97*(1+'Ventas Año1'!C99)</f>
        <v>24690</v>
      </c>
      <c r="D15" s="196">
        <f>'Ventas Año2'!C97*(1+'Ventas Año2'!C99)</f>
        <v>37470</v>
      </c>
      <c r="E15" s="199">
        <f>'Ventas Año3'!C97*(1+'Ventas Año3'!C99)</f>
        <v>119750</v>
      </c>
    </row>
    <row r="16" spans="2:8" ht="13.5" thickBot="1">
      <c r="B16" s="415" t="s">
        <v>245</v>
      </c>
      <c r="C16" s="206">
        <f>SUM(C14:C15,C12)</f>
        <v>18035</v>
      </c>
      <c r="D16" s="206">
        <f>SUM(D14:D15,D12)</f>
        <v>42503.460117685951</v>
      </c>
      <c r="E16" s="207">
        <f>SUM(E14:E15,E12)</f>
        <v>99594.288677024801</v>
      </c>
    </row>
    <row r="17" spans="2:7" s="406" customFormat="1" ht="13.5" thickBot="1">
      <c r="B17" s="229"/>
      <c r="C17" s="218"/>
      <c r="D17" s="219"/>
      <c r="E17" s="219"/>
      <c r="F17" s="219"/>
      <c r="G17" s="219"/>
    </row>
    <row r="18" spans="2:7">
      <c r="B18" s="413" t="s">
        <v>246</v>
      </c>
      <c r="C18" s="204"/>
      <c r="D18" s="204"/>
      <c r="E18" s="205"/>
    </row>
    <row r="19" spans="2:7">
      <c r="B19" s="416" t="s">
        <v>247</v>
      </c>
      <c r="C19" s="196"/>
      <c r="D19" s="196"/>
      <c r="E19" s="199"/>
    </row>
    <row r="20" spans="2:7">
      <c r="B20" s="414" t="s">
        <v>248</v>
      </c>
      <c r="C20" s="197"/>
      <c r="D20" s="197"/>
      <c r="E20" s="200"/>
    </row>
    <row r="21" spans="2:7">
      <c r="B21" s="417" t="s">
        <v>249</v>
      </c>
      <c r="C21" s="212">
        <f>'Gastos Explotación'!F13*(1+'Gastos Explotación'!F25)</f>
        <v>0</v>
      </c>
      <c r="D21" s="212">
        <f>'Gastos Explotación'!F34*(1+'Gastos Explotación'!F46)</f>
        <v>0</v>
      </c>
      <c r="E21" s="77">
        <f>'Gastos Explotación'!F55*(1+'Gastos Explotación'!F67)</f>
        <v>0</v>
      </c>
    </row>
    <row r="22" spans="2:7">
      <c r="B22" s="416" t="s">
        <v>250</v>
      </c>
      <c r="C22" s="196"/>
      <c r="D22" s="196"/>
      <c r="E22" s="199"/>
    </row>
    <row r="23" spans="2:7">
      <c r="B23" s="388" t="s">
        <v>251</v>
      </c>
      <c r="C23" s="196"/>
      <c r="D23" s="196"/>
      <c r="E23" s="199"/>
    </row>
    <row r="24" spans="2:7">
      <c r="B24" s="414" t="s">
        <v>252</v>
      </c>
      <c r="C24" s="197"/>
      <c r="D24" s="197"/>
      <c r="E24" s="200"/>
    </row>
    <row r="25" spans="2:7">
      <c r="B25" s="418" t="s">
        <v>253</v>
      </c>
      <c r="C25" s="197"/>
      <c r="D25" s="197"/>
      <c r="E25" s="200"/>
    </row>
    <row r="26" spans="2:7">
      <c r="B26" s="419" t="s">
        <v>254</v>
      </c>
      <c r="C26" s="196"/>
      <c r="D26" s="196"/>
      <c r="E26" s="199"/>
    </row>
    <row r="27" spans="2:7">
      <c r="B27" s="418" t="s">
        <v>400</v>
      </c>
      <c r="C27" s="196">
        <f>'Gastos Explotación'!F17*(1+'Gastos Explotación'!F25)</f>
        <v>0</v>
      </c>
      <c r="D27" s="196">
        <f>'Gastos Explotación'!F38*(1+'Gastos Explotación'!F46)</f>
        <v>0</v>
      </c>
      <c r="E27" s="199">
        <f>'Gastos Explotación'!F59*(1+'Gastos Explotación'!F67)</f>
        <v>0</v>
      </c>
    </row>
    <row r="28" spans="2:7">
      <c r="B28" s="418" t="s">
        <v>113</v>
      </c>
      <c r="C28" s="196">
        <f>('Gastos Explotación'!F14+'Gastos Explotación'!F15+'Gastos Explotación'!F16+'Gastos Explotación'!F18+'Inversiones por años'!C17+'Inversiones por años'!F22+'Inversiones por años'!C27)*(1+'Gastos Explotación'!F25)</f>
        <v>3630</v>
      </c>
      <c r="D28" s="196">
        <f>('Gastos Explotación'!F35+'Gastos Explotación'!F36+'Gastos Explotación'!F37+'Gastos Explotación'!F39+'Inversiones por años'!C51+'Inversiones por años'!F56+'Inversiones por años'!C61)*(1+'Gastos Explotación'!F46)</f>
        <v>16335</v>
      </c>
      <c r="E28" s="199">
        <f>('Gastos Explotación'!F56+'Gastos Explotación'!F57+'Gastos Explotación'!F58+'Gastos Explotación'!F60+'Inversiones por años'!C85+'Inversiones por años'!F90+'Inversiones por años'!C95)*(1+'Gastos Explotación'!F67)</f>
        <v>16577</v>
      </c>
    </row>
    <row r="29" spans="2:7">
      <c r="B29" s="418" t="s">
        <v>255</v>
      </c>
      <c r="C29" s="197"/>
      <c r="D29" s="197"/>
      <c r="E29" s="200"/>
    </row>
    <row r="30" spans="2:7">
      <c r="B30" s="418" t="s">
        <v>256</v>
      </c>
      <c r="C30" s="197"/>
      <c r="D30" s="197"/>
      <c r="E30" s="200"/>
    </row>
    <row r="31" spans="2:7">
      <c r="B31" s="418" t="s">
        <v>252</v>
      </c>
      <c r="C31" s="197"/>
      <c r="D31" s="197"/>
      <c r="E31" s="200"/>
    </row>
    <row r="32" spans="2:7">
      <c r="B32" s="420" t="s">
        <v>253</v>
      </c>
      <c r="C32" s="213"/>
      <c r="D32" s="213"/>
      <c r="E32" s="76"/>
    </row>
    <row r="33" spans="2:8">
      <c r="B33" s="421" t="s">
        <v>257</v>
      </c>
      <c r="C33" s="196"/>
      <c r="D33" s="196"/>
      <c r="E33" s="199"/>
    </row>
    <row r="34" spans="2:8">
      <c r="B34" s="419" t="s">
        <v>251</v>
      </c>
      <c r="C34" s="196"/>
      <c r="D34" s="196"/>
      <c r="E34" s="199"/>
    </row>
    <row r="35" spans="2:8">
      <c r="B35" s="418" t="s">
        <v>252</v>
      </c>
      <c r="C35" s="197"/>
      <c r="D35" s="197"/>
      <c r="E35" s="200"/>
    </row>
    <row r="36" spans="2:8">
      <c r="B36" s="418" t="s">
        <v>253</v>
      </c>
      <c r="C36" s="197"/>
      <c r="D36" s="197"/>
      <c r="E36" s="200"/>
    </row>
    <row r="37" spans="2:8">
      <c r="B37" s="419" t="s">
        <v>254</v>
      </c>
      <c r="C37" s="196"/>
      <c r="D37" s="196"/>
      <c r="E37" s="199"/>
    </row>
    <row r="38" spans="2:8">
      <c r="B38" s="418" t="s">
        <v>215</v>
      </c>
      <c r="C38" s="196">
        <f>SUM('Gastos Explotación'!C14,'Gastos Explotación'!C16,'Gastos Explotación'!C20)+('Gastos Explotación'!D22)+'Gastos Explotación'!C15+'Gastos Explotación'!C18+'Gastos Explotación'!C19</f>
        <v>0</v>
      </c>
      <c r="D38" s="196">
        <f>SUM('Gastos Explotación'!C35,'Gastos Explotación'!C36,'Gastos Explotación'!C37,'Gastos Explotación'!C39,'Gastos Explotación'!C40,'Gastos Explotación'!C41,'Gastos Explotación'!D43)</f>
        <v>0</v>
      </c>
      <c r="E38" s="199">
        <f>SUM('Gastos Explotación'!C56,'Gastos Explotación'!C57,'Gastos Explotación'!C58,'Gastos Explotación'!C60,'Gastos Explotación'!C61,'Gastos Explotación'!C62,'Gastos Explotación'!D64)</f>
        <v>0</v>
      </c>
    </row>
    <row r="39" spans="2:8">
      <c r="B39" s="418" t="s">
        <v>264</v>
      </c>
      <c r="C39" s="196">
        <f>'Credito LP'!M19+'Credito CP'!M19</f>
        <v>0</v>
      </c>
      <c r="D39" s="196">
        <f>'Credito LP'!M20</f>
        <v>0</v>
      </c>
      <c r="E39" s="199">
        <f>'Credito LP'!M21</f>
        <v>0</v>
      </c>
    </row>
    <row r="40" spans="2:8">
      <c r="B40" s="418" t="s">
        <v>258</v>
      </c>
      <c r="C40" s="196">
        <f>'Credito LP'!L19+'Credito CP'!L19</f>
        <v>0</v>
      </c>
      <c r="D40" s="196">
        <f>'Credito LP'!L20+'Credito CP'!L21</f>
        <v>0</v>
      </c>
      <c r="E40" s="199">
        <f>'Credito LP'!L21+'Credito CP'!L22</f>
        <v>0</v>
      </c>
    </row>
    <row r="41" spans="2:8">
      <c r="B41" s="418" t="s">
        <v>259</v>
      </c>
      <c r="C41" s="196">
        <f>Personal!D55</f>
        <v>0</v>
      </c>
      <c r="D41" s="196">
        <f>Personal!E55</f>
        <v>20076</v>
      </c>
      <c r="E41" s="199">
        <f>Personal!F55</f>
        <v>110418</v>
      </c>
    </row>
    <row r="42" spans="2:8" ht="25.5">
      <c r="B42" s="418" t="s">
        <v>138</v>
      </c>
      <c r="C42" s="196">
        <f>Personal!D56</f>
        <v>6871.49856</v>
      </c>
      <c r="D42" s="196">
        <f>Personal!E56</f>
        <v>15831.498560000002</v>
      </c>
      <c r="E42" s="199">
        <f>Personal!F56</f>
        <v>56151.498560000007</v>
      </c>
    </row>
    <row r="43" spans="2:8">
      <c r="B43" s="418" t="s">
        <v>252</v>
      </c>
      <c r="C43" s="196">
        <f>Personal!D57</f>
        <v>0</v>
      </c>
      <c r="D43" s="196">
        <f>Personal!E57</f>
        <v>2400</v>
      </c>
      <c r="E43" s="199">
        <f>Personal!F57</f>
        <v>13200</v>
      </c>
    </row>
    <row r="44" spans="2:8">
      <c r="B44" s="418" t="s">
        <v>141</v>
      </c>
      <c r="C44" s="196">
        <f>Personal!D58</f>
        <v>0</v>
      </c>
      <c r="D44" s="196">
        <f>Personal!E58</f>
        <v>1524</v>
      </c>
      <c r="E44" s="199">
        <f>Personal!F58</f>
        <v>8382</v>
      </c>
    </row>
    <row r="45" spans="2:8">
      <c r="B45" s="418" t="s">
        <v>402</v>
      </c>
      <c r="C45" s="198">
        <f>IF(IVA!B18&gt;0,IVA!B18,0)</f>
        <v>2500.0413223140495</v>
      </c>
      <c r="D45" s="198">
        <f>IF(IVA!B18&lt;0,IVA!B18,0)+IF(IVA!B39&gt;0,IVA!B39,0)</f>
        <v>3668.0578512396696</v>
      </c>
      <c r="E45" s="201">
        <f>IF(IVA!B39&lt;0,IVA!B39,0)+IF(IVA!B60&gt;0,IVA!B60,0)</f>
        <v>17906.057851239671</v>
      </c>
    </row>
    <row r="46" spans="2:8" ht="13.5" thickBot="1">
      <c r="B46" s="418" t="s">
        <v>265</v>
      </c>
      <c r="C46" s="196">
        <v>0</v>
      </c>
      <c r="D46" s="196">
        <f>+'Cuenta de Pérdidas y Ganancias'!C27</f>
        <v>2824.6150294214876</v>
      </c>
      <c r="E46" s="199">
        <f>+'Cuenta de Pérdidas y Ganancias'!D27</f>
        <v>0</v>
      </c>
    </row>
    <row r="47" spans="2:8" ht="13.5" thickBot="1">
      <c r="B47" s="422" t="s">
        <v>266</v>
      </c>
      <c r="C47" s="208">
        <f>SUM(C38:C46,C27:C28,C21)</f>
        <v>13001.539882314049</v>
      </c>
      <c r="D47" s="208">
        <f>SUM(D38:D46,D27:D28,D21)</f>
        <v>62659.171440661157</v>
      </c>
      <c r="E47" s="209">
        <f>SUM(E38:E46,E27:E28,E21)</f>
        <v>222634.55641123967</v>
      </c>
      <c r="G47" s="590" t="s">
        <v>84</v>
      </c>
      <c r="H47" s="591"/>
    </row>
    <row r="48" spans="2:8" ht="13.5" thickBot="1">
      <c r="B48" s="423" t="s">
        <v>267</v>
      </c>
      <c r="C48" s="210">
        <f>C16-C47</f>
        <v>5033.4601176859505</v>
      </c>
      <c r="D48" s="210">
        <f>D16-D47</f>
        <v>-20155.711322975207</v>
      </c>
      <c r="E48" s="211">
        <f>E16-E47</f>
        <v>-123040.26773421487</v>
      </c>
      <c r="G48" s="592"/>
      <c r="H48" s="593"/>
    </row>
  </sheetData>
  <sheetProtection sheet="1"/>
  <mergeCells count="3">
    <mergeCell ref="B9:E9"/>
    <mergeCell ref="G10:H11"/>
    <mergeCell ref="G47:H48"/>
  </mergeCells>
  <phoneticPr fontId="0" type="noConversion"/>
  <hyperlinks>
    <hyperlink ref="G10" location="Principal!A1" display="IR A MENU PRINCIPAL" xr:uid="{00000000-0004-0000-1100-000000000000}"/>
    <hyperlink ref="G10:H11" location="Principal!A1" tooltip="Enlace al MENU PRINCIPAL" display="IR A MENU PRINCIPAL" xr:uid="{00000000-0004-0000-1100-000001000000}"/>
    <hyperlink ref="G47" location="Principal!A1" display="IR A MENU PRINCIPAL" xr:uid="{00000000-0004-0000-1100-000002000000}"/>
    <hyperlink ref="G47:H48" location="Principal!A1" tooltip="Enlace al MENU PRINCIPAL" display="IR A MENU PRINCIPAL" xr:uid="{00000000-0004-0000-11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indexed="9"/>
  </sheetPr>
  <dimension ref="B8:I30"/>
  <sheetViews>
    <sheetView showGridLines="0" zoomScale="75" zoomScaleNormal="75" workbookViewId="0">
      <selection activeCell="G4" sqref="G4"/>
    </sheetView>
  </sheetViews>
  <sheetFormatPr baseColWidth="10" defaultRowHeight="12.75"/>
  <cols>
    <col min="1" max="1" width="11.42578125" style="412"/>
    <col min="2" max="2" width="46.28515625" style="412" customWidth="1"/>
    <col min="3" max="5" width="13.42578125" style="71" bestFit="1" customWidth="1"/>
    <col min="6" max="6" width="11.42578125" style="71"/>
    <col min="7" max="16384" width="11.42578125" style="412"/>
  </cols>
  <sheetData>
    <row r="8" spans="2:9" ht="13.5" thickBot="1"/>
    <row r="9" spans="2:9" s="65" customFormat="1" ht="21" customHeight="1" thickBot="1">
      <c r="B9" s="610" t="s">
        <v>356</v>
      </c>
      <c r="C9" s="611"/>
      <c r="D9" s="611"/>
      <c r="E9" s="612"/>
      <c r="F9" s="79"/>
      <c r="G9" s="613" t="s">
        <v>84</v>
      </c>
      <c r="H9" s="614"/>
      <c r="I9" s="615"/>
    </row>
    <row r="10" spans="2:9" s="65" customFormat="1" ht="15" thickBot="1">
      <c r="B10" s="425" t="s">
        <v>351</v>
      </c>
      <c r="C10" s="78" t="s">
        <v>163</v>
      </c>
      <c r="D10" s="78" t="s">
        <v>164</v>
      </c>
      <c r="E10" s="78" t="s">
        <v>165</v>
      </c>
      <c r="F10" s="79"/>
      <c r="G10" s="616"/>
      <c r="H10" s="617"/>
      <c r="I10" s="618"/>
    </row>
    <row r="11" spans="2:9">
      <c r="B11" s="79"/>
    </row>
    <row r="12" spans="2:9">
      <c r="B12" s="426" t="s">
        <v>357</v>
      </c>
      <c r="C12" s="72"/>
      <c r="D12" s="72"/>
      <c r="E12" s="72"/>
    </row>
    <row r="13" spans="2:9">
      <c r="B13" s="427" t="s">
        <v>348</v>
      </c>
      <c r="C13" s="21">
        <f>Financiación!D11</f>
        <v>0</v>
      </c>
      <c r="D13" s="21">
        <f>C13</f>
        <v>0</v>
      </c>
      <c r="E13" s="21">
        <f>D13</f>
        <v>0</v>
      </c>
    </row>
    <row r="14" spans="2:9">
      <c r="B14" s="427" t="s">
        <v>358</v>
      </c>
      <c r="C14" s="21">
        <f>Financiación!D12</f>
        <v>0</v>
      </c>
      <c r="D14" s="21">
        <v>0</v>
      </c>
      <c r="E14" s="21">
        <v>0</v>
      </c>
    </row>
    <row r="15" spans="2:9">
      <c r="B15" s="427" t="s">
        <v>359</v>
      </c>
      <c r="C15" s="21">
        <f>Financiación!D13</f>
        <v>0</v>
      </c>
      <c r="D15" s="21">
        <v>0</v>
      </c>
      <c r="E15" s="21">
        <v>0</v>
      </c>
    </row>
    <row r="16" spans="2:9">
      <c r="B16" s="428" t="s">
        <v>360</v>
      </c>
      <c r="C16" s="70">
        <f>C13</f>
        <v>0</v>
      </c>
      <c r="D16" s="70">
        <f>D13</f>
        <v>0</v>
      </c>
      <c r="E16" s="70">
        <f>E13</f>
        <v>0</v>
      </c>
    </row>
    <row r="17" spans="2:5">
      <c r="B17" s="79"/>
    </row>
    <row r="18" spans="2:5">
      <c r="B18" s="426" t="s">
        <v>361</v>
      </c>
      <c r="C18" s="72"/>
      <c r="D18" s="72"/>
      <c r="E18" s="72"/>
    </row>
    <row r="19" spans="2:5">
      <c r="B19" s="427" t="s">
        <v>362</v>
      </c>
      <c r="C19" s="21">
        <f>'Credito LP'!E12-IF('Credito LP'!E12=0,0,'Credito LP'!M19)</f>
        <v>0</v>
      </c>
      <c r="D19" s="21">
        <f>C19-IF('Credito LP'!E12=0,0,'Credito LP'!M20)</f>
        <v>0</v>
      </c>
      <c r="E19" s="21">
        <f>D19-IF('Credito LP'!E12=0,0,'Credito LP'!M21)</f>
        <v>0</v>
      </c>
    </row>
    <row r="20" spans="2:5">
      <c r="B20" s="427" t="s">
        <v>363</v>
      </c>
      <c r="C20" s="73"/>
      <c r="D20" s="73"/>
      <c r="E20" s="73"/>
    </row>
    <row r="21" spans="2:5">
      <c r="B21" s="427" t="s">
        <v>96</v>
      </c>
      <c r="C21" s="73"/>
      <c r="D21" s="73"/>
      <c r="E21" s="73"/>
    </row>
    <row r="22" spans="2:5">
      <c r="B22" s="428" t="s">
        <v>97</v>
      </c>
      <c r="C22" s="70">
        <f>SUM(C19:C21)</f>
        <v>0</v>
      </c>
      <c r="D22" s="70">
        <f>SUM(D19:D21)</f>
        <v>0</v>
      </c>
      <c r="E22" s="70">
        <f>SUM(E19:E21)</f>
        <v>0</v>
      </c>
    </row>
    <row r="23" spans="2:5">
      <c r="B23" s="79"/>
    </row>
    <row r="24" spans="2:5">
      <c r="B24" s="429" t="s">
        <v>98</v>
      </c>
      <c r="C24" s="72"/>
      <c r="D24" s="72"/>
      <c r="E24" s="72"/>
    </row>
    <row r="25" spans="2:5">
      <c r="B25" s="430" t="s">
        <v>99</v>
      </c>
      <c r="C25" s="21">
        <v>0</v>
      </c>
      <c r="D25" s="21">
        <v>0</v>
      </c>
      <c r="E25" s="21">
        <v>0</v>
      </c>
    </row>
    <row r="26" spans="2:5">
      <c r="B26" s="430" t="s">
        <v>349</v>
      </c>
      <c r="C26" s="21">
        <v>0</v>
      </c>
      <c r="D26" s="21">
        <v>0</v>
      </c>
      <c r="E26" s="21">
        <v>0</v>
      </c>
    </row>
    <row r="27" spans="2:5">
      <c r="B27" s="430" t="s">
        <v>332</v>
      </c>
      <c r="C27" s="74"/>
      <c r="D27" s="74"/>
      <c r="E27" s="74"/>
    </row>
    <row r="28" spans="2:5">
      <c r="B28" s="431" t="s">
        <v>100</v>
      </c>
      <c r="C28" s="70">
        <f>SUM(C25:C27)</f>
        <v>0</v>
      </c>
      <c r="D28" s="70">
        <f>SUM(D25:D27)</f>
        <v>0</v>
      </c>
      <c r="E28" s="70">
        <f>SUM(E25:E27)</f>
        <v>0</v>
      </c>
    </row>
    <row r="29" spans="2:5">
      <c r="B29" s="71"/>
    </row>
    <row r="30" spans="2:5">
      <c r="B30" s="432" t="s">
        <v>317</v>
      </c>
      <c r="C30" s="75">
        <f>SUM(C16,C22,C28)</f>
        <v>0</v>
      </c>
      <c r="D30" s="75">
        <f>SUM(D16,D22,D28)</f>
        <v>0</v>
      </c>
      <c r="E30" s="75">
        <f>SUM(E16,E22,E28)</f>
        <v>0</v>
      </c>
    </row>
  </sheetData>
  <sheetProtection sheet="1"/>
  <mergeCells count="2">
    <mergeCell ref="B9:E9"/>
    <mergeCell ref="G9:I10"/>
  </mergeCells>
  <phoneticPr fontId="0" type="noConversion"/>
  <hyperlinks>
    <hyperlink ref="G9" location="Principal!A1" display="IR A MENU PRINCIPAL" xr:uid="{00000000-0004-0000-1200-000000000000}"/>
    <hyperlink ref="G9:I10" location="Principal!A1" tooltip="Enlace al MENU PRINCIPAL" display="IR A MENU PRINCIPAL" xr:uid="{00000000-0004-0000-12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4:E30 D13:E1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I44"/>
  <sheetViews>
    <sheetView showGridLines="0" topLeftCell="A20" zoomScale="130" zoomScaleNormal="130" workbookViewId="0"/>
  </sheetViews>
  <sheetFormatPr baseColWidth="10" defaultRowHeight="12.75"/>
  <cols>
    <col min="1" max="1" width="11.42578125" style="82"/>
    <col min="2" max="2" width="34.7109375" style="82" bestFit="1" customWidth="1"/>
    <col min="3" max="3" width="12.42578125" style="82" bestFit="1" customWidth="1"/>
    <col min="4" max="4" width="6.28515625" style="82" customWidth="1"/>
    <col min="5" max="5" width="33.42578125" style="82" bestFit="1" customWidth="1"/>
    <col min="6" max="6" width="12.42578125" style="82" bestFit="1" customWidth="1"/>
    <col min="7" max="7" width="9.140625" style="82" customWidth="1"/>
    <col min="8" max="8" width="11.42578125" style="82"/>
    <col min="9" max="9" width="23.28515625" style="82" customWidth="1"/>
    <col min="10" max="16384" width="11.42578125" style="82"/>
  </cols>
  <sheetData>
    <row r="8" spans="1:9" ht="13.5" thickBot="1"/>
    <row r="9" spans="1:9" s="80" customFormat="1" ht="18.75" thickBot="1">
      <c r="A9" s="280"/>
      <c r="B9" s="502" t="s">
        <v>106</v>
      </c>
      <c r="C9" s="503"/>
      <c r="D9" s="503"/>
      <c r="E9" s="503"/>
      <c r="F9" s="504"/>
      <c r="G9" s="280"/>
      <c r="H9" s="280"/>
      <c r="I9" s="280"/>
    </row>
    <row r="10" spans="1:9" s="81" customFormat="1" ht="16.5" thickBot="1">
      <c r="A10" s="281"/>
      <c r="B10" s="281"/>
      <c r="C10" s="281"/>
      <c r="D10" s="281"/>
      <c r="E10" s="281"/>
      <c r="F10" s="281"/>
      <c r="G10" s="281"/>
      <c r="H10" s="507" t="s">
        <v>84</v>
      </c>
      <c r="I10" s="508"/>
    </row>
    <row r="11" spans="1:9" s="81" customFormat="1" ht="16.5" thickBot="1">
      <c r="A11" s="281"/>
      <c r="B11" s="505" t="s">
        <v>186</v>
      </c>
      <c r="C11" s="506"/>
      <c r="D11" s="281"/>
      <c r="E11" s="505" t="s">
        <v>171</v>
      </c>
      <c r="F11" s="506"/>
      <c r="G11" s="281"/>
      <c r="H11" s="509"/>
      <c r="I11" s="510"/>
    </row>
    <row r="12" spans="1:9" s="81" customFormat="1" ht="16.5" thickBot="1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>
      <c r="A13" s="5"/>
      <c r="B13" s="282" t="s">
        <v>268</v>
      </c>
      <c r="C13" s="107">
        <v>500</v>
      </c>
      <c r="D13" s="5"/>
      <c r="E13" s="282" t="s">
        <v>274</v>
      </c>
      <c r="F13" s="103">
        <v>0</v>
      </c>
      <c r="G13" s="5"/>
      <c r="H13" s="487" t="s">
        <v>69</v>
      </c>
      <c r="I13" s="511"/>
    </row>
    <row r="14" spans="1:9">
      <c r="A14" s="5"/>
      <c r="B14" s="283" t="s">
        <v>269</v>
      </c>
      <c r="C14" s="108">
        <v>0</v>
      </c>
      <c r="D14" s="5"/>
      <c r="E14" s="283" t="s">
        <v>275</v>
      </c>
      <c r="F14" s="104">
        <v>0</v>
      </c>
      <c r="G14" s="5"/>
      <c r="H14" s="512"/>
      <c r="I14" s="513"/>
    </row>
    <row r="15" spans="1:9" ht="13.5" thickBot="1">
      <c r="A15" s="5"/>
      <c r="B15" s="284" t="s">
        <v>298</v>
      </c>
      <c r="C15" s="113">
        <v>2000</v>
      </c>
      <c r="D15" s="5"/>
      <c r="E15" s="283" t="s">
        <v>227</v>
      </c>
      <c r="F15" s="104">
        <v>0</v>
      </c>
      <c r="G15" s="5"/>
      <c r="H15" s="512"/>
      <c r="I15" s="513"/>
    </row>
    <row r="16" spans="1:9" ht="13.5" thickBot="1">
      <c r="A16" s="5"/>
      <c r="B16" s="5"/>
      <c r="C16" s="106"/>
      <c r="D16" s="5"/>
      <c r="E16" s="283" t="s">
        <v>276</v>
      </c>
      <c r="F16" s="104">
        <v>0</v>
      </c>
      <c r="G16" s="5"/>
      <c r="H16" s="512"/>
      <c r="I16" s="513"/>
    </row>
    <row r="17" spans="1:9" ht="13.5" thickBot="1">
      <c r="A17" s="5"/>
      <c r="B17" s="285" t="s">
        <v>189</v>
      </c>
      <c r="C17" s="286">
        <f>SUM(C13:C15)</f>
        <v>2500</v>
      </c>
      <c r="D17" s="5"/>
      <c r="E17" s="283" t="s">
        <v>367</v>
      </c>
      <c r="F17" s="104">
        <v>0</v>
      </c>
      <c r="G17" s="5"/>
      <c r="H17" s="512"/>
      <c r="I17" s="513"/>
    </row>
    <row r="18" spans="1:9">
      <c r="A18" s="5"/>
      <c r="B18" s="5"/>
      <c r="C18" s="5"/>
      <c r="D18" s="5"/>
      <c r="E18" s="283" t="s">
        <v>368</v>
      </c>
      <c r="F18" s="104">
        <v>3000</v>
      </c>
      <c r="G18" s="5"/>
      <c r="H18" s="512"/>
      <c r="I18" s="513"/>
    </row>
    <row r="19" spans="1:9">
      <c r="A19" s="5"/>
      <c r="B19" s="5"/>
      <c r="C19" s="5"/>
      <c r="D19" s="5"/>
      <c r="E19" s="283" t="s">
        <v>387</v>
      </c>
      <c r="F19" s="104">
        <v>0</v>
      </c>
      <c r="G19" s="5"/>
      <c r="H19" s="512"/>
      <c r="I19" s="513"/>
    </row>
    <row r="20" spans="1:9" ht="13.5" thickBot="1">
      <c r="A20" s="5"/>
      <c r="B20" s="5"/>
      <c r="C20" s="5"/>
      <c r="D20" s="5"/>
      <c r="E20" s="284" t="s">
        <v>177</v>
      </c>
      <c r="F20" s="105">
        <v>0</v>
      </c>
      <c r="G20" s="5"/>
      <c r="H20" s="512"/>
      <c r="I20" s="513"/>
    </row>
    <row r="21" spans="1:9" ht="13.5" thickBot="1">
      <c r="A21" s="5"/>
      <c r="B21" s="5"/>
      <c r="C21" s="5"/>
      <c r="D21" s="5"/>
      <c r="E21" s="5"/>
      <c r="F21" s="106"/>
      <c r="G21" s="5"/>
      <c r="H21" s="514"/>
      <c r="I21" s="515"/>
    </row>
    <row r="22" spans="1:9" ht="16.5" thickBot="1">
      <c r="A22" s="5"/>
      <c r="B22" s="505" t="s">
        <v>190</v>
      </c>
      <c r="C22" s="506"/>
      <c r="D22" s="5"/>
      <c r="E22" s="285" t="s">
        <v>270</v>
      </c>
      <c r="F22" s="286">
        <f>SUM(F13:F20)</f>
        <v>3000</v>
      </c>
      <c r="G22" s="5"/>
      <c r="H22" s="5"/>
      <c r="I22" s="5"/>
    </row>
    <row r="23" spans="1:9" ht="16.5" thickBot="1">
      <c r="A23" s="5"/>
      <c r="B23" s="281"/>
      <c r="C23" s="281"/>
      <c r="D23" s="5"/>
      <c r="E23" s="5"/>
      <c r="F23" s="6"/>
      <c r="G23" s="5"/>
      <c r="H23" s="5"/>
      <c r="I23" s="5"/>
    </row>
    <row r="24" spans="1:9">
      <c r="A24" s="5"/>
      <c r="B24" s="282" t="s">
        <v>272</v>
      </c>
      <c r="C24" s="103">
        <v>0</v>
      </c>
      <c r="D24" s="5"/>
      <c r="E24" s="287"/>
      <c r="F24" s="288"/>
      <c r="G24" s="5"/>
      <c r="H24" s="5"/>
      <c r="I24" s="5"/>
    </row>
    <row r="25" spans="1:9" ht="13.5" thickBot="1">
      <c r="A25" s="5"/>
      <c r="B25" s="284" t="s">
        <v>273</v>
      </c>
      <c r="C25" s="105">
        <v>0</v>
      </c>
      <c r="D25" s="5"/>
      <c r="E25" s="5"/>
      <c r="F25" s="5"/>
      <c r="G25" s="5"/>
      <c r="H25" s="5"/>
      <c r="I25" s="5"/>
    </row>
    <row r="26" spans="1:9" ht="13.5" thickBot="1">
      <c r="A26" s="5"/>
      <c r="B26" s="5"/>
      <c r="C26" s="5"/>
      <c r="D26" s="5"/>
      <c r="E26" s="5"/>
      <c r="F26" s="5"/>
      <c r="G26" s="5"/>
      <c r="H26" s="5"/>
      <c r="I26" s="5"/>
    </row>
    <row r="27" spans="1:9" ht="13.5" thickBot="1">
      <c r="A27" s="5"/>
      <c r="B27" s="285" t="s">
        <v>271</v>
      </c>
      <c r="C27" s="286">
        <f>SUM(C24:C25)</f>
        <v>0</v>
      </c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 ht="13.5" thickBot="1">
      <c r="A29" s="5"/>
      <c r="B29" s="5"/>
      <c r="C29" s="5"/>
      <c r="D29" s="5"/>
      <c r="E29" s="5"/>
      <c r="F29" s="5"/>
      <c r="G29" s="5"/>
      <c r="H29" s="5"/>
      <c r="I29" s="5"/>
    </row>
    <row r="30" spans="1:9" ht="16.5" thickBot="1">
      <c r="A30" s="5"/>
      <c r="B30" s="505" t="s">
        <v>14</v>
      </c>
      <c r="C30" s="506"/>
      <c r="D30" s="5"/>
      <c r="E30" s="5"/>
      <c r="F30" s="5"/>
      <c r="G30" s="5"/>
      <c r="H30" s="5"/>
      <c r="I30" s="5"/>
    </row>
    <row r="31" spans="1:9" ht="16.5" thickBot="1">
      <c r="A31" s="5"/>
      <c r="B31" s="281"/>
      <c r="C31" s="281"/>
      <c r="D31" s="5"/>
      <c r="E31" s="5"/>
      <c r="F31" s="5"/>
      <c r="G31" s="5"/>
      <c r="H31" s="5"/>
      <c r="I31" s="5"/>
    </row>
    <row r="32" spans="1:9">
      <c r="A32" s="5"/>
      <c r="B32" s="282" t="s">
        <v>155</v>
      </c>
      <c r="C32" s="103">
        <v>0</v>
      </c>
      <c r="D32" s="5"/>
      <c r="E32" s="5"/>
      <c r="F32" s="5"/>
      <c r="G32" s="5"/>
      <c r="H32" s="5"/>
      <c r="I32" s="5"/>
    </row>
    <row r="33" spans="1:9">
      <c r="A33" s="5"/>
      <c r="B33" s="283" t="s">
        <v>27</v>
      </c>
      <c r="C33" s="104">
        <v>0</v>
      </c>
      <c r="D33" s="5"/>
      <c r="E33" s="5"/>
      <c r="F33" s="5"/>
      <c r="G33" s="5"/>
      <c r="H33" s="5"/>
      <c r="I33" s="5"/>
    </row>
    <row r="34" spans="1:9">
      <c r="A34" s="5"/>
      <c r="B34" s="283" t="s">
        <v>279</v>
      </c>
      <c r="C34" s="289"/>
      <c r="D34" s="5"/>
      <c r="E34" s="5"/>
      <c r="F34" s="5"/>
      <c r="G34" s="5"/>
      <c r="H34" s="5"/>
      <c r="I34" s="5"/>
    </row>
    <row r="35" spans="1:9">
      <c r="A35" s="5"/>
      <c r="B35" s="283" t="s">
        <v>280</v>
      </c>
      <c r="C35" s="289"/>
      <c r="D35" s="5"/>
      <c r="E35" s="5"/>
      <c r="F35" s="5"/>
      <c r="G35" s="5"/>
      <c r="H35" s="5"/>
      <c r="I35" s="5"/>
    </row>
    <row r="36" spans="1:9">
      <c r="A36" s="5"/>
      <c r="B36" s="283" t="s">
        <v>281</v>
      </c>
      <c r="C36" s="289"/>
      <c r="D36" s="5"/>
      <c r="E36" s="5"/>
      <c r="F36" s="5"/>
      <c r="G36" s="5"/>
      <c r="H36" s="5"/>
      <c r="I36" s="5"/>
    </row>
    <row r="37" spans="1:9" ht="13.5" thickBot="1">
      <c r="A37" s="5"/>
      <c r="B37" s="284" t="s">
        <v>124</v>
      </c>
      <c r="C37" s="109">
        <f>Financiación!D18-'Inversiones Iniciales'!C17-'Inversiones Iniciales'!F22-'Inversiones Iniciales'!C27-'Inversiones Iniciales'!C32-'Inversiones Iniciales'!C33-'Inversiones Iniciales'!C34-'Inversiones Iniciales'!C35-'Inversiones Iniciales'!C36-'Inversiones Iniciales'!F39-E44</f>
        <v>-6655</v>
      </c>
      <c r="D37" s="5"/>
      <c r="E37" s="5"/>
      <c r="F37" s="5"/>
      <c r="G37" s="5"/>
      <c r="H37" s="5"/>
      <c r="I37" s="5"/>
    </row>
    <row r="38" spans="1:9" ht="16.5" customHeight="1" thickBot="1">
      <c r="A38" s="5"/>
      <c r="B38" s="5"/>
      <c r="C38" s="6"/>
      <c r="D38" s="5"/>
      <c r="E38" s="5"/>
      <c r="F38" s="5"/>
      <c r="G38" s="5"/>
      <c r="H38" s="5"/>
      <c r="I38" s="5"/>
    </row>
    <row r="39" spans="1:9" ht="13.5" thickBot="1">
      <c r="A39" s="5"/>
      <c r="B39" s="290" t="s">
        <v>16</v>
      </c>
      <c r="C39" s="291">
        <f>SUM(C32:C37)</f>
        <v>-6655</v>
      </c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 ht="13.5" thickBot="1">
      <c r="A41" s="5"/>
      <c r="B41" s="5"/>
      <c r="C41" s="5"/>
      <c r="D41" s="5"/>
      <c r="E41" s="5"/>
      <c r="F41" s="5"/>
      <c r="G41" s="5"/>
      <c r="H41" s="5"/>
      <c r="I41" s="5"/>
    </row>
    <row r="42" spans="1:9" ht="13.5" thickBot="1">
      <c r="A42" s="5"/>
      <c r="B42" s="516" t="s">
        <v>180</v>
      </c>
      <c r="C42" s="517"/>
      <c r="D42" s="518"/>
      <c r="E42" s="292" t="s">
        <v>179</v>
      </c>
      <c r="F42" s="112">
        <v>0.21</v>
      </c>
      <c r="G42" s="5"/>
      <c r="H42" s="507" t="s">
        <v>84</v>
      </c>
      <c r="I42" s="508"/>
    </row>
    <row r="43" spans="1:9" ht="13.5" thickBot="1">
      <c r="A43" s="5"/>
      <c r="B43" s="5"/>
      <c r="C43" s="5"/>
      <c r="D43" s="5"/>
      <c r="E43" s="5"/>
      <c r="F43" s="5"/>
      <c r="G43" s="5"/>
      <c r="H43" s="509"/>
      <c r="I43" s="510"/>
    </row>
    <row r="44" spans="1:9" ht="13.5" thickBot="1">
      <c r="A44" s="5"/>
      <c r="B44" s="497">
        <f>SUM(C13,C14,C15,F22,C27,C32,C33)</f>
        <v>5500</v>
      </c>
      <c r="C44" s="498"/>
      <c r="D44" s="499"/>
      <c r="E44" s="500">
        <f>B44*F42</f>
        <v>1155</v>
      </c>
      <c r="F44" s="501"/>
      <c r="G44" s="5"/>
      <c r="H44" s="5"/>
      <c r="I44" s="5"/>
    </row>
  </sheetData>
  <sheetProtection sheet="1"/>
  <mergeCells count="11">
    <mergeCell ref="H42:I43"/>
    <mergeCell ref="H13:I21"/>
    <mergeCell ref="H10:I11"/>
    <mergeCell ref="B42:D42"/>
    <mergeCell ref="B44:D44"/>
    <mergeCell ref="E44:F44"/>
    <mergeCell ref="B9:F9"/>
    <mergeCell ref="B11:C11"/>
    <mergeCell ref="E11:F11"/>
    <mergeCell ref="B30:C30"/>
    <mergeCell ref="B22:C22"/>
  </mergeCells>
  <phoneticPr fontId="0" type="noConversion"/>
  <hyperlinks>
    <hyperlink ref="H10" location="Principal!A1" display="IR A MENU PRINCIPAL" xr:uid="{00000000-0004-0000-0100-000000000000}"/>
    <hyperlink ref="H10:I11" location="Principal!A1" tooltip="Enlace al MENU PRINCIPAL" display="IR A MENU PRINCIPAL" xr:uid="{00000000-0004-0000-0100-000001000000}"/>
    <hyperlink ref="H42" location="Principal!A1" display="IR A MENU PRINCIPAL" xr:uid="{00000000-0004-0000-0100-000002000000}"/>
    <hyperlink ref="H42:I43" location="Principal!A1" tooltip="Enlace al MENU PRINCIPAL" display="IR A MENU PRINCIPAL" xr:uid="{00000000-0004-0000-0100-000003000000}"/>
  </hyperlinks>
  <pageMargins left="1.1499999999999999" right="0.75" top="1.1399999999999999" bottom="1" header="0" footer="0"/>
  <pageSetup paperSize="9" scale="82" orientation="portrait" verticalDpi="1200"/>
  <headerFooter alignWithMargins="0"/>
  <ignoredErrors>
    <ignoredError sqref="C27 C39 C17 B44 E44" unlockedFormula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indexed="52"/>
  </sheetPr>
  <dimension ref="B8:H31"/>
  <sheetViews>
    <sheetView showGridLines="0" zoomScale="115" zoomScaleNormal="115" workbookViewId="0">
      <selection activeCell="H5" sqref="H5"/>
    </sheetView>
  </sheetViews>
  <sheetFormatPr baseColWidth="10" defaultRowHeight="12.75"/>
  <cols>
    <col min="1" max="1" width="11.42578125" style="65"/>
    <col min="2" max="2" width="45" style="65" customWidth="1"/>
    <col min="3" max="5" width="13.140625" style="65" bestFit="1" customWidth="1"/>
    <col min="6" max="6" width="6.42578125" style="65" customWidth="1"/>
    <col min="7" max="7" width="15.42578125" style="65" customWidth="1"/>
    <col min="8" max="8" width="18.7109375" style="65" customWidth="1"/>
    <col min="9" max="16384" width="11.42578125" style="65"/>
  </cols>
  <sheetData>
    <row r="8" spans="2:8" ht="13.5" thickBot="1"/>
    <row r="9" spans="2:8" ht="22.5" customHeight="1" thickBot="1">
      <c r="B9" s="610" t="s">
        <v>350</v>
      </c>
      <c r="C9" s="611"/>
      <c r="D9" s="611"/>
      <c r="E9" s="612"/>
    </row>
    <row r="10" spans="2:8" ht="15" customHeight="1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9" t="s">
        <v>84</v>
      </c>
      <c r="H10" s="530"/>
    </row>
    <row r="11" spans="2:8" ht="13.5" customHeight="1" thickBot="1">
      <c r="B11" s="79"/>
      <c r="G11" s="531"/>
      <c r="H11" s="532"/>
    </row>
    <row r="12" spans="2:8">
      <c r="B12" s="270" t="s">
        <v>23</v>
      </c>
      <c r="C12" s="158">
        <f>'Cuenta Tesorería'!C15/(1+'Ventas Año1'!C99)</f>
        <v>20404.958677685951</v>
      </c>
      <c r="D12" s="158">
        <f>'Cuenta Tesorería'!D15/(1+'Ventas Año2'!C99)</f>
        <v>30966.942148760332</v>
      </c>
      <c r="E12" s="159">
        <f>'Cuenta Tesorería'!E15/(1+'Ventas Año3'!C99)</f>
        <v>98966.942148760339</v>
      </c>
    </row>
    <row r="13" spans="2:8">
      <c r="B13" s="271" t="s">
        <v>22</v>
      </c>
      <c r="C13" s="160">
        <f>-('Inversiones Iniciales'!C32+'Inversiones Iniciales'!C33+'Gastos Explotación'!F13-'Inversiones por años'!C31-'Inversiones por años'!C32)</f>
        <v>0</v>
      </c>
      <c r="D13" s="160">
        <f>-('Inversiones por años'!C31+'Inversiones por años'!C32+'Gastos Explotación'!F34-'Inversiones por años'!C65-'Inversiones por años'!C66)</f>
        <v>0</v>
      </c>
      <c r="E13" s="161">
        <f>-('Inversiones por años'!C65+'Inversiones por años'!C66+'Gastos Explotación'!F55-'Inversiones por años'!C99-'Inversiones por años'!C100)</f>
        <v>0</v>
      </c>
    </row>
    <row r="14" spans="2:8">
      <c r="B14" s="271" t="s">
        <v>397</v>
      </c>
      <c r="C14" s="160">
        <v>0</v>
      </c>
      <c r="D14" s="160">
        <v>0</v>
      </c>
      <c r="E14" s="161">
        <v>0</v>
      </c>
    </row>
    <row r="15" spans="2:8">
      <c r="B15" s="271" t="s">
        <v>399</v>
      </c>
      <c r="C15" s="160">
        <f>-Personal!D59</f>
        <v>-6871.49856</v>
      </c>
      <c r="D15" s="160">
        <f>-Personal!E59</f>
        <v>-39831.49856</v>
      </c>
      <c r="E15" s="161">
        <f>-Personal!F59</f>
        <v>-188151.49856000001</v>
      </c>
    </row>
    <row r="16" spans="2:8">
      <c r="B16" s="271" t="s">
        <v>86</v>
      </c>
      <c r="C16" s="160">
        <f>-SUM('Gastos Explotación'!C14:C16,'Gastos Explotación'!C18:C20,'Gastos Explotación'!F14:F18)</f>
        <v>0</v>
      </c>
      <c r="D16" s="160">
        <f>-SUM('Gastos Explotación'!C35:C37,'Gastos Explotación'!C39:C41,'Gastos Explotación'!F35:F39)</f>
        <v>0</v>
      </c>
      <c r="E16" s="161">
        <f>-SUM('Gastos Explotación'!C56:C58,'Gastos Explotación'!C60:C62,'Gastos Explotación'!F56:F60)</f>
        <v>0</v>
      </c>
    </row>
    <row r="17" spans="2:8">
      <c r="B17" s="271" t="s">
        <v>122</v>
      </c>
      <c r="C17" s="160">
        <f>-Amortización!F14</f>
        <v>-1485</v>
      </c>
      <c r="D17" s="160">
        <f>-(Amortización!F14+Amortización!F32)</f>
        <v>-2409</v>
      </c>
      <c r="E17" s="161">
        <f>-(Amortización!F14+Amortización!F32+Amortización!F50)</f>
        <v>-3399</v>
      </c>
    </row>
    <row r="18" spans="2:8" ht="13.5" thickBot="1">
      <c r="B18" s="271" t="s">
        <v>123</v>
      </c>
      <c r="C18" s="160">
        <f>-Amortización!F25</f>
        <v>-750</v>
      </c>
      <c r="D18" s="160">
        <f>-(Amortización!F25+Amortización!F43)</f>
        <v>-1494</v>
      </c>
      <c r="E18" s="161">
        <f>-(Amortización!F25+Amortización!F43+Amortización!F61)</f>
        <v>-2238</v>
      </c>
    </row>
    <row r="19" spans="2:8" ht="13.5" thickBot="1">
      <c r="B19" s="148" t="s">
        <v>85</v>
      </c>
      <c r="C19" s="162">
        <f>+SUM(C12:C18)</f>
        <v>11298.460117685951</v>
      </c>
      <c r="D19" s="162">
        <f>+SUM(D12:D18)</f>
        <v>-12767.556411239668</v>
      </c>
      <c r="E19" s="150">
        <f>+SUM(E12:E18)</f>
        <v>-94821.556411239668</v>
      </c>
    </row>
    <row r="20" spans="2:8" ht="13.5" thickBot="1">
      <c r="B20" s="79"/>
    </row>
    <row r="21" spans="2:8">
      <c r="B21" s="272" t="s">
        <v>401</v>
      </c>
      <c r="C21" s="164">
        <v>0</v>
      </c>
      <c r="D21" s="164">
        <v>0</v>
      </c>
      <c r="E21" s="165">
        <v>0</v>
      </c>
    </row>
    <row r="22" spans="2:8" ht="13.5" thickBot="1">
      <c r="B22" s="273" t="s">
        <v>355</v>
      </c>
      <c r="C22" s="166">
        <f>'Credito LP'!L19+'Credito CP'!L19</f>
        <v>0</v>
      </c>
      <c r="D22" s="166">
        <f>'Credito LP'!L20+'Credito CP'!L20</f>
        <v>0</v>
      </c>
      <c r="E22" s="167">
        <f>'Credito LP'!L21+'Credito CP'!L21</f>
        <v>0</v>
      </c>
    </row>
    <row r="23" spans="2:8" ht="13.5" thickBot="1">
      <c r="B23" s="148" t="s">
        <v>24</v>
      </c>
      <c r="C23" s="162">
        <f>C21-C22</f>
        <v>0</v>
      </c>
      <c r="D23" s="162">
        <f>D21-D22</f>
        <v>0</v>
      </c>
      <c r="E23" s="150">
        <f>E21-E22</f>
        <v>0</v>
      </c>
    </row>
    <row r="24" spans="2:8" ht="13.5" thickBot="1">
      <c r="B24" s="68"/>
    </row>
    <row r="25" spans="2:8" ht="13.5" thickBot="1">
      <c r="B25" s="148" t="s">
        <v>25</v>
      </c>
      <c r="C25" s="162">
        <f>SUM(C19,C23)</f>
        <v>11298.460117685951</v>
      </c>
      <c r="D25" s="162">
        <f>SUM(D19,D23)</f>
        <v>-12767.556411239668</v>
      </c>
      <c r="E25" s="150">
        <f>SUM(E19,E23)</f>
        <v>-94821.556411239668</v>
      </c>
    </row>
    <row r="26" spans="2:8" ht="13.5" thickBot="1">
      <c r="B26" s="68"/>
    </row>
    <row r="27" spans="2:8" ht="13.5" thickBot="1">
      <c r="B27" s="155" t="s">
        <v>154</v>
      </c>
      <c r="C27" s="163">
        <f>IF(C25&gt;0,C25*C31,0)</f>
        <v>2824.6150294214876</v>
      </c>
      <c r="D27" s="163">
        <f>IF(D25&gt;0,(D25)*D31,0)</f>
        <v>0</v>
      </c>
      <c r="E27" s="156">
        <f>IF(E25&gt;0,E25*E31,0)</f>
        <v>0</v>
      </c>
    </row>
    <row r="28" spans="2:8" ht="13.5" thickBot="1">
      <c r="B28" s="79"/>
      <c r="G28" s="529" t="s">
        <v>84</v>
      </c>
      <c r="H28" s="530"/>
    </row>
    <row r="29" spans="2:8" ht="13.5" thickBot="1">
      <c r="B29" s="148" t="s">
        <v>396</v>
      </c>
      <c r="C29" s="162">
        <f>+C25-C27</f>
        <v>8473.8450882644629</v>
      </c>
      <c r="D29" s="162">
        <f>+D25-D27</f>
        <v>-12767.556411239668</v>
      </c>
      <c r="E29" s="150">
        <f>+E25-E27</f>
        <v>-94821.556411239668</v>
      </c>
      <c r="G29" s="531"/>
      <c r="H29" s="532"/>
    </row>
    <row r="30" spans="2:8" ht="13.5" customHeight="1" thickBot="1">
      <c r="B30" s="68"/>
      <c r="C30" s="69"/>
      <c r="D30" s="69"/>
      <c r="E30" s="69"/>
    </row>
    <row r="31" spans="2:8" ht="13.5" thickBot="1">
      <c r="B31" s="451" t="s">
        <v>311</v>
      </c>
      <c r="C31" s="452">
        <v>0.25</v>
      </c>
      <c r="D31" s="453">
        <v>0.25</v>
      </c>
      <c r="E31" s="454">
        <v>0.25</v>
      </c>
    </row>
  </sheetData>
  <sheetProtection sheet="1"/>
  <mergeCells count="3">
    <mergeCell ref="B9:E9"/>
    <mergeCell ref="G10:H11"/>
    <mergeCell ref="G28:H29"/>
  </mergeCells>
  <phoneticPr fontId="0" type="noConversion"/>
  <hyperlinks>
    <hyperlink ref="G10" location="Principal!A1" display="IR A MENU PRINCIPAL" xr:uid="{00000000-0004-0000-1300-000000000000}"/>
    <hyperlink ref="G10:H11" location="Principal!A1" tooltip="Enlace al MENU PRINCIPAL" display="IR A MENU PRINCIPAL" xr:uid="{00000000-0004-0000-1300-000001000000}"/>
    <hyperlink ref="G28" location="Principal!A1" display="IR A MENU PRINCIPAL" xr:uid="{00000000-0004-0000-1300-000002000000}"/>
    <hyperlink ref="G28:H29" location="Principal!A1" tooltip="Enlace al MENU PRINCIPAL" display="IR A MENU PRINCIPAL" xr:uid="{00000000-0004-0000-13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indexed="61"/>
  </sheetPr>
  <dimension ref="B8:H56"/>
  <sheetViews>
    <sheetView showGridLines="0" topLeftCell="A37" zoomScale="115" zoomScaleNormal="115" workbookViewId="0">
      <selection activeCell="F55" sqref="F55"/>
    </sheetView>
  </sheetViews>
  <sheetFormatPr baseColWidth="10" defaultRowHeight="12.75"/>
  <cols>
    <col min="1" max="1" width="11.42578125" style="19"/>
    <col min="2" max="2" width="45" style="19" customWidth="1"/>
    <col min="3" max="5" width="13.42578125" style="19" bestFit="1" customWidth="1"/>
    <col min="6" max="6" width="11.42578125" style="19"/>
    <col min="7" max="7" width="16.28515625" style="19" customWidth="1"/>
    <col min="8" max="8" width="18" style="19" customWidth="1"/>
    <col min="9" max="16384" width="11.42578125" style="19"/>
  </cols>
  <sheetData>
    <row r="8" spans="2:8" ht="13.5" thickBot="1"/>
    <row r="9" spans="2:8" ht="22.5" customHeight="1" thickBot="1">
      <c r="B9" s="619" t="s">
        <v>335</v>
      </c>
      <c r="C9" s="620"/>
      <c r="D9" s="620"/>
      <c r="E9" s="621"/>
    </row>
    <row r="10" spans="2:8" ht="15" thickBot="1">
      <c r="B10" s="191" t="s">
        <v>336</v>
      </c>
      <c r="C10" s="192" t="s">
        <v>94</v>
      </c>
      <c r="D10" s="192" t="s">
        <v>164</v>
      </c>
      <c r="E10" s="193" t="s">
        <v>95</v>
      </c>
      <c r="G10" s="622" t="s">
        <v>84</v>
      </c>
      <c r="H10" s="623"/>
    </row>
    <row r="11" spans="2:8" ht="12.75" customHeight="1" thickBot="1">
      <c r="B11" s="194" t="s">
        <v>26</v>
      </c>
      <c r="C11" s="195">
        <f>SUM(C17:C25,C13:C15,C28)+C26+C16</f>
        <v>6265</v>
      </c>
      <c r="D11" s="195">
        <f>SUM(D17:D25,D13:D15,D28)+D26+D16</f>
        <v>15862</v>
      </c>
      <c r="E11" s="157">
        <f>SUM(E17:E25,E13:E15,E28)+E26+E16</f>
        <v>23925</v>
      </c>
      <c r="G11" s="624"/>
      <c r="H11" s="625"/>
    </row>
    <row r="12" spans="2:8" ht="12.75" customHeight="1">
      <c r="B12" s="177" t="s">
        <v>188</v>
      </c>
      <c r="C12" s="68"/>
      <c r="D12" s="68"/>
      <c r="E12" s="154"/>
    </row>
    <row r="13" spans="2:8" ht="12.75" customHeight="1">
      <c r="B13" s="169" t="s">
        <v>341</v>
      </c>
      <c r="C13" s="68">
        <f>i!C14</f>
        <v>4500</v>
      </c>
      <c r="D13" s="68">
        <f>i!C14+i!D14</f>
        <v>7300</v>
      </c>
      <c r="E13" s="154">
        <f>i!C14+i!D14+i!E14</f>
        <v>10300</v>
      </c>
      <c r="G13" s="168"/>
      <c r="H13" s="168"/>
    </row>
    <row r="14" spans="2:8" ht="12.75" customHeight="1">
      <c r="B14" s="169" t="s">
        <v>32</v>
      </c>
      <c r="C14" s="68">
        <f>'Inversiones Iniciales'!C13+'Inversiones por años'!C13</f>
        <v>1000</v>
      </c>
      <c r="D14" s="68">
        <f>i!D12+i!C12</f>
        <v>1500</v>
      </c>
      <c r="E14" s="154">
        <f>i!E12+D14</f>
        <v>2000</v>
      </c>
      <c r="G14" s="168"/>
      <c r="H14" s="168"/>
    </row>
    <row r="15" spans="2:8" ht="12.75" customHeight="1">
      <c r="B15" s="169" t="s">
        <v>135</v>
      </c>
      <c r="C15" s="68">
        <f>+'Inversiones Iniciales'!C14+'Inversiones por años'!C14</f>
        <v>0</v>
      </c>
      <c r="D15" s="68">
        <f>C15+'Inversiones por años'!C48</f>
        <v>0</v>
      </c>
      <c r="E15" s="154">
        <f>D15+'Inversiones por años'!C82</f>
        <v>0</v>
      </c>
      <c r="G15" s="168"/>
      <c r="H15" s="168"/>
    </row>
    <row r="16" spans="2:8" ht="12.75" customHeight="1">
      <c r="B16" s="169" t="s">
        <v>0</v>
      </c>
      <c r="C16" s="176">
        <f>'Cuenta de Pérdidas y Ganancias'!C17</f>
        <v>-1485</v>
      </c>
      <c r="D16" s="176">
        <f>'Cuenta de Pérdidas y Ganancias'!C17+'Cuenta de Pérdidas y Ganancias'!D17</f>
        <v>-3894</v>
      </c>
      <c r="E16" s="67">
        <f>SUM('Cuenta de Pérdidas y Ganancias'!C17:E17)</f>
        <v>-7293</v>
      </c>
    </row>
    <row r="17" spans="2:5">
      <c r="B17" s="178" t="s">
        <v>337</v>
      </c>
      <c r="C17" s="174"/>
      <c r="D17" s="174"/>
      <c r="E17" s="175"/>
    </row>
    <row r="18" spans="2:5">
      <c r="B18" s="169" t="s">
        <v>319</v>
      </c>
      <c r="C18" s="68">
        <f>i!C18</f>
        <v>0</v>
      </c>
      <c r="D18" s="68">
        <f>SUM(i!C18:D18)</f>
        <v>0</v>
      </c>
      <c r="E18" s="154">
        <f>SUM(i!C18:E18)</f>
        <v>0</v>
      </c>
    </row>
    <row r="19" spans="2:5">
      <c r="B19" s="169" t="s">
        <v>320</v>
      </c>
      <c r="C19" s="68">
        <f>i!C19</f>
        <v>0</v>
      </c>
      <c r="D19" s="68">
        <f>SUM(i!C19:D19)</f>
        <v>0</v>
      </c>
      <c r="E19" s="154">
        <f>SUM(i!C19:E19)</f>
        <v>0</v>
      </c>
    </row>
    <row r="20" spans="2:5">
      <c r="B20" s="169" t="s">
        <v>338</v>
      </c>
      <c r="C20" s="68">
        <f>i!C20</f>
        <v>0</v>
      </c>
      <c r="D20" s="68">
        <f>SUM(i!C20:D20)</f>
        <v>0</v>
      </c>
      <c r="E20" s="154">
        <f>SUM(i!C20:E20)</f>
        <v>0</v>
      </c>
    </row>
    <row r="21" spans="2:5">
      <c r="B21" s="169" t="s">
        <v>339</v>
      </c>
      <c r="C21" s="68">
        <f>i!C21</f>
        <v>0</v>
      </c>
      <c r="D21" s="68">
        <f>SUM(i!C21:D21)</f>
        <v>0</v>
      </c>
      <c r="E21" s="154">
        <f>SUM(i!C21:E21)</f>
        <v>0</v>
      </c>
    </row>
    <row r="22" spans="2:5">
      <c r="B22" s="169" t="s">
        <v>321</v>
      </c>
      <c r="C22" s="68">
        <f>i!C22</f>
        <v>0</v>
      </c>
      <c r="D22" s="68">
        <f>SUM(i!C22:D22)</f>
        <v>1000</v>
      </c>
      <c r="E22" s="154">
        <f>SUM(i!C22:E22)</f>
        <v>2000</v>
      </c>
    </row>
    <row r="23" spans="2:5">
      <c r="B23" s="169" t="s">
        <v>340</v>
      </c>
      <c r="C23" s="68">
        <f>i!C23</f>
        <v>3000</v>
      </c>
      <c r="D23" s="68">
        <f>SUM(i!C23:D23)</f>
        <v>5000</v>
      </c>
      <c r="E23" s="154">
        <f>SUM(i!C23:E23)</f>
        <v>7000</v>
      </c>
    </row>
    <row r="24" spans="2:5">
      <c r="B24" s="169" t="s">
        <v>323</v>
      </c>
      <c r="C24" s="68">
        <f>i!C24</f>
        <v>0</v>
      </c>
      <c r="D24" s="68">
        <f>SUM(i!C24:D24)</f>
        <v>0</v>
      </c>
      <c r="E24" s="154">
        <f>SUM(i!C24:E24)</f>
        <v>0</v>
      </c>
    </row>
    <row r="25" spans="2:5">
      <c r="B25" s="169" t="s">
        <v>316</v>
      </c>
      <c r="C25" s="68">
        <f>i!C25</f>
        <v>0</v>
      </c>
      <c r="D25" s="68">
        <f>SUM(i!C25:D25)</f>
        <v>1200</v>
      </c>
      <c r="E25" s="154">
        <f>SUM(i!C25:E25)</f>
        <v>2400</v>
      </c>
    </row>
    <row r="26" spans="2:5">
      <c r="B26" s="20" t="s">
        <v>300</v>
      </c>
      <c r="C26" s="176">
        <f>'Cuenta de Pérdidas y Ganancias'!C18</f>
        <v>-750</v>
      </c>
      <c r="D26" s="176">
        <f>'Cuenta de Pérdidas y Ganancias'!C18+'Cuenta de Pérdidas y Ganancias'!D18</f>
        <v>-2244</v>
      </c>
      <c r="E26" s="67">
        <f>SUM('Cuenta de Pérdidas y Ganancias'!C18:E18)</f>
        <v>-4482</v>
      </c>
    </row>
    <row r="27" spans="2:5">
      <c r="B27" s="177" t="s">
        <v>13</v>
      </c>
      <c r="C27" s="68"/>
      <c r="D27" s="68"/>
      <c r="E27" s="154"/>
    </row>
    <row r="28" spans="2:5" ht="13.5" thickBot="1">
      <c r="B28" s="169" t="s">
        <v>172</v>
      </c>
      <c r="C28" s="68">
        <f>SUM(i!C28:C29)</f>
        <v>0</v>
      </c>
      <c r="D28" s="68">
        <f>C28+'Inversiones por años'!C61</f>
        <v>6000</v>
      </c>
      <c r="E28" s="154">
        <f>D28+'Inversiones por años'!C95</f>
        <v>12000</v>
      </c>
    </row>
    <row r="29" spans="2:5" ht="13.5" thickBot="1">
      <c r="B29" s="194" t="s">
        <v>15</v>
      </c>
      <c r="C29" s="195">
        <f>SUM(C31:C37)</f>
        <v>5033.4601176859505</v>
      </c>
      <c r="D29" s="195">
        <f>SUM(D31:D37)</f>
        <v>-20155.711322975207</v>
      </c>
      <c r="E29" s="157">
        <f>SUM(E31:E37)</f>
        <v>-123040.26773421487</v>
      </c>
    </row>
    <row r="30" spans="2:5">
      <c r="B30" s="177" t="s">
        <v>342</v>
      </c>
      <c r="C30" s="68"/>
      <c r="D30" s="68"/>
      <c r="E30" s="154"/>
    </row>
    <row r="31" spans="2:5">
      <c r="B31" s="169" t="s">
        <v>105</v>
      </c>
      <c r="C31" s="68">
        <v>0</v>
      </c>
      <c r="D31" s="68">
        <v>0</v>
      </c>
      <c r="E31" s="154">
        <v>0</v>
      </c>
    </row>
    <row r="32" spans="2:5">
      <c r="B32" s="179" t="s">
        <v>343</v>
      </c>
      <c r="C32" s="171"/>
      <c r="D32" s="171"/>
      <c r="E32" s="172"/>
    </row>
    <row r="33" spans="2:5">
      <c r="B33" s="179" t="s">
        <v>344</v>
      </c>
      <c r="C33" s="171"/>
      <c r="D33" s="171"/>
      <c r="E33" s="172"/>
    </row>
    <row r="34" spans="2:5" ht="25.5">
      <c r="B34" s="178" t="s">
        <v>87</v>
      </c>
      <c r="C34" s="174"/>
      <c r="D34" s="174"/>
      <c r="E34" s="175"/>
    </row>
    <row r="35" spans="2:5">
      <c r="B35" s="20" t="s">
        <v>260</v>
      </c>
      <c r="C35" s="176">
        <f>i!C37</f>
        <v>0</v>
      </c>
      <c r="D35" s="176">
        <f>i!D37</f>
        <v>0</v>
      </c>
      <c r="E35" s="67">
        <f>i!E37</f>
        <v>0</v>
      </c>
    </row>
    <row r="36" spans="2:5">
      <c r="B36" s="177" t="s">
        <v>88</v>
      </c>
      <c r="C36" s="68"/>
      <c r="D36" s="68"/>
      <c r="E36" s="154"/>
    </row>
    <row r="37" spans="2:5" ht="13.5" thickBot="1">
      <c r="B37" s="169" t="s">
        <v>345</v>
      </c>
      <c r="C37" s="68">
        <f>'Cuenta Tesorería'!C48</f>
        <v>5033.4601176859505</v>
      </c>
      <c r="D37" s="68">
        <f>'Cuenta Tesorería'!D48</f>
        <v>-20155.711322975207</v>
      </c>
      <c r="E37" s="154">
        <f>'Cuenta Tesorería'!E48</f>
        <v>-123040.26773421487</v>
      </c>
    </row>
    <row r="38" spans="2:5" ht="13.5" thickBot="1">
      <c r="B38" s="170" t="s">
        <v>346</v>
      </c>
      <c r="C38" s="162">
        <f>SUM(C29,C11)</f>
        <v>11298.460117685951</v>
      </c>
      <c r="D38" s="162">
        <f>SUM(D29,D11)</f>
        <v>-4293.7113229752067</v>
      </c>
      <c r="E38" s="150">
        <f>SUM(E29,E11)</f>
        <v>-99115.267734214867</v>
      </c>
    </row>
    <row r="39" spans="2:5" ht="13.5" thickBot="1">
      <c r="B39" s="173"/>
      <c r="C39" s="65"/>
      <c r="D39" s="65"/>
      <c r="E39" s="65"/>
    </row>
    <row r="40" spans="2:5" ht="15" thickBot="1">
      <c r="B40" s="191" t="s">
        <v>140</v>
      </c>
      <c r="C40" s="192" t="s">
        <v>94</v>
      </c>
      <c r="D40" s="192" t="s">
        <v>164</v>
      </c>
      <c r="E40" s="193" t="s">
        <v>95</v>
      </c>
    </row>
    <row r="41" spans="2:5">
      <c r="B41" s="187" t="s">
        <v>347</v>
      </c>
      <c r="C41" s="181">
        <f>SUM(C42:C45)</f>
        <v>8473.8450882644629</v>
      </c>
      <c r="D41" s="181">
        <f>SUM(D42:D45)</f>
        <v>-4293.7113229752049</v>
      </c>
      <c r="E41" s="182">
        <f>SUM(E42:E45)</f>
        <v>-107589.11282247934</v>
      </c>
    </row>
    <row r="42" spans="2:5">
      <c r="B42" s="169" t="s">
        <v>348</v>
      </c>
      <c r="C42" s="68">
        <f>f!C13</f>
        <v>0</v>
      </c>
      <c r="D42" s="68">
        <f>f!D13</f>
        <v>0</v>
      </c>
      <c r="E42" s="154">
        <f>f!E13</f>
        <v>0</v>
      </c>
    </row>
    <row r="43" spans="2:5">
      <c r="B43" s="169" t="s">
        <v>92</v>
      </c>
      <c r="C43" s="171"/>
      <c r="D43" s="68">
        <f>IF(C45&gt;0,C45,0)</f>
        <v>8473.8450882644629</v>
      </c>
      <c r="E43" s="154">
        <f>IF(D45+D44&gt;0,D45+D44+D43,0)</f>
        <v>0</v>
      </c>
    </row>
    <row r="44" spans="2:5">
      <c r="B44" s="169" t="s">
        <v>10</v>
      </c>
      <c r="C44" s="171"/>
      <c r="D44" s="68">
        <f>IF(C45&gt;0,0,C45)</f>
        <v>0</v>
      </c>
      <c r="E44" s="154">
        <f>IF(D45+D44&lt;0,D45+D44,0)</f>
        <v>-12767.556411239668</v>
      </c>
    </row>
    <row r="45" spans="2:5">
      <c r="B45" s="20" t="s">
        <v>93</v>
      </c>
      <c r="C45" s="176">
        <f>'Cuenta de Pérdidas y Ganancias'!C29</f>
        <v>8473.8450882644629</v>
      </c>
      <c r="D45" s="176">
        <f>'Cuenta de Pérdidas y Ganancias'!D29</f>
        <v>-12767.556411239668</v>
      </c>
      <c r="E45" s="67">
        <f>'Cuenta de Pérdidas y Ganancias'!E29</f>
        <v>-94821.556411239668</v>
      </c>
    </row>
    <row r="46" spans="2:5">
      <c r="B46" s="178" t="s">
        <v>91</v>
      </c>
      <c r="C46" s="185">
        <f>SUM(C47:C48)</f>
        <v>0</v>
      </c>
      <c r="D46" s="185">
        <f>SUM(D47:D48)</f>
        <v>0</v>
      </c>
      <c r="E46" s="186">
        <f>SUM(E47:E48)</f>
        <v>0</v>
      </c>
    </row>
    <row r="47" spans="2:5">
      <c r="B47" s="169" t="s">
        <v>362</v>
      </c>
      <c r="C47" s="68">
        <f>f!C19</f>
        <v>0</v>
      </c>
      <c r="D47" s="68">
        <f>f!D19</f>
        <v>0</v>
      </c>
      <c r="E47" s="154">
        <f>f!E19</f>
        <v>0</v>
      </c>
    </row>
    <row r="48" spans="2:5">
      <c r="B48" s="20" t="s">
        <v>363</v>
      </c>
      <c r="C48" s="176">
        <f>f!C20</f>
        <v>0</v>
      </c>
      <c r="D48" s="176">
        <f>f!D20</f>
        <v>0</v>
      </c>
      <c r="E48" s="67">
        <f>f!E20</f>
        <v>0</v>
      </c>
    </row>
    <row r="49" spans="2:8">
      <c r="B49" s="177" t="s">
        <v>90</v>
      </c>
      <c r="C49" s="180">
        <f>SUM(C50:C54)</f>
        <v>2824.6150294214876</v>
      </c>
      <c r="D49" s="180">
        <f>SUM(D50:D54)</f>
        <v>0</v>
      </c>
      <c r="E49" s="152">
        <f>SUM(E50:E54)</f>
        <v>0</v>
      </c>
    </row>
    <row r="50" spans="2:8">
      <c r="B50" s="169" t="s">
        <v>349</v>
      </c>
      <c r="C50" s="68">
        <f>f!C26</f>
        <v>0</v>
      </c>
      <c r="D50" s="68">
        <f>f!D26</f>
        <v>0</v>
      </c>
      <c r="E50" s="154">
        <f>f!E26</f>
        <v>0</v>
      </c>
    </row>
    <row r="51" spans="2:8" ht="13.5" thickBot="1">
      <c r="B51" s="169" t="s">
        <v>252</v>
      </c>
      <c r="C51" s="171"/>
      <c r="D51" s="171"/>
      <c r="E51" s="172"/>
    </row>
    <row r="52" spans="2:8">
      <c r="B52" s="169" t="s">
        <v>216</v>
      </c>
      <c r="C52" s="171"/>
      <c r="D52" s="171"/>
      <c r="E52" s="172"/>
      <c r="G52" s="626" t="s">
        <v>84</v>
      </c>
      <c r="H52" s="627"/>
    </row>
    <row r="53" spans="2:8" ht="13.5" thickBot="1">
      <c r="B53" s="169" t="s">
        <v>217</v>
      </c>
      <c r="C53" s="68">
        <v>0</v>
      </c>
      <c r="D53" s="68">
        <v>0</v>
      </c>
      <c r="E53" s="154">
        <v>0</v>
      </c>
      <c r="G53" s="628"/>
      <c r="H53" s="629"/>
    </row>
    <row r="54" spans="2:8" ht="13.5" thickBot="1">
      <c r="B54" s="169" t="s">
        <v>218</v>
      </c>
      <c r="C54" s="68">
        <f>+'Plan Financiación'!D27</f>
        <v>2824.6150294214876</v>
      </c>
      <c r="D54" s="68">
        <f>+'Plan Financiación'!E27</f>
        <v>0</v>
      </c>
      <c r="E54" s="154">
        <f>+'Cuenta de Pérdidas y Ganancias'!E27</f>
        <v>0</v>
      </c>
    </row>
    <row r="55" spans="2:8" ht="13.5" thickBot="1">
      <c r="B55" s="170" t="s">
        <v>89</v>
      </c>
      <c r="C55" s="162">
        <f>SUM(C41,C49,C46)</f>
        <v>11298.460117685951</v>
      </c>
      <c r="D55" s="162">
        <f>SUM(D41,D49,D46)</f>
        <v>-4293.7113229752049</v>
      </c>
      <c r="E55" s="150">
        <f>SUM(E41,E49,E46)</f>
        <v>-107589.11282247934</v>
      </c>
    </row>
    <row r="56" spans="2:8">
      <c r="C56" s="65"/>
      <c r="D56" s="65"/>
      <c r="E56" s="65"/>
    </row>
  </sheetData>
  <sheetProtection sheet="1"/>
  <mergeCells count="3">
    <mergeCell ref="B9:E9"/>
    <mergeCell ref="G10:H11"/>
    <mergeCell ref="G52:H53"/>
  </mergeCells>
  <phoneticPr fontId="0" type="noConversion"/>
  <hyperlinks>
    <hyperlink ref="G10" location="Principal!A1" display="IR A MENU PRINCIPAL" xr:uid="{00000000-0004-0000-1400-000000000000}"/>
    <hyperlink ref="G52" location="Principal!A1" display="IR A MENU PRINCIPAL" xr:uid="{00000000-0004-0000-1400-000001000000}"/>
  </hyperlinks>
  <pageMargins left="0.75" right="0.75" top="1" bottom="1" header="0" footer="0"/>
  <pageSetup paperSize="9" scale="99" orientation="portrait" horizontalDpi="1200" verticalDpi="1200"/>
  <headerFooter alignWithMargins="0"/>
  <rowBreaks count="1" manualBreakCount="1">
    <brk id="55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indexed="40"/>
    <pageSetUpPr fitToPage="1"/>
  </sheetPr>
  <dimension ref="B8:P39"/>
  <sheetViews>
    <sheetView showGridLines="0" topLeftCell="A4" zoomScale="115" zoomScaleNormal="115" workbookViewId="0">
      <selection activeCell="R22" sqref="R22"/>
    </sheetView>
  </sheetViews>
  <sheetFormatPr baseColWidth="10" defaultRowHeight="12.75"/>
  <cols>
    <col min="1" max="14" width="11.42578125" style="5"/>
    <col min="15" max="15" width="14.42578125" style="5" customWidth="1"/>
    <col min="16" max="16" width="21.42578125" style="5" customWidth="1"/>
    <col min="17" max="17" width="14.85546875" style="5" customWidth="1"/>
    <col min="18" max="16384" width="11.42578125" style="5"/>
  </cols>
  <sheetData>
    <row r="8" spans="2:16" ht="13.5" thickBot="1"/>
    <row r="9" spans="2:16" ht="16.5" customHeight="1" thickBot="1">
      <c r="B9" s="630" t="s">
        <v>145</v>
      </c>
      <c r="C9" s="631"/>
      <c r="D9" s="631"/>
      <c r="E9" s="631"/>
      <c r="F9" s="631"/>
      <c r="G9" s="632"/>
    </row>
    <row r="10" spans="2:16" ht="13.5" thickBot="1"/>
    <row r="11" spans="2:16" ht="12.75" customHeight="1">
      <c r="E11" s="64" t="s">
        <v>371</v>
      </c>
      <c r="F11" s="64" t="s">
        <v>384</v>
      </c>
      <c r="G11" s="64" t="s">
        <v>385</v>
      </c>
      <c r="O11" s="622" t="s">
        <v>84</v>
      </c>
      <c r="P11" s="623"/>
    </row>
    <row r="12" spans="2:16" ht="13.5" customHeight="1" thickBot="1">
      <c r="B12" s="634" t="s">
        <v>127</v>
      </c>
      <c r="C12" s="634"/>
      <c r="D12" s="634"/>
      <c r="E12" s="62"/>
      <c r="F12" s="62"/>
      <c r="G12" s="62"/>
      <c r="O12" s="624"/>
      <c r="P12" s="625"/>
    </row>
    <row r="13" spans="2:16">
      <c r="C13" s="28" t="s">
        <v>128</v>
      </c>
      <c r="E13" s="63">
        <f>'Gastos Explotación'!C22</f>
        <v>9106.49856</v>
      </c>
      <c r="F13" s="63">
        <f>'Gastos Explotación'!C43</f>
        <v>43734.49856</v>
      </c>
      <c r="G13" s="63">
        <f>'Gastos Explotación'!C64</f>
        <v>193788.49856000001</v>
      </c>
    </row>
    <row r="14" spans="2:16">
      <c r="C14" s="28" t="s">
        <v>129</v>
      </c>
      <c r="E14" s="63">
        <f>'Gastos Explotación'!F20</f>
        <v>0</v>
      </c>
      <c r="F14" s="63">
        <f>'Gastos Explotación'!F41</f>
        <v>0</v>
      </c>
      <c r="G14" s="63">
        <f>'Gastos Explotación'!F62</f>
        <v>0</v>
      </c>
    </row>
    <row r="15" spans="2:16">
      <c r="E15" s="62"/>
      <c r="F15" s="62"/>
      <c r="G15" s="62"/>
    </row>
    <row r="16" spans="2:16">
      <c r="B16" s="634" t="s">
        <v>130</v>
      </c>
      <c r="C16" s="634"/>
      <c r="D16" s="634"/>
      <c r="E16" s="63">
        <f>'Cuenta Tesorería'!C48</f>
        <v>5033.4601176859505</v>
      </c>
      <c r="F16" s="63">
        <f>'Cuenta Tesorería'!D48</f>
        <v>-20155.711322975207</v>
      </c>
      <c r="G16" s="63">
        <f>'Cuenta Tesorería'!E48</f>
        <v>-123040.26773421487</v>
      </c>
    </row>
    <row r="17" spans="2:7">
      <c r="E17" s="62"/>
      <c r="F17" s="62"/>
      <c r="G17" s="62"/>
    </row>
    <row r="18" spans="2:7">
      <c r="B18" s="634" t="s">
        <v>131</v>
      </c>
      <c r="C18" s="634"/>
      <c r="D18" s="634"/>
      <c r="E18" s="63">
        <f>'Cuenta de Pérdidas y Ganancias'!C29</f>
        <v>8473.8450882644629</v>
      </c>
      <c r="F18" s="63">
        <f>'Cuenta de Pérdidas y Ganancias'!D29</f>
        <v>-12767.556411239668</v>
      </c>
      <c r="G18" s="63">
        <f>'Cuenta de Pérdidas y Ganancias'!E29</f>
        <v>-94821.556411239668</v>
      </c>
    </row>
    <row r="20" spans="2:7">
      <c r="E20" s="62"/>
      <c r="F20" s="62"/>
      <c r="G20" s="62"/>
    </row>
    <row r="21" spans="2:7">
      <c r="E21" s="62"/>
      <c r="F21" s="62"/>
      <c r="G21" s="62"/>
    </row>
    <row r="23" spans="2:7">
      <c r="B23" s="633"/>
      <c r="C23" s="633"/>
      <c r="D23" s="633"/>
    </row>
    <row r="39" ht="12.75" customHeight="1"/>
  </sheetData>
  <sheetProtection sheet="1"/>
  <mergeCells count="6">
    <mergeCell ref="O11:P12"/>
    <mergeCell ref="B9:G9"/>
    <mergeCell ref="B23:D23"/>
    <mergeCell ref="B18:D18"/>
    <mergeCell ref="B12:D12"/>
    <mergeCell ref="B16:D16"/>
  </mergeCells>
  <phoneticPr fontId="0" type="noConversion"/>
  <hyperlinks>
    <hyperlink ref="O11" location="Principal!A1" display="IR A MENU PRINCIPAL" xr:uid="{00000000-0004-0000-1500-000000000000}"/>
  </hyperlinks>
  <pageMargins left="0.74803149606299213" right="0.74803149606299213" top="0.98425196850393704" bottom="0.98425196850393704" header="0" footer="0"/>
  <pageSetup paperSize="9" scale="82"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E36"/>
  <sheetViews>
    <sheetView showGridLines="0" topLeftCell="A16" workbookViewId="0">
      <selection sqref="A1:G1"/>
    </sheetView>
  </sheetViews>
  <sheetFormatPr baseColWidth="10" defaultRowHeight="12.75"/>
  <cols>
    <col min="1" max="1" width="33.7109375" bestFit="1" customWidth="1"/>
    <col min="2" max="4" width="14.28515625" customWidth="1"/>
  </cols>
  <sheetData>
    <row r="1" spans="1:5" s="10" customFormat="1" ht="16.5" thickBot="1">
      <c r="A1" s="11" t="s">
        <v>436</v>
      </c>
      <c r="B1" s="643" t="s">
        <v>437</v>
      </c>
      <c r="C1" s="644"/>
      <c r="D1" s="645"/>
      <c r="E1" s="18" t="s">
        <v>438</v>
      </c>
    </row>
    <row r="2" spans="1:5" ht="13.5" thickBot="1"/>
    <row r="3" spans="1:5">
      <c r="A3" s="12" t="s">
        <v>435</v>
      </c>
      <c r="B3" s="646" t="s">
        <v>405</v>
      </c>
      <c r="C3" s="647"/>
      <c r="D3" s="648"/>
      <c r="E3" s="15"/>
    </row>
    <row r="4" spans="1:5">
      <c r="A4" s="13" t="s">
        <v>439</v>
      </c>
      <c r="B4" s="637" t="s">
        <v>406</v>
      </c>
      <c r="C4" s="638"/>
      <c r="D4" s="639"/>
      <c r="E4" s="16"/>
    </row>
    <row r="5" spans="1:5">
      <c r="A5" s="13" t="s">
        <v>440</v>
      </c>
      <c r="B5" s="637" t="s">
        <v>407</v>
      </c>
      <c r="C5" s="638"/>
      <c r="D5" s="639"/>
      <c r="E5" s="16"/>
    </row>
    <row r="6" spans="1:5">
      <c r="A6" s="13" t="s">
        <v>408</v>
      </c>
      <c r="B6" s="637" t="s">
        <v>409</v>
      </c>
      <c r="C6" s="638"/>
      <c r="D6" s="639"/>
      <c r="E6" s="16"/>
    </row>
    <row r="7" spans="1:5">
      <c r="A7" s="13" t="s">
        <v>410</v>
      </c>
      <c r="B7" s="637" t="s">
        <v>411</v>
      </c>
      <c r="C7" s="638"/>
      <c r="D7" s="639"/>
      <c r="E7" s="16"/>
    </row>
    <row r="8" spans="1:5">
      <c r="A8" s="13" t="s">
        <v>441</v>
      </c>
      <c r="B8" s="637" t="s">
        <v>412</v>
      </c>
      <c r="C8" s="638"/>
      <c r="D8" s="639"/>
      <c r="E8" s="16"/>
    </row>
    <row r="9" spans="1:5">
      <c r="A9" s="13" t="s">
        <v>442</v>
      </c>
      <c r="B9" s="637" t="s">
        <v>413</v>
      </c>
      <c r="C9" s="638"/>
      <c r="D9" s="639"/>
      <c r="E9" s="16"/>
    </row>
    <row r="10" spans="1:5">
      <c r="A10" s="13" t="s">
        <v>443</v>
      </c>
      <c r="B10" s="637" t="s">
        <v>414</v>
      </c>
      <c r="C10" s="638"/>
      <c r="D10" s="639"/>
      <c r="E10" s="16"/>
    </row>
    <row r="11" spans="1:5">
      <c r="A11" s="13" t="s">
        <v>444</v>
      </c>
      <c r="B11" s="637" t="s">
        <v>415</v>
      </c>
      <c r="C11" s="638"/>
      <c r="D11" s="639"/>
      <c r="E11" s="16"/>
    </row>
    <row r="12" spans="1:5">
      <c r="A12" s="13" t="s">
        <v>445</v>
      </c>
      <c r="B12" s="637" t="s">
        <v>416</v>
      </c>
      <c r="C12" s="638"/>
      <c r="D12" s="639"/>
      <c r="E12" s="16"/>
    </row>
    <row r="13" spans="1:5">
      <c r="A13" s="13" t="s">
        <v>403</v>
      </c>
      <c r="B13" s="637" t="s">
        <v>417</v>
      </c>
      <c r="C13" s="638"/>
      <c r="D13" s="639"/>
      <c r="E13" s="16"/>
    </row>
    <row r="14" spans="1:5" ht="13.5" thickBot="1">
      <c r="A14" s="14" t="s">
        <v>404</v>
      </c>
      <c r="B14" s="640" t="s">
        <v>370</v>
      </c>
      <c r="C14" s="641"/>
      <c r="D14" s="642"/>
      <c r="E14" s="17"/>
    </row>
    <row r="17" spans="1:4">
      <c r="A17" s="635" t="s">
        <v>219</v>
      </c>
      <c r="B17" s="636"/>
      <c r="C17" s="636"/>
      <c r="D17" s="636"/>
    </row>
    <row r="18" spans="1:4">
      <c r="B18" s="61" t="s">
        <v>371</v>
      </c>
      <c r="C18" s="61" t="s">
        <v>384</v>
      </c>
      <c r="D18" s="61" t="s">
        <v>385</v>
      </c>
    </row>
    <row r="19" spans="1:4">
      <c r="A19" s="4" t="s">
        <v>220</v>
      </c>
      <c r="B19" s="60">
        <f>'Balance Situación'!C41</f>
        <v>8473.8450882644629</v>
      </c>
      <c r="C19" s="60">
        <f>'Balance Situación'!D41</f>
        <v>-4293.7113229752049</v>
      </c>
      <c r="D19" s="60">
        <f>'Balance Situación'!E41</f>
        <v>-107589.11282247934</v>
      </c>
    </row>
    <row r="20" spans="1:4">
      <c r="A20" s="4" t="s">
        <v>224</v>
      </c>
      <c r="B20" s="60">
        <f>'Balance Situación'!C38</f>
        <v>11298.460117685951</v>
      </c>
      <c r="C20" s="60">
        <f>'Balance Situación'!D38</f>
        <v>-4293.7113229752067</v>
      </c>
      <c r="D20" s="60">
        <f>'Balance Situación'!E38</f>
        <v>-99115.267734214867</v>
      </c>
    </row>
    <row r="21" spans="1:4">
      <c r="A21" s="4" t="s">
        <v>221</v>
      </c>
      <c r="B21" s="60">
        <f>'Balance Situación'!C46</f>
        <v>0</v>
      </c>
      <c r="C21" s="60">
        <f>'Balance Situación'!D46</f>
        <v>0</v>
      </c>
      <c r="D21" s="60">
        <f>'Balance Situación'!E46</f>
        <v>0</v>
      </c>
    </row>
    <row r="22" spans="1:4">
      <c r="A22" s="4" t="s">
        <v>222</v>
      </c>
      <c r="B22" s="60">
        <f>'Balance Situación'!C49</f>
        <v>2824.6150294214876</v>
      </c>
      <c r="C22" s="60">
        <f>'Balance Situación'!D49</f>
        <v>0</v>
      </c>
      <c r="D22" s="60">
        <f>'Balance Situación'!E49</f>
        <v>0</v>
      </c>
    </row>
    <row r="23" spans="1:4">
      <c r="A23" s="4" t="s">
        <v>223</v>
      </c>
      <c r="B23" s="60">
        <f>'Balance Situación'!C55</f>
        <v>11298.460117685951</v>
      </c>
      <c r="C23" s="60">
        <f>'Balance Situación'!D55</f>
        <v>-4293.7113229752049</v>
      </c>
      <c r="D23" s="60">
        <f>'Balance Situación'!E55</f>
        <v>-107589.11282247934</v>
      </c>
    </row>
    <row r="24" spans="1:4">
      <c r="A24" s="4" t="s">
        <v>225</v>
      </c>
      <c r="B24" s="60">
        <f>'Cuenta de Pérdidas y Ganancias'!C29</f>
        <v>8473.8450882644629</v>
      </c>
      <c r="C24" s="60">
        <f>'Cuenta de Pérdidas y Ganancias'!D29</f>
        <v>-12767.556411239668</v>
      </c>
      <c r="D24" s="60">
        <f>'Cuenta de Pérdidas y Ganancias'!E29</f>
        <v>-94821.556411239668</v>
      </c>
    </row>
    <row r="25" spans="1:4">
      <c r="A25" s="4" t="s">
        <v>9</v>
      </c>
      <c r="B25" s="60">
        <f>'Cuenta de Pérdidas y Ganancias'!C18</f>
        <v>-750</v>
      </c>
      <c r="C25" s="60">
        <f>'Cuenta de Pérdidas y Ganancias'!D18</f>
        <v>-1494</v>
      </c>
      <c r="D25" s="60">
        <f>'Cuenta de Pérdidas y Ganancias'!E18</f>
        <v>-2238</v>
      </c>
    </row>
    <row r="26" spans="1:4">
      <c r="A26" s="4" t="s">
        <v>226</v>
      </c>
      <c r="B26" s="60">
        <f>'Balance Situación'!C11</f>
        <v>6265</v>
      </c>
      <c r="C26" s="60">
        <f>'Balance Situación'!D11</f>
        <v>15862</v>
      </c>
      <c r="D26" s="60">
        <f>'Balance Situación'!E11</f>
        <v>23925</v>
      </c>
    </row>
    <row r="27" spans="1:4">
      <c r="A27" s="4" t="s">
        <v>2</v>
      </c>
      <c r="B27" s="60">
        <f>'Balance Situación'!C29</f>
        <v>5033.4601176859505</v>
      </c>
      <c r="C27" s="60">
        <f>'Balance Situación'!D29</f>
        <v>-20155.711322975207</v>
      </c>
      <c r="D27" s="60">
        <f>'Balance Situación'!E29</f>
        <v>-123040.26773421487</v>
      </c>
    </row>
    <row r="28" spans="1:4">
      <c r="A28" s="4" t="s">
        <v>1</v>
      </c>
      <c r="B28" s="60">
        <f>'Balance Situación'!C31</f>
        <v>0</v>
      </c>
      <c r="C28" s="60">
        <f>'Balance Situación'!D31</f>
        <v>0</v>
      </c>
      <c r="D28" s="60">
        <f>'Balance Situación'!E31</f>
        <v>0</v>
      </c>
    </row>
    <row r="29" spans="1:4">
      <c r="A29" s="4" t="s">
        <v>282</v>
      </c>
      <c r="B29" s="60">
        <f>'Balance Situación'!C37</f>
        <v>5033.4601176859505</v>
      </c>
      <c r="C29" s="60">
        <f>'Balance Situación'!D37</f>
        <v>-20155.711322975207</v>
      </c>
      <c r="D29" s="60">
        <f>'Balance Situación'!E37</f>
        <v>-123040.26773421487</v>
      </c>
    </row>
    <row r="30" spans="1:4">
      <c r="A30" s="4" t="s">
        <v>3</v>
      </c>
      <c r="B30" s="60">
        <f>'Cuenta de Pérdidas y Ganancias'!C12</f>
        <v>20404.958677685951</v>
      </c>
      <c r="C30" s="60">
        <f>'Cuenta de Pérdidas y Ganancias'!D12</f>
        <v>30966.942148760332</v>
      </c>
      <c r="D30" s="60">
        <f>'Cuenta de Pérdidas y Ganancias'!E12</f>
        <v>98966.942148760339</v>
      </c>
    </row>
    <row r="31" spans="1:4">
      <c r="A31" s="4" t="s">
        <v>4</v>
      </c>
      <c r="B31" s="60">
        <f>'Balance Situación'!C42</f>
        <v>0</v>
      </c>
      <c r="C31" s="60">
        <f>'Balance Situación'!D42</f>
        <v>0</v>
      </c>
      <c r="D31" s="60">
        <f>'Balance Situación'!E42</f>
        <v>0</v>
      </c>
    </row>
    <row r="32" spans="1:4">
      <c r="A32" s="4" t="s">
        <v>5</v>
      </c>
      <c r="B32" s="60">
        <f>'Cuenta de Pérdidas y Ganancias'!C19</f>
        <v>11298.460117685951</v>
      </c>
      <c r="C32" s="60">
        <f>'Cuenta de Pérdidas y Ganancias'!D19</f>
        <v>-12767.556411239668</v>
      </c>
      <c r="D32" s="60">
        <f>'Cuenta de Pérdidas y Ganancias'!E19</f>
        <v>-94821.556411239668</v>
      </c>
    </row>
    <row r="33" spans="1:4">
      <c r="A33" s="4" t="s">
        <v>6</v>
      </c>
      <c r="B33" s="60" t="e">
        <f>SUM('Cuenta de Pérdidas y Ganancias'!C13,'Cuenta de Pérdidas y Ganancias'!C15,'Cuenta de Pérdidas y Ganancias'!#REF!,'Cuenta de Pérdidas y Ganancias'!#REF!,'Cuenta de Pérdidas y Ganancias'!#REF!,'Cuenta de Pérdidas y Ganancias'!#REF!,'Cuenta de Pérdidas y Ganancias'!C16)</f>
        <v>#REF!</v>
      </c>
      <c r="C33" s="60" t="e">
        <f>SUM('Cuenta de Pérdidas y Ganancias'!D13,'Cuenta de Pérdidas y Ganancias'!D15,'Cuenta de Pérdidas y Ganancias'!#REF!,'Cuenta de Pérdidas y Ganancias'!#REF!,'Cuenta de Pérdidas y Ganancias'!#REF!,'Cuenta de Pérdidas y Ganancias'!#REF!,'Cuenta de Pérdidas y Ganancias'!D16)</f>
        <v>#REF!</v>
      </c>
      <c r="D33" s="60" t="e">
        <f>SUM('Cuenta de Pérdidas y Ganancias'!E13,'Cuenta de Pérdidas y Ganancias'!E15,'Cuenta de Pérdidas y Ganancias'!#REF!,'Cuenta de Pérdidas y Ganancias'!#REF!,'Cuenta de Pérdidas y Ganancias'!#REF!,'Cuenta de Pérdidas y Ganancias'!#REF!,'Cuenta de Pérdidas y Ganancias'!E16)</f>
        <v>#REF!</v>
      </c>
    </row>
    <row r="34" spans="1:4">
      <c r="A34" s="4" t="s">
        <v>296</v>
      </c>
      <c r="B34" s="60">
        <f>'Cuenta de Pérdidas y Ganancias'!C22</f>
        <v>0</v>
      </c>
      <c r="C34" s="60">
        <f>'Cuenta de Pérdidas y Ganancias'!D22</f>
        <v>0</v>
      </c>
      <c r="D34" s="60">
        <f>'Cuenta de Pérdidas y Ganancias'!E22</f>
        <v>0</v>
      </c>
    </row>
    <row r="35" spans="1:4">
      <c r="A35" s="4" t="s">
        <v>7</v>
      </c>
      <c r="B35" s="60">
        <f>'Cuenta de Pérdidas y Ganancias'!C15</f>
        <v>-6871.49856</v>
      </c>
      <c r="C35" s="60">
        <f>'Cuenta de Pérdidas y Ganancias'!D15</f>
        <v>-39831.49856</v>
      </c>
      <c r="D35" s="60">
        <f>'Cuenta de Pérdidas y Ganancias'!E15</f>
        <v>-188151.49856000001</v>
      </c>
    </row>
    <row r="36" spans="1:4">
      <c r="A36" s="4" t="s">
        <v>8</v>
      </c>
      <c r="B36" s="60" t="e">
        <f>'Cuenta de Pérdidas y Ganancias'!#REF!</f>
        <v>#REF!</v>
      </c>
      <c r="C36" s="60" t="e">
        <f>'Cuenta de Pérdidas y Ganancias'!#REF!</f>
        <v>#REF!</v>
      </c>
      <c r="D36" s="60" t="e">
        <f>'Cuenta de Pérdidas y Ganancias'!#REF!</f>
        <v>#REF!</v>
      </c>
    </row>
  </sheetData>
  <mergeCells count="14">
    <mergeCell ref="B1:D1"/>
    <mergeCell ref="B3:D3"/>
    <mergeCell ref="B4:D4"/>
    <mergeCell ref="B5:D5"/>
    <mergeCell ref="B10:D10"/>
    <mergeCell ref="B6:D6"/>
    <mergeCell ref="B7:D7"/>
    <mergeCell ref="B8:D8"/>
    <mergeCell ref="B9:D9"/>
    <mergeCell ref="A17:D17"/>
    <mergeCell ref="B11:D11"/>
    <mergeCell ref="B12:D12"/>
    <mergeCell ref="B13:D13"/>
    <mergeCell ref="B14:D14"/>
  </mergeCells>
  <phoneticPr fontId="0" type="noConversion"/>
  <pageMargins left="0.91" right="0.75" top="1.23" bottom="1" header="0" footer="0"/>
  <pageSetup paperSize="9" orientation="portrait" horizontalDpi="360" verticalDpi="1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24"/>
  <sheetViews>
    <sheetView zoomScale="90" workbookViewId="0">
      <selection sqref="A1:G1"/>
    </sheetView>
  </sheetViews>
  <sheetFormatPr baseColWidth="10" defaultRowHeight="12.75"/>
  <cols>
    <col min="1" max="1" width="24.7109375" customWidth="1"/>
    <col min="2" max="2" width="15.85546875" style="2" customWidth="1"/>
    <col min="3" max="3" width="19.42578125" style="2" customWidth="1"/>
    <col min="5" max="5" width="27" bestFit="1" customWidth="1"/>
    <col min="6" max="6" width="11.42578125" style="7" customWidth="1"/>
  </cols>
  <sheetData>
    <row r="1" spans="1:6" ht="13.5" thickBot="1"/>
    <row r="2" spans="1:6" ht="13.5" thickBot="1">
      <c r="A2" s="26" t="s">
        <v>296</v>
      </c>
      <c r="B2" s="649" t="s">
        <v>371</v>
      </c>
      <c r="C2" s="650"/>
      <c r="E2" s="653" t="s">
        <v>176</v>
      </c>
      <c r="F2" s="654"/>
    </row>
    <row r="3" spans="1:6" ht="13.5" thickBot="1">
      <c r="B3" s="22" t="s">
        <v>30</v>
      </c>
      <c r="C3" s="22" t="s">
        <v>31</v>
      </c>
    </row>
    <row r="4" spans="1:6" ht="13.5" thickBot="1">
      <c r="A4" s="23" t="s">
        <v>297</v>
      </c>
      <c r="B4" s="32">
        <v>0</v>
      </c>
      <c r="C4" s="33">
        <v>0</v>
      </c>
      <c r="E4" s="8" t="s">
        <v>173</v>
      </c>
      <c r="F4" s="30" t="e">
        <f>'Ventas Año1'!#REF!</f>
        <v>#REF!</v>
      </c>
    </row>
    <row r="5" spans="1:6" ht="13.5" thickBot="1">
      <c r="A5" s="24" t="s">
        <v>29</v>
      </c>
      <c r="B5" s="9">
        <v>0</v>
      </c>
      <c r="C5" s="9">
        <v>0</v>
      </c>
    </row>
    <row r="6" spans="1:6" ht="13.5" thickBot="1">
      <c r="A6" s="25" t="s">
        <v>230</v>
      </c>
      <c r="B6" s="34" t="e">
        <f>SUM(#REF!)</f>
        <v>#REF!</v>
      </c>
      <c r="C6" s="34" t="e">
        <f>SUM(#REF!)</f>
        <v>#REF!</v>
      </c>
      <c r="E6" s="8" t="s">
        <v>174</v>
      </c>
      <c r="F6" s="30" t="e">
        <f>Aprovisionamientos!#REF!</f>
        <v>#REF!</v>
      </c>
    </row>
    <row r="7" spans="1:6" ht="13.5" thickBot="1">
      <c r="B7" s="35"/>
      <c r="C7" s="35"/>
    </row>
    <row r="8" spans="1:6" ht="13.5" thickBot="1">
      <c r="B8" s="29" t="e">
        <f>SUM(B4:B6)</f>
        <v>#REF!</v>
      </c>
      <c r="C8" s="29" t="e">
        <f>SUM(C4:C6)</f>
        <v>#REF!</v>
      </c>
      <c r="E8" s="8" t="s">
        <v>175</v>
      </c>
      <c r="F8" s="31" t="e">
        <f>F4-F6</f>
        <v>#REF!</v>
      </c>
    </row>
    <row r="9" spans="1:6" ht="13.5" thickBot="1">
      <c r="B9" s="35"/>
      <c r="C9" s="35"/>
    </row>
    <row r="10" spans="1:6" ht="13.5" thickBot="1">
      <c r="A10" s="26" t="s">
        <v>296</v>
      </c>
      <c r="B10" s="651" t="s">
        <v>384</v>
      </c>
      <c r="C10" s="652"/>
    </row>
    <row r="11" spans="1:6" ht="13.5" thickBot="1">
      <c r="B11" s="36" t="s">
        <v>30</v>
      </c>
      <c r="C11" s="36" t="s">
        <v>31</v>
      </c>
    </row>
    <row r="12" spans="1:6" ht="13.5" thickBot="1">
      <c r="A12" s="23" t="s">
        <v>297</v>
      </c>
      <c r="B12" s="32">
        <v>0</v>
      </c>
      <c r="C12" s="32">
        <v>0</v>
      </c>
      <c r="E12" s="8" t="s">
        <v>173</v>
      </c>
      <c r="F12" s="30" t="e">
        <f>'Ventas Año2'!#REF!</f>
        <v>#REF!</v>
      </c>
    </row>
    <row r="13" spans="1:6" ht="13.5" thickBot="1">
      <c r="A13" s="24" t="s">
        <v>29</v>
      </c>
      <c r="B13" s="37"/>
      <c r="C13" s="37"/>
    </row>
    <row r="14" spans="1:6" ht="13.5" thickBot="1">
      <c r="A14" s="25" t="s">
        <v>230</v>
      </c>
      <c r="B14" s="34" t="e">
        <f>SUM(#REF!)</f>
        <v>#REF!</v>
      </c>
      <c r="C14" s="34" t="e">
        <f>SUM(#REF!)</f>
        <v>#REF!</v>
      </c>
      <c r="E14" s="8" t="s">
        <v>174</v>
      </c>
      <c r="F14" s="30">
        <f>('Cuenta Tesorería'!D21)*100/116</f>
        <v>0</v>
      </c>
    </row>
    <row r="15" spans="1:6" ht="13.5" thickBot="1">
      <c r="B15" s="35"/>
      <c r="C15" s="35"/>
    </row>
    <row r="16" spans="1:6" ht="13.5" thickBot="1">
      <c r="B16" s="29" t="e">
        <f>SUM(B12:B14)</f>
        <v>#REF!</v>
      </c>
      <c r="C16" s="29" t="e">
        <f>SUM(C12:C14)</f>
        <v>#REF!</v>
      </c>
      <c r="E16" s="8" t="s">
        <v>175</v>
      </c>
      <c r="F16" s="31" t="e">
        <f>F12-F14</f>
        <v>#REF!</v>
      </c>
    </row>
    <row r="17" spans="1:6" ht="13.5" thickBot="1">
      <c r="B17" s="35"/>
      <c r="C17" s="35"/>
    </row>
    <row r="18" spans="1:6" ht="13.5" thickBot="1">
      <c r="A18" s="26" t="s">
        <v>296</v>
      </c>
      <c r="B18" s="651" t="s">
        <v>385</v>
      </c>
      <c r="C18" s="652"/>
    </row>
    <row r="19" spans="1:6" ht="13.5" thickBot="1">
      <c r="B19" s="36" t="s">
        <v>30</v>
      </c>
      <c r="C19" s="36" t="s">
        <v>31</v>
      </c>
    </row>
    <row r="20" spans="1:6" ht="13.5" thickBot="1">
      <c r="A20" s="23" t="s">
        <v>297</v>
      </c>
      <c r="B20" s="32">
        <v>0</v>
      </c>
      <c r="C20" s="32">
        <v>0</v>
      </c>
      <c r="E20" s="8" t="s">
        <v>173</v>
      </c>
      <c r="F20" s="30" t="e">
        <f>'Ventas Año3'!#REF!</f>
        <v>#REF!</v>
      </c>
    </row>
    <row r="21" spans="1:6" ht="13.5" thickBot="1">
      <c r="A21" s="24" t="s">
        <v>29</v>
      </c>
      <c r="B21" s="37"/>
      <c r="C21" s="37"/>
    </row>
    <row r="22" spans="1:6" ht="13.5" thickBot="1">
      <c r="A22" s="25" t="s">
        <v>230</v>
      </c>
      <c r="B22" s="34" t="e">
        <f>SUM(#REF!)</f>
        <v>#REF!</v>
      </c>
      <c r="C22" s="34" t="e">
        <f>SUM(#REF!)</f>
        <v>#REF!</v>
      </c>
      <c r="E22" s="8" t="s">
        <v>174</v>
      </c>
      <c r="F22" s="30">
        <f>('Cuenta Tesorería'!E21)*100/116</f>
        <v>0</v>
      </c>
    </row>
    <row r="23" spans="1:6" ht="13.5" thickBot="1">
      <c r="B23" s="35"/>
      <c r="C23" s="35"/>
    </row>
    <row r="24" spans="1:6" ht="13.5" thickBot="1">
      <c r="B24" s="29" t="e">
        <f>SUM(B20:B22)</f>
        <v>#REF!</v>
      </c>
      <c r="C24" s="29" t="e">
        <f>SUM(C20:C22)</f>
        <v>#REF!</v>
      </c>
      <c r="E24" s="8" t="s">
        <v>175</v>
      </c>
      <c r="F24" s="31" t="e">
        <f>F20-F22</f>
        <v>#REF!</v>
      </c>
    </row>
  </sheetData>
  <mergeCells count="4">
    <mergeCell ref="B2:C2"/>
    <mergeCell ref="B10:C10"/>
    <mergeCell ref="B18:C18"/>
    <mergeCell ref="E2:F2"/>
  </mergeCells>
  <phoneticPr fontId="0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G313"/>
  <sheetViews>
    <sheetView zoomScale="85" zoomScaleNormal="85" workbookViewId="0">
      <selection sqref="A1:G1"/>
    </sheetView>
  </sheetViews>
  <sheetFormatPr baseColWidth="10" defaultRowHeight="12.75"/>
  <cols>
    <col min="1" max="1" width="17.28515625" style="1" bestFit="1" customWidth="1"/>
    <col min="2" max="2" width="24.85546875" style="2" customWidth="1"/>
    <col min="3" max="3" width="13.42578125" style="2" bestFit="1" customWidth="1"/>
    <col min="4" max="4" width="29.7109375" style="2" customWidth="1"/>
    <col min="5" max="5" width="13.42578125" style="47" bestFit="1" customWidth="1"/>
  </cols>
  <sheetData>
    <row r="1" spans="1:5">
      <c r="A1" s="23" t="s">
        <v>192</v>
      </c>
      <c r="B1" s="40" t="e">
        <f>#REF!</f>
        <v>#REF!</v>
      </c>
    </row>
    <row r="2" spans="1:5">
      <c r="A2" s="24" t="s">
        <v>193</v>
      </c>
      <c r="B2" s="41" t="e">
        <f>#REF!</f>
        <v>#REF!</v>
      </c>
    </row>
    <row r="3" spans="1:5">
      <c r="A3" s="24" t="s">
        <v>194</v>
      </c>
      <c r="B3" s="42" t="e">
        <f>#REF!</f>
        <v>#REF!</v>
      </c>
    </row>
    <row r="4" spans="1:5" ht="13.5" thickBot="1">
      <c r="A4" s="25" t="s">
        <v>195</v>
      </c>
      <c r="B4" s="43" t="e">
        <f>#REF!</f>
        <v>#REF!</v>
      </c>
    </row>
    <row r="5" spans="1:5" ht="13.5" thickBot="1"/>
    <row r="6" spans="1:5" ht="16.5" thickBot="1">
      <c r="A6" s="668" t="s">
        <v>196</v>
      </c>
      <c r="B6" s="669"/>
      <c r="C6" s="669"/>
      <c r="D6" s="669"/>
      <c r="E6" s="670"/>
    </row>
    <row r="7" spans="1:5" ht="13.5" thickBot="1"/>
    <row r="8" spans="1:5" ht="13.5" thickBot="1">
      <c r="A8" s="665" t="s">
        <v>240</v>
      </c>
      <c r="B8" s="666"/>
      <c r="C8" s="666"/>
      <c r="D8" s="666"/>
      <c r="E8" s="667"/>
    </row>
    <row r="10" spans="1:5" s="27" customFormat="1" ht="25.5">
      <c r="A10" s="45" t="e">
        <f>B1</f>
        <v>#REF!</v>
      </c>
      <c r="B10" s="46" t="s">
        <v>200</v>
      </c>
      <c r="C10" s="6" t="s">
        <v>197</v>
      </c>
      <c r="D10" s="6" t="s">
        <v>198</v>
      </c>
      <c r="E10" s="45" t="e">
        <f>A10</f>
        <v>#REF!</v>
      </c>
    </row>
    <row r="11" spans="1:5" s="27" customFormat="1" ht="25.5">
      <c r="A11" s="45" t="e">
        <f>#REF!</f>
        <v>#REF!</v>
      </c>
      <c r="B11" s="46" t="s">
        <v>199</v>
      </c>
      <c r="C11" s="46"/>
      <c r="D11" s="46" t="s">
        <v>201</v>
      </c>
      <c r="E11" s="45" t="e">
        <f>A11</f>
        <v>#REF!</v>
      </c>
    </row>
    <row r="12" spans="1:5" s="27" customFormat="1" ht="13.5" thickBot="1">
      <c r="A12" s="45"/>
      <c r="B12" s="46"/>
      <c r="C12" s="46"/>
      <c r="D12" s="46"/>
      <c r="E12" s="45"/>
    </row>
    <row r="13" spans="1:5" s="27" customFormat="1" ht="13.5" thickBot="1">
      <c r="A13" s="665" t="s">
        <v>371</v>
      </c>
      <c r="B13" s="666"/>
      <c r="C13" s="666"/>
      <c r="D13" s="666"/>
      <c r="E13" s="667"/>
    </row>
    <row r="14" spans="1:5" s="27" customFormat="1">
      <c r="A14" s="45"/>
      <c r="B14" s="46"/>
      <c r="C14" s="46"/>
      <c r="D14" s="46"/>
      <c r="E14" s="45"/>
    </row>
    <row r="15" spans="1:5" s="27" customFormat="1">
      <c r="A15" s="45" t="e">
        <f>SUM(#REF!)*100/116</f>
        <v>#REF!</v>
      </c>
      <c r="B15" s="46" t="s">
        <v>198</v>
      </c>
      <c r="C15" s="46"/>
      <c r="D15" s="46"/>
      <c r="E15" s="45"/>
    </row>
    <row r="16" spans="1:5" s="27" customFormat="1">
      <c r="A16" s="45"/>
      <c r="B16" s="46"/>
      <c r="C16" s="46" t="s">
        <v>197</v>
      </c>
      <c r="D16" s="46" t="s">
        <v>203</v>
      </c>
      <c r="E16" s="45" t="e">
        <f>SUM(A15,A17)</f>
        <v>#REF!</v>
      </c>
    </row>
    <row r="17" spans="1:5" s="27" customFormat="1">
      <c r="A17" s="45" t="e">
        <f>SUM(A15,A21)*0.16</f>
        <v>#REF!</v>
      </c>
      <c r="B17" s="46" t="s">
        <v>202</v>
      </c>
      <c r="C17" s="46"/>
      <c r="D17" s="46"/>
      <c r="E17" s="45"/>
    </row>
    <row r="18" spans="1:5" s="27" customFormat="1">
      <c r="A18" s="45"/>
      <c r="B18" s="46"/>
      <c r="C18" s="46"/>
      <c r="D18" s="46"/>
      <c r="E18" s="45"/>
    </row>
    <row r="19" spans="1:5" s="27" customFormat="1">
      <c r="A19" s="45"/>
      <c r="B19" s="46"/>
      <c r="C19" s="48" t="s">
        <v>204</v>
      </c>
      <c r="D19" s="46"/>
      <c r="E19" s="45"/>
    </row>
    <row r="20" spans="1:5" s="27" customFormat="1">
      <c r="A20" s="45"/>
      <c r="B20" s="46"/>
      <c r="C20" s="46"/>
      <c r="D20" s="46"/>
      <c r="E20" s="45"/>
    </row>
    <row r="21" spans="1:5" s="27" customFormat="1" ht="25.5">
      <c r="A21" s="45" t="e">
        <f>SUM(#REF!)*100/116</f>
        <v>#REF!</v>
      </c>
      <c r="B21" s="46" t="s">
        <v>201</v>
      </c>
      <c r="C21" s="46" t="s">
        <v>197</v>
      </c>
      <c r="D21" s="46" t="s">
        <v>205</v>
      </c>
      <c r="E21" s="45" t="e">
        <f>A21</f>
        <v>#REF!</v>
      </c>
    </row>
    <row r="22" spans="1:5" s="27" customFormat="1">
      <c r="A22" s="45"/>
      <c r="B22" s="46"/>
      <c r="C22" s="46"/>
      <c r="D22" s="46"/>
      <c r="E22" s="45"/>
    </row>
    <row r="23" spans="1:5" s="27" customFormat="1">
      <c r="A23" s="45"/>
      <c r="B23" s="46"/>
      <c r="C23" s="46"/>
      <c r="D23" s="46"/>
      <c r="E23" s="45"/>
    </row>
    <row r="24" spans="1:5" s="27" customFormat="1">
      <c r="A24" s="45"/>
      <c r="B24" s="46"/>
      <c r="C24" s="46"/>
      <c r="D24" s="46"/>
      <c r="E24" s="45"/>
    </row>
    <row r="25" spans="1:5" s="27" customFormat="1" ht="25.5">
      <c r="A25" s="45" t="e">
        <f>Amortización!#REF!</f>
        <v>#REF!</v>
      </c>
      <c r="B25" s="46" t="s">
        <v>206</v>
      </c>
      <c r="C25" s="46" t="s">
        <v>197</v>
      </c>
      <c r="D25" s="46" t="s">
        <v>207</v>
      </c>
      <c r="E25" s="45" t="e">
        <f>A25</f>
        <v>#REF!</v>
      </c>
    </row>
    <row r="26" spans="1:5" s="27" customFormat="1">
      <c r="A26" s="45"/>
      <c r="B26" s="46"/>
      <c r="C26" s="46"/>
      <c r="D26" s="46"/>
      <c r="E26" s="45"/>
    </row>
    <row r="27" spans="1:5" s="27" customFormat="1" ht="13.5" thickBot="1">
      <c r="A27" s="45"/>
      <c r="B27" s="46"/>
      <c r="C27" s="46"/>
      <c r="D27" s="46"/>
      <c r="E27" s="45"/>
    </row>
    <row r="28" spans="1:5" s="27" customFormat="1" ht="13.5" thickBot="1">
      <c r="A28" s="665" t="s">
        <v>384</v>
      </c>
      <c r="B28" s="666"/>
      <c r="C28" s="666"/>
      <c r="D28" s="666"/>
      <c r="E28" s="667"/>
    </row>
    <row r="29" spans="1:5" s="27" customFormat="1">
      <c r="A29" s="45"/>
      <c r="B29" s="46"/>
      <c r="C29" s="46"/>
      <c r="D29" s="46"/>
      <c r="E29" s="45"/>
    </row>
    <row r="30" spans="1:5" s="27" customFormat="1">
      <c r="A30" s="45" t="e">
        <f>SUM(#REF!)*100/116</f>
        <v>#REF!</v>
      </c>
      <c r="B30" s="46" t="s">
        <v>198</v>
      </c>
      <c r="C30" s="46"/>
      <c r="D30" s="46"/>
      <c r="E30" s="45"/>
    </row>
    <row r="31" spans="1:5" s="27" customFormat="1">
      <c r="A31" s="45"/>
      <c r="B31" s="46"/>
      <c r="C31" s="46" t="s">
        <v>197</v>
      </c>
      <c r="D31" s="46" t="s">
        <v>203</v>
      </c>
      <c r="E31" s="45" t="e">
        <f>SUM(A30,A32)</f>
        <v>#REF!</v>
      </c>
    </row>
    <row r="32" spans="1:5" s="27" customFormat="1">
      <c r="A32" s="45" t="e">
        <f>(A30+A36)*0.16</f>
        <v>#REF!</v>
      </c>
      <c r="B32" s="46" t="s">
        <v>202</v>
      </c>
      <c r="C32" s="46"/>
      <c r="D32" s="46"/>
      <c r="E32" s="45"/>
    </row>
    <row r="33" spans="1:5" s="27" customFormat="1">
      <c r="A33" s="45"/>
      <c r="B33" s="46"/>
      <c r="C33" s="46"/>
      <c r="D33" s="46"/>
      <c r="E33" s="45"/>
    </row>
    <row r="34" spans="1:5" s="27" customFormat="1">
      <c r="A34" s="45"/>
      <c r="B34" s="46"/>
      <c r="C34" s="48" t="s">
        <v>204</v>
      </c>
      <c r="D34" s="46"/>
      <c r="E34" s="45"/>
    </row>
    <row r="35" spans="1:5" s="27" customFormat="1">
      <c r="A35" s="45"/>
      <c r="B35" s="46"/>
      <c r="C35" s="46"/>
      <c r="D35" s="46"/>
      <c r="E35" s="45"/>
    </row>
    <row r="36" spans="1:5" s="27" customFormat="1" ht="25.5">
      <c r="A36" s="45" t="e">
        <f>SUM(#REF!)*100/116</f>
        <v>#REF!</v>
      </c>
      <c r="B36" s="46" t="s">
        <v>201</v>
      </c>
      <c r="C36" s="46" t="s">
        <v>197</v>
      </c>
      <c r="D36" s="46" t="s">
        <v>205</v>
      </c>
      <c r="E36" s="45" t="e">
        <f>A36</f>
        <v>#REF!</v>
      </c>
    </row>
    <row r="37" spans="1:5" s="27" customFormat="1">
      <c r="A37" s="45"/>
      <c r="B37" s="46"/>
      <c r="C37" s="46"/>
      <c r="D37" s="46"/>
      <c r="E37" s="45"/>
    </row>
    <row r="38" spans="1:5" s="27" customFormat="1">
      <c r="A38" s="45"/>
      <c r="B38" s="46"/>
      <c r="C38" s="46"/>
      <c r="D38" s="46"/>
      <c r="E38" s="45"/>
    </row>
    <row r="39" spans="1:5" s="27" customFormat="1">
      <c r="A39" s="45"/>
      <c r="B39" s="46"/>
      <c r="C39" s="46"/>
      <c r="D39" s="46"/>
      <c r="E39" s="45"/>
    </row>
    <row r="40" spans="1:5" s="27" customFormat="1" ht="25.5">
      <c r="A40" s="45" t="e">
        <f>A25</f>
        <v>#REF!</v>
      </c>
      <c r="B40" s="46" t="s">
        <v>206</v>
      </c>
      <c r="C40" s="46" t="s">
        <v>197</v>
      </c>
      <c r="D40" s="46" t="s">
        <v>207</v>
      </c>
      <c r="E40" s="45" t="e">
        <f>A40</f>
        <v>#REF!</v>
      </c>
    </row>
    <row r="41" spans="1:5" s="27" customFormat="1">
      <c r="A41" s="44"/>
      <c r="B41" s="6"/>
      <c r="C41" s="6"/>
      <c r="D41" s="6"/>
      <c r="E41" s="45"/>
    </row>
    <row r="42" spans="1:5" s="27" customFormat="1" ht="13.5" thickBot="1">
      <c r="A42" s="44"/>
      <c r="B42" s="6"/>
      <c r="C42" s="6"/>
      <c r="D42" s="6"/>
      <c r="E42" s="45"/>
    </row>
    <row r="43" spans="1:5" s="27" customFormat="1" ht="13.5" thickBot="1">
      <c r="A43" s="665" t="s">
        <v>385</v>
      </c>
      <c r="B43" s="666"/>
      <c r="C43" s="666"/>
      <c r="D43" s="666"/>
      <c r="E43" s="667"/>
    </row>
    <row r="44" spans="1:5" s="27" customFormat="1">
      <c r="A44" s="45"/>
      <c r="B44" s="46"/>
      <c r="C44" s="46"/>
      <c r="D44" s="46"/>
      <c r="E44" s="45"/>
    </row>
    <row r="45" spans="1:5" s="27" customFormat="1">
      <c r="A45" s="45" t="e">
        <f>SUM(#REF!)*100/116</f>
        <v>#REF!</v>
      </c>
      <c r="B45" s="46" t="s">
        <v>198</v>
      </c>
      <c r="C45" s="46"/>
      <c r="D45" s="46"/>
      <c r="E45" s="45"/>
    </row>
    <row r="46" spans="1:5" s="27" customFormat="1">
      <c r="A46" s="45"/>
      <c r="B46" s="46"/>
      <c r="C46" s="46" t="s">
        <v>197</v>
      </c>
      <c r="D46" s="46" t="s">
        <v>203</v>
      </c>
      <c r="E46" s="45" t="e">
        <f>SUM(A45,A47)</f>
        <v>#REF!</v>
      </c>
    </row>
    <row r="47" spans="1:5" s="27" customFormat="1">
      <c r="A47" s="45" t="e">
        <f>(A45+A51)*0.16</f>
        <v>#REF!</v>
      </c>
      <c r="B47" s="46" t="s">
        <v>202</v>
      </c>
      <c r="C47" s="46"/>
      <c r="D47" s="46"/>
      <c r="E47" s="45"/>
    </row>
    <row r="48" spans="1:5" s="27" customFormat="1">
      <c r="A48" s="45"/>
      <c r="B48" s="46"/>
      <c r="C48" s="46"/>
      <c r="D48" s="46"/>
      <c r="E48" s="45"/>
    </row>
    <row r="49" spans="1:7" s="27" customFormat="1">
      <c r="A49" s="45"/>
      <c r="B49" s="46"/>
      <c r="C49" s="48" t="s">
        <v>204</v>
      </c>
      <c r="D49" s="46"/>
      <c r="E49" s="45"/>
    </row>
    <row r="50" spans="1:7" s="27" customFormat="1">
      <c r="A50" s="45"/>
      <c r="B50" s="46"/>
      <c r="C50" s="46"/>
      <c r="D50" s="46"/>
      <c r="E50" s="45"/>
    </row>
    <row r="51" spans="1:7" s="27" customFormat="1" ht="25.5">
      <c r="A51" s="45" t="e">
        <f>SUM(#REF!)*100/116</f>
        <v>#REF!</v>
      </c>
      <c r="B51" s="46" t="s">
        <v>201</v>
      </c>
      <c r="C51" s="46" t="s">
        <v>197</v>
      </c>
      <c r="D51" s="46" t="s">
        <v>205</v>
      </c>
      <c r="E51" s="45" t="e">
        <f>A51</f>
        <v>#REF!</v>
      </c>
    </row>
    <row r="52" spans="1:7" s="27" customFormat="1">
      <c r="A52" s="45"/>
      <c r="B52" s="46"/>
      <c r="C52" s="46"/>
      <c r="D52" s="46"/>
      <c r="E52" s="45"/>
    </row>
    <row r="53" spans="1:7" s="27" customFormat="1">
      <c r="A53" s="45"/>
      <c r="B53" s="46"/>
      <c r="C53" s="46"/>
      <c r="D53" s="46"/>
      <c r="E53" s="45"/>
    </row>
    <row r="54" spans="1:7" s="27" customFormat="1">
      <c r="A54" s="45"/>
      <c r="B54" s="46"/>
      <c r="C54" s="46"/>
      <c r="D54" s="46"/>
      <c r="E54" s="45"/>
    </row>
    <row r="55" spans="1:7" s="27" customFormat="1" ht="25.5">
      <c r="A55" s="45" t="e">
        <f>A40</f>
        <v>#REF!</v>
      </c>
      <c r="B55" s="46" t="s">
        <v>206</v>
      </c>
      <c r="C55" s="46" t="s">
        <v>197</v>
      </c>
      <c r="D55" s="46" t="s">
        <v>207</v>
      </c>
      <c r="E55" s="45" t="e">
        <f>A55</f>
        <v>#REF!</v>
      </c>
    </row>
    <row r="56" spans="1:7" s="27" customFormat="1">
      <c r="A56" s="44"/>
      <c r="B56" s="6"/>
      <c r="C56" s="6"/>
      <c r="D56" s="6"/>
      <c r="E56" s="45"/>
    </row>
    <row r="57" spans="1:7" s="27" customFormat="1">
      <c r="A57" s="44"/>
      <c r="B57" s="6"/>
      <c r="C57" s="6"/>
      <c r="D57" s="6"/>
      <c r="E57" s="45"/>
    </row>
    <row r="58" spans="1:7" s="27" customFormat="1" ht="15.75">
      <c r="A58" s="661" t="s">
        <v>208</v>
      </c>
      <c r="B58" s="662"/>
      <c r="C58" s="662"/>
      <c r="D58" s="662"/>
      <c r="E58" s="662"/>
      <c r="F58" s="662"/>
      <c r="G58" s="662"/>
    </row>
    <row r="59" spans="1:7" s="27" customFormat="1" ht="13.5" thickBot="1">
      <c r="A59" s="44"/>
      <c r="B59" s="6"/>
      <c r="C59" s="6"/>
      <c r="D59" s="6"/>
      <c r="E59" s="45"/>
    </row>
    <row r="60" spans="1:7" s="44" customFormat="1" ht="13.5" thickBot="1">
      <c r="A60" s="497" t="s">
        <v>351</v>
      </c>
      <c r="B60" s="498"/>
      <c r="C60" s="497" t="s">
        <v>209</v>
      </c>
      <c r="D60" s="498"/>
      <c r="E60" s="499"/>
      <c r="F60" s="498" t="s">
        <v>210</v>
      </c>
      <c r="G60" s="499"/>
    </row>
    <row r="61" spans="1:7" s="27" customFormat="1" ht="13.5" thickBot="1">
      <c r="A61" s="52"/>
      <c r="B61" s="57"/>
      <c r="C61" s="38" t="s">
        <v>371</v>
      </c>
      <c r="D61" s="49" t="s">
        <v>384</v>
      </c>
      <c r="E61" s="39" t="s">
        <v>385</v>
      </c>
      <c r="F61" s="53"/>
      <c r="G61" s="54"/>
    </row>
    <row r="62" spans="1:7" s="27" customFormat="1">
      <c r="A62" s="659" t="s">
        <v>211</v>
      </c>
      <c r="B62" s="660"/>
      <c r="C62" s="56" t="e">
        <f>A10</f>
        <v>#REF!</v>
      </c>
      <c r="D62" s="50"/>
      <c r="E62" s="50"/>
      <c r="F62" s="655" t="s">
        <v>336</v>
      </c>
      <c r="G62" s="656"/>
    </row>
    <row r="63" spans="1:7" s="27" customFormat="1">
      <c r="A63" s="659" t="s">
        <v>83</v>
      </c>
      <c r="B63" s="660"/>
      <c r="C63" s="58" t="e">
        <f>A11-E21</f>
        <v>#REF!</v>
      </c>
      <c r="D63" s="51" t="e">
        <f>- E36</f>
        <v>#REF!</v>
      </c>
      <c r="E63" s="51" t="e">
        <f>-E51</f>
        <v>#REF!</v>
      </c>
      <c r="F63" s="655"/>
      <c r="G63" s="656"/>
    </row>
    <row r="64" spans="1:7" s="27" customFormat="1">
      <c r="A64" s="659" t="s">
        <v>212</v>
      </c>
      <c r="B64" s="660"/>
      <c r="C64" s="58" t="e">
        <f>E10+E11-A15-A21</f>
        <v>#REF!</v>
      </c>
      <c r="D64" s="51" t="e">
        <f>-SUM(A30,A36)</f>
        <v>#REF!</v>
      </c>
      <c r="E64" s="51" t="e">
        <f>-SUM(A45,A51)</f>
        <v>#REF!</v>
      </c>
      <c r="F64" s="655"/>
      <c r="G64" s="656"/>
    </row>
    <row r="65" spans="1:7" s="27" customFormat="1">
      <c r="A65" s="659" t="s">
        <v>352</v>
      </c>
      <c r="B65" s="660"/>
      <c r="C65" s="58" t="e">
        <f>A17</f>
        <v>#REF!</v>
      </c>
      <c r="D65" s="51" t="e">
        <f>A32</f>
        <v>#REF!</v>
      </c>
      <c r="E65" s="51" t="e">
        <f>A47</f>
        <v>#REF!</v>
      </c>
      <c r="F65" s="655" t="s">
        <v>213</v>
      </c>
      <c r="G65" s="656"/>
    </row>
    <row r="66" spans="1:7" s="27" customFormat="1">
      <c r="A66" s="659" t="s">
        <v>353</v>
      </c>
      <c r="B66" s="660"/>
      <c r="C66" s="58" t="e">
        <f>A25</f>
        <v>#REF!</v>
      </c>
      <c r="D66" s="51" t="e">
        <f>A40</f>
        <v>#REF!</v>
      </c>
      <c r="E66" s="51" t="e">
        <f>A55</f>
        <v>#REF!</v>
      </c>
      <c r="F66" s="655"/>
      <c r="G66" s="656"/>
    </row>
    <row r="67" spans="1:7" s="27" customFormat="1">
      <c r="A67" s="659" t="s">
        <v>354</v>
      </c>
      <c r="B67" s="660"/>
      <c r="C67" s="58" t="e">
        <f>C66</f>
        <v>#REF!</v>
      </c>
      <c r="D67" s="51" t="e">
        <f>SUM(C66:D66)</f>
        <v>#REF!</v>
      </c>
      <c r="E67" s="51" t="e">
        <f>SUM(C66:E66)</f>
        <v>#REF!</v>
      </c>
      <c r="F67" s="655"/>
      <c r="G67" s="656"/>
    </row>
    <row r="68" spans="1:7" s="27" customFormat="1" ht="13.5" thickBot="1">
      <c r="A68" s="663" t="s">
        <v>203</v>
      </c>
      <c r="B68" s="664"/>
      <c r="C68" s="59" t="e">
        <f>-E16</f>
        <v>#REF!</v>
      </c>
      <c r="D68" s="55" t="e">
        <f>-E31</f>
        <v>#REF!</v>
      </c>
      <c r="E68" s="55" t="e">
        <f>-E46</f>
        <v>#REF!</v>
      </c>
      <c r="F68" s="657" t="s">
        <v>214</v>
      </c>
      <c r="G68" s="658"/>
    </row>
    <row r="69" spans="1:7" s="27" customFormat="1">
      <c r="A69" s="44"/>
      <c r="B69" s="6"/>
      <c r="C69" s="6"/>
      <c r="D69" s="6"/>
      <c r="E69" s="45"/>
    </row>
    <row r="70" spans="1:7" s="27" customFormat="1">
      <c r="A70" s="44"/>
      <c r="B70" s="6"/>
      <c r="C70" s="6"/>
      <c r="D70" s="6"/>
      <c r="E70" s="45"/>
    </row>
    <row r="71" spans="1:7" s="27" customFormat="1">
      <c r="A71" s="44"/>
      <c r="B71" s="6"/>
      <c r="C71" s="6"/>
      <c r="D71" s="6"/>
      <c r="E71" s="45"/>
    </row>
    <row r="72" spans="1:7" s="27" customFormat="1">
      <c r="A72" s="44"/>
      <c r="B72" s="6"/>
      <c r="C72" s="6"/>
      <c r="D72" s="6"/>
      <c r="E72" s="45"/>
    </row>
    <row r="73" spans="1:7" s="27" customFormat="1">
      <c r="A73" s="44"/>
      <c r="B73" s="6"/>
      <c r="C73" s="6"/>
      <c r="D73" s="6"/>
      <c r="E73" s="45"/>
    </row>
    <row r="74" spans="1:7" s="27" customFormat="1">
      <c r="A74" s="44"/>
      <c r="B74" s="6"/>
      <c r="C74" s="6"/>
      <c r="D74" s="6"/>
      <c r="E74" s="45"/>
    </row>
    <row r="75" spans="1:7" s="27" customFormat="1">
      <c r="A75" s="44"/>
      <c r="B75" s="6"/>
      <c r="C75" s="6"/>
      <c r="D75" s="6"/>
      <c r="E75" s="45"/>
    </row>
    <row r="76" spans="1:7" s="27" customFormat="1">
      <c r="A76" s="44"/>
      <c r="B76" s="6"/>
      <c r="C76" s="6"/>
      <c r="D76" s="6"/>
      <c r="E76" s="45"/>
    </row>
    <row r="77" spans="1:7" s="27" customFormat="1">
      <c r="A77" s="44"/>
      <c r="B77" s="6"/>
      <c r="C77" s="6"/>
      <c r="D77" s="6"/>
      <c r="E77" s="45"/>
    </row>
    <row r="78" spans="1:7" s="27" customFormat="1">
      <c r="A78" s="44"/>
      <c r="B78" s="6"/>
      <c r="C78" s="6"/>
      <c r="D78" s="6"/>
      <c r="E78" s="45"/>
    </row>
    <row r="79" spans="1:7" s="27" customFormat="1">
      <c r="A79" s="44"/>
      <c r="B79" s="6"/>
      <c r="C79" s="6"/>
      <c r="D79" s="6"/>
      <c r="E79" s="45"/>
    </row>
    <row r="80" spans="1:7" s="27" customFormat="1">
      <c r="A80" s="44"/>
      <c r="B80" s="6"/>
      <c r="C80" s="6"/>
      <c r="D80" s="6"/>
      <c r="E80" s="45"/>
    </row>
    <row r="81" spans="1:5" s="27" customFormat="1">
      <c r="A81" s="44"/>
      <c r="B81" s="6"/>
      <c r="C81" s="6"/>
      <c r="D81" s="6"/>
      <c r="E81" s="45"/>
    </row>
    <row r="82" spans="1:5" s="27" customFormat="1">
      <c r="A82" s="44"/>
      <c r="B82" s="6"/>
      <c r="C82" s="6"/>
      <c r="D82" s="6"/>
      <c r="E82" s="45"/>
    </row>
    <row r="83" spans="1:5" s="27" customFormat="1">
      <c r="A83" s="44"/>
      <c r="B83" s="6"/>
      <c r="C83" s="6"/>
      <c r="D83" s="6"/>
      <c r="E83" s="45"/>
    </row>
    <row r="84" spans="1:5" s="27" customFormat="1">
      <c r="A84" s="44"/>
      <c r="B84" s="6"/>
      <c r="C84" s="6"/>
      <c r="D84" s="6"/>
      <c r="E84" s="45"/>
    </row>
    <row r="85" spans="1:5" s="27" customFormat="1">
      <c r="A85" s="44"/>
      <c r="B85" s="6"/>
      <c r="C85" s="6"/>
      <c r="D85" s="6"/>
      <c r="E85" s="45"/>
    </row>
    <row r="86" spans="1:5" s="27" customFormat="1">
      <c r="A86" s="44"/>
      <c r="B86" s="6"/>
      <c r="C86" s="6"/>
      <c r="D86" s="6"/>
      <c r="E86" s="45"/>
    </row>
    <row r="87" spans="1:5" s="27" customFormat="1">
      <c r="A87" s="44"/>
      <c r="B87" s="6"/>
      <c r="C87" s="6"/>
      <c r="D87" s="6"/>
      <c r="E87" s="45"/>
    </row>
    <row r="88" spans="1:5" s="27" customFormat="1">
      <c r="A88" s="44"/>
      <c r="B88" s="6"/>
      <c r="C88" s="6"/>
      <c r="D88" s="6"/>
      <c r="E88" s="45"/>
    </row>
    <row r="89" spans="1:5" s="27" customFormat="1">
      <c r="A89" s="44"/>
      <c r="B89" s="6"/>
      <c r="C89" s="6"/>
      <c r="D89" s="6"/>
      <c r="E89" s="45"/>
    </row>
    <row r="90" spans="1:5" s="27" customFormat="1">
      <c r="A90" s="44"/>
      <c r="B90" s="6"/>
      <c r="C90" s="6"/>
      <c r="D90" s="6"/>
      <c r="E90" s="45"/>
    </row>
    <row r="91" spans="1:5" s="27" customFormat="1">
      <c r="A91" s="44"/>
      <c r="B91" s="6"/>
      <c r="C91" s="6"/>
      <c r="D91" s="6"/>
      <c r="E91" s="45"/>
    </row>
    <row r="92" spans="1:5" s="27" customFormat="1">
      <c r="A92" s="44"/>
      <c r="B92" s="6"/>
      <c r="C92" s="6"/>
      <c r="D92" s="6"/>
      <c r="E92" s="45"/>
    </row>
    <row r="93" spans="1:5" s="27" customFormat="1">
      <c r="A93" s="44"/>
      <c r="B93" s="6"/>
      <c r="C93" s="6"/>
      <c r="D93" s="6"/>
      <c r="E93" s="45"/>
    </row>
    <row r="94" spans="1:5" s="27" customFormat="1">
      <c r="A94" s="44"/>
      <c r="B94" s="6"/>
      <c r="C94" s="6"/>
      <c r="D94" s="6"/>
      <c r="E94" s="45"/>
    </row>
    <row r="95" spans="1:5" s="27" customFormat="1">
      <c r="A95" s="44"/>
      <c r="B95" s="6"/>
      <c r="C95" s="6"/>
      <c r="D95" s="6"/>
      <c r="E95" s="45"/>
    </row>
    <row r="96" spans="1:5" s="27" customFormat="1">
      <c r="A96" s="44"/>
      <c r="B96" s="6"/>
      <c r="C96" s="6"/>
      <c r="D96" s="6"/>
      <c r="E96" s="45"/>
    </row>
    <row r="97" spans="1:5" s="27" customFormat="1">
      <c r="A97" s="44"/>
      <c r="B97" s="6"/>
      <c r="C97" s="6"/>
      <c r="D97" s="6"/>
      <c r="E97" s="45"/>
    </row>
    <row r="98" spans="1:5" s="27" customFormat="1">
      <c r="A98" s="44"/>
      <c r="B98" s="6"/>
      <c r="C98" s="6"/>
      <c r="D98" s="6"/>
      <c r="E98" s="45"/>
    </row>
    <row r="99" spans="1:5" s="27" customFormat="1">
      <c r="A99" s="44"/>
      <c r="B99" s="6"/>
      <c r="C99" s="6"/>
      <c r="D99" s="6"/>
      <c r="E99" s="45"/>
    </row>
    <row r="100" spans="1:5" s="27" customFormat="1">
      <c r="A100" s="44"/>
      <c r="B100" s="6"/>
      <c r="C100" s="6"/>
      <c r="D100" s="6"/>
      <c r="E100" s="45"/>
    </row>
    <row r="101" spans="1:5" s="27" customFormat="1">
      <c r="A101" s="44"/>
      <c r="B101" s="6"/>
      <c r="C101" s="6"/>
      <c r="D101" s="6"/>
      <c r="E101" s="45"/>
    </row>
    <row r="102" spans="1:5" s="27" customFormat="1">
      <c r="A102" s="44"/>
      <c r="B102" s="6"/>
      <c r="C102" s="6"/>
      <c r="D102" s="6"/>
      <c r="E102" s="45"/>
    </row>
    <row r="103" spans="1:5" s="27" customFormat="1">
      <c r="A103" s="44"/>
      <c r="B103" s="6"/>
      <c r="C103" s="6"/>
      <c r="D103" s="6"/>
      <c r="E103" s="45"/>
    </row>
    <row r="104" spans="1:5" s="27" customFormat="1">
      <c r="A104" s="44"/>
      <c r="B104" s="6"/>
      <c r="C104" s="6"/>
      <c r="D104" s="6"/>
      <c r="E104" s="45"/>
    </row>
    <row r="105" spans="1:5" s="27" customFormat="1">
      <c r="A105" s="44"/>
      <c r="B105" s="6"/>
      <c r="C105" s="6"/>
      <c r="D105" s="6"/>
      <c r="E105" s="45"/>
    </row>
    <row r="106" spans="1:5" s="27" customFormat="1">
      <c r="A106" s="44"/>
      <c r="B106" s="6"/>
      <c r="C106" s="6"/>
      <c r="D106" s="6"/>
      <c r="E106" s="45"/>
    </row>
    <row r="107" spans="1:5" s="27" customFormat="1">
      <c r="A107" s="44"/>
      <c r="B107" s="6"/>
      <c r="C107" s="6"/>
      <c r="D107" s="6"/>
      <c r="E107" s="45"/>
    </row>
    <row r="108" spans="1:5" s="27" customFormat="1">
      <c r="A108" s="44"/>
      <c r="B108" s="6"/>
      <c r="C108" s="6"/>
      <c r="D108" s="6"/>
      <c r="E108" s="45"/>
    </row>
    <row r="109" spans="1:5" s="27" customFormat="1">
      <c r="A109" s="44"/>
      <c r="B109" s="6"/>
      <c r="C109" s="6"/>
      <c r="D109" s="6"/>
      <c r="E109" s="45"/>
    </row>
    <row r="110" spans="1:5" s="27" customFormat="1">
      <c r="A110" s="44"/>
      <c r="B110" s="6"/>
      <c r="C110" s="6"/>
      <c r="D110" s="6"/>
      <c r="E110" s="45"/>
    </row>
    <row r="111" spans="1:5" s="27" customFormat="1">
      <c r="A111" s="44"/>
      <c r="B111" s="6"/>
      <c r="C111" s="6"/>
      <c r="D111" s="6"/>
      <c r="E111" s="45"/>
    </row>
    <row r="112" spans="1:5" s="27" customFormat="1">
      <c r="A112" s="44"/>
      <c r="B112" s="6"/>
      <c r="C112" s="6"/>
      <c r="D112" s="6"/>
      <c r="E112" s="45"/>
    </row>
    <row r="113" spans="1:5" s="27" customFormat="1">
      <c r="A113" s="44"/>
      <c r="B113" s="6"/>
      <c r="C113" s="6"/>
      <c r="D113" s="6"/>
      <c r="E113" s="45"/>
    </row>
    <row r="114" spans="1:5" s="27" customFormat="1">
      <c r="A114" s="44"/>
      <c r="B114" s="6"/>
      <c r="C114" s="6"/>
      <c r="D114" s="6"/>
      <c r="E114" s="45"/>
    </row>
    <row r="115" spans="1:5" s="27" customFormat="1">
      <c r="A115" s="44"/>
      <c r="B115" s="6"/>
      <c r="C115" s="6"/>
      <c r="D115" s="6"/>
      <c r="E115" s="45"/>
    </row>
    <row r="116" spans="1:5" s="27" customFormat="1">
      <c r="A116" s="44"/>
      <c r="B116" s="6"/>
      <c r="C116" s="6"/>
      <c r="D116" s="6"/>
      <c r="E116" s="45"/>
    </row>
    <row r="117" spans="1:5" s="27" customFormat="1">
      <c r="A117" s="44"/>
      <c r="B117" s="6"/>
      <c r="C117" s="6"/>
      <c r="D117" s="6"/>
      <c r="E117" s="45"/>
    </row>
    <row r="118" spans="1:5" s="27" customFormat="1">
      <c r="A118" s="44"/>
      <c r="B118" s="6"/>
      <c r="C118" s="6"/>
      <c r="D118" s="6"/>
      <c r="E118" s="45"/>
    </row>
    <row r="119" spans="1:5" s="27" customFormat="1">
      <c r="A119" s="44"/>
      <c r="B119" s="6"/>
      <c r="C119" s="6"/>
      <c r="D119" s="6"/>
      <c r="E119" s="45"/>
    </row>
    <row r="120" spans="1:5" s="27" customFormat="1">
      <c r="A120" s="44"/>
      <c r="B120" s="6"/>
      <c r="C120" s="6"/>
      <c r="D120" s="6"/>
      <c r="E120" s="45"/>
    </row>
    <row r="121" spans="1:5" s="27" customFormat="1">
      <c r="A121" s="44"/>
      <c r="B121" s="6"/>
      <c r="C121" s="6"/>
      <c r="D121" s="6"/>
      <c r="E121" s="45"/>
    </row>
    <row r="122" spans="1:5" s="27" customFormat="1">
      <c r="A122" s="44"/>
      <c r="B122" s="6"/>
      <c r="C122" s="6"/>
      <c r="D122" s="6"/>
      <c r="E122" s="45"/>
    </row>
    <row r="123" spans="1:5" s="27" customFormat="1">
      <c r="A123" s="44"/>
      <c r="B123" s="6"/>
      <c r="C123" s="6"/>
      <c r="D123" s="6"/>
      <c r="E123" s="45"/>
    </row>
    <row r="124" spans="1:5" s="27" customFormat="1">
      <c r="A124" s="44"/>
      <c r="B124" s="6"/>
      <c r="C124" s="6"/>
      <c r="D124" s="6"/>
      <c r="E124" s="45"/>
    </row>
    <row r="125" spans="1:5" s="27" customFormat="1">
      <c r="A125" s="44"/>
      <c r="B125" s="6"/>
      <c r="C125" s="6"/>
      <c r="D125" s="6"/>
      <c r="E125" s="45"/>
    </row>
    <row r="126" spans="1:5" s="27" customFormat="1">
      <c r="A126" s="44"/>
      <c r="B126" s="6"/>
      <c r="C126" s="6"/>
      <c r="D126" s="6"/>
      <c r="E126" s="45"/>
    </row>
    <row r="127" spans="1:5" s="27" customFormat="1">
      <c r="A127" s="44"/>
      <c r="B127" s="6"/>
      <c r="C127" s="6"/>
      <c r="D127" s="6"/>
      <c r="E127" s="45"/>
    </row>
    <row r="128" spans="1:5" s="27" customFormat="1">
      <c r="A128" s="44"/>
      <c r="B128" s="6"/>
      <c r="C128" s="6"/>
      <c r="D128" s="6"/>
      <c r="E128" s="45"/>
    </row>
    <row r="129" spans="1:5" s="27" customFormat="1">
      <c r="A129" s="44"/>
      <c r="B129" s="6"/>
      <c r="C129" s="6"/>
      <c r="D129" s="6"/>
      <c r="E129" s="45"/>
    </row>
    <row r="130" spans="1:5" s="27" customFormat="1">
      <c r="A130" s="44"/>
      <c r="B130" s="6"/>
      <c r="C130" s="6"/>
      <c r="D130" s="6"/>
      <c r="E130" s="45"/>
    </row>
    <row r="131" spans="1:5" s="27" customFormat="1">
      <c r="A131" s="44"/>
      <c r="B131" s="6"/>
      <c r="C131" s="6"/>
      <c r="D131" s="6"/>
      <c r="E131" s="45"/>
    </row>
    <row r="132" spans="1:5" s="27" customFormat="1">
      <c r="A132" s="44"/>
      <c r="B132" s="6"/>
      <c r="C132" s="6"/>
      <c r="D132" s="6"/>
      <c r="E132" s="45"/>
    </row>
    <row r="133" spans="1:5" s="27" customFormat="1">
      <c r="A133" s="44"/>
      <c r="B133" s="6"/>
      <c r="C133" s="6"/>
      <c r="D133" s="6"/>
      <c r="E133" s="45"/>
    </row>
    <row r="134" spans="1:5" s="27" customFormat="1">
      <c r="A134" s="44"/>
      <c r="B134" s="6"/>
      <c r="C134" s="6"/>
      <c r="D134" s="6"/>
      <c r="E134" s="45"/>
    </row>
    <row r="135" spans="1:5" s="27" customFormat="1">
      <c r="A135" s="44"/>
      <c r="B135" s="6"/>
      <c r="C135" s="6"/>
      <c r="D135" s="6"/>
      <c r="E135" s="45"/>
    </row>
    <row r="136" spans="1:5" s="27" customFormat="1">
      <c r="A136" s="44"/>
      <c r="B136" s="6"/>
      <c r="C136" s="6"/>
      <c r="D136" s="6"/>
      <c r="E136" s="45"/>
    </row>
    <row r="137" spans="1:5" s="27" customFormat="1">
      <c r="A137" s="44"/>
      <c r="B137" s="6"/>
      <c r="C137" s="6"/>
      <c r="D137" s="6"/>
      <c r="E137" s="45"/>
    </row>
    <row r="138" spans="1:5" s="27" customFormat="1">
      <c r="A138" s="44"/>
      <c r="B138" s="6"/>
      <c r="C138" s="6"/>
      <c r="D138" s="6"/>
      <c r="E138" s="45"/>
    </row>
    <row r="139" spans="1:5" s="27" customFormat="1">
      <c r="A139" s="44"/>
      <c r="B139" s="6"/>
      <c r="C139" s="6"/>
      <c r="D139" s="6"/>
      <c r="E139" s="45"/>
    </row>
    <row r="140" spans="1:5" s="27" customFormat="1">
      <c r="A140" s="44"/>
      <c r="B140" s="6"/>
      <c r="C140" s="6"/>
      <c r="D140" s="6"/>
      <c r="E140" s="45"/>
    </row>
    <row r="141" spans="1:5" s="27" customFormat="1">
      <c r="A141" s="44"/>
      <c r="B141" s="6"/>
      <c r="C141" s="6"/>
      <c r="D141" s="6"/>
      <c r="E141" s="45"/>
    </row>
    <row r="142" spans="1:5" s="27" customFormat="1">
      <c r="A142" s="44"/>
      <c r="B142" s="6"/>
      <c r="C142" s="6"/>
      <c r="D142" s="6"/>
      <c r="E142" s="45"/>
    </row>
    <row r="143" spans="1:5" s="27" customFormat="1">
      <c r="A143" s="44"/>
      <c r="B143" s="6"/>
      <c r="C143" s="6"/>
      <c r="D143" s="6"/>
      <c r="E143" s="45"/>
    </row>
    <row r="144" spans="1:5" s="27" customFormat="1">
      <c r="A144" s="44"/>
      <c r="B144" s="6"/>
      <c r="C144" s="6"/>
      <c r="D144" s="6"/>
      <c r="E144" s="45"/>
    </row>
    <row r="145" spans="1:5" s="27" customFormat="1">
      <c r="A145" s="44"/>
      <c r="B145" s="6"/>
      <c r="C145" s="6"/>
      <c r="D145" s="6"/>
      <c r="E145" s="45"/>
    </row>
    <row r="146" spans="1:5" s="27" customFormat="1">
      <c r="A146" s="44"/>
      <c r="B146" s="6"/>
      <c r="C146" s="6"/>
      <c r="D146" s="6"/>
      <c r="E146" s="45"/>
    </row>
    <row r="147" spans="1:5" s="27" customFormat="1">
      <c r="A147" s="44"/>
      <c r="B147" s="6"/>
      <c r="C147" s="6"/>
      <c r="D147" s="6"/>
      <c r="E147" s="45"/>
    </row>
    <row r="148" spans="1:5" s="27" customFormat="1">
      <c r="A148" s="44"/>
      <c r="B148" s="6"/>
      <c r="C148" s="6"/>
      <c r="D148" s="6"/>
      <c r="E148" s="45"/>
    </row>
    <row r="149" spans="1:5" s="27" customFormat="1">
      <c r="A149" s="44"/>
      <c r="B149" s="6"/>
      <c r="C149" s="6"/>
      <c r="D149" s="6"/>
      <c r="E149" s="45"/>
    </row>
    <row r="150" spans="1:5" s="27" customFormat="1">
      <c r="A150" s="44"/>
      <c r="B150" s="6"/>
      <c r="C150" s="6"/>
      <c r="D150" s="6"/>
      <c r="E150" s="45"/>
    </row>
    <row r="151" spans="1:5" s="27" customFormat="1">
      <c r="A151" s="44"/>
      <c r="B151" s="6"/>
      <c r="C151" s="6"/>
      <c r="D151" s="6"/>
      <c r="E151" s="45"/>
    </row>
    <row r="152" spans="1:5" s="27" customFormat="1">
      <c r="A152" s="44"/>
      <c r="B152" s="6"/>
      <c r="C152" s="6"/>
      <c r="D152" s="6"/>
      <c r="E152" s="45"/>
    </row>
    <row r="153" spans="1:5" s="27" customFormat="1">
      <c r="A153" s="44"/>
      <c r="B153" s="6"/>
      <c r="C153" s="6"/>
      <c r="D153" s="6"/>
      <c r="E153" s="45"/>
    </row>
    <row r="154" spans="1:5" s="27" customFormat="1">
      <c r="A154" s="44"/>
      <c r="B154" s="6"/>
      <c r="C154" s="6"/>
      <c r="D154" s="6"/>
      <c r="E154" s="45"/>
    </row>
    <row r="155" spans="1:5" s="27" customFormat="1">
      <c r="A155" s="44"/>
      <c r="B155" s="6"/>
      <c r="C155" s="6"/>
      <c r="D155" s="6"/>
      <c r="E155" s="45"/>
    </row>
    <row r="156" spans="1:5" s="27" customFormat="1">
      <c r="A156" s="44"/>
      <c r="B156" s="6"/>
      <c r="C156" s="6"/>
      <c r="D156" s="6"/>
      <c r="E156" s="45"/>
    </row>
    <row r="157" spans="1:5" s="27" customFormat="1">
      <c r="A157" s="44"/>
      <c r="B157" s="6"/>
      <c r="C157" s="6"/>
      <c r="D157" s="6"/>
      <c r="E157" s="45"/>
    </row>
    <row r="158" spans="1:5" s="27" customFormat="1">
      <c r="A158" s="44"/>
      <c r="B158" s="6"/>
      <c r="C158" s="6"/>
      <c r="D158" s="6"/>
      <c r="E158" s="45"/>
    </row>
    <row r="159" spans="1:5" s="27" customFormat="1">
      <c r="A159" s="44"/>
      <c r="B159" s="6"/>
      <c r="C159" s="6"/>
      <c r="D159" s="6"/>
      <c r="E159" s="45"/>
    </row>
    <row r="160" spans="1:5" s="27" customFormat="1">
      <c r="A160" s="44"/>
      <c r="B160" s="6"/>
      <c r="C160" s="6"/>
      <c r="D160" s="6"/>
      <c r="E160" s="45"/>
    </row>
    <row r="161" spans="1:5" s="27" customFormat="1">
      <c r="A161" s="44"/>
      <c r="B161" s="6"/>
      <c r="C161" s="6"/>
      <c r="D161" s="6"/>
      <c r="E161" s="45"/>
    </row>
    <row r="162" spans="1:5" s="27" customFormat="1">
      <c r="A162" s="44"/>
      <c r="B162" s="6"/>
      <c r="C162" s="6"/>
      <c r="D162" s="6"/>
      <c r="E162" s="45"/>
    </row>
    <row r="163" spans="1:5" s="27" customFormat="1">
      <c r="A163" s="44"/>
      <c r="B163" s="6"/>
      <c r="C163" s="6"/>
      <c r="D163" s="6"/>
      <c r="E163" s="45"/>
    </row>
    <row r="164" spans="1:5" s="27" customFormat="1">
      <c r="A164" s="44"/>
      <c r="B164" s="6"/>
      <c r="C164" s="6"/>
      <c r="D164" s="6"/>
      <c r="E164" s="45"/>
    </row>
    <row r="165" spans="1:5" s="27" customFormat="1">
      <c r="A165" s="44"/>
      <c r="B165" s="6"/>
      <c r="C165" s="6"/>
      <c r="D165" s="6"/>
      <c r="E165" s="45"/>
    </row>
    <row r="166" spans="1:5" s="27" customFormat="1">
      <c r="A166" s="44"/>
      <c r="B166" s="6"/>
      <c r="C166" s="6"/>
      <c r="D166" s="6"/>
      <c r="E166" s="45"/>
    </row>
    <row r="167" spans="1:5" s="27" customFormat="1">
      <c r="A167" s="44"/>
      <c r="B167" s="6"/>
      <c r="C167" s="6"/>
      <c r="D167" s="6"/>
      <c r="E167" s="45"/>
    </row>
    <row r="168" spans="1:5" s="27" customFormat="1">
      <c r="A168" s="44"/>
      <c r="B168" s="6"/>
      <c r="C168" s="6"/>
      <c r="D168" s="6"/>
      <c r="E168" s="45"/>
    </row>
    <row r="169" spans="1:5" s="27" customFormat="1">
      <c r="A169" s="44"/>
      <c r="B169" s="6"/>
      <c r="C169" s="6"/>
      <c r="D169" s="6"/>
      <c r="E169" s="45"/>
    </row>
    <row r="170" spans="1:5" s="27" customFormat="1">
      <c r="A170" s="44"/>
      <c r="B170" s="6"/>
      <c r="C170" s="6"/>
      <c r="D170" s="6"/>
      <c r="E170" s="45"/>
    </row>
    <row r="171" spans="1:5" s="27" customFormat="1">
      <c r="A171" s="44"/>
      <c r="B171" s="6"/>
      <c r="C171" s="6"/>
      <c r="D171" s="6"/>
      <c r="E171" s="45"/>
    </row>
    <row r="172" spans="1:5" s="27" customFormat="1">
      <c r="A172" s="44"/>
      <c r="B172" s="6"/>
      <c r="C172" s="6"/>
      <c r="D172" s="6"/>
      <c r="E172" s="45"/>
    </row>
    <row r="173" spans="1:5" s="27" customFormat="1">
      <c r="A173" s="44"/>
      <c r="B173" s="6"/>
      <c r="C173" s="6"/>
      <c r="D173" s="6"/>
      <c r="E173" s="45"/>
    </row>
    <row r="174" spans="1:5" s="27" customFormat="1">
      <c r="A174" s="44"/>
      <c r="B174" s="6"/>
      <c r="C174" s="6"/>
      <c r="D174" s="6"/>
      <c r="E174" s="45"/>
    </row>
    <row r="175" spans="1:5" s="27" customFormat="1">
      <c r="A175" s="44"/>
      <c r="B175" s="6"/>
      <c r="C175" s="6"/>
      <c r="D175" s="6"/>
      <c r="E175" s="45"/>
    </row>
    <row r="176" spans="1:5" s="27" customFormat="1">
      <c r="A176" s="44"/>
      <c r="B176" s="6"/>
      <c r="C176" s="6"/>
      <c r="D176" s="6"/>
      <c r="E176" s="45"/>
    </row>
    <row r="177" spans="1:5" s="27" customFormat="1">
      <c r="A177" s="44"/>
      <c r="B177" s="6"/>
      <c r="C177" s="6"/>
      <c r="D177" s="6"/>
      <c r="E177" s="45"/>
    </row>
    <row r="178" spans="1:5" s="27" customFormat="1">
      <c r="A178" s="44"/>
      <c r="B178" s="6"/>
      <c r="C178" s="6"/>
      <c r="D178" s="6"/>
      <c r="E178" s="45"/>
    </row>
    <row r="179" spans="1:5" s="27" customFormat="1">
      <c r="A179" s="44"/>
      <c r="B179" s="6"/>
      <c r="C179" s="6"/>
      <c r="D179" s="6"/>
      <c r="E179" s="45"/>
    </row>
    <row r="180" spans="1:5" s="27" customFormat="1">
      <c r="A180" s="44"/>
      <c r="B180" s="6"/>
      <c r="C180" s="6"/>
      <c r="D180" s="6"/>
      <c r="E180" s="45"/>
    </row>
    <row r="181" spans="1:5" s="27" customFormat="1">
      <c r="A181" s="44"/>
      <c r="B181" s="6"/>
      <c r="C181" s="6"/>
      <c r="D181" s="6"/>
      <c r="E181" s="45"/>
    </row>
    <row r="182" spans="1:5" s="27" customFormat="1">
      <c r="A182" s="44"/>
      <c r="B182" s="6"/>
      <c r="C182" s="6"/>
      <c r="D182" s="6"/>
      <c r="E182" s="45"/>
    </row>
    <row r="183" spans="1:5" s="27" customFormat="1">
      <c r="A183" s="44"/>
      <c r="B183" s="6"/>
      <c r="C183" s="6"/>
      <c r="D183" s="6"/>
      <c r="E183" s="45"/>
    </row>
    <row r="184" spans="1:5" s="27" customFormat="1">
      <c r="A184" s="44"/>
      <c r="B184" s="6"/>
      <c r="C184" s="6"/>
      <c r="D184" s="6"/>
      <c r="E184" s="45"/>
    </row>
    <row r="185" spans="1:5" s="27" customFormat="1">
      <c r="A185" s="44"/>
      <c r="B185" s="6"/>
      <c r="C185" s="6"/>
      <c r="D185" s="6"/>
      <c r="E185" s="45"/>
    </row>
    <row r="186" spans="1:5" s="27" customFormat="1">
      <c r="A186" s="44"/>
      <c r="B186" s="6"/>
      <c r="C186" s="6"/>
      <c r="D186" s="6"/>
      <c r="E186" s="45"/>
    </row>
    <row r="187" spans="1:5" s="27" customFormat="1">
      <c r="A187" s="44"/>
      <c r="B187" s="6"/>
      <c r="C187" s="6"/>
      <c r="D187" s="6"/>
      <c r="E187" s="45"/>
    </row>
    <row r="188" spans="1:5" s="27" customFormat="1">
      <c r="A188" s="44"/>
      <c r="B188" s="6"/>
      <c r="C188" s="6"/>
      <c r="D188" s="6"/>
      <c r="E188" s="45"/>
    </row>
    <row r="189" spans="1:5" s="27" customFormat="1">
      <c r="A189" s="44"/>
      <c r="B189" s="6"/>
      <c r="C189" s="6"/>
      <c r="D189" s="6"/>
      <c r="E189" s="45"/>
    </row>
    <row r="190" spans="1:5" s="27" customFormat="1">
      <c r="A190" s="44"/>
      <c r="B190" s="6"/>
      <c r="C190" s="6"/>
      <c r="D190" s="6"/>
      <c r="E190" s="45"/>
    </row>
    <row r="191" spans="1:5" s="27" customFormat="1">
      <c r="A191" s="44"/>
      <c r="B191" s="6"/>
      <c r="C191" s="6"/>
      <c r="D191" s="6"/>
      <c r="E191" s="45"/>
    </row>
    <row r="192" spans="1:5" s="27" customFormat="1">
      <c r="A192" s="44"/>
      <c r="B192" s="6"/>
      <c r="C192" s="6"/>
      <c r="D192" s="6"/>
      <c r="E192" s="45"/>
    </row>
    <row r="193" spans="1:5" s="27" customFormat="1">
      <c r="A193" s="44"/>
      <c r="B193" s="6"/>
      <c r="C193" s="6"/>
      <c r="D193" s="6"/>
      <c r="E193" s="45"/>
    </row>
    <row r="194" spans="1:5" s="27" customFormat="1">
      <c r="A194" s="44"/>
      <c r="B194" s="6"/>
      <c r="C194" s="6"/>
      <c r="D194" s="6"/>
      <c r="E194" s="45"/>
    </row>
    <row r="195" spans="1:5" s="27" customFormat="1">
      <c r="A195" s="44"/>
      <c r="B195" s="6"/>
      <c r="C195" s="6"/>
      <c r="D195" s="6"/>
      <c r="E195" s="45"/>
    </row>
    <row r="196" spans="1:5" s="27" customFormat="1">
      <c r="A196" s="44"/>
      <c r="B196" s="6"/>
      <c r="C196" s="6"/>
      <c r="D196" s="6"/>
      <c r="E196" s="45"/>
    </row>
    <row r="197" spans="1:5" s="27" customFormat="1">
      <c r="A197" s="44"/>
      <c r="B197" s="6"/>
      <c r="C197" s="6"/>
      <c r="D197" s="6"/>
      <c r="E197" s="45"/>
    </row>
    <row r="198" spans="1:5" s="27" customFormat="1">
      <c r="A198" s="44"/>
      <c r="B198" s="6"/>
      <c r="C198" s="6"/>
      <c r="D198" s="6"/>
      <c r="E198" s="45"/>
    </row>
    <row r="199" spans="1:5" s="27" customFormat="1">
      <c r="A199" s="44"/>
      <c r="B199" s="6"/>
      <c r="C199" s="6"/>
      <c r="D199" s="6"/>
      <c r="E199" s="45"/>
    </row>
    <row r="200" spans="1:5" s="27" customFormat="1">
      <c r="A200" s="44"/>
      <c r="B200" s="6"/>
      <c r="C200" s="6"/>
      <c r="D200" s="6"/>
      <c r="E200" s="45"/>
    </row>
    <row r="201" spans="1:5" s="27" customFormat="1">
      <c r="A201" s="44"/>
      <c r="B201" s="6"/>
      <c r="C201" s="6"/>
      <c r="D201" s="6"/>
      <c r="E201" s="45"/>
    </row>
    <row r="202" spans="1:5" s="27" customFormat="1">
      <c r="A202" s="44"/>
      <c r="B202" s="6"/>
      <c r="C202" s="6"/>
      <c r="D202" s="6"/>
      <c r="E202" s="45"/>
    </row>
    <row r="203" spans="1:5" s="27" customFormat="1">
      <c r="A203" s="44"/>
      <c r="B203" s="6"/>
      <c r="C203" s="6"/>
      <c r="D203" s="6"/>
      <c r="E203" s="45"/>
    </row>
    <row r="204" spans="1:5" s="27" customFormat="1">
      <c r="A204" s="44"/>
      <c r="B204" s="6"/>
      <c r="C204" s="6"/>
      <c r="D204" s="6"/>
      <c r="E204" s="45"/>
    </row>
    <row r="205" spans="1:5" s="27" customFormat="1">
      <c r="A205" s="44"/>
      <c r="B205" s="6"/>
      <c r="C205" s="6"/>
      <c r="D205" s="6"/>
      <c r="E205" s="45"/>
    </row>
    <row r="206" spans="1:5" s="27" customFormat="1">
      <c r="A206" s="44"/>
      <c r="B206" s="6"/>
      <c r="C206" s="6"/>
      <c r="D206" s="6"/>
      <c r="E206" s="45"/>
    </row>
    <row r="207" spans="1:5" s="27" customFormat="1">
      <c r="A207" s="44"/>
      <c r="B207" s="6"/>
      <c r="C207" s="6"/>
      <c r="D207" s="6"/>
      <c r="E207" s="45"/>
    </row>
    <row r="208" spans="1:5" s="27" customFormat="1">
      <c r="A208" s="44"/>
      <c r="B208" s="6"/>
      <c r="C208" s="6"/>
      <c r="D208" s="6"/>
      <c r="E208" s="45"/>
    </row>
    <row r="209" spans="1:5" s="27" customFormat="1">
      <c r="A209" s="44"/>
      <c r="B209" s="6"/>
      <c r="C209" s="6"/>
      <c r="D209" s="6"/>
      <c r="E209" s="45"/>
    </row>
    <row r="210" spans="1:5" s="27" customFormat="1">
      <c r="A210" s="44"/>
      <c r="B210" s="6"/>
      <c r="C210" s="6"/>
      <c r="D210" s="6"/>
      <c r="E210" s="45"/>
    </row>
    <row r="211" spans="1:5" s="27" customFormat="1">
      <c r="A211" s="44"/>
      <c r="B211" s="6"/>
      <c r="C211" s="6"/>
      <c r="D211" s="6"/>
      <c r="E211" s="45"/>
    </row>
    <row r="212" spans="1:5" s="27" customFormat="1">
      <c r="A212" s="44"/>
      <c r="B212" s="6"/>
      <c r="C212" s="6"/>
      <c r="D212" s="6"/>
      <c r="E212" s="45"/>
    </row>
    <row r="213" spans="1:5" s="27" customFormat="1">
      <c r="A213" s="44"/>
      <c r="B213" s="6"/>
      <c r="C213" s="6"/>
      <c r="D213" s="6"/>
      <c r="E213" s="45"/>
    </row>
    <row r="214" spans="1:5" s="27" customFormat="1">
      <c r="A214" s="44"/>
      <c r="B214" s="6"/>
      <c r="C214" s="6"/>
      <c r="D214" s="6"/>
      <c r="E214" s="45"/>
    </row>
    <row r="215" spans="1:5" s="27" customFormat="1">
      <c r="A215" s="44"/>
      <c r="B215" s="6"/>
      <c r="C215" s="6"/>
      <c r="D215" s="6"/>
      <c r="E215" s="45"/>
    </row>
    <row r="216" spans="1:5" s="27" customFormat="1">
      <c r="A216" s="44"/>
      <c r="B216" s="6"/>
      <c r="C216" s="6"/>
      <c r="D216" s="6"/>
      <c r="E216" s="45"/>
    </row>
    <row r="217" spans="1:5" s="27" customFormat="1">
      <c r="A217" s="44"/>
      <c r="B217" s="6"/>
      <c r="C217" s="6"/>
      <c r="D217" s="6"/>
      <c r="E217" s="45"/>
    </row>
    <row r="218" spans="1:5" s="27" customFormat="1">
      <c r="A218" s="44"/>
      <c r="B218" s="6"/>
      <c r="C218" s="6"/>
      <c r="D218" s="6"/>
      <c r="E218" s="45"/>
    </row>
    <row r="219" spans="1:5" s="27" customFormat="1">
      <c r="A219" s="44"/>
      <c r="B219" s="6"/>
      <c r="C219" s="6"/>
      <c r="D219" s="6"/>
      <c r="E219" s="45"/>
    </row>
    <row r="220" spans="1:5" s="27" customFormat="1">
      <c r="A220" s="44"/>
      <c r="B220" s="6"/>
      <c r="C220" s="6"/>
      <c r="D220" s="6"/>
      <c r="E220" s="45"/>
    </row>
    <row r="221" spans="1:5" s="27" customFormat="1">
      <c r="A221" s="44"/>
      <c r="B221" s="6"/>
      <c r="C221" s="6"/>
      <c r="D221" s="6"/>
      <c r="E221" s="45"/>
    </row>
    <row r="222" spans="1:5" s="27" customFormat="1">
      <c r="A222" s="44"/>
      <c r="B222" s="6"/>
      <c r="C222" s="6"/>
      <c r="D222" s="6"/>
      <c r="E222" s="45"/>
    </row>
    <row r="223" spans="1:5" s="27" customFormat="1">
      <c r="A223" s="44"/>
      <c r="B223" s="6"/>
      <c r="C223" s="6"/>
      <c r="D223" s="6"/>
      <c r="E223" s="45"/>
    </row>
    <row r="224" spans="1:5" s="27" customFormat="1">
      <c r="A224" s="44"/>
      <c r="B224" s="6"/>
      <c r="C224" s="6"/>
      <c r="D224" s="6"/>
      <c r="E224" s="45"/>
    </row>
    <row r="225" spans="1:5" s="27" customFormat="1">
      <c r="A225" s="44"/>
      <c r="B225" s="6"/>
      <c r="C225" s="6"/>
      <c r="D225" s="6"/>
      <c r="E225" s="45"/>
    </row>
    <row r="226" spans="1:5" s="27" customFormat="1">
      <c r="A226" s="44"/>
      <c r="B226" s="6"/>
      <c r="C226" s="6"/>
      <c r="D226" s="6"/>
      <c r="E226" s="45"/>
    </row>
    <row r="227" spans="1:5" s="27" customFormat="1">
      <c r="A227" s="44"/>
      <c r="B227" s="6"/>
      <c r="C227" s="6"/>
      <c r="D227" s="6"/>
      <c r="E227" s="45"/>
    </row>
    <row r="228" spans="1:5" s="27" customFormat="1">
      <c r="A228" s="44"/>
      <c r="B228" s="6"/>
      <c r="C228" s="6"/>
      <c r="D228" s="6"/>
      <c r="E228" s="45"/>
    </row>
    <row r="229" spans="1:5" s="27" customFormat="1">
      <c r="A229" s="44"/>
      <c r="B229" s="6"/>
      <c r="C229" s="6"/>
      <c r="D229" s="6"/>
      <c r="E229" s="45"/>
    </row>
    <row r="230" spans="1:5" s="27" customFormat="1">
      <c r="A230" s="44"/>
      <c r="B230" s="6"/>
      <c r="C230" s="6"/>
      <c r="D230" s="6"/>
      <c r="E230" s="45"/>
    </row>
    <row r="231" spans="1:5" s="27" customFormat="1">
      <c r="A231" s="44"/>
      <c r="B231" s="6"/>
      <c r="C231" s="6"/>
      <c r="D231" s="6"/>
      <c r="E231" s="45"/>
    </row>
    <row r="232" spans="1:5" s="27" customFormat="1">
      <c r="A232" s="44"/>
      <c r="B232" s="6"/>
      <c r="C232" s="6"/>
      <c r="D232" s="6"/>
      <c r="E232" s="45"/>
    </row>
    <row r="233" spans="1:5" s="27" customFormat="1">
      <c r="A233" s="44"/>
      <c r="B233" s="6"/>
      <c r="C233" s="6"/>
      <c r="D233" s="6"/>
      <c r="E233" s="45"/>
    </row>
    <row r="234" spans="1:5" s="27" customFormat="1">
      <c r="A234" s="44"/>
      <c r="B234" s="6"/>
      <c r="C234" s="6"/>
      <c r="D234" s="6"/>
      <c r="E234" s="45"/>
    </row>
    <row r="235" spans="1:5" s="27" customFormat="1">
      <c r="A235" s="44"/>
      <c r="B235" s="6"/>
      <c r="C235" s="6"/>
      <c r="D235" s="6"/>
      <c r="E235" s="45"/>
    </row>
    <row r="236" spans="1:5" s="27" customFormat="1">
      <c r="A236" s="44"/>
      <c r="B236" s="6"/>
      <c r="C236" s="6"/>
      <c r="D236" s="6"/>
      <c r="E236" s="45"/>
    </row>
    <row r="237" spans="1:5" s="27" customFormat="1">
      <c r="A237" s="44"/>
      <c r="B237" s="6"/>
      <c r="C237" s="6"/>
      <c r="D237" s="6"/>
      <c r="E237" s="45"/>
    </row>
    <row r="238" spans="1:5" s="27" customFormat="1">
      <c r="A238" s="44"/>
      <c r="B238" s="6"/>
      <c r="C238" s="6"/>
      <c r="D238" s="6"/>
      <c r="E238" s="45"/>
    </row>
    <row r="239" spans="1:5" s="27" customFormat="1">
      <c r="A239" s="44"/>
      <c r="B239" s="6"/>
      <c r="C239" s="6"/>
      <c r="D239" s="6"/>
      <c r="E239" s="45"/>
    </row>
    <row r="240" spans="1:5" s="27" customFormat="1">
      <c r="A240" s="44"/>
      <c r="B240" s="6"/>
      <c r="C240" s="6"/>
      <c r="D240" s="6"/>
      <c r="E240" s="45"/>
    </row>
    <row r="241" spans="1:5" s="27" customFormat="1">
      <c r="A241" s="44"/>
      <c r="B241" s="6"/>
      <c r="C241" s="6"/>
      <c r="D241" s="6"/>
      <c r="E241" s="45"/>
    </row>
    <row r="242" spans="1:5" s="27" customFormat="1">
      <c r="A242" s="44"/>
      <c r="B242" s="6"/>
      <c r="C242" s="6"/>
      <c r="D242" s="6"/>
      <c r="E242" s="45"/>
    </row>
    <row r="243" spans="1:5" s="27" customFormat="1">
      <c r="A243" s="44"/>
      <c r="B243" s="6"/>
      <c r="C243" s="6"/>
      <c r="D243" s="6"/>
      <c r="E243" s="45"/>
    </row>
    <row r="244" spans="1:5" s="27" customFormat="1">
      <c r="A244" s="44"/>
      <c r="B244" s="6"/>
      <c r="C244" s="6"/>
      <c r="D244" s="6"/>
      <c r="E244" s="45"/>
    </row>
    <row r="245" spans="1:5" s="27" customFormat="1">
      <c r="A245" s="44"/>
      <c r="B245" s="6"/>
      <c r="C245" s="6"/>
      <c r="D245" s="6"/>
      <c r="E245" s="45"/>
    </row>
    <row r="246" spans="1:5" s="27" customFormat="1">
      <c r="A246" s="44"/>
      <c r="B246" s="6"/>
      <c r="C246" s="6"/>
      <c r="D246" s="6"/>
      <c r="E246" s="45"/>
    </row>
    <row r="247" spans="1:5" s="27" customFormat="1">
      <c r="A247" s="44"/>
      <c r="B247" s="6"/>
      <c r="C247" s="6"/>
      <c r="D247" s="6"/>
      <c r="E247" s="45"/>
    </row>
    <row r="248" spans="1:5" s="27" customFormat="1">
      <c r="A248" s="44"/>
      <c r="B248" s="6"/>
      <c r="C248" s="6"/>
      <c r="D248" s="6"/>
      <c r="E248" s="45"/>
    </row>
    <row r="249" spans="1:5" s="27" customFormat="1">
      <c r="A249" s="44"/>
      <c r="B249" s="6"/>
      <c r="C249" s="6"/>
      <c r="D249" s="6"/>
      <c r="E249" s="45"/>
    </row>
    <row r="250" spans="1:5" s="27" customFormat="1">
      <c r="A250" s="44"/>
      <c r="B250" s="6"/>
      <c r="C250" s="6"/>
      <c r="D250" s="6"/>
      <c r="E250" s="45"/>
    </row>
    <row r="251" spans="1:5" s="27" customFormat="1">
      <c r="A251" s="44"/>
      <c r="B251" s="6"/>
      <c r="C251" s="6"/>
      <c r="D251" s="6"/>
      <c r="E251" s="45"/>
    </row>
    <row r="252" spans="1:5" s="27" customFormat="1">
      <c r="A252" s="44"/>
      <c r="B252" s="6"/>
      <c r="C252" s="6"/>
      <c r="D252" s="6"/>
      <c r="E252" s="45"/>
    </row>
    <row r="253" spans="1:5" s="27" customFormat="1">
      <c r="A253" s="44"/>
      <c r="B253" s="6"/>
      <c r="C253" s="6"/>
      <c r="D253" s="6"/>
      <c r="E253" s="45"/>
    </row>
    <row r="254" spans="1:5" s="27" customFormat="1">
      <c r="A254" s="44"/>
      <c r="B254" s="6"/>
      <c r="C254" s="6"/>
      <c r="D254" s="6"/>
      <c r="E254" s="45"/>
    </row>
    <row r="255" spans="1:5" s="27" customFormat="1">
      <c r="A255" s="44"/>
      <c r="B255" s="6"/>
      <c r="C255" s="6"/>
      <c r="D255" s="6"/>
      <c r="E255" s="45"/>
    </row>
    <row r="256" spans="1:5" s="27" customFormat="1">
      <c r="A256" s="44"/>
      <c r="B256" s="6"/>
      <c r="C256" s="6"/>
      <c r="D256" s="6"/>
      <c r="E256" s="45"/>
    </row>
    <row r="257" spans="1:5" s="27" customFormat="1">
      <c r="A257" s="44"/>
      <c r="B257" s="6"/>
      <c r="C257" s="6"/>
      <c r="D257" s="6"/>
      <c r="E257" s="45"/>
    </row>
    <row r="258" spans="1:5" s="27" customFormat="1">
      <c r="A258" s="44"/>
      <c r="B258" s="6"/>
      <c r="C258" s="6"/>
      <c r="D258" s="6"/>
      <c r="E258" s="45"/>
    </row>
    <row r="259" spans="1:5" s="27" customFormat="1">
      <c r="A259" s="44"/>
      <c r="B259" s="6"/>
      <c r="C259" s="6"/>
      <c r="D259" s="6"/>
      <c r="E259" s="45"/>
    </row>
    <row r="260" spans="1:5" s="27" customFormat="1">
      <c r="A260" s="44"/>
      <c r="B260" s="6"/>
      <c r="C260" s="6"/>
      <c r="D260" s="6"/>
      <c r="E260" s="45"/>
    </row>
    <row r="261" spans="1:5" s="27" customFormat="1">
      <c r="A261" s="44"/>
      <c r="B261" s="6"/>
      <c r="C261" s="6"/>
      <c r="D261" s="6"/>
      <c r="E261" s="45"/>
    </row>
    <row r="262" spans="1:5" s="27" customFormat="1">
      <c r="A262" s="44"/>
      <c r="B262" s="6"/>
      <c r="C262" s="6"/>
      <c r="D262" s="6"/>
      <c r="E262" s="45"/>
    </row>
    <row r="263" spans="1:5" s="27" customFormat="1">
      <c r="A263" s="44"/>
      <c r="B263" s="6"/>
      <c r="C263" s="6"/>
      <c r="D263" s="6"/>
      <c r="E263" s="45"/>
    </row>
    <row r="264" spans="1:5" s="27" customFormat="1">
      <c r="A264" s="44"/>
      <c r="B264" s="6"/>
      <c r="C264" s="6"/>
      <c r="D264" s="6"/>
      <c r="E264" s="45"/>
    </row>
    <row r="265" spans="1:5" s="27" customFormat="1">
      <c r="A265" s="44"/>
      <c r="B265" s="6"/>
      <c r="C265" s="6"/>
      <c r="D265" s="6"/>
      <c r="E265" s="45"/>
    </row>
    <row r="266" spans="1:5" s="27" customFormat="1">
      <c r="A266" s="44"/>
      <c r="B266" s="6"/>
      <c r="C266" s="6"/>
      <c r="D266" s="6"/>
      <c r="E266" s="45"/>
    </row>
    <row r="267" spans="1:5" s="27" customFormat="1">
      <c r="A267" s="44"/>
      <c r="B267" s="6"/>
      <c r="C267" s="6"/>
      <c r="D267" s="6"/>
      <c r="E267" s="45"/>
    </row>
    <row r="268" spans="1:5" s="27" customFormat="1">
      <c r="A268" s="44"/>
      <c r="B268" s="6"/>
      <c r="C268" s="6"/>
      <c r="D268" s="6"/>
      <c r="E268" s="45"/>
    </row>
    <row r="269" spans="1:5" s="27" customFormat="1">
      <c r="A269" s="44"/>
      <c r="B269" s="6"/>
      <c r="C269" s="6"/>
      <c r="D269" s="6"/>
      <c r="E269" s="45"/>
    </row>
    <row r="270" spans="1:5" s="27" customFormat="1">
      <c r="A270" s="44"/>
      <c r="B270" s="6"/>
      <c r="C270" s="6"/>
      <c r="D270" s="6"/>
      <c r="E270" s="45"/>
    </row>
    <row r="271" spans="1:5" s="27" customFormat="1">
      <c r="A271" s="44"/>
      <c r="B271" s="6"/>
      <c r="C271" s="6"/>
      <c r="D271" s="6"/>
      <c r="E271" s="45"/>
    </row>
    <row r="272" spans="1:5" s="27" customFormat="1">
      <c r="A272" s="44"/>
      <c r="B272" s="6"/>
      <c r="C272" s="6"/>
      <c r="D272" s="6"/>
      <c r="E272" s="45"/>
    </row>
    <row r="273" spans="1:5" s="27" customFormat="1">
      <c r="A273" s="44"/>
      <c r="B273" s="6"/>
      <c r="C273" s="6"/>
      <c r="D273" s="6"/>
      <c r="E273" s="45"/>
    </row>
    <row r="274" spans="1:5" s="27" customFormat="1">
      <c r="A274" s="44"/>
      <c r="B274" s="6"/>
      <c r="C274" s="6"/>
      <c r="D274" s="6"/>
      <c r="E274" s="45"/>
    </row>
    <row r="275" spans="1:5" s="27" customFormat="1">
      <c r="A275" s="44"/>
      <c r="B275" s="6"/>
      <c r="C275" s="6"/>
      <c r="D275" s="6"/>
      <c r="E275" s="45"/>
    </row>
    <row r="276" spans="1:5" s="27" customFormat="1">
      <c r="A276" s="44"/>
      <c r="B276" s="6"/>
      <c r="C276" s="6"/>
      <c r="D276" s="6"/>
      <c r="E276" s="45"/>
    </row>
    <row r="277" spans="1:5" s="27" customFormat="1">
      <c r="A277" s="44"/>
      <c r="B277" s="6"/>
      <c r="C277" s="6"/>
      <c r="D277" s="6"/>
      <c r="E277" s="45"/>
    </row>
    <row r="278" spans="1:5" s="27" customFormat="1">
      <c r="A278" s="44"/>
      <c r="B278" s="6"/>
      <c r="C278" s="6"/>
      <c r="D278" s="6"/>
      <c r="E278" s="45"/>
    </row>
    <row r="279" spans="1:5" s="27" customFormat="1">
      <c r="A279" s="44"/>
      <c r="B279" s="6"/>
      <c r="C279" s="6"/>
      <c r="D279" s="6"/>
      <c r="E279" s="45"/>
    </row>
    <row r="280" spans="1:5" s="27" customFormat="1">
      <c r="A280" s="44"/>
      <c r="B280" s="6"/>
      <c r="C280" s="6"/>
      <c r="D280" s="6"/>
      <c r="E280" s="45"/>
    </row>
    <row r="281" spans="1:5" s="27" customFormat="1">
      <c r="A281" s="44"/>
      <c r="B281" s="6"/>
      <c r="C281" s="6"/>
      <c r="D281" s="6"/>
      <c r="E281" s="45"/>
    </row>
    <row r="282" spans="1:5" s="27" customFormat="1">
      <c r="A282" s="44"/>
      <c r="B282" s="6"/>
      <c r="C282" s="6"/>
      <c r="D282" s="6"/>
      <c r="E282" s="45"/>
    </row>
    <row r="283" spans="1:5" s="27" customFormat="1">
      <c r="A283" s="44"/>
      <c r="B283" s="6"/>
      <c r="C283" s="6"/>
      <c r="D283" s="6"/>
      <c r="E283" s="45"/>
    </row>
    <row r="284" spans="1:5" s="27" customFormat="1">
      <c r="A284" s="44"/>
      <c r="B284" s="6"/>
      <c r="C284" s="6"/>
      <c r="D284" s="6"/>
      <c r="E284" s="45"/>
    </row>
    <row r="285" spans="1:5" s="27" customFormat="1">
      <c r="A285" s="44"/>
      <c r="B285" s="6"/>
      <c r="C285" s="6"/>
      <c r="D285" s="6"/>
      <c r="E285" s="45"/>
    </row>
    <row r="286" spans="1:5" s="27" customFormat="1">
      <c r="A286" s="44"/>
      <c r="B286" s="6"/>
      <c r="C286" s="6"/>
      <c r="D286" s="6"/>
      <c r="E286" s="45"/>
    </row>
    <row r="287" spans="1:5" s="27" customFormat="1">
      <c r="A287" s="44"/>
      <c r="B287" s="6"/>
      <c r="C287" s="6"/>
      <c r="D287" s="6"/>
      <c r="E287" s="45"/>
    </row>
    <row r="288" spans="1:5" s="27" customFormat="1">
      <c r="A288" s="44"/>
      <c r="B288" s="6"/>
      <c r="C288" s="6"/>
      <c r="D288" s="6"/>
      <c r="E288" s="45"/>
    </row>
    <row r="289" spans="1:5" s="27" customFormat="1">
      <c r="A289" s="44"/>
      <c r="B289" s="6"/>
      <c r="C289" s="6"/>
      <c r="D289" s="6"/>
      <c r="E289" s="45"/>
    </row>
    <row r="290" spans="1:5" s="27" customFormat="1">
      <c r="A290" s="44"/>
      <c r="B290" s="6"/>
      <c r="C290" s="6"/>
      <c r="D290" s="6"/>
      <c r="E290" s="45"/>
    </row>
    <row r="291" spans="1:5" s="27" customFormat="1">
      <c r="A291" s="44"/>
      <c r="B291" s="6"/>
      <c r="C291" s="6"/>
      <c r="D291" s="6"/>
      <c r="E291" s="45"/>
    </row>
    <row r="292" spans="1:5" s="27" customFormat="1">
      <c r="A292" s="44"/>
      <c r="B292" s="6"/>
      <c r="C292" s="6"/>
      <c r="D292" s="6"/>
      <c r="E292" s="45"/>
    </row>
    <row r="293" spans="1:5" s="27" customFormat="1">
      <c r="A293" s="44"/>
      <c r="B293" s="6"/>
      <c r="C293" s="6"/>
      <c r="D293" s="6"/>
      <c r="E293" s="45"/>
    </row>
    <row r="294" spans="1:5" s="27" customFormat="1">
      <c r="A294" s="44"/>
      <c r="B294" s="6"/>
      <c r="C294" s="6"/>
      <c r="D294" s="6"/>
      <c r="E294" s="45"/>
    </row>
    <row r="295" spans="1:5" s="27" customFormat="1">
      <c r="A295" s="44"/>
      <c r="B295" s="6"/>
      <c r="C295" s="6"/>
      <c r="D295" s="6"/>
      <c r="E295" s="45"/>
    </row>
    <row r="296" spans="1:5" s="27" customFormat="1">
      <c r="A296" s="44"/>
      <c r="B296" s="6"/>
      <c r="C296" s="6"/>
      <c r="D296" s="6"/>
      <c r="E296" s="45"/>
    </row>
    <row r="297" spans="1:5" s="27" customFormat="1">
      <c r="A297" s="44"/>
      <c r="B297" s="6"/>
      <c r="C297" s="6"/>
      <c r="D297" s="6"/>
      <c r="E297" s="45"/>
    </row>
    <row r="298" spans="1:5" s="27" customFormat="1">
      <c r="A298" s="44"/>
      <c r="B298" s="6"/>
      <c r="C298" s="6"/>
      <c r="D298" s="6"/>
      <c r="E298" s="45"/>
    </row>
    <row r="299" spans="1:5" s="27" customFormat="1">
      <c r="A299" s="44"/>
      <c r="B299" s="6"/>
      <c r="C299" s="6"/>
      <c r="D299" s="6"/>
      <c r="E299" s="45"/>
    </row>
    <row r="300" spans="1:5" s="27" customFormat="1">
      <c r="A300" s="44"/>
      <c r="B300" s="6"/>
      <c r="C300" s="6"/>
      <c r="D300" s="6"/>
      <c r="E300" s="45"/>
    </row>
    <row r="301" spans="1:5" s="27" customFormat="1">
      <c r="A301" s="44"/>
      <c r="B301" s="6"/>
      <c r="C301" s="6"/>
      <c r="D301" s="6"/>
      <c r="E301" s="45"/>
    </row>
    <row r="302" spans="1:5" s="27" customFormat="1">
      <c r="A302" s="44"/>
      <c r="B302" s="6"/>
      <c r="C302" s="6"/>
      <c r="D302" s="6"/>
      <c r="E302" s="45"/>
    </row>
    <row r="303" spans="1:5" s="27" customFormat="1">
      <c r="A303" s="44"/>
      <c r="B303" s="6"/>
      <c r="C303" s="6"/>
      <c r="D303" s="6"/>
      <c r="E303" s="45"/>
    </row>
    <row r="304" spans="1:5" s="27" customFormat="1">
      <c r="A304" s="44"/>
      <c r="B304" s="6"/>
      <c r="C304" s="6"/>
      <c r="D304" s="6"/>
      <c r="E304" s="45"/>
    </row>
    <row r="305" spans="1:5" s="27" customFormat="1">
      <c r="A305" s="44"/>
      <c r="B305" s="6"/>
      <c r="C305" s="6"/>
      <c r="D305" s="6"/>
      <c r="E305" s="45"/>
    </row>
    <row r="306" spans="1:5" s="27" customFormat="1">
      <c r="A306" s="44"/>
      <c r="B306" s="6"/>
      <c r="C306" s="6"/>
      <c r="D306" s="6"/>
      <c r="E306" s="45"/>
    </row>
    <row r="307" spans="1:5" s="27" customFormat="1">
      <c r="A307" s="44"/>
      <c r="B307" s="6"/>
      <c r="C307" s="6"/>
      <c r="D307" s="6"/>
      <c r="E307" s="45"/>
    </row>
    <row r="308" spans="1:5" s="27" customFormat="1">
      <c r="A308" s="44"/>
      <c r="B308" s="6"/>
      <c r="C308" s="6"/>
      <c r="D308" s="6"/>
      <c r="E308" s="45"/>
    </row>
    <row r="309" spans="1:5" s="27" customFormat="1">
      <c r="A309" s="44"/>
      <c r="B309" s="6"/>
      <c r="C309" s="6"/>
      <c r="D309" s="6"/>
      <c r="E309" s="45"/>
    </row>
    <row r="310" spans="1:5" s="27" customFormat="1">
      <c r="A310" s="44"/>
      <c r="B310" s="6"/>
      <c r="C310" s="6"/>
      <c r="D310" s="6"/>
      <c r="E310" s="45"/>
    </row>
    <row r="311" spans="1:5" s="27" customFormat="1">
      <c r="A311" s="44"/>
      <c r="B311" s="6"/>
      <c r="C311" s="6"/>
      <c r="D311" s="6"/>
      <c r="E311" s="45"/>
    </row>
    <row r="312" spans="1:5" s="27" customFormat="1">
      <c r="A312" s="44"/>
      <c r="B312" s="6"/>
      <c r="C312" s="6"/>
      <c r="D312" s="6"/>
      <c r="E312" s="45"/>
    </row>
    <row r="313" spans="1:5" s="27" customFormat="1">
      <c r="A313" s="44"/>
      <c r="B313" s="6"/>
      <c r="C313" s="6"/>
      <c r="D313" s="6"/>
      <c r="E313" s="45"/>
    </row>
  </sheetData>
  <mergeCells count="23">
    <mergeCell ref="A8:E8"/>
    <mergeCell ref="A6:E6"/>
    <mergeCell ref="A13:E13"/>
    <mergeCell ref="A28:E28"/>
    <mergeCell ref="A43:E43"/>
    <mergeCell ref="A68:B68"/>
    <mergeCell ref="A63:B63"/>
    <mergeCell ref="A64:B64"/>
    <mergeCell ref="A65:B65"/>
    <mergeCell ref="F66:G66"/>
    <mergeCell ref="A62:B62"/>
    <mergeCell ref="C60:E60"/>
    <mergeCell ref="A58:G58"/>
    <mergeCell ref="A66:B66"/>
    <mergeCell ref="A67:B67"/>
    <mergeCell ref="A60:B60"/>
    <mergeCell ref="F67:G67"/>
    <mergeCell ref="F68:G68"/>
    <mergeCell ref="F60:G60"/>
    <mergeCell ref="F63:G63"/>
    <mergeCell ref="F64:G64"/>
    <mergeCell ref="F65:G65"/>
    <mergeCell ref="F62:G62"/>
  </mergeCells>
  <phoneticPr fontId="0" type="noConversion"/>
  <pageMargins left="0.75" right="0.75" top="1" bottom="1" header="0" footer="0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8:G22"/>
  <sheetViews>
    <sheetView showGridLines="0" zoomScale="75" zoomScaleNormal="75" workbookViewId="0"/>
  </sheetViews>
  <sheetFormatPr baseColWidth="10" defaultRowHeight="12.75"/>
  <cols>
    <col min="2" max="2" width="47.42578125" customWidth="1"/>
    <col min="3" max="3" width="9" customWidth="1"/>
    <col min="4" max="4" width="13.42578125" bestFit="1" customWidth="1"/>
    <col min="6" max="6" width="18.140625" customWidth="1"/>
    <col min="7" max="7" width="16.42578125" customWidth="1"/>
  </cols>
  <sheetData>
    <row r="8" spans="2:7" ht="13.5" thickBot="1"/>
    <row r="9" spans="2:7" ht="18.75" thickBot="1">
      <c r="B9" s="519" t="s">
        <v>232</v>
      </c>
      <c r="C9" s="520"/>
      <c r="D9" s="521"/>
    </row>
    <row r="10" spans="2:7" ht="12.75" customHeight="1" thickBot="1">
      <c r="B10" s="528"/>
      <c r="C10" s="528"/>
      <c r="F10" s="529" t="s">
        <v>84</v>
      </c>
      <c r="G10" s="530"/>
    </row>
    <row r="11" spans="2:7" ht="13.5" thickBot="1">
      <c r="B11" s="524" t="s">
        <v>143</v>
      </c>
      <c r="C11" s="525"/>
      <c r="D11" s="236">
        <f>SUM(D12,D13,D16)</f>
        <v>0</v>
      </c>
      <c r="F11" s="531"/>
      <c r="G11" s="532"/>
    </row>
    <row r="12" spans="2:7">
      <c r="B12" s="522" t="s">
        <v>388</v>
      </c>
      <c r="C12" s="523"/>
      <c r="D12" s="238">
        <v>0</v>
      </c>
      <c r="E12" s="294">
        <f>SUM(D12:D13)</f>
        <v>0</v>
      </c>
      <c r="F12" s="295" t="s">
        <v>125</v>
      </c>
    </row>
    <row r="13" spans="2:7">
      <c r="B13" s="522" t="s">
        <v>389</v>
      </c>
      <c r="C13" s="523"/>
      <c r="D13" s="238">
        <v>0</v>
      </c>
      <c r="E13" s="296"/>
      <c r="F13" s="487" t="s">
        <v>69</v>
      </c>
      <c r="G13" s="511"/>
    </row>
    <row r="14" spans="2:7">
      <c r="B14" s="293" t="s">
        <v>277</v>
      </c>
      <c r="C14" s="237">
        <v>7.0000000000000007E-2</v>
      </c>
      <c r="D14" s="238">
        <v>0</v>
      </c>
      <c r="E14" s="297"/>
      <c r="F14" s="512"/>
      <c r="G14" s="513"/>
    </row>
    <row r="15" spans="2:7">
      <c r="B15" s="293" t="s">
        <v>278</v>
      </c>
      <c r="C15" s="237">
        <v>0.06</v>
      </c>
      <c r="D15" s="238">
        <v>0</v>
      </c>
      <c r="E15" s="298"/>
      <c r="F15" s="512"/>
      <c r="G15" s="513"/>
    </row>
    <row r="16" spans="2:7" ht="13.5" thickBot="1">
      <c r="B16" s="533" t="s">
        <v>228</v>
      </c>
      <c r="C16" s="534"/>
      <c r="D16" s="239">
        <v>0</v>
      </c>
      <c r="E16" s="298"/>
      <c r="F16" s="512"/>
      <c r="G16" s="513"/>
    </row>
    <row r="17" spans="2:7" ht="13.5" thickBot="1">
      <c r="B17" s="528"/>
      <c r="C17" s="528"/>
      <c r="D17" s="7"/>
      <c r="F17" s="512"/>
      <c r="G17" s="513"/>
    </row>
    <row r="18" spans="2:7" ht="13.5" thickBot="1">
      <c r="B18" s="526" t="s">
        <v>231</v>
      </c>
      <c r="C18" s="527"/>
      <c r="D18" s="135">
        <f>SUM(D12:D16)</f>
        <v>0</v>
      </c>
      <c r="F18" s="512"/>
      <c r="G18" s="513"/>
    </row>
    <row r="19" spans="2:7">
      <c r="F19" s="512"/>
      <c r="G19" s="513"/>
    </row>
    <row r="20" spans="2:7">
      <c r="F20" s="512"/>
      <c r="G20" s="513"/>
    </row>
    <row r="21" spans="2:7">
      <c r="B21" s="535"/>
      <c r="C21" s="535"/>
      <c r="D21" s="535"/>
      <c r="E21" s="535"/>
      <c r="F21" s="514"/>
      <c r="G21" s="515"/>
    </row>
    <row r="22" spans="2:7">
      <c r="B22" s="535"/>
      <c r="C22" s="535"/>
      <c r="D22" s="535"/>
      <c r="E22" s="535"/>
    </row>
  </sheetData>
  <sheetProtection sheet="1"/>
  <mergeCells count="12">
    <mergeCell ref="B22:E22"/>
    <mergeCell ref="F10:G11"/>
    <mergeCell ref="B17:C17"/>
    <mergeCell ref="B16:C16"/>
    <mergeCell ref="F13:G21"/>
    <mergeCell ref="B21:E21"/>
    <mergeCell ref="B9:D9"/>
    <mergeCell ref="B13:C13"/>
    <mergeCell ref="B12:C12"/>
    <mergeCell ref="B11:C11"/>
    <mergeCell ref="B18:C18"/>
    <mergeCell ref="B10:C10"/>
  </mergeCells>
  <phoneticPr fontId="0" type="noConversion"/>
  <hyperlinks>
    <hyperlink ref="F10" location="Principal!A1" display="IR A MENU PRINCIPAL" xr:uid="{00000000-0004-0000-0200-000000000000}"/>
    <hyperlink ref="F10:G11" location="Principal!A1" tooltip="Enlace al MENU PRINCIPAL" display="IR A MENU PRINCIPAL" xr:uid="{00000000-0004-0000-0200-000001000000}"/>
  </hyperlinks>
  <pageMargins left="1.27" right="0.75" top="1.33" bottom="1" header="0" footer="0"/>
  <pageSetup paperSize="9" scale="92" orientation="portrait" horizontalDpi="360" verticalDpi="1200"/>
  <headerFooter alignWithMargins="0"/>
  <ignoredErrors>
    <ignoredError sqref="E12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8:N1927"/>
  <sheetViews>
    <sheetView showGridLines="0" zoomScale="75" zoomScaleNormal="75" workbookViewId="0"/>
  </sheetViews>
  <sheetFormatPr baseColWidth="10" defaultRowHeight="12.75"/>
  <cols>
    <col min="2" max="2" width="6.28515625" style="85" customWidth="1"/>
    <col min="3" max="3" width="10.28515625" style="85" customWidth="1"/>
    <col min="4" max="4" width="6.28515625" style="2" customWidth="1"/>
    <col min="5" max="5" width="13" style="85" customWidth="1"/>
    <col min="6" max="6" width="12.140625" style="85" customWidth="1"/>
    <col min="7" max="7" width="13.7109375" style="85" customWidth="1"/>
    <col min="8" max="8" width="14.42578125" style="85" customWidth="1"/>
    <col min="9" max="9" width="11.42578125" style="85"/>
    <col min="10" max="10" width="4.140625" customWidth="1"/>
    <col min="11" max="11" width="6" bestFit="1" customWidth="1"/>
    <col min="12" max="12" width="17.85546875" customWidth="1"/>
    <col min="13" max="13" width="16.140625" customWidth="1"/>
  </cols>
  <sheetData>
    <row r="8" spans="2:13" ht="13.5" thickBot="1"/>
    <row r="9" spans="2:13" ht="16.5" thickBot="1">
      <c r="B9" s="536" t="s">
        <v>422</v>
      </c>
      <c r="C9" s="537"/>
      <c r="D9" s="537"/>
      <c r="E9" s="537"/>
      <c r="F9" s="537"/>
      <c r="G9" s="537"/>
      <c r="H9" s="537"/>
      <c r="I9" s="538"/>
    </row>
    <row r="10" spans="2:13" s="302" customFormat="1" ht="12.75" customHeight="1">
      <c r="B10" s="539" t="s">
        <v>235</v>
      </c>
      <c r="C10" s="540"/>
      <c r="D10" s="540"/>
      <c r="E10" s="299" t="s">
        <v>236</v>
      </c>
      <c r="F10" s="300" t="s">
        <v>237</v>
      </c>
      <c r="G10" s="300"/>
      <c r="H10" s="300" t="s">
        <v>238</v>
      </c>
      <c r="I10" s="301"/>
      <c r="L10" s="545" t="s">
        <v>84</v>
      </c>
      <c r="M10" s="546"/>
    </row>
    <row r="11" spans="2:13" s="302" customFormat="1" ht="13.5" customHeight="1" thickBot="1">
      <c r="B11" s="541" t="s">
        <v>239</v>
      </c>
      <c r="C11" s="542"/>
      <c r="D11" s="542"/>
      <c r="E11" s="303" t="s">
        <v>240</v>
      </c>
      <c r="F11" s="303" t="s">
        <v>241</v>
      </c>
      <c r="G11" s="303" t="s">
        <v>242</v>
      </c>
      <c r="H11" s="303" t="s">
        <v>243</v>
      </c>
      <c r="I11" s="304" t="s">
        <v>244</v>
      </c>
      <c r="L11" s="547"/>
      <c r="M11" s="548"/>
    </row>
    <row r="12" spans="2:13" ht="13.5" thickBot="1">
      <c r="B12" s="305">
        <v>1</v>
      </c>
      <c r="C12" s="306">
        <v>1</v>
      </c>
      <c r="D12" s="307">
        <v>1</v>
      </c>
      <c r="E12" s="86">
        <f>Financiación!D14</f>
        <v>0</v>
      </c>
      <c r="F12" s="87">
        <f>Financiación!C14</f>
        <v>7.0000000000000007E-2</v>
      </c>
      <c r="G12" s="308">
        <f>F12/12</f>
        <v>5.8333333333333336E-3</v>
      </c>
      <c r="H12" s="240">
        <v>4</v>
      </c>
      <c r="I12" s="309">
        <f>H12*12</f>
        <v>48</v>
      </c>
    </row>
    <row r="13" spans="2:13" ht="13.5" thickBot="1">
      <c r="C13" s="310"/>
      <c r="E13"/>
    </row>
    <row r="14" spans="2:13" ht="14.25" thickTop="1" thickBot="1">
      <c r="E14"/>
      <c r="F14"/>
      <c r="G14" s="311" t="s">
        <v>423</v>
      </c>
      <c r="H14" s="3">
        <f>E12*((((1+G12)^I12)*G12)/(((1+G12)^I12)-1))</f>
        <v>0</v>
      </c>
    </row>
    <row r="15" spans="2:13" ht="14.25" thickTop="1" thickBot="1">
      <c r="E15"/>
      <c r="F15"/>
    </row>
    <row r="16" spans="2:13" ht="14.25" thickTop="1" thickBot="1">
      <c r="B16" s="312" t="s">
        <v>424</v>
      </c>
      <c r="C16" s="312" t="s">
        <v>425</v>
      </c>
      <c r="D16" s="313" t="s">
        <v>426</v>
      </c>
      <c r="E16" s="312" t="s">
        <v>427</v>
      </c>
      <c r="F16" s="312" t="s">
        <v>428</v>
      </c>
      <c r="G16" s="312" t="s">
        <v>236</v>
      </c>
      <c r="H16" s="312" t="s">
        <v>429</v>
      </c>
      <c r="I16" s="312" t="s">
        <v>430</v>
      </c>
    </row>
    <row r="17" spans="2:14" ht="14.25" thickTop="1" thickBot="1">
      <c r="B17" s="314"/>
      <c r="C17" s="314"/>
      <c r="D17" s="315"/>
      <c r="E17" s="314"/>
      <c r="F17" s="314"/>
      <c r="G17" s="314"/>
      <c r="H17" s="314"/>
      <c r="I17" s="314"/>
      <c r="L17" s="543" t="s">
        <v>74</v>
      </c>
      <c r="M17" s="544"/>
    </row>
    <row r="18" spans="2:14">
      <c r="B18" s="314"/>
      <c r="C18" s="314"/>
      <c r="D18" s="315"/>
      <c r="E18" s="314"/>
      <c r="F18" s="314"/>
      <c r="G18" s="314"/>
      <c r="H18" s="314"/>
      <c r="I18" s="314"/>
      <c r="L18" s="316" t="s">
        <v>28</v>
      </c>
      <c r="M18" s="316" t="s">
        <v>73</v>
      </c>
    </row>
    <row r="19" spans="2:14">
      <c r="B19" s="83"/>
      <c r="C19" s="83"/>
      <c r="D19" s="84">
        <v>0</v>
      </c>
      <c r="E19" s="83"/>
      <c r="F19" s="83"/>
      <c r="G19" s="83"/>
      <c r="H19" s="83"/>
      <c r="I19" s="83">
        <f>E12</f>
        <v>0</v>
      </c>
      <c r="K19" s="4" t="s">
        <v>70</v>
      </c>
      <c r="L19" s="88">
        <f>IF(E12=0,0,SUM(F20:F31))</f>
        <v>0</v>
      </c>
      <c r="M19" s="88">
        <f>SUM(G20:G31)</f>
        <v>0</v>
      </c>
      <c r="N19" s="317"/>
    </row>
    <row r="20" spans="2:14">
      <c r="B20" s="83">
        <f>C12</f>
        <v>1</v>
      </c>
      <c r="C20" s="83">
        <f>D12</f>
        <v>1</v>
      </c>
      <c r="D20" s="84">
        <v>1</v>
      </c>
      <c r="E20" s="83">
        <f>IF(D19=$I$12,SUM($E19:E$20),IF(D20="","",$H$14))</f>
        <v>0</v>
      </c>
      <c r="F20" s="83">
        <f>IF(D19=$I$12,SUM($F19:F$20),IF(D20="","",I19*($F$12/12)))</f>
        <v>0</v>
      </c>
      <c r="G20" s="83">
        <f>IF(D19=$I$12,SUM($G19:G$20),IF(D20="","",E20-F20))</f>
        <v>0</v>
      </c>
      <c r="H20" s="83">
        <f t="shared" ref="H20:H83" si="0">IF(D19=$I$12,0,IF(D20="","",H19+G20))</f>
        <v>0</v>
      </c>
      <c r="I20" s="83">
        <f t="shared" ref="I20:I83" si="1">IF(D19=$I$12,0,IF(D20="","",I19-G20))</f>
        <v>0</v>
      </c>
      <c r="K20" s="4" t="s">
        <v>71</v>
      </c>
      <c r="L20" s="88">
        <f>IF(E12=0,0,SUM(F32:F43))</f>
        <v>0</v>
      </c>
      <c r="M20" s="88">
        <f>SUM(G32:G43)</f>
        <v>0</v>
      </c>
      <c r="N20" s="317"/>
    </row>
    <row r="21" spans="2:14">
      <c r="B21" s="83">
        <f t="shared" ref="B21:B84" si="2">IF(D21="","",(B20+1)-(12*(C21-C20)))</f>
        <v>2</v>
      </c>
      <c r="C21" s="83">
        <f t="shared" ref="C21:C84" si="3">IF(D21="","",IF(B20=12,C20+1,C20))</f>
        <v>1</v>
      </c>
      <c r="D21" s="84">
        <f t="shared" ref="D21:D84" si="4">IF(D20="","",IF(D20=INT(ROUND($I$12,0)),"",D20+1))</f>
        <v>2</v>
      </c>
      <c r="E21" s="83">
        <f>IF(D20=$I$12,SUM($E$20:E20),IF(D21="","",$H$14))</f>
        <v>0</v>
      </c>
      <c r="F21" s="83">
        <f t="shared" ref="F21:F43" si="5">IF(D20=$I$12,0,IF(D21="","",I20*($F$12/12)))</f>
        <v>0</v>
      </c>
      <c r="G21" s="83">
        <f t="shared" ref="G21:G43" si="6">IF(D20=$I$12,0,IF(D21="","",E21-F21))</f>
        <v>0</v>
      </c>
      <c r="H21" s="83">
        <f t="shared" si="0"/>
        <v>0</v>
      </c>
      <c r="I21" s="83">
        <f t="shared" si="1"/>
        <v>0</v>
      </c>
      <c r="K21" s="4" t="s">
        <v>72</v>
      </c>
      <c r="L21" s="88">
        <f>IF(E12=0,0,SUM(F44:F55))</f>
        <v>0</v>
      </c>
      <c r="M21" s="88">
        <f>IF((M19+M20)=E12,0,SUM(G44:G55))</f>
        <v>0</v>
      </c>
    </row>
    <row r="22" spans="2:14">
      <c r="B22" s="83">
        <f t="shared" si="2"/>
        <v>3</v>
      </c>
      <c r="C22" s="83">
        <f t="shared" si="3"/>
        <v>1</v>
      </c>
      <c r="D22" s="84">
        <f t="shared" si="4"/>
        <v>3</v>
      </c>
      <c r="E22" s="83">
        <f>IF(D21=$I$12,SUM($E$20:E21),IF(D22="","",$H$14))</f>
        <v>0</v>
      </c>
      <c r="F22" s="83">
        <f t="shared" si="5"/>
        <v>0</v>
      </c>
      <c r="G22" s="83">
        <f t="shared" si="6"/>
        <v>0</v>
      </c>
      <c r="H22" s="83">
        <f t="shared" si="0"/>
        <v>0</v>
      </c>
      <c r="I22" s="83">
        <f t="shared" si="1"/>
        <v>0</v>
      </c>
    </row>
    <row r="23" spans="2:14">
      <c r="B23" s="83">
        <f t="shared" si="2"/>
        <v>4</v>
      </c>
      <c r="C23" s="83">
        <f t="shared" si="3"/>
        <v>1</v>
      </c>
      <c r="D23" s="84">
        <f t="shared" si="4"/>
        <v>4</v>
      </c>
      <c r="E23" s="83">
        <f>IF(D22=$I$12,SUM($E$20:E22),IF(D23="","",$H$14))</f>
        <v>0</v>
      </c>
      <c r="F23" s="83">
        <f t="shared" si="5"/>
        <v>0</v>
      </c>
      <c r="G23" s="83">
        <f t="shared" si="6"/>
        <v>0</v>
      </c>
      <c r="H23" s="83">
        <f t="shared" si="0"/>
        <v>0</v>
      </c>
      <c r="I23" s="83">
        <f t="shared" si="1"/>
        <v>0</v>
      </c>
    </row>
    <row r="24" spans="2:14">
      <c r="B24" s="83">
        <f t="shared" si="2"/>
        <v>5</v>
      </c>
      <c r="C24" s="83">
        <f t="shared" si="3"/>
        <v>1</v>
      </c>
      <c r="D24" s="84">
        <f t="shared" si="4"/>
        <v>5</v>
      </c>
      <c r="E24" s="83">
        <f>IF(D23=$I$12,SUM($E$20:E23),IF(D24="","",$H$14))</f>
        <v>0</v>
      </c>
      <c r="F24" s="83">
        <f t="shared" si="5"/>
        <v>0</v>
      </c>
      <c r="G24" s="83">
        <f t="shared" si="6"/>
        <v>0</v>
      </c>
      <c r="H24" s="83">
        <f t="shared" si="0"/>
        <v>0</v>
      </c>
      <c r="I24" s="83">
        <f t="shared" si="1"/>
        <v>0</v>
      </c>
      <c r="L24" s="487" t="s">
        <v>69</v>
      </c>
      <c r="M24" s="511"/>
    </row>
    <row r="25" spans="2:14">
      <c r="B25" s="83">
        <f t="shared" si="2"/>
        <v>6</v>
      </c>
      <c r="C25" s="83">
        <f t="shared" si="3"/>
        <v>1</v>
      </c>
      <c r="D25" s="84">
        <f t="shared" si="4"/>
        <v>6</v>
      </c>
      <c r="E25" s="83">
        <f>IF(D24=$I$12,SUM($E$20:E24),IF(D25="","",$H$14))</f>
        <v>0</v>
      </c>
      <c r="F25" s="83">
        <f t="shared" si="5"/>
        <v>0</v>
      </c>
      <c r="G25" s="83">
        <f t="shared" si="6"/>
        <v>0</v>
      </c>
      <c r="H25" s="83">
        <f t="shared" si="0"/>
        <v>0</v>
      </c>
      <c r="I25" s="83">
        <f t="shared" si="1"/>
        <v>0</v>
      </c>
      <c r="L25" s="512"/>
      <c r="M25" s="513"/>
    </row>
    <row r="26" spans="2:14">
      <c r="B26" s="83">
        <f t="shared" si="2"/>
        <v>7</v>
      </c>
      <c r="C26" s="83">
        <f t="shared" si="3"/>
        <v>1</v>
      </c>
      <c r="D26" s="84">
        <f t="shared" si="4"/>
        <v>7</v>
      </c>
      <c r="E26" s="83">
        <f>IF(D25=$I$12,SUM($E$20:E25),IF(D26="","",$H$14))</f>
        <v>0</v>
      </c>
      <c r="F26" s="83">
        <f t="shared" si="5"/>
        <v>0</v>
      </c>
      <c r="G26" s="83">
        <f t="shared" si="6"/>
        <v>0</v>
      </c>
      <c r="H26" s="83">
        <f t="shared" si="0"/>
        <v>0</v>
      </c>
      <c r="I26" s="83">
        <f t="shared" si="1"/>
        <v>0</v>
      </c>
      <c r="L26" s="512"/>
      <c r="M26" s="513"/>
    </row>
    <row r="27" spans="2:14">
      <c r="B27" s="83">
        <f t="shared" si="2"/>
        <v>8</v>
      </c>
      <c r="C27" s="83">
        <f t="shared" si="3"/>
        <v>1</v>
      </c>
      <c r="D27" s="84">
        <f t="shared" si="4"/>
        <v>8</v>
      </c>
      <c r="E27" s="83">
        <f>IF(D26=$I$12,SUM($E$20:E26),IF(D27="","",$H$14))</f>
        <v>0</v>
      </c>
      <c r="F27" s="83">
        <f t="shared" si="5"/>
        <v>0</v>
      </c>
      <c r="G27" s="83">
        <f t="shared" si="6"/>
        <v>0</v>
      </c>
      <c r="H27" s="83">
        <f t="shared" si="0"/>
        <v>0</v>
      </c>
      <c r="I27" s="83">
        <f t="shared" si="1"/>
        <v>0</v>
      </c>
      <c r="L27" s="512"/>
      <c r="M27" s="513"/>
    </row>
    <row r="28" spans="2:14">
      <c r="B28" s="83">
        <f t="shared" si="2"/>
        <v>9</v>
      </c>
      <c r="C28" s="83">
        <f t="shared" si="3"/>
        <v>1</v>
      </c>
      <c r="D28" s="84">
        <f t="shared" si="4"/>
        <v>9</v>
      </c>
      <c r="E28" s="83">
        <f>IF(D27=$I$12,SUM($E$20:E27),IF(D28="","",$H$14))</f>
        <v>0</v>
      </c>
      <c r="F28" s="83">
        <f t="shared" si="5"/>
        <v>0</v>
      </c>
      <c r="G28" s="83">
        <f t="shared" si="6"/>
        <v>0</v>
      </c>
      <c r="H28" s="83">
        <f t="shared" si="0"/>
        <v>0</v>
      </c>
      <c r="I28" s="83">
        <f t="shared" si="1"/>
        <v>0</v>
      </c>
      <c r="L28" s="512"/>
      <c r="M28" s="513"/>
    </row>
    <row r="29" spans="2:14">
      <c r="B29" s="83">
        <f t="shared" si="2"/>
        <v>10</v>
      </c>
      <c r="C29" s="83">
        <f t="shared" si="3"/>
        <v>1</v>
      </c>
      <c r="D29" s="84">
        <f t="shared" si="4"/>
        <v>10</v>
      </c>
      <c r="E29" s="83">
        <f>IF(D28=$I$12,SUM($E$20:E28),IF(D29="","",$H$14))</f>
        <v>0</v>
      </c>
      <c r="F29" s="83">
        <f t="shared" si="5"/>
        <v>0</v>
      </c>
      <c r="G29" s="83">
        <f t="shared" si="6"/>
        <v>0</v>
      </c>
      <c r="H29" s="83">
        <f t="shared" si="0"/>
        <v>0</v>
      </c>
      <c r="I29" s="83">
        <f t="shared" si="1"/>
        <v>0</v>
      </c>
      <c r="L29" s="512"/>
      <c r="M29" s="513"/>
    </row>
    <row r="30" spans="2:14">
      <c r="B30" s="83">
        <f t="shared" si="2"/>
        <v>11</v>
      </c>
      <c r="C30" s="83">
        <f t="shared" si="3"/>
        <v>1</v>
      </c>
      <c r="D30" s="84">
        <f t="shared" si="4"/>
        <v>11</v>
      </c>
      <c r="E30" s="83">
        <f>IF(D29=$I$12,SUM($E$20:E29),IF(D30="","",$H$14))</f>
        <v>0</v>
      </c>
      <c r="F30" s="83">
        <f t="shared" si="5"/>
        <v>0</v>
      </c>
      <c r="G30" s="83">
        <f t="shared" si="6"/>
        <v>0</v>
      </c>
      <c r="H30" s="83">
        <f t="shared" si="0"/>
        <v>0</v>
      </c>
      <c r="I30" s="83">
        <f t="shared" si="1"/>
        <v>0</v>
      </c>
      <c r="L30" s="512"/>
      <c r="M30" s="513"/>
    </row>
    <row r="31" spans="2:14">
      <c r="B31" s="83">
        <f t="shared" si="2"/>
        <v>12</v>
      </c>
      <c r="C31" s="83">
        <f t="shared" si="3"/>
        <v>1</v>
      </c>
      <c r="D31" s="84">
        <f t="shared" si="4"/>
        <v>12</v>
      </c>
      <c r="E31" s="83">
        <f>IF(D30=$I$12,SUM($E$20:E30),IF(D31="","",$H$14))</f>
        <v>0</v>
      </c>
      <c r="F31" s="83">
        <f t="shared" si="5"/>
        <v>0</v>
      </c>
      <c r="G31" s="83">
        <f t="shared" si="6"/>
        <v>0</v>
      </c>
      <c r="H31" s="83">
        <f t="shared" si="0"/>
        <v>0</v>
      </c>
      <c r="I31" s="83">
        <f t="shared" si="1"/>
        <v>0</v>
      </c>
      <c r="L31" s="512"/>
      <c r="M31" s="513"/>
    </row>
    <row r="32" spans="2:14">
      <c r="B32" s="83">
        <f t="shared" si="2"/>
        <v>1</v>
      </c>
      <c r="C32" s="83">
        <f t="shared" si="3"/>
        <v>2</v>
      </c>
      <c r="D32" s="84">
        <f t="shared" si="4"/>
        <v>13</v>
      </c>
      <c r="E32" s="83">
        <f>IF(D31=$I$12,SUM($E$20:E31),IF(D32="","",$H$14))</f>
        <v>0</v>
      </c>
      <c r="F32" s="83">
        <f t="shared" si="5"/>
        <v>0</v>
      </c>
      <c r="G32" s="83">
        <f t="shared" si="6"/>
        <v>0</v>
      </c>
      <c r="H32" s="83">
        <f t="shared" si="0"/>
        <v>0</v>
      </c>
      <c r="I32" s="83">
        <f t="shared" si="1"/>
        <v>0</v>
      </c>
      <c r="L32" s="514"/>
      <c r="M32" s="515"/>
    </row>
    <row r="33" spans="2:9">
      <c r="B33" s="83">
        <f t="shared" si="2"/>
        <v>2</v>
      </c>
      <c r="C33" s="83">
        <f t="shared" si="3"/>
        <v>2</v>
      </c>
      <c r="D33" s="84">
        <f t="shared" si="4"/>
        <v>14</v>
      </c>
      <c r="E33" s="83">
        <f>IF(D32=$I$12,SUM($E$20:E32),IF(D33="","",$H$14))</f>
        <v>0</v>
      </c>
      <c r="F33" s="83">
        <f t="shared" si="5"/>
        <v>0</v>
      </c>
      <c r="G33" s="83">
        <f t="shared" si="6"/>
        <v>0</v>
      </c>
      <c r="H33" s="83">
        <f t="shared" si="0"/>
        <v>0</v>
      </c>
      <c r="I33" s="83">
        <f t="shared" si="1"/>
        <v>0</v>
      </c>
    </row>
    <row r="34" spans="2:9">
      <c r="B34" s="83">
        <f t="shared" si="2"/>
        <v>3</v>
      </c>
      <c r="C34" s="83">
        <f t="shared" si="3"/>
        <v>2</v>
      </c>
      <c r="D34" s="84">
        <f t="shared" si="4"/>
        <v>15</v>
      </c>
      <c r="E34" s="83">
        <f>IF(D33=$I$12,SUM($E$20:E33),IF(D34="","",$H$14))</f>
        <v>0</v>
      </c>
      <c r="F34" s="83">
        <f t="shared" si="5"/>
        <v>0</v>
      </c>
      <c r="G34" s="83">
        <f t="shared" si="6"/>
        <v>0</v>
      </c>
      <c r="H34" s="83">
        <f t="shared" si="0"/>
        <v>0</v>
      </c>
      <c r="I34" s="83">
        <f t="shared" si="1"/>
        <v>0</v>
      </c>
    </row>
    <row r="35" spans="2:9">
      <c r="B35" s="83">
        <f t="shared" si="2"/>
        <v>4</v>
      </c>
      <c r="C35" s="83">
        <f t="shared" si="3"/>
        <v>2</v>
      </c>
      <c r="D35" s="84">
        <f t="shared" si="4"/>
        <v>16</v>
      </c>
      <c r="E35" s="83">
        <f>IF(D34=$I$12,SUM($E$20:E34),IF(D35="","",$H$14))</f>
        <v>0</v>
      </c>
      <c r="F35" s="83">
        <f t="shared" si="5"/>
        <v>0</v>
      </c>
      <c r="G35" s="83">
        <f t="shared" si="6"/>
        <v>0</v>
      </c>
      <c r="H35" s="83">
        <f t="shared" si="0"/>
        <v>0</v>
      </c>
      <c r="I35" s="83">
        <f t="shared" si="1"/>
        <v>0</v>
      </c>
    </row>
    <row r="36" spans="2:9">
      <c r="B36" s="83">
        <f t="shared" si="2"/>
        <v>5</v>
      </c>
      <c r="C36" s="83">
        <f t="shared" si="3"/>
        <v>2</v>
      </c>
      <c r="D36" s="84">
        <f t="shared" si="4"/>
        <v>17</v>
      </c>
      <c r="E36" s="83">
        <f>IF(D35=$I$12,SUM($E$20:E35),IF(D36="","",$H$14))</f>
        <v>0</v>
      </c>
      <c r="F36" s="83">
        <f t="shared" si="5"/>
        <v>0</v>
      </c>
      <c r="G36" s="83">
        <f t="shared" si="6"/>
        <v>0</v>
      </c>
      <c r="H36" s="83">
        <f t="shared" si="0"/>
        <v>0</v>
      </c>
      <c r="I36" s="83">
        <f t="shared" si="1"/>
        <v>0</v>
      </c>
    </row>
    <row r="37" spans="2:9">
      <c r="B37" s="83">
        <f t="shared" si="2"/>
        <v>6</v>
      </c>
      <c r="C37" s="83">
        <f t="shared" si="3"/>
        <v>2</v>
      </c>
      <c r="D37" s="84">
        <f t="shared" si="4"/>
        <v>18</v>
      </c>
      <c r="E37" s="83">
        <f>IF(D36=$I$12,SUM($E$20:E36),IF(D37="","",$H$14))</f>
        <v>0</v>
      </c>
      <c r="F37" s="83">
        <f t="shared" si="5"/>
        <v>0</v>
      </c>
      <c r="G37" s="83">
        <f t="shared" si="6"/>
        <v>0</v>
      </c>
      <c r="H37" s="83">
        <f t="shared" si="0"/>
        <v>0</v>
      </c>
      <c r="I37" s="83">
        <f t="shared" si="1"/>
        <v>0</v>
      </c>
    </row>
    <row r="38" spans="2:9">
      <c r="B38" s="83">
        <f t="shared" si="2"/>
        <v>7</v>
      </c>
      <c r="C38" s="83">
        <f t="shared" si="3"/>
        <v>2</v>
      </c>
      <c r="D38" s="84">
        <f t="shared" si="4"/>
        <v>19</v>
      </c>
      <c r="E38" s="83">
        <f>IF(D37=$I$12,SUM($E$20:E37),IF(D38="","",$H$14))</f>
        <v>0</v>
      </c>
      <c r="F38" s="83">
        <f t="shared" si="5"/>
        <v>0</v>
      </c>
      <c r="G38" s="83">
        <f t="shared" si="6"/>
        <v>0</v>
      </c>
      <c r="H38" s="83">
        <f t="shared" si="0"/>
        <v>0</v>
      </c>
      <c r="I38" s="83">
        <f t="shared" si="1"/>
        <v>0</v>
      </c>
    </row>
    <row r="39" spans="2:9">
      <c r="B39" s="83">
        <f t="shared" si="2"/>
        <v>8</v>
      </c>
      <c r="C39" s="83">
        <f t="shared" si="3"/>
        <v>2</v>
      </c>
      <c r="D39" s="84">
        <f t="shared" si="4"/>
        <v>20</v>
      </c>
      <c r="E39" s="83">
        <f>IF(D38=$I$12,SUM($E$20:E38),IF(D39="","",$H$14))</f>
        <v>0</v>
      </c>
      <c r="F39" s="83">
        <f t="shared" si="5"/>
        <v>0</v>
      </c>
      <c r="G39" s="83">
        <f t="shared" si="6"/>
        <v>0</v>
      </c>
      <c r="H39" s="83">
        <f t="shared" si="0"/>
        <v>0</v>
      </c>
      <c r="I39" s="83">
        <f t="shared" si="1"/>
        <v>0</v>
      </c>
    </row>
    <row r="40" spans="2:9">
      <c r="B40" s="83">
        <f t="shared" si="2"/>
        <v>9</v>
      </c>
      <c r="C40" s="83">
        <f t="shared" si="3"/>
        <v>2</v>
      </c>
      <c r="D40" s="84">
        <f t="shared" si="4"/>
        <v>21</v>
      </c>
      <c r="E40" s="83">
        <f>IF(D39=$I$12,SUM($E$20:E39),IF(D40="","",$H$14))</f>
        <v>0</v>
      </c>
      <c r="F40" s="83">
        <f t="shared" si="5"/>
        <v>0</v>
      </c>
      <c r="G40" s="83">
        <f t="shared" si="6"/>
        <v>0</v>
      </c>
      <c r="H40" s="83">
        <f t="shared" si="0"/>
        <v>0</v>
      </c>
      <c r="I40" s="83">
        <f t="shared" si="1"/>
        <v>0</v>
      </c>
    </row>
    <row r="41" spans="2:9">
      <c r="B41" s="83">
        <f t="shared" si="2"/>
        <v>10</v>
      </c>
      <c r="C41" s="83">
        <f t="shared" si="3"/>
        <v>2</v>
      </c>
      <c r="D41" s="84">
        <f t="shared" si="4"/>
        <v>22</v>
      </c>
      <c r="E41" s="83">
        <f>IF(D40=$I$12,SUM($E$20:E40),IF(D41="","",$H$14))</f>
        <v>0</v>
      </c>
      <c r="F41" s="83">
        <f t="shared" si="5"/>
        <v>0</v>
      </c>
      <c r="G41" s="83">
        <f t="shared" si="6"/>
        <v>0</v>
      </c>
      <c r="H41" s="83">
        <f t="shared" si="0"/>
        <v>0</v>
      </c>
      <c r="I41" s="83">
        <f t="shared" si="1"/>
        <v>0</v>
      </c>
    </row>
    <row r="42" spans="2:9">
      <c r="B42" s="83">
        <f t="shared" si="2"/>
        <v>11</v>
      </c>
      <c r="C42" s="83">
        <f t="shared" si="3"/>
        <v>2</v>
      </c>
      <c r="D42" s="84">
        <f t="shared" si="4"/>
        <v>23</v>
      </c>
      <c r="E42" s="83">
        <f>IF(D41=$I$12,SUM($E$20:E41),IF(D42="","",$H$14))</f>
        <v>0</v>
      </c>
      <c r="F42" s="83">
        <f t="shared" si="5"/>
        <v>0</v>
      </c>
      <c r="G42" s="83">
        <f t="shared" si="6"/>
        <v>0</v>
      </c>
      <c r="H42" s="83">
        <f t="shared" si="0"/>
        <v>0</v>
      </c>
      <c r="I42" s="83">
        <f t="shared" si="1"/>
        <v>0</v>
      </c>
    </row>
    <row r="43" spans="2:9">
      <c r="B43" s="83">
        <f t="shared" si="2"/>
        <v>12</v>
      </c>
      <c r="C43" s="83">
        <f t="shared" si="3"/>
        <v>2</v>
      </c>
      <c r="D43" s="84">
        <f t="shared" si="4"/>
        <v>24</v>
      </c>
      <c r="E43" s="83">
        <f>IF(D42=$I$12,SUM($E$20:E42),IF(D43="","",$H$14))</f>
        <v>0</v>
      </c>
      <c r="F43" s="83">
        <f t="shared" si="5"/>
        <v>0</v>
      </c>
      <c r="G43" s="83">
        <f t="shared" si="6"/>
        <v>0</v>
      </c>
      <c r="H43" s="83">
        <f t="shared" si="0"/>
        <v>0</v>
      </c>
      <c r="I43" s="83">
        <f t="shared" si="1"/>
        <v>0</v>
      </c>
    </row>
    <row r="44" spans="2:9">
      <c r="B44" s="83">
        <f t="shared" si="2"/>
        <v>1</v>
      </c>
      <c r="C44" s="83">
        <f t="shared" si="3"/>
        <v>3</v>
      </c>
      <c r="D44" s="84">
        <f t="shared" si="4"/>
        <v>25</v>
      </c>
      <c r="E44" s="83">
        <f>IF(D43=$I$12,SUM($E$20:E43),IF(D44="","",$H$14))</f>
        <v>0</v>
      </c>
      <c r="F44" s="83">
        <f>IF(D43=$I$12,0,IF(D44="","",I43*($F$12/12)))</f>
        <v>0</v>
      </c>
      <c r="G44" s="83">
        <f>IF(D43=$I$12,0,IF(D44="","",E44-F44))</f>
        <v>0</v>
      </c>
      <c r="H44" s="83">
        <f t="shared" si="0"/>
        <v>0</v>
      </c>
      <c r="I44" s="83">
        <f t="shared" si="1"/>
        <v>0</v>
      </c>
    </row>
    <row r="45" spans="2:9">
      <c r="B45" s="83">
        <f t="shared" si="2"/>
        <v>2</v>
      </c>
      <c r="C45" s="83">
        <f t="shared" si="3"/>
        <v>3</v>
      </c>
      <c r="D45" s="84">
        <f t="shared" si="4"/>
        <v>26</v>
      </c>
      <c r="E45" s="83">
        <f>IF(D44=$I$12,SUM($E$20:E44),IF(D45="","",$H$14))</f>
        <v>0</v>
      </c>
      <c r="F45" s="83">
        <f t="shared" ref="F45:F108" si="7">IF(D44=$I$12,0,IF(D45="","",I44*($F$12/12)))</f>
        <v>0</v>
      </c>
      <c r="G45" s="83">
        <f t="shared" ref="G45:G108" si="8">IF(D44=$I$12,0,IF(D45="","",E45-F45))</f>
        <v>0</v>
      </c>
      <c r="H45" s="83">
        <f t="shared" si="0"/>
        <v>0</v>
      </c>
      <c r="I45" s="83">
        <f t="shared" si="1"/>
        <v>0</v>
      </c>
    </row>
    <row r="46" spans="2:9">
      <c r="B46" s="83">
        <f t="shared" si="2"/>
        <v>3</v>
      </c>
      <c r="C46" s="83">
        <f t="shared" si="3"/>
        <v>3</v>
      </c>
      <c r="D46" s="84">
        <f t="shared" si="4"/>
        <v>27</v>
      </c>
      <c r="E46" s="83">
        <f>IF(D45=$I$12,SUM($E$20:E45),IF(D46="","",$H$14))</f>
        <v>0</v>
      </c>
      <c r="F46" s="83">
        <f t="shared" si="7"/>
        <v>0</v>
      </c>
      <c r="G46" s="83">
        <f t="shared" si="8"/>
        <v>0</v>
      </c>
      <c r="H46" s="83">
        <f t="shared" si="0"/>
        <v>0</v>
      </c>
      <c r="I46" s="83">
        <f t="shared" si="1"/>
        <v>0</v>
      </c>
    </row>
    <row r="47" spans="2:9">
      <c r="B47" s="83">
        <f t="shared" si="2"/>
        <v>4</v>
      </c>
      <c r="C47" s="83">
        <f t="shared" si="3"/>
        <v>3</v>
      </c>
      <c r="D47" s="84">
        <f t="shared" si="4"/>
        <v>28</v>
      </c>
      <c r="E47" s="83">
        <f>IF(D46=$I$12,SUM($E$20:E46),IF(D47="","",$H$14))</f>
        <v>0</v>
      </c>
      <c r="F47" s="83">
        <f t="shared" si="7"/>
        <v>0</v>
      </c>
      <c r="G47" s="83">
        <f t="shared" si="8"/>
        <v>0</v>
      </c>
      <c r="H47" s="83">
        <f t="shared" si="0"/>
        <v>0</v>
      </c>
      <c r="I47" s="83">
        <f t="shared" si="1"/>
        <v>0</v>
      </c>
    </row>
    <row r="48" spans="2:9">
      <c r="B48" s="83">
        <f t="shared" si="2"/>
        <v>5</v>
      </c>
      <c r="C48" s="83">
        <f t="shared" si="3"/>
        <v>3</v>
      </c>
      <c r="D48" s="84">
        <f t="shared" si="4"/>
        <v>29</v>
      </c>
      <c r="E48" s="83">
        <f>IF(D47=$I$12,SUM($E$20:E47),IF(D48="","",$H$14))</f>
        <v>0</v>
      </c>
      <c r="F48" s="83">
        <f t="shared" si="7"/>
        <v>0</v>
      </c>
      <c r="G48" s="83">
        <f t="shared" si="8"/>
        <v>0</v>
      </c>
      <c r="H48" s="83">
        <f t="shared" si="0"/>
        <v>0</v>
      </c>
      <c r="I48" s="83">
        <f t="shared" si="1"/>
        <v>0</v>
      </c>
    </row>
    <row r="49" spans="2:13">
      <c r="B49" s="83">
        <f t="shared" si="2"/>
        <v>6</v>
      </c>
      <c r="C49" s="83">
        <f t="shared" si="3"/>
        <v>3</v>
      </c>
      <c r="D49" s="84">
        <f t="shared" si="4"/>
        <v>30</v>
      </c>
      <c r="E49" s="83">
        <f>IF(D48=$I$12,SUM($E$20:E48),IF(D49="","",$H$14))</f>
        <v>0</v>
      </c>
      <c r="F49" s="83">
        <f t="shared" si="7"/>
        <v>0</v>
      </c>
      <c r="G49" s="83">
        <f t="shared" si="8"/>
        <v>0</v>
      </c>
      <c r="H49" s="83">
        <f t="shared" si="0"/>
        <v>0</v>
      </c>
      <c r="I49" s="83">
        <f t="shared" si="1"/>
        <v>0</v>
      </c>
    </row>
    <row r="50" spans="2:13">
      <c r="B50" s="83">
        <f t="shared" si="2"/>
        <v>7</v>
      </c>
      <c r="C50" s="83">
        <f t="shared" si="3"/>
        <v>3</v>
      </c>
      <c r="D50" s="84">
        <f t="shared" si="4"/>
        <v>31</v>
      </c>
      <c r="E50" s="83">
        <f>IF(D49=$I$12,SUM($E$20:E49),IF(D50="","",$H$14))</f>
        <v>0</v>
      </c>
      <c r="F50" s="83">
        <f t="shared" si="7"/>
        <v>0</v>
      </c>
      <c r="G50" s="83">
        <f t="shared" si="8"/>
        <v>0</v>
      </c>
      <c r="H50" s="83">
        <f t="shared" si="0"/>
        <v>0</v>
      </c>
      <c r="I50" s="83">
        <f t="shared" si="1"/>
        <v>0</v>
      </c>
    </row>
    <row r="51" spans="2:13">
      <c r="B51" s="83">
        <f t="shared" si="2"/>
        <v>8</v>
      </c>
      <c r="C51" s="83">
        <f t="shared" si="3"/>
        <v>3</v>
      </c>
      <c r="D51" s="84">
        <f t="shared" si="4"/>
        <v>32</v>
      </c>
      <c r="E51" s="83">
        <f>IF(D50=$I$12,SUM($E$20:E50),IF(D51="","",$H$14))</f>
        <v>0</v>
      </c>
      <c r="F51" s="83">
        <f t="shared" si="7"/>
        <v>0</v>
      </c>
      <c r="G51" s="83">
        <f t="shared" si="8"/>
        <v>0</v>
      </c>
      <c r="H51" s="83">
        <f t="shared" si="0"/>
        <v>0</v>
      </c>
      <c r="I51" s="83">
        <f t="shared" si="1"/>
        <v>0</v>
      </c>
    </row>
    <row r="52" spans="2:13">
      <c r="B52" s="83">
        <f t="shared" si="2"/>
        <v>9</v>
      </c>
      <c r="C52" s="83">
        <f t="shared" si="3"/>
        <v>3</v>
      </c>
      <c r="D52" s="84">
        <f t="shared" si="4"/>
        <v>33</v>
      </c>
      <c r="E52" s="83">
        <f>IF(D51=$I$12,SUM($E$20:E51),IF(D52="","",$H$14))</f>
        <v>0</v>
      </c>
      <c r="F52" s="83">
        <f t="shared" si="7"/>
        <v>0</v>
      </c>
      <c r="G52" s="83">
        <f t="shared" si="8"/>
        <v>0</v>
      </c>
      <c r="H52" s="83">
        <f t="shared" si="0"/>
        <v>0</v>
      </c>
      <c r="I52" s="83">
        <f t="shared" si="1"/>
        <v>0</v>
      </c>
    </row>
    <row r="53" spans="2:13">
      <c r="B53" s="83">
        <f t="shared" si="2"/>
        <v>10</v>
      </c>
      <c r="C53" s="83">
        <f t="shared" si="3"/>
        <v>3</v>
      </c>
      <c r="D53" s="84">
        <f t="shared" si="4"/>
        <v>34</v>
      </c>
      <c r="E53" s="83">
        <f>IF(D52=$I$12,SUM($E$20:E52),IF(D53="","",$H$14))</f>
        <v>0</v>
      </c>
      <c r="F53" s="83">
        <f t="shared" si="7"/>
        <v>0</v>
      </c>
      <c r="G53" s="83">
        <f t="shared" si="8"/>
        <v>0</v>
      </c>
      <c r="H53" s="83">
        <f t="shared" si="0"/>
        <v>0</v>
      </c>
      <c r="I53" s="83">
        <f t="shared" si="1"/>
        <v>0</v>
      </c>
    </row>
    <row r="54" spans="2:13" ht="13.5" thickBot="1">
      <c r="B54" s="83">
        <f t="shared" si="2"/>
        <v>11</v>
      </c>
      <c r="C54" s="83">
        <f t="shared" si="3"/>
        <v>3</v>
      </c>
      <c r="D54" s="84">
        <f t="shared" si="4"/>
        <v>35</v>
      </c>
      <c r="E54" s="83">
        <f>IF(D53=$I$12,SUM($E$20:E53),IF(D54="","",$H$14))</f>
        <v>0</v>
      </c>
      <c r="F54" s="83">
        <f t="shared" si="7"/>
        <v>0</v>
      </c>
      <c r="G54" s="83">
        <f t="shared" si="8"/>
        <v>0</v>
      </c>
      <c r="H54" s="83">
        <f t="shared" si="0"/>
        <v>0</v>
      </c>
      <c r="I54" s="83">
        <f t="shared" si="1"/>
        <v>0</v>
      </c>
    </row>
    <row r="55" spans="2:13">
      <c r="B55" s="83">
        <f t="shared" si="2"/>
        <v>12</v>
      </c>
      <c r="C55" s="83">
        <f t="shared" si="3"/>
        <v>3</v>
      </c>
      <c r="D55" s="84">
        <f t="shared" si="4"/>
        <v>36</v>
      </c>
      <c r="E55" s="83">
        <f>IF(D54=$I$12,SUM($E$20:E54),IF(D55="","",$H$14))</f>
        <v>0</v>
      </c>
      <c r="F55" s="83">
        <f t="shared" si="7"/>
        <v>0</v>
      </c>
      <c r="G55" s="83">
        <f t="shared" si="8"/>
        <v>0</v>
      </c>
      <c r="H55" s="83">
        <f t="shared" si="0"/>
        <v>0</v>
      </c>
      <c r="I55" s="83">
        <f t="shared" si="1"/>
        <v>0</v>
      </c>
      <c r="L55" s="545" t="s">
        <v>84</v>
      </c>
      <c r="M55" s="549"/>
    </row>
    <row r="56" spans="2:13" ht="13.5" thickBot="1">
      <c r="B56" s="83">
        <f t="shared" si="2"/>
        <v>1</v>
      </c>
      <c r="C56" s="83">
        <f t="shared" si="3"/>
        <v>4</v>
      </c>
      <c r="D56" s="84">
        <f t="shared" si="4"/>
        <v>37</v>
      </c>
      <c r="E56" s="83">
        <f>IF(D55=$I$12,SUM($E$20:E55),IF(D56="","",$H$14))</f>
        <v>0</v>
      </c>
      <c r="F56" s="83">
        <f t="shared" si="7"/>
        <v>0</v>
      </c>
      <c r="G56" s="83">
        <f t="shared" si="8"/>
        <v>0</v>
      </c>
      <c r="H56" s="83">
        <f t="shared" si="0"/>
        <v>0</v>
      </c>
      <c r="I56" s="83">
        <f t="shared" si="1"/>
        <v>0</v>
      </c>
      <c r="L56" s="550"/>
      <c r="M56" s="551"/>
    </row>
    <row r="57" spans="2:13">
      <c r="B57" s="85">
        <f t="shared" si="2"/>
        <v>2</v>
      </c>
      <c r="C57" s="85">
        <f t="shared" si="3"/>
        <v>4</v>
      </c>
      <c r="D57" s="2">
        <f t="shared" si="4"/>
        <v>38</v>
      </c>
      <c r="E57" s="85">
        <f>IF(D56=$I$12,SUM($E$20:E56),IF(D57="","",$H$14))</f>
        <v>0</v>
      </c>
      <c r="F57" s="83">
        <f t="shared" si="7"/>
        <v>0</v>
      </c>
      <c r="G57" s="83">
        <f t="shared" si="8"/>
        <v>0</v>
      </c>
      <c r="H57" s="85">
        <f t="shared" si="0"/>
        <v>0</v>
      </c>
      <c r="I57" s="85">
        <f t="shared" si="1"/>
        <v>0</v>
      </c>
    </row>
    <row r="58" spans="2:13">
      <c r="B58" s="85">
        <f t="shared" si="2"/>
        <v>3</v>
      </c>
      <c r="C58" s="85">
        <f t="shared" si="3"/>
        <v>4</v>
      </c>
      <c r="D58" s="2">
        <f t="shared" si="4"/>
        <v>39</v>
      </c>
      <c r="E58" s="85">
        <f>IF(D57=$I$12,SUM($E$20:E57),IF(D58="","",$H$14))</f>
        <v>0</v>
      </c>
      <c r="F58" s="83">
        <f t="shared" si="7"/>
        <v>0</v>
      </c>
      <c r="G58" s="83">
        <f t="shared" si="8"/>
        <v>0</v>
      </c>
      <c r="H58" s="85">
        <f t="shared" si="0"/>
        <v>0</v>
      </c>
      <c r="I58" s="85">
        <f t="shared" si="1"/>
        <v>0</v>
      </c>
    </row>
    <row r="59" spans="2:13">
      <c r="B59" s="85">
        <f t="shared" si="2"/>
        <v>4</v>
      </c>
      <c r="C59" s="85">
        <f t="shared" si="3"/>
        <v>4</v>
      </c>
      <c r="D59" s="2">
        <f t="shared" si="4"/>
        <v>40</v>
      </c>
      <c r="E59" s="85">
        <f>IF(D58=$I$12,SUM($E$20:E58),IF(D59="","",$H$14))</f>
        <v>0</v>
      </c>
      <c r="F59" s="83">
        <f t="shared" si="7"/>
        <v>0</v>
      </c>
      <c r="G59" s="83">
        <f t="shared" si="8"/>
        <v>0</v>
      </c>
      <c r="H59" s="85">
        <f t="shared" si="0"/>
        <v>0</v>
      </c>
      <c r="I59" s="85">
        <f t="shared" si="1"/>
        <v>0</v>
      </c>
    </row>
    <row r="60" spans="2:13">
      <c r="B60" s="85">
        <f t="shared" si="2"/>
        <v>5</v>
      </c>
      <c r="C60" s="85">
        <f t="shared" si="3"/>
        <v>4</v>
      </c>
      <c r="D60" s="2">
        <f t="shared" si="4"/>
        <v>41</v>
      </c>
      <c r="E60" s="85">
        <f>IF(D59=$I$12,SUM($E$20:E59),IF(D60="","",$H$14))</f>
        <v>0</v>
      </c>
      <c r="F60" s="83">
        <f t="shared" si="7"/>
        <v>0</v>
      </c>
      <c r="G60" s="83">
        <f t="shared" si="8"/>
        <v>0</v>
      </c>
      <c r="H60" s="85">
        <f t="shared" si="0"/>
        <v>0</v>
      </c>
      <c r="I60" s="85">
        <f t="shared" si="1"/>
        <v>0</v>
      </c>
    </row>
    <row r="61" spans="2:13">
      <c r="B61" s="85">
        <f t="shared" si="2"/>
        <v>6</v>
      </c>
      <c r="C61" s="85">
        <f t="shared" si="3"/>
        <v>4</v>
      </c>
      <c r="D61" s="2">
        <f t="shared" si="4"/>
        <v>42</v>
      </c>
      <c r="E61" s="85">
        <f>IF(D60=$I$12,SUM($E$20:E60),IF(D61="","",$H$14))</f>
        <v>0</v>
      </c>
      <c r="F61" s="83">
        <f t="shared" si="7"/>
        <v>0</v>
      </c>
      <c r="G61" s="83">
        <f t="shared" si="8"/>
        <v>0</v>
      </c>
      <c r="H61" s="85">
        <f t="shared" si="0"/>
        <v>0</v>
      </c>
      <c r="I61" s="85">
        <f t="shared" si="1"/>
        <v>0</v>
      </c>
    </row>
    <row r="62" spans="2:13">
      <c r="B62" s="85">
        <f t="shared" si="2"/>
        <v>7</v>
      </c>
      <c r="C62" s="85">
        <f t="shared" si="3"/>
        <v>4</v>
      </c>
      <c r="D62" s="2">
        <f t="shared" si="4"/>
        <v>43</v>
      </c>
      <c r="E62" s="85">
        <f>IF(D61=$I$12,SUM($E$20:E61),IF(D62="","",$H$14))</f>
        <v>0</v>
      </c>
      <c r="F62" s="83">
        <f t="shared" si="7"/>
        <v>0</v>
      </c>
      <c r="G62" s="83">
        <f t="shared" si="8"/>
        <v>0</v>
      </c>
      <c r="H62" s="85">
        <f t="shared" si="0"/>
        <v>0</v>
      </c>
      <c r="I62" s="85">
        <f t="shared" si="1"/>
        <v>0</v>
      </c>
    </row>
    <row r="63" spans="2:13">
      <c r="B63" s="85">
        <f t="shared" si="2"/>
        <v>8</v>
      </c>
      <c r="C63" s="85">
        <f t="shared" si="3"/>
        <v>4</v>
      </c>
      <c r="D63" s="2">
        <f t="shared" si="4"/>
        <v>44</v>
      </c>
      <c r="E63" s="85">
        <f>IF(D62=$I$12,SUM($E$20:E62),IF(D63="","",$H$14))</f>
        <v>0</v>
      </c>
      <c r="F63" s="83">
        <f t="shared" si="7"/>
        <v>0</v>
      </c>
      <c r="G63" s="83">
        <f t="shared" si="8"/>
        <v>0</v>
      </c>
      <c r="H63" s="85">
        <f t="shared" si="0"/>
        <v>0</v>
      </c>
      <c r="I63" s="85">
        <f t="shared" si="1"/>
        <v>0</v>
      </c>
    </row>
    <row r="64" spans="2:13">
      <c r="B64" s="85">
        <f t="shared" si="2"/>
        <v>9</v>
      </c>
      <c r="C64" s="85">
        <f t="shared" si="3"/>
        <v>4</v>
      </c>
      <c r="D64" s="2">
        <f t="shared" si="4"/>
        <v>45</v>
      </c>
      <c r="E64" s="85">
        <f>IF(D63=$I$12,SUM($E$20:E63),IF(D64="","",$H$14))</f>
        <v>0</v>
      </c>
      <c r="F64" s="83">
        <f t="shared" si="7"/>
        <v>0</v>
      </c>
      <c r="G64" s="83">
        <f t="shared" si="8"/>
        <v>0</v>
      </c>
      <c r="H64" s="85">
        <f t="shared" si="0"/>
        <v>0</v>
      </c>
      <c r="I64" s="85">
        <f t="shared" si="1"/>
        <v>0</v>
      </c>
    </row>
    <row r="65" spans="2:9">
      <c r="B65" s="85">
        <f t="shared" si="2"/>
        <v>10</v>
      </c>
      <c r="C65" s="85">
        <f t="shared" si="3"/>
        <v>4</v>
      </c>
      <c r="D65" s="2">
        <f t="shared" si="4"/>
        <v>46</v>
      </c>
      <c r="E65" s="85">
        <f>IF(D64=$I$12,SUM($E$20:E64),IF(D65="","",$H$14))</f>
        <v>0</v>
      </c>
      <c r="F65" s="83">
        <f t="shared" si="7"/>
        <v>0</v>
      </c>
      <c r="G65" s="83">
        <f t="shared" si="8"/>
        <v>0</v>
      </c>
      <c r="H65" s="85">
        <f t="shared" si="0"/>
        <v>0</v>
      </c>
      <c r="I65" s="85">
        <f t="shared" si="1"/>
        <v>0</v>
      </c>
    </row>
    <row r="66" spans="2:9">
      <c r="B66" s="85">
        <f t="shared" si="2"/>
        <v>11</v>
      </c>
      <c r="C66" s="85">
        <f t="shared" si="3"/>
        <v>4</v>
      </c>
      <c r="D66" s="2">
        <f t="shared" si="4"/>
        <v>47</v>
      </c>
      <c r="E66" s="85">
        <f>IF(D65=$I$12,SUM($E$20:E65),IF(D66="","",$H$14))</f>
        <v>0</v>
      </c>
      <c r="F66" s="83">
        <f t="shared" si="7"/>
        <v>0</v>
      </c>
      <c r="G66" s="83">
        <f t="shared" si="8"/>
        <v>0</v>
      </c>
      <c r="H66" s="85">
        <f t="shared" si="0"/>
        <v>0</v>
      </c>
      <c r="I66" s="85">
        <f t="shared" si="1"/>
        <v>0</v>
      </c>
    </row>
    <row r="67" spans="2:9">
      <c r="B67" s="85">
        <f t="shared" si="2"/>
        <v>12</v>
      </c>
      <c r="C67" s="85">
        <f t="shared" si="3"/>
        <v>4</v>
      </c>
      <c r="D67" s="2">
        <f t="shared" si="4"/>
        <v>48</v>
      </c>
      <c r="E67" s="85">
        <f>IF(D66=$I$12,SUM($E$20:E66),IF(D67="","",$H$14))</f>
        <v>0</v>
      </c>
      <c r="F67" s="83">
        <f t="shared" si="7"/>
        <v>0</v>
      </c>
      <c r="G67" s="83">
        <f t="shared" si="8"/>
        <v>0</v>
      </c>
      <c r="H67" s="85">
        <f t="shared" si="0"/>
        <v>0</v>
      </c>
      <c r="I67" s="85">
        <f t="shared" si="1"/>
        <v>0</v>
      </c>
    </row>
    <row r="68" spans="2:9">
      <c r="B68" s="85" t="str">
        <f t="shared" si="2"/>
        <v/>
      </c>
      <c r="C68" s="85" t="str">
        <f t="shared" si="3"/>
        <v/>
      </c>
      <c r="D68" s="2" t="str">
        <f t="shared" si="4"/>
        <v/>
      </c>
      <c r="E68" s="85">
        <f>IF(D67=$I$12,SUM($E$20:E67),IF(D68="","",$H$14))</f>
        <v>0</v>
      </c>
      <c r="F68" s="83">
        <f t="shared" si="7"/>
        <v>0</v>
      </c>
      <c r="G68" s="83">
        <f t="shared" si="8"/>
        <v>0</v>
      </c>
      <c r="H68" s="85">
        <f t="shared" si="0"/>
        <v>0</v>
      </c>
      <c r="I68" s="85">
        <f t="shared" si="1"/>
        <v>0</v>
      </c>
    </row>
    <row r="69" spans="2:9">
      <c r="B69" s="85" t="str">
        <f t="shared" si="2"/>
        <v/>
      </c>
      <c r="C69" s="85" t="str">
        <f t="shared" si="3"/>
        <v/>
      </c>
      <c r="D69" s="2" t="str">
        <f t="shared" si="4"/>
        <v/>
      </c>
      <c r="E69" s="85" t="str">
        <f>IF(D68=$I$12,SUM($E$20:E68),IF(D69="","",$H$14))</f>
        <v/>
      </c>
      <c r="F69" s="83" t="str">
        <f t="shared" si="7"/>
        <v/>
      </c>
      <c r="G69" s="83" t="str">
        <f t="shared" si="8"/>
        <v/>
      </c>
      <c r="H69" s="85" t="str">
        <f t="shared" si="0"/>
        <v/>
      </c>
      <c r="I69" s="85" t="str">
        <f t="shared" si="1"/>
        <v/>
      </c>
    </row>
    <row r="70" spans="2:9">
      <c r="B70" s="85" t="str">
        <f t="shared" si="2"/>
        <v/>
      </c>
      <c r="C70" s="85" t="str">
        <f t="shared" si="3"/>
        <v/>
      </c>
      <c r="D70" s="2" t="str">
        <f t="shared" si="4"/>
        <v/>
      </c>
      <c r="E70" s="85" t="str">
        <f>IF(D69=$I$12,SUM($E$20:E69),IF(D70="","",$H$14))</f>
        <v/>
      </c>
      <c r="F70" s="83" t="str">
        <f t="shared" si="7"/>
        <v/>
      </c>
      <c r="G70" s="83" t="str">
        <f t="shared" si="8"/>
        <v/>
      </c>
      <c r="H70" s="85" t="str">
        <f t="shared" si="0"/>
        <v/>
      </c>
      <c r="I70" s="85" t="str">
        <f t="shared" si="1"/>
        <v/>
      </c>
    </row>
    <row r="71" spans="2:9">
      <c r="B71" s="85" t="str">
        <f t="shared" si="2"/>
        <v/>
      </c>
      <c r="C71" s="85" t="str">
        <f t="shared" si="3"/>
        <v/>
      </c>
      <c r="D71" s="2" t="str">
        <f t="shared" si="4"/>
        <v/>
      </c>
      <c r="E71" s="85" t="str">
        <f>IF(D70=$I$12,SUM($E$20:E70),IF(D71="","",$H$14))</f>
        <v/>
      </c>
      <c r="F71" s="83" t="str">
        <f t="shared" si="7"/>
        <v/>
      </c>
      <c r="G71" s="83" t="str">
        <f t="shared" si="8"/>
        <v/>
      </c>
      <c r="H71" s="85" t="str">
        <f t="shared" si="0"/>
        <v/>
      </c>
      <c r="I71" s="85" t="str">
        <f t="shared" si="1"/>
        <v/>
      </c>
    </row>
    <row r="72" spans="2:9">
      <c r="B72" s="85" t="str">
        <f t="shared" si="2"/>
        <v/>
      </c>
      <c r="C72" s="85" t="str">
        <f t="shared" si="3"/>
        <v/>
      </c>
      <c r="D72" s="2" t="str">
        <f t="shared" si="4"/>
        <v/>
      </c>
      <c r="E72" s="85" t="str">
        <f>IF(D71=$I$12,SUM($E$20:E71),IF(D72="","",$H$14))</f>
        <v/>
      </c>
      <c r="F72" s="83" t="str">
        <f t="shared" si="7"/>
        <v/>
      </c>
      <c r="G72" s="83" t="str">
        <f t="shared" si="8"/>
        <v/>
      </c>
      <c r="H72" s="85" t="str">
        <f t="shared" si="0"/>
        <v/>
      </c>
      <c r="I72" s="85" t="str">
        <f t="shared" si="1"/>
        <v/>
      </c>
    </row>
    <row r="73" spans="2:9">
      <c r="B73" s="85" t="str">
        <f t="shared" si="2"/>
        <v/>
      </c>
      <c r="C73" s="85" t="str">
        <f t="shared" si="3"/>
        <v/>
      </c>
      <c r="D73" s="2" t="str">
        <f t="shared" si="4"/>
        <v/>
      </c>
      <c r="E73" s="85" t="str">
        <f>IF(D72=$I$12,SUM($E$20:E72),IF(D73="","",$H$14))</f>
        <v/>
      </c>
      <c r="F73" s="83" t="str">
        <f t="shared" si="7"/>
        <v/>
      </c>
      <c r="G73" s="83" t="str">
        <f t="shared" si="8"/>
        <v/>
      </c>
      <c r="H73" s="85" t="str">
        <f t="shared" si="0"/>
        <v/>
      </c>
      <c r="I73" s="85" t="str">
        <f t="shared" si="1"/>
        <v/>
      </c>
    </row>
    <row r="74" spans="2:9">
      <c r="B74" s="85" t="str">
        <f t="shared" si="2"/>
        <v/>
      </c>
      <c r="C74" s="85" t="str">
        <f t="shared" si="3"/>
        <v/>
      </c>
      <c r="D74" s="2" t="str">
        <f t="shared" si="4"/>
        <v/>
      </c>
      <c r="E74" s="85" t="str">
        <f>IF(D73=$I$12,SUM($E$20:E73),IF(D74="","",$H$14))</f>
        <v/>
      </c>
      <c r="F74" s="83" t="str">
        <f t="shared" si="7"/>
        <v/>
      </c>
      <c r="G74" s="83" t="str">
        <f t="shared" si="8"/>
        <v/>
      </c>
      <c r="H74" s="85" t="str">
        <f t="shared" si="0"/>
        <v/>
      </c>
      <c r="I74" s="85" t="str">
        <f t="shared" si="1"/>
        <v/>
      </c>
    </row>
    <row r="75" spans="2:9">
      <c r="B75" s="85" t="str">
        <f t="shared" si="2"/>
        <v/>
      </c>
      <c r="C75" s="85" t="str">
        <f t="shared" si="3"/>
        <v/>
      </c>
      <c r="D75" s="2" t="str">
        <f t="shared" si="4"/>
        <v/>
      </c>
      <c r="E75" s="85" t="str">
        <f>IF(D74=$I$12,SUM($E$20:E74),IF(D75="","",$H$14))</f>
        <v/>
      </c>
      <c r="F75" s="83" t="str">
        <f t="shared" si="7"/>
        <v/>
      </c>
      <c r="G75" s="83" t="str">
        <f t="shared" si="8"/>
        <v/>
      </c>
      <c r="H75" s="85" t="str">
        <f t="shared" si="0"/>
        <v/>
      </c>
      <c r="I75" s="85" t="str">
        <f t="shared" si="1"/>
        <v/>
      </c>
    </row>
    <row r="76" spans="2:9">
      <c r="B76" s="85" t="str">
        <f t="shared" si="2"/>
        <v/>
      </c>
      <c r="C76" s="85" t="str">
        <f t="shared" si="3"/>
        <v/>
      </c>
      <c r="D76" s="2" t="str">
        <f t="shared" si="4"/>
        <v/>
      </c>
      <c r="E76" s="85" t="str">
        <f>IF(D75=$I$12,SUM($E$20:E75),IF(D76="","",$H$14))</f>
        <v/>
      </c>
      <c r="F76" s="83" t="str">
        <f t="shared" si="7"/>
        <v/>
      </c>
      <c r="G76" s="83" t="str">
        <f t="shared" si="8"/>
        <v/>
      </c>
      <c r="H76" s="85" t="str">
        <f t="shared" si="0"/>
        <v/>
      </c>
      <c r="I76" s="85" t="str">
        <f t="shared" si="1"/>
        <v/>
      </c>
    </row>
    <row r="77" spans="2:9">
      <c r="B77" s="85" t="str">
        <f t="shared" si="2"/>
        <v/>
      </c>
      <c r="C77" s="85" t="str">
        <f t="shared" si="3"/>
        <v/>
      </c>
      <c r="D77" s="2" t="str">
        <f t="shared" si="4"/>
        <v/>
      </c>
      <c r="E77" s="85" t="str">
        <f>IF(D76=$I$12,SUM($E$20:E76),IF(D77="","",$H$14))</f>
        <v/>
      </c>
      <c r="F77" s="83" t="str">
        <f t="shared" si="7"/>
        <v/>
      </c>
      <c r="G77" s="83" t="str">
        <f t="shared" si="8"/>
        <v/>
      </c>
      <c r="H77" s="85" t="str">
        <f t="shared" si="0"/>
        <v/>
      </c>
      <c r="I77" s="85" t="str">
        <f t="shared" si="1"/>
        <v/>
      </c>
    </row>
    <row r="78" spans="2:9">
      <c r="B78" s="85" t="str">
        <f t="shared" si="2"/>
        <v/>
      </c>
      <c r="C78" s="85" t="str">
        <f t="shared" si="3"/>
        <v/>
      </c>
      <c r="D78" s="2" t="str">
        <f t="shared" si="4"/>
        <v/>
      </c>
      <c r="E78" s="85" t="str">
        <f>IF(D77=$I$12,SUM($E$20:E77),IF(D78="","",$H$14))</f>
        <v/>
      </c>
      <c r="F78" s="83" t="str">
        <f t="shared" si="7"/>
        <v/>
      </c>
      <c r="G78" s="83" t="str">
        <f t="shared" si="8"/>
        <v/>
      </c>
      <c r="H78" s="85" t="str">
        <f t="shared" si="0"/>
        <v/>
      </c>
      <c r="I78" s="85" t="str">
        <f t="shared" si="1"/>
        <v/>
      </c>
    </row>
    <row r="79" spans="2:9">
      <c r="B79" s="85" t="str">
        <f t="shared" si="2"/>
        <v/>
      </c>
      <c r="C79" s="85" t="str">
        <f t="shared" si="3"/>
        <v/>
      </c>
      <c r="D79" s="2" t="str">
        <f t="shared" si="4"/>
        <v/>
      </c>
      <c r="E79" s="85" t="str">
        <f>IF(D78=$I$12,SUM($E$20:E78),IF(D79="","",$H$14))</f>
        <v/>
      </c>
      <c r="F79" s="83" t="str">
        <f t="shared" si="7"/>
        <v/>
      </c>
      <c r="G79" s="83" t="str">
        <f t="shared" si="8"/>
        <v/>
      </c>
      <c r="H79" s="85" t="str">
        <f t="shared" si="0"/>
        <v/>
      </c>
      <c r="I79" s="85" t="str">
        <f t="shared" si="1"/>
        <v/>
      </c>
    </row>
    <row r="80" spans="2:9">
      <c r="B80" s="85" t="str">
        <f t="shared" si="2"/>
        <v/>
      </c>
      <c r="C80" s="85" t="str">
        <f t="shared" si="3"/>
        <v/>
      </c>
      <c r="D80" s="2" t="str">
        <f t="shared" si="4"/>
        <v/>
      </c>
      <c r="E80" s="85" t="str">
        <f>IF(D79=$I$12,SUM($E$20:E79),IF(D80="","",$H$14))</f>
        <v/>
      </c>
      <c r="F80" s="83" t="str">
        <f t="shared" si="7"/>
        <v/>
      </c>
      <c r="G80" s="83" t="str">
        <f t="shared" si="8"/>
        <v/>
      </c>
      <c r="H80" s="85" t="str">
        <f t="shared" si="0"/>
        <v/>
      </c>
      <c r="I80" s="85" t="str">
        <f t="shared" si="1"/>
        <v/>
      </c>
    </row>
    <row r="81" spans="2:9">
      <c r="B81" s="85" t="str">
        <f t="shared" si="2"/>
        <v/>
      </c>
      <c r="C81" s="85" t="str">
        <f t="shared" si="3"/>
        <v/>
      </c>
      <c r="D81" s="2" t="str">
        <f t="shared" si="4"/>
        <v/>
      </c>
      <c r="E81" s="85" t="str">
        <f>IF(D80=$I$12,SUM($E$20:E80),IF(D81="","",$H$14))</f>
        <v/>
      </c>
      <c r="F81" s="83" t="str">
        <f t="shared" si="7"/>
        <v/>
      </c>
      <c r="G81" s="83" t="str">
        <f t="shared" si="8"/>
        <v/>
      </c>
      <c r="H81" s="85" t="str">
        <f t="shared" si="0"/>
        <v/>
      </c>
      <c r="I81" s="85" t="str">
        <f t="shared" si="1"/>
        <v/>
      </c>
    </row>
    <row r="82" spans="2:9">
      <c r="B82" s="85" t="str">
        <f t="shared" si="2"/>
        <v/>
      </c>
      <c r="C82" s="85" t="str">
        <f t="shared" si="3"/>
        <v/>
      </c>
      <c r="D82" s="2" t="str">
        <f t="shared" si="4"/>
        <v/>
      </c>
      <c r="E82" s="85" t="str">
        <f>IF(D81=$I$12,SUM($E$20:E81),IF(D82="","",$H$14))</f>
        <v/>
      </c>
      <c r="F82" s="83" t="str">
        <f t="shared" si="7"/>
        <v/>
      </c>
      <c r="G82" s="83" t="str">
        <f t="shared" si="8"/>
        <v/>
      </c>
      <c r="H82" s="85" t="str">
        <f t="shared" si="0"/>
        <v/>
      </c>
      <c r="I82" s="85" t="str">
        <f t="shared" si="1"/>
        <v/>
      </c>
    </row>
    <row r="83" spans="2:9">
      <c r="B83" s="85" t="str">
        <f t="shared" si="2"/>
        <v/>
      </c>
      <c r="C83" s="85" t="str">
        <f t="shared" si="3"/>
        <v/>
      </c>
      <c r="D83" s="2" t="str">
        <f t="shared" si="4"/>
        <v/>
      </c>
      <c r="E83" s="85" t="str">
        <f>IF(D82=$I$12,SUM($E$20:E82),IF(D83="","",$H$14))</f>
        <v/>
      </c>
      <c r="F83" s="83" t="str">
        <f t="shared" si="7"/>
        <v/>
      </c>
      <c r="G83" s="83" t="str">
        <f t="shared" si="8"/>
        <v/>
      </c>
      <c r="H83" s="85" t="str">
        <f t="shared" si="0"/>
        <v/>
      </c>
      <c r="I83" s="85" t="str">
        <f t="shared" si="1"/>
        <v/>
      </c>
    </row>
    <row r="84" spans="2:9">
      <c r="B84" s="85" t="str">
        <f t="shared" si="2"/>
        <v/>
      </c>
      <c r="C84" s="85" t="str">
        <f t="shared" si="3"/>
        <v/>
      </c>
      <c r="D84" s="2" t="str">
        <f t="shared" si="4"/>
        <v/>
      </c>
      <c r="E84" s="85" t="str">
        <f>IF(D83=$I$12,SUM($E$20:E83),IF(D84="","",$H$14))</f>
        <v/>
      </c>
      <c r="F84" s="83" t="str">
        <f t="shared" si="7"/>
        <v/>
      </c>
      <c r="G84" s="83" t="str">
        <f t="shared" si="8"/>
        <v/>
      </c>
      <c r="H84" s="85" t="str">
        <f t="shared" ref="H84:H147" si="9">IF(D83=$I$12,0,IF(D84="","",H83+G84))</f>
        <v/>
      </c>
      <c r="I84" s="85" t="str">
        <f t="shared" ref="I84:I147" si="10">IF(D83=$I$12,0,IF(D84="","",I83-G84))</f>
        <v/>
      </c>
    </row>
    <row r="85" spans="2:9">
      <c r="B85" s="85" t="str">
        <f t="shared" ref="B85:B148" si="11">IF(D85="","",(B84+1)-(12*(C85-C84)))</f>
        <v/>
      </c>
      <c r="C85" s="85" t="str">
        <f t="shared" ref="C85:C148" si="12">IF(D85="","",IF(B84=12,C84+1,C84))</f>
        <v/>
      </c>
      <c r="D85" s="2" t="str">
        <f t="shared" ref="D85:D148" si="13">IF(D84="","",IF(D84=INT(ROUND($I$12,0)),"",D84+1))</f>
        <v/>
      </c>
      <c r="E85" s="85" t="str">
        <f>IF(D84=$I$12,SUM($E$20:E84),IF(D85="","",$H$14))</f>
        <v/>
      </c>
      <c r="F85" s="83" t="str">
        <f t="shared" si="7"/>
        <v/>
      </c>
      <c r="G85" s="83" t="str">
        <f t="shared" si="8"/>
        <v/>
      </c>
      <c r="H85" s="85" t="str">
        <f t="shared" si="9"/>
        <v/>
      </c>
      <c r="I85" s="85" t="str">
        <f t="shared" si="10"/>
        <v/>
      </c>
    </row>
    <row r="86" spans="2:9">
      <c r="B86" s="85" t="str">
        <f t="shared" si="11"/>
        <v/>
      </c>
      <c r="C86" s="85" t="str">
        <f t="shared" si="12"/>
        <v/>
      </c>
      <c r="D86" s="2" t="str">
        <f t="shared" si="13"/>
        <v/>
      </c>
      <c r="E86" s="85" t="str">
        <f>IF(D85=$I$12,SUM($E$20:E85),IF(D86="","",$H$14))</f>
        <v/>
      </c>
      <c r="F86" s="83" t="str">
        <f t="shared" si="7"/>
        <v/>
      </c>
      <c r="G86" s="83" t="str">
        <f t="shared" si="8"/>
        <v/>
      </c>
      <c r="H86" s="85" t="str">
        <f t="shared" si="9"/>
        <v/>
      </c>
      <c r="I86" s="85" t="str">
        <f t="shared" si="10"/>
        <v/>
      </c>
    </row>
    <row r="87" spans="2:9">
      <c r="B87" s="85" t="str">
        <f t="shared" si="11"/>
        <v/>
      </c>
      <c r="C87" s="85" t="str">
        <f t="shared" si="12"/>
        <v/>
      </c>
      <c r="D87" s="2" t="str">
        <f t="shared" si="13"/>
        <v/>
      </c>
      <c r="E87" s="85" t="str">
        <f>IF(D86=$I$12,SUM($E$20:E86),IF(D87="","",$H$14))</f>
        <v/>
      </c>
      <c r="F87" s="83" t="str">
        <f t="shared" si="7"/>
        <v/>
      </c>
      <c r="G87" s="83" t="str">
        <f t="shared" si="8"/>
        <v/>
      </c>
      <c r="H87" s="85" t="str">
        <f t="shared" si="9"/>
        <v/>
      </c>
      <c r="I87" s="85" t="str">
        <f t="shared" si="10"/>
        <v/>
      </c>
    </row>
    <row r="88" spans="2:9">
      <c r="B88" s="85" t="str">
        <f t="shared" si="11"/>
        <v/>
      </c>
      <c r="C88" s="85" t="str">
        <f t="shared" si="12"/>
        <v/>
      </c>
      <c r="D88" s="2" t="str">
        <f t="shared" si="13"/>
        <v/>
      </c>
      <c r="E88" s="85" t="str">
        <f>IF(D87=$I$12,SUM($E$20:E87),IF(D88="","",$H$14))</f>
        <v/>
      </c>
      <c r="F88" s="83" t="str">
        <f t="shared" si="7"/>
        <v/>
      </c>
      <c r="G88" s="83" t="str">
        <f t="shared" si="8"/>
        <v/>
      </c>
      <c r="H88" s="85" t="str">
        <f t="shared" si="9"/>
        <v/>
      </c>
      <c r="I88" s="85" t="str">
        <f t="shared" si="10"/>
        <v/>
      </c>
    </row>
    <row r="89" spans="2:9">
      <c r="B89" s="85" t="str">
        <f t="shared" si="11"/>
        <v/>
      </c>
      <c r="C89" s="85" t="str">
        <f t="shared" si="12"/>
        <v/>
      </c>
      <c r="D89" s="2" t="str">
        <f t="shared" si="13"/>
        <v/>
      </c>
      <c r="E89" s="85" t="str">
        <f>IF(D88=$I$12,SUM($E$20:E88),IF(D89="","",$H$14))</f>
        <v/>
      </c>
      <c r="F89" s="83" t="str">
        <f t="shared" si="7"/>
        <v/>
      </c>
      <c r="G89" s="83" t="str">
        <f t="shared" si="8"/>
        <v/>
      </c>
      <c r="H89" s="85" t="str">
        <f t="shared" si="9"/>
        <v/>
      </c>
      <c r="I89" s="85" t="str">
        <f t="shared" si="10"/>
        <v/>
      </c>
    </row>
    <row r="90" spans="2:9">
      <c r="B90" s="85" t="str">
        <f t="shared" si="11"/>
        <v/>
      </c>
      <c r="C90" s="85" t="str">
        <f t="shared" si="12"/>
        <v/>
      </c>
      <c r="D90" s="2" t="str">
        <f t="shared" si="13"/>
        <v/>
      </c>
      <c r="E90" s="85" t="str">
        <f>IF(D89=$I$12,SUM($E$20:E89),IF(D90="","",$H$14))</f>
        <v/>
      </c>
      <c r="F90" s="83" t="str">
        <f t="shared" si="7"/>
        <v/>
      </c>
      <c r="G90" s="83" t="str">
        <f t="shared" si="8"/>
        <v/>
      </c>
      <c r="H90" s="85" t="str">
        <f t="shared" si="9"/>
        <v/>
      </c>
      <c r="I90" s="85" t="str">
        <f t="shared" si="10"/>
        <v/>
      </c>
    </row>
    <row r="91" spans="2:9">
      <c r="B91" s="85" t="str">
        <f t="shared" si="11"/>
        <v/>
      </c>
      <c r="C91" s="85" t="str">
        <f t="shared" si="12"/>
        <v/>
      </c>
      <c r="D91" s="2" t="str">
        <f t="shared" si="13"/>
        <v/>
      </c>
      <c r="E91" s="85" t="str">
        <f>IF(D90=$I$12,SUM($E$20:E90),IF(D91="","",$H$14))</f>
        <v/>
      </c>
      <c r="F91" s="83" t="str">
        <f t="shared" si="7"/>
        <v/>
      </c>
      <c r="G91" s="83" t="str">
        <f t="shared" si="8"/>
        <v/>
      </c>
      <c r="H91" s="85" t="str">
        <f t="shared" si="9"/>
        <v/>
      </c>
      <c r="I91" s="85" t="str">
        <f t="shared" si="10"/>
        <v/>
      </c>
    </row>
    <row r="92" spans="2:9">
      <c r="B92" s="85" t="str">
        <f t="shared" si="11"/>
        <v/>
      </c>
      <c r="C92" s="85" t="str">
        <f t="shared" si="12"/>
        <v/>
      </c>
      <c r="D92" s="2" t="str">
        <f t="shared" si="13"/>
        <v/>
      </c>
      <c r="E92" s="85" t="str">
        <f>IF(D91=$I$12,SUM($E$20:E91),IF(D92="","",$H$14))</f>
        <v/>
      </c>
      <c r="F92" s="83" t="str">
        <f t="shared" si="7"/>
        <v/>
      </c>
      <c r="G92" s="83" t="str">
        <f t="shared" si="8"/>
        <v/>
      </c>
      <c r="H92" s="85" t="str">
        <f t="shared" si="9"/>
        <v/>
      </c>
      <c r="I92" s="85" t="str">
        <f t="shared" si="10"/>
        <v/>
      </c>
    </row>
    <row r="93" spans="2:9">
      <c r="B93" s="85" t="str">
        <f t="shared" si="11"/>
        <v/>
      </c>
      <c r="C93" s="85" t="str">
        <f t="shared" si="12"/>
        <v/>
      </c>
      <c r="D93" s="2" t="str">
        <f t="shared" si="13"/>
        <v/>
      </c>
      <c r="E93" s="85" t="str">
        <f>IF(D92=$I$12,SUM($E$20:E92),IF(D93="","",$H$14))</f>
        <v/>
      </c>
      <c r="F93" s="83" t="str">
        <f t="shared" si="7"/>
        <v/>
      </c>
      <c r="G93" s="83" t="str">
        <f t="shared" si="8"/>
        <v/>
      </c>
      <c r="H93" s="85" t="str">
        <f t="shared" si="9"/>
        <v/>
      </c>
      <c r="I93" s="85" t="str">
        <f t="shared" si="10"/>
        <v/>
      </c>
    </row>
    <row r="94" spans="2:9">
      <c r="B94" s="85" t="str">
        <f t="shared" si="11"/>
        <v/>
      </c>
      <c r="C94" s="85" t="str">
        <f t="shared" si="12"/>
        <v/>
      </c>
      <c r="D94" s="2" t="str">
        <f t="shared" si="13"/>
        <v/>
      </c>
      <c r="E94" s="85" t="str">
        <f>IF(D93=$I$12,SUM($E$20:E93),IF(D94="","",$H$14))</f>
        <v/>
      </c>
      <c r="F94" s="83" t="str">
        <f t="shared" si="7"/>
        <v/>
      </c>
      <c r="G94" s="83" t="str">
        <f t="shared" si="8"/>
        <v/>
      </c>
      <c r="H94" s="85" t="str">
        <f t="shared" si="9"/>
        <v/>
      </c>
      <c r="I94" s="85" t="str">
        <f t="shared" si="10"/>
        <v/>
      </c>
    </row>
    <row r="95" spans="2:9">
      <c r="B95" s="85" t="str">
        <f t="shared" si="11"/>
        <v/>
      </c>
      <c r="C95" s="85" t="str">
        <f t="shared" si="12"/>
        <v/>
      </c>
      <c r="D95" s="2" t="str">
        <f t="shared" si="13"/>
        <v/>
      </c>
      <c r="E95" s="85" t="str">
        <f>IF(D94=$I$12,SUM($E$20:E94),IF(D95="","",$H$14))</f>
        <v/>
      </c>
      <c r="F95" s="83" t="str">
        <f t="shared" si="7"/>
        <v/>
      </c>
      <c r="G95" s="83" t="str">
        <f t="shared" si="8"/>
        <v/>
      </c>
      <c r="H95" s="85" t="str">
        <f t="shared" si="9"/>
        <v/>
      </c>
      <c r="I95" s="85" t="str">
        <f t="shared" si="10"/>
        <v/>
      </c>
    </row>
    <row r="96" spans="2:9">
      <c r="B96" s="85" t="str">
        <f t="shared" si="11"/>
        <v/>
      </c>
      <c r="C96" s="85" t="str">
        <f t="shared" si="12"/>
        <v/>
      </c>
      <c r="D96" s="2" t="str">
        <f t="shared" si="13"/>
        <v/>
      </c>
      <c r="E96" s="85" t="str">
        <f>IF(D95=$I$12,SUM($E$20:E95),IF(D96="","",$H$14))</f>
        <v/>
      </c>
      <c r="F96" s="83" t="str">
        <f t="shared" si="7"/>
        <v/>
      </c>
      <c r="G96" s="83" t="str">
        <f t="shared" si="8"/>
        <v/>
      </c>
      <c r="H96" s="85" t="str">
        <f t="shared" si="9"/>
        <v/>
      </c>
      <c r="I96" s="85" t="str">
        <f t="shared" si="10"/>
        <v/>
      </c>
    </row>
    <row r="97" spans="2:9">
      <c r="B97" s="85" t="str">
        <f t="shared" si="11"/>
        <v/>
      </c>
      <c r="C97" s="85" t="str">
        <f t="shared" si="12"/>
        <v/>
      </c>
      <c r="D97" s="2" t="str">
        <f t="shared" si="13"/>
        <v/>
      </c>
      <c r="E97" s="85" t="str">
        <f>IF(D96=$I$12,SUM($E$20:E96),IF(D97="","",$H$14))</f>
        <v/>
      </c>
      <c r="F97" s="83" t="str">
        <f t="shared" si="7"/>
        <v/>
      </c>
      <c r="G97" s="83" t="str">
        <f t="shared" si="8"/>
        <v/>
      </c>
      <c r="H97" s="85" t="str">
        <f t="shared" si="9"/>
        <v/>
      </c>
      <c r="I97" s="85" t="str">
        <f t="shared" si="10"/>
        <v/>
      </c>
    </row>
    <row r="98" spans="2:9">
      <c r="B98" s="85" t="str">
        <f t="shared" si="11"/>
        <v/>
      </c>
      <c r="C98" s="85" t="str">
        <f t="shared" si="12"/>
        <v/>
      </c>
      <c r="D98" s="2" t="str">
        <f t="shared" si="13"/>
        <v/>
      </c>
      <c r="E98" s="85" t="str">
        <f>IF(D97=$I$12,SUM($E$20:E97),IF(D98="","",$H$14))</f>
        <v/>
      </c>
      <c r="F98" s="83" t="str">
        <f t="shared" si="7"/>
        <v/>
      </c>
      <c r="G98" s="83" t="str">
        <f t="shared" si="8"/>
        <v/>
      </c>
      <c r="H98" s="85" t="str">
        <f t="shared" si="9"/>
        <v/>
      </c>
      <c r="I98" s="85" t="str">
        <f t="shared" si="10"/>
        <v/>
      </c>
    </row>
    <row r="99" spans="2:9">
      <c r="B99" s="85" t="str">
        <f t="shared" si="11"/>
        <v/>
      </c>
      <c r="C99" s="85" t="str">
        <f t="shared" si="12"/>
        <v/>
      </c>
      <c r="D99" s="2" t="str">
        <f t="shared" si="13"/>
        <v/>
      </c>
      <c r="E99" s="85" t="str">
        <f>IF(D98=$I$12,SUM($E$20:E98),IF(D99="","",$H$14))</f>
        <v/>
      </c>
      <c r="F99" s="83" t="str">
        <f t="shared" si="7"/>
        <v/>
      </c>
      <c r="G99" s="83" t="str">
        <f t="shared" si="8"/>
        <v/>
      </c>
      <c r="H99" s="85" t="str">
        <f t="shared" si="9"/>
        <v/>
      </c>
      <c r="I99" s="85" t="str">
        <f t="shared" si="10"/>
        <v/>
      </c>
    </row>
    <row r="100" spans="2:9">
      <c r="B100" s="85" t="str">
        <f t="shared" si="11"/>
        <v/>
      </c>
      <c r="C100" s="85" t="str">
        <f t="shared" si="12"/>
        <v/>
      </c>
      <c r="D100" s="2" t="str">
        <f t="shared" si="13"/>
        <v/>
      </c>
      <c r="E100" s="85" t="str">
        <f>IF(D99=$I$12,SUM($E$20:E99),IF(D100="","",$H$14))</f>
        <v/>
      </c>
      <c r="F100" s="83" t="str">
        <f t="shared" si="7"/>
        <v/>
      </c>
      <c r="G100" s="83" t="str">
        <f t="shared" si="8"/>
        <v/>
      </c>
      <c r="H100" s="85" t="str">
        <f t="shared" si="9"/>
        <v/>
      </c>
      <c r="I100" s="85" t="str">
        <f t="shared" si="10"/>
        <v/>
      </c>
    </row>
    <row r="101" spans="2:9">
      <c r="B101" s="85" t="str">
        <f t="shared" si="11"/>
        <v/>
      </c>
      <c r="C101" s="85" t="str">
        <f t="shared" si="12"/>
        <v/>
      </c>
      <c r="D101" s="2" t="str">
        <f t="shared" si="13"/>
        <v/>
      </c>
      <c r="E101" s="85" t="str">
        <f>IF(D100=$I$12,SUM($E$20:E100),IF(D101="","",$H$14))</f>
        <v/>
      </c>
      <c r="F101" s="83" t="str">
        <f t="shared" si="7"/>
        <v/>
      </c>
      <c r="G101" s="83" t="str">
        <f t="shared" si="8"/>
        <v/>
      </c>
      <c r="H101" s="85" t="str">
        <f t="shared" si="9"/>
        <v/>
      </c>
      <c r="I101" s="85" t="str">
        <f t="shared" si="10"/>
        <v/>
      </c>
    </row>
    <row r="102" spans="2:9">
      <c r="B102" s="85" t="str">
        <f t="shared" si="11"/>
        <v/>
      </c>
      <c r="C102" s="85" t="str">
        <f t="shared" si="12"/>
        <v/>
      </c>
      <c r="D102" s="2" t="str">
        <f t="shared" si="13"/>
        <v/>
      </c>
      <c r="E102" s="85" t="str">
        <f>IF(D101=$I$12,SUM($E$20:E101),IF(D102="","",$H$14))</f>
        <v/>
      </c>
      <c r="F102" s="83" t="str">
        <f t="shared" si="7"/>
        <v/>
      </c>
      <c r="G102" s="83" t="str">
        <f t="shared" si="8"/>
        <v/>
      </c>
      <c r="H102" s="85" t="str">
        <f t="shared" si="9"/>
        <v/>
      </c>
      <c r="I102" s="85" t="str">
        <f t="shared" si="10"/>
        <v/>
      </c>
    </row>
    <row r="103" spans="2:9">
      <c r="B103" s="85" t="str">
        <f t="shared" si="11"/>
        <v/>
      </c>
      <c r="C103" s="85" t="str">
        <f t="shared" si="12"/>
        <v/>
      </c>
      <c r="D103" s="2" t="str">
        <f t="shared" si="13"/>
        <v/>
      </c>
      <c r="E103" s="85" t="str">
        <f>IF(D102=$I$12,SUM($E$20:E102),IF(D103="","",$H$14))</f>
        <v/>
      </c>
      <c r="F103" s="83" t="str">
        <f t="shared" si="7"/>
        <v/>
      </c>
      <c r="G103" s="83" t="str">
        <f t="shared" si="8"/>
        <v/>
      </c>
      <c r="H103" s="85" t="str">
        <f t="shared" si="9"/>
        <v/>
      </c>
      <c r="I103" s="85" t="str">
        <f t="shared" si="10"/>
        <v/>
      </c>
    </row>
    <row r="104" spans="2:9">
      <c r="B104" s="85" t="str">
        <f t="shared" si="11"/>
        <v/>
      </c>
      <c r="C104" s="85" t="str">
        <f t="shared" si="12"/>
        <v/>
      </c>
      <c r="D104" s="2" t="str">
        <f t="shared" si="13"/>
        <v/>
      </c>
      <c r="E104" s="85" t="str">
        <f>IF(D103=$I$12,SUM($E$20:E103),IF(D104="","",$H$14))</f>
        <v/>
      </c>
      <c r="F104" s="83" t="str">
        <f t="shared" si="7"/>
        <v/>
      </c>
      <c r="G104" s="83" t="str">
        <f t="shared" si="8"/>
        <v/>
      </c>
      <c r="H104" s="85" t="str">
        <f t="shared" si="9"/>
        <v/>
      </c>
      <c r="I104" s="85" t="str">
        <f t="shared" si="10"/>
        <v/>
      </c>
    </row>
    <row r="105" spans="2:9">
      <c r="B105" s="85" t="str">
        <f t="shared" si="11"/>
        <v/>
      </c>
      <c r="C105" s="85" t="str">
        <f t="shared" si="12"/>
        <v/>
      </c>
      <c r="D105" s="2" t="str">
        <f t="shared" si="13"/>
        <v/>
      </c>
      <c r="E105" s="85" t="str">
        <f>IF(D104=$I$12,SUM($E$20:E104),IF(D105="","",$H$14))</f>
        <v/>
      </c>
      <c r="F105" s="83" t="str">
        <f t="shared" si="7"/>
        <v/>
      </c>
      <c r="G105" s="83" t="str">
        <f t="shared" si="8"/>
        <v/>
      </c>
      <c r="H105" s="85" t="str">
        <f t="shared" si="9"/>
        <v/>
      </c>
      <c r="I105" s="85" t="str">
        <f t="shared" si="10"/>
        <v/>
      </c>
    </row>
    <row r="106" spans="2:9">
      <c r="B106" s="85" t="str">
        <f t="shared" si="11"/>
        <v/>
      </c>
      <c r="C106" s="85" t="str">
        <f t="shared" si="12"/>
        <v/>
      </c>
      <c r="D106" s="2" t="str">
        <f t="shared" si="13"/>
        <v/>
      </c>
      <c r="E106" s="85" t="str">
        <f>IF(D105=$I$12,SUM($E$20:E105),IF(D106="","",$H$14))</f>
        <v/>
      </c>
      <c r="F106" s="83" t="str">
        <f t="shared" si="7"/>
        <v/>
      </c>
      <c r="G106" s="83" t="str">
        <f t="shared" si="8"/>
        <v/>
      </c>
      <c r="H106" s="85" t="str">
        <f t="shared" si="9"/>
        <v/>
      </c>
      <c r="I106" s="85" t="str">
        <f t="shared" si="10"/>
        <v/>
      </c>
    </row>
    <row r="107" spans="2:9">
      <c r="B107" s="85" t="str">
        <f t="shared" si="11"/>
        <v/>
      </c>
      <c r="C107" s="85" t="str">
        <f t="shared" si="12"/>
        <v/>
      </c>
      <c r="D107" s="2" t="str">
        <f t="shared" si="13"/>
        <v/>
      </c>
      <c r="E107" s="85" t="str">
        <f>IF(D106=$I$12,SUM($E$20:E106),IF(D107="","",$H$14))</f>
        <v/>
      </c>
      <c r="F107" s="83" t="str">
        <f t="shared" si="7"/>
        <v/>
      </c>
      <c r="G107" s="83" t="str">
        <f t="shared" si="8"/>
        <v/>
      </c>
      <c r="H107" s="85" t="str">
        <f t="shared" si="9"/>
        <v/>
      </c>
      <c r="I107" s="85" t="str">
        <f t="shared" si="10"/>
        <v/>
      </c>
    </row>
    <row r="108" spans="2:9">
      <c r="B108" s="85" t="str">
        <f t="shared" si="11"/>
        <v/>
      </c>
      <c r="C108" s="85" t="str">
        <f t="shared" si="12"/>
        <v/>
      </c>
      <c r="D108" s="2" t="str">
        <f t="shared" si="13"/>
        <v/>
      </c>
      <c r="E108" s="85" t="str">
        <f>IF(D107=$I$12,SUM($E$20:E107),IF(D108="","",$H$14))</f>
        <v/>
      </c>
      <c r="F108" s="83" t="str">
        <f t="shared" si="7"/>
        <v/>
      </c>
      <c r="G108" s="83" t="str">
        <f t="shared" si="8"/>
        <v/>
      </c>
      <c r="H108" s="85" t="str">
        <f t="shared" si="9"/>
        <v/>
      </c>
      <c r="I108" s="85" t="str">
        <f t="shared" si="10"/>
        <v/>
      </c>
    </row>
    <row r="109" spans="2:9">
      <c r="B109" s="85" t="str">
        <f t="shared" si="11"/>
        <v/>
      </c>
      <c r="C109" s="85" t="str">
        <f t="shared" si="12"/>
        <v/>
      </c>
      <c r="D109" s="2" t="str">
        <f t="shared" si="13"/>
        <v/>
      </c>
      <c r="E109" s="85" t="str">
        <f>IF(D108=$I$12,SUM($E$20:E108),IF(D109="","",$H$14))</f>
        <v/>
      </c>
      <c r="F109" s="83" t="str">
        <f t="shared" ref="F109:F172" si="14">IF(D108=$I$12,0,IF(D109="","",I108*($F$12/12)))</f>
        <v/>
      </c>
      <c r="G109" s="83" t="str">
        <f t="shared" ref="G109:G172" si="15">IF(D108=$I$12,0,IF(D109="","",E109-F109))</f>
        <v/>
      </c>
      <c r="H109" s="85" t="str">
        <f t="shared" si="9"/>
        <v/>
      </c>
      <c r="I109" s="85" t="str">
        <f t="shared" si="10"/>
        <v/>
      </c>
    </row>
    <row r="110" spans="2:9">
      <c r="B110" s="85" t="str">
        <f t="shared" si="11"/>
        <v/>
      </c>
      <c r="C110" s="85" t="str">
        <f t="shared" si="12"/>
        <v/>
      </c>
      <c r="D110" s="2" t="str">
        <f t="shared" si="13"/>
        <v/>
      </c>
      <c r="E110" s="85" t="str">
        <f>IF(D109=$I$12,SUM($E$20:E109),IF(D110="","",$H$14))</f>
        <v/>
      </c>
      <c r="F110" s="83" t="str">
        <f t="shared" si="14"/>
        <v/>
      </c>
      <c r="G110" s="83" t="str">
        <f t="shared" si="15"/>
        <v/>
      </c>
      <c r="H110" s="85" t="str">
        <f t="shared" si="9"/>
        <v/>
      </c>
      <c r="I110" s="85" t="str">
        <f t="shared" si="10"/>
        <v/>
      </c>
    </row>
    <row r="111" spans="2:9">
      <c r="B111" s="85" t="str">
        <f t="shared" si="11"/>
        <v/>
      </c>
      <c r="C111" s="85" t="str">
        <f t="shared" si="12"/>
        <v/>
      </c>
      <c r="D111" s="2" t="str">
        <f t="shared" si="13"/>
        <v/>
      </c>
      <c r="E111" s="85" t="str">
        <f>IF(D110=$I$12,SUM($E$20:E110),IF(D111="","",$H$14))</f>
        <v/>
      </c>
      <c r="F111" s="83" t="str">
        <f t="shared" si="14"/>
        <v/>
      </c>
      <c r="G111" s="83" t="str">
        <f t="shared" si="15"/>
        <v/>
      </c>
      <c r="H111" s="85" t="str">
        <f t="shared" si="9"/>
        <v/>
      </c>
      <c r="I111" s="85" t="str">
        <f t="shared" si="10"/>
        <v/>
      </c>
    </row>
    <row r="112" spans="2:9">
      <c r="B112" s="85" t="str">
        <f t="shared" si="11"/>
        <v/>
      </c>
      <c r="C112" s="85" t="str">
        <f t="shared" si="12"/>
        <v/>
      </c>
      <c r="D112" s="2" t="str">
        <f t="shared" si="13"/>
        <v/>
      </c>
      <c r="E112" s="85" t="str">
        <f>IF(D111=$I$12,SUM($E$20:E111),IF(D112="","",$H$14))</f>
        <v/>
      </c>
      <c r="F112" s="83" t="str">
        <f t="shared" si="14"/>
        <v/>
      </c>
      <c r="G112" s="83" t="str">
        <f t="shared" si="15"/>
        <v/>
      </c>
      <c r="H112" s="85" t="str">
        <f t="shared" si="9"/>
        <v/>
      </c>
      <c r="I112" s="85" t="str">
        <f t="shared" si="10"/>
        <v/>
      </c>
    </row>
    <row r="113" spans="2:9">
      <c r="B113" s="85" t="str">
        <f t="shared" si="11"/>
        <v/>
      </c>
      <c r="C113" s="85" t="str">
        <f t="shared" si="12"/>
        <v/>
      </c>
      <c r="D113" s="2" t="str">
        <f t="shared" si="13"/>
        <v/>
      </c>
      <c r="E113" s="85" t="str">
        <f>IF(D112=$I$12,SUM($E$20:E112),IF(D113="","",$H$14))</f>
        <v/>
      </c>
      <c r="F113" s="83" t="str">
        <f t="shared" si="14"/>
        <v/>
      </c>
      <c r="G113" s="83" t="str">
        <f t="shared" si="15"/>
        <v/>
      </c>
      <c r="H113" s="85" t="str">
        <f t="shared" si="9"/>
        <v/>
      </c>
      <c r="I113" s="85" t="str">
        <f t="shared" si="10"/>
        <v/>
      </c>
    </row>
    <row r="114" spans="2:9">
      <c r="B114" s="85" t="str">
        <f t="shared" si="11"/>
        <v/>
      </c>
      <c r="C114" s="85" t="str">
        <f t="shared" si="12"/>
        <v/>
      </c>
      <c r="D114" s="2" t="str">
        <f t="shared" si="13"/>
        <v/>
      </c>
      <c r="E114" s="85" t="str">
        <f>IF(D113=$I$12,SUM($E$20:E113),IF(D114="","",$H$14))</f>
        <v/>
      </c>
      <c r="F114" s="83" t="str">
        <f t="shared" si="14"/>
        <v/>
      </c>
      <c r="G114" s="83" t="str">
        <f t="shared" si="15"/>
        <v/>
      </c>
      <c r="H114" s="85" t="str">
        <f t="shared" si="9"/>
        <v/>
      </c>
      <c r="I114" s="85" t="str">
        <f t="shared" si="10"/>
        <v/>
      </c>
    </row>
    <row r="115" spans="2:9">
      <c r="B115" s="85" t="str">
        <f t="shared" si="11"/>
        <v/>
      </c>
      <c r="C115" s="85" t="str">
        <f t="shared" si="12"/>
        <v/>
      </c>
      <c r="D115" s="2" t="str">
        <f t="shared" si="13"/>
        <v/>
      </c>
      <c r="E115" s="85" t="str">
        <f>IF(D114=$I$12,SUM($E$20:E114),IF(D115="","",$H$14))</f>
        <v/>
      </c>
      <c r="F115" s="83" t="str">
        <f t="shared" si="14"/>
        <v/>
      </c>
      <c r="G115" s="83" t="str">
        <f t="shared" si="15"/>
        <v/>
      </c>
      <c r="H115" s="85" t="str">
        <f t="shared" si="9"/>
        <v/>
      </c>
      <c r="I115" s="85" t="str">
        <f t="shared" si="10"/>
        <v/>
      </c>
    </row>
    <row r="116" spans="2:9">
      <c r="B116" s="85" t="str">
        <f t="shared" si="11"/>
        <v/>
      </c>
      <c r="C116" s="85" t="str">
        <f t="shared" si="12"/>
        <v/>
      </c>
      <c r="D116" s="2" t="str">
        <f t="shared" si="13"/>
        <v/>
      </c>
      <c r="E116" s="85" t="str">
        <f>IF(D115=$I$12,SUM($E$20:E115),IF(D116="","",$H$14))</f>
        <v/>
      </c>
      <c r="F116" s="83" t="str">
        <f t="shared" si="14"/>
        <v/>
      </c>
      <c r="G116" s="83" t="str">
        <f t="shared" si="15"/>
        <v/>
      </c>
      <c r="H116" s="85" t="str">
        <f t="shared" si="9"/>
        <v/>
      </c>
      <c r="I116" s="85" t="str">
        <f t="shared" si="10"/>
        <v/>
      </c>
    </row>
    <row r="117" spans="2:9">
      <c r="B117" s="85" t="str">
        <f t="shared" si="11"/>
        <v/>
      </c>
      <c r="C117" s="85" t="str">
        <f t="shared" si="12"/>
        <v/>
      </c>
      <c r="D117" s="2" t="str">
        <f t="shared" si="13"/>
        <v/>
      </c>
      <c r="E117" s="85" t="str">
        <f>IF(D116=$I$12,SUM($E$20:E116),IF(D117="","",$H$14))</f>
        <v/>
      </c>
      <c r="F117" s="83" t="str">
        <f t="shared" si="14"/>
        <v/>
      </c>
      <c r="G117" s="83" t="str">
        <f t="shared" si="15"/>
        <v/>
      </c>
      <c r="H117" s="85" t="str">
        <f t="shared" si="9"/>
        <v/>
      </c>
      <c r="I117" s="85" t="str">
        <f t="shared" si="10"/>
        <v/>
      </c>
    </row>
    <row r="118" spans="2:9">
      <c r="B118" s="85" t="str">
        <f t="shared" si="11"/>
        <v/>
      </c>
      <c r="C118" s="85" t="str">
        <f t="shared" si="12"/>
        <v/>
      </c>
      <c r="D118" s="2" t="str">
        <f t="shared" si="13"/>
        <v/>
      </c>
      <c r="E118" s="85" t="str">
        <f>IF(D117=$I$12,SUM($E$20:E117),IF(D118="","",$H$14))</f>
        <v/>
      </c>
      <c r="F118" s="83" t="str">
        <f t="shared" si="14"/>
        <v/>
      </c>
      <c r="G118" s="83" t="str">
        <f t="shared" si="15"/>
        <v/>
      </c>
      <c r="H118" s="85" t="str">
        <f t="shared" si="9"/>
        <v/>
      </c>
      <c r="I118" s="85" t="str">
        <f t="shared" si="10"/>
        <v/>
      </c>
    </row>
    <row r="119" spans="2:9">
      <c r="B119" s="85" t="str">
        <f t="shared" si="11"/>
        <v/>
      </c>
      <c r="C119" s="85" t="str">
        <f t="shared" si="12"/>
        <v/>
      </c>
      <c r="D119" s="2" t="str">
        <f t="shared" si="13"/>
        <v/>
      </c>
      <c r="E119" s="85" t="str">
        <f>IF(D118=$I$12,SUM($E$20:E118),IF(D119="","",$H$14))</f>
        <v/>
      </c>
      <c r="F119" s="83" t="str">
        <f t="shared" si="14"/>
        <v/>
      </c>
      <c r="G119" s="83" t="str">
        <f t="shared" si="15"/>
        <v/>
      </c>
      <c r="H119" s="85" t="str">
        <f t="shared" si="9"/>
        <v/>
      </c>
      <c r="I119" s="85" t="str">
        <f t="shared" si="10"/>
        <v/>
      </c>
    </row>
    <row r="120" spans="2:9">
      <c r="B120" s="85" t="str">
        <f t="shared" si="11"/>
        <v/>
      </c>
      <c r="C120" s="85" t="str">
        <f t="shared" si="12"/>
        <v/>
      </c>
      <c r="D120" s="2" t="str">
        <f t="shared" si="13"/>
        <v/>
      </c>
      <c r="E120" s="85" t="str">
        <f>IF(D119=$I$12,SUM($E$20:E119),IF(D120="","",$H$14))</f>
        <v/>
      </c>
      <c r="F120" s="83" t="str">
        <f t="shared" si="14"/>
        <v/>
      </c>
      <c r="G120" s="83" t="str">
        <f t="shared" si="15"/>
        <v/>
      </c>
      <c r="H120" s="85" t="str">
        <f t="shared" si="9"/>
        <v/>
      </c>
      <c r="I120" s="85" t="str">
        <f t="shared" si="10"/>
        <v/>
      </c>
    </row>
    <row r="121" spans="2:9">
      <c r="B121" s="85" t="str">
        <f t="shared" si="11"/>
        <v/>
      </c>
      <c r="C121" s="85" t="str">
        <f t="shared" si="12"/>
        <v/>
      </c>
      <c r="D121" s="2" t="str">
        <f t="shared" si="13"/>
        <v/>
      </c>
      <c r="E121" s="85" t="str">
        <f>IF(D120=$I$12,SUM($E$20:E120),IF(D121="","",$H$14))</f>
        <v/>
      </c>
      <c r="F121" s="83" t="str">
        <f t="shared" si="14"/>
        <v/>
      </c>
      <c r="G121" s="83" t="str">
        <f t="shared" si="15"/>
        <v/>
      </c>
      <c r="H121" s="85" t="str">
        <f t="shared" si="9"/>
        <v/>
      </c>
      <c r="I121" s="85" t="str">
        <f t="shared" si="10"/>
        <v/>
      </c>
    </row>
    <row r="122" spans="2:9">
      <c r="B122" s="85" t="str">
        <f t="shared" si="11"/>
        <v/>
      </c>
      <c r="C122" s="85" t="str">
        <f t="shared" si="12"/>
        <v/>
      </c>
      <c r="D122" s="2" t="str">
        <f t="shared" si="13"/>
        <v/>
      </c>
      <c r="E122" s="85" t="str">
        <f>IF(D121=$I$12,SUM($E$20:E121),IF(D122="","",$H$14))</f>
        <v/>
      </c>
      <c r="F122" s="83" t="str">
        <f t="shared" si="14"/>
        <v/>
      </c>
      <c r="G122" s="83" t="str">
        <f t="shared" si="15"/>
        <v/>
      </c>
      <c r="H122" s="85" t="str">
        <f t="shared" si="9"/>
        <v/>
      </c>
      <c r="I122" s="85" t="str">
        <f t="shared" si="10"/>
        <v/>
      </c>
    </row>
    <row r="123" spans="2:9">
      <c r="B123" s="85" t="str">
        <f t="shared" si="11"/>
        <v/>
      </c>
      <c r="C123" s="85" t="str">
        <f t="shared" si="12"/>
        <v/>
      </c>
      <c r="D123" s="2" t="str">
        <f t="shared" si="13"/>
        <v/>
      </c>
      <c r="E123" s="85" t="str">
        <f>IF(D122=$I$12,SUM($E$20:E122),IF(D123="","",$H$14))</f>
        <v/>
      </c>
      <c r="F123" s="83" t="str">
        <f t="shared" si="14"/>
        <v/>
      </c>
      <c r="G123" s="83" t="str">
        <f t="shared" si="15"/>
        <v/>
      </c>
      <c r="H123" s="85" t="str">
        <f t="shared" si="9"/>
        <v/>
      </c>
      <c r="I123" s="85" t="str">
        <f t="shared" si="10"/>
        <v/>
      </c>
    </row>
    <row r="124" spans="2:9">
      <c r="B124" s="85" t="str">
        <f t="shared" si="11"/>
        <v/>
      </c>
      <c r="C124" s="85" t="str">
        <f t="shared" si="12"/>
        <v/>
      </c>
      <c r="D124" s="2" t="str">
        <f t="shared" si="13"/>
        <v/>
      </c>
      <c r="E124" s="85" t="str">
        <f>IF(D123=$I$12,SUM($E$20:E123),IF(D124="","",$H$14))</f>
        <v/>
      </c>
      <c r="F124" s="83" t="str">
        <f t="shared" si="14"/>
        <v/>
      </c>
      <c r="G124" s="83" t="str">
        <f t="shared" si="15"/>
        <v/>
      </c>
      <c r="H124" s="85" t="str">
        <f t="shared" si="9"/>
        <v/>
      </c>
      <c r="I124" s="85" t="str">
        <f t="shared" si="10"/>
        <v/>
      </c>
    </row>
    <row r="125" spans="2:9">
      <c r="B125" s="85" t="str">
        <f t="shared" si="11"/>
        <v/>
      </c>
      <c r="C125" s="85" t="str">
        <f t="shared" si="12"/>
        <v/>
      </c>
      <c r="D125" s="2" t="str">
        <f t="shared" si="13"/>
        <v/>
      </c>
      <c r="E125" s="85" t="str">
        <f>IF(D124=$I$12,SUM($E$20:E124),IF(D125="","",$H$14))</f>
        <v/>
      </c>
      <c r="F125" s="83" t="str">
        <f t="shared" si="14"/>
        <v/>
      </c>
      <c r="G125" s="83" t="str">
        <f t="shared" si="15"/>
        <v/>
      </c>
      <c r="H125" s="85" t="str">
        <f t="shared" si="9"/>
        <v/>
      </c>
      <c r="I125" s="85" t="str">
        <f t="shared" si="10"/>
        <v/>
      </c>
    </row>
    <row r="126" spans="2:9">
      <c r="B126" s="85" t="str">
        <f t="shared" si="11"/>
        <v/>
      </c>
      <c r="C126" s="85" t="str">
        <f t="shared" si="12"/>
        <v/>
      </c>
      <c r="D126" s="2" t="str">
        <f t="shared" si="13"/>
        <v/>
      </c>
      <c r="E126" s="85" t="str">
        <f>IF(D125=$I$12,SUM($E$20:E125),IF(D126="","",$H$14))</f>
        <v/>
      </c>
      <c r="F126" s="83" t="str">
        <f t="shared" si="14"/>
        <v/>
      </c>
      <c r="G126" s="83" t="str">
        <f t="shared" si="15"/>
        <v/>
      </c>
      <c r="H126" s="85" t="str">
        <f t="shared" si="9"/>
        <v/>
      </c>
      <c r="I126" s="85" t="str">
        <f t="shared" si="10"/>
        <v/>
      </c>
    </row>
    <row r="127" spans="2:9">
      <c r="B127" s="85" t="str">
        <f t="shared" si="11"/>
        <v/>
      </c>
      <c r="C127" s="85" t="str">
        <f t="shared" si="12"/>
        <v/>
      </c>
      <c r="D127" s="2" t="str">
        <f t="shared" si="13"/>
        <v/>
      </c>
      <c r="E127" s="85" t="str">
        <f>IF(D126=$I$12,SUM($E$20:E126),IF(D127="","",$H$14))</f>
        <v/>
      </c>
      <c r="F127" s="83" t="str">
        <f t="shared" si="14"/>
        <v/>
      </c>
      <c r="G127" s="83" t="str">
        <f t="shared" si="15"/>
        <v/>
      </c>
      <c r="H127" s="85" t="str">
        <f t="shared" si="9"/>
        <v/>
      </c>
      <c r="I127" s="85" t="str">
        <f t="shared" si="10"/>
        <v/>
      </c>
    </row>
    <row r="128" spans="2:9">
      <c r="B128" s="85" t="str">
        <f t="shared" si="11"/>
        <v/>
      </c>
      <c r="C128" s="85" t="str">
        <f t="shared" si="12"/>
        <v/>
      </c>
      <c r="D128" s="2" t="str">
        <f t="shared" si="13"/>
        <v/>
      </c>
      <c r="E128" s="85" t="str">
        <f>IF(D127=$I$12,SUM($E$20:E127),IF(D128="","",$H$14))</f>
        <v/>
      </c>
      <c r="F128" s="83" t="str">
        <f t="shared" si="14"/>
        <v/>
      </c>
      <c r="G128" s="83" t="str">
        <f t="shared" si="15"/>
        <v/>
      </c>
      <c r="H128" s="85" t="str">
        <f t="shared" si="9"/>
        <v/>
      </c>
      <c r="I128" s="85" t="str">
        <f t="shared" si="10"/>
        <v/>
      </c>
    </row>
    <row r="129" spans="2:9">
      <c r="B129" s="85" t="str">
        <f t="shared" si="11"/>
        <v/>
      </c>
      <c r="C129" s="85" t="str">
        <f t="shared" si="12"/>
        <v/>
      </c>
      <c r="D129" s="2" t="str">
        <f t="shared" si="13"/>
        <v/>
      </c>
      <c r="E129" s="85" t="str">
        <f>IF(D128=$I$12,SUM($E$20:E128),IF(D129="","",$H$14))</f>
        <v/>
      </c>
      <c r="F129" s="83" t="str">
        <f t="shared" si="14"/>
        <v/>
      </c>
      <c r="G129" s="83" t="str">
        <f t="shared" si="15"/>
        <v/>
      </c>
      <c r="H129" s="85" t="str">
        <f t="shared" si="9"/>
        <v/>
      </c>
      <c r="I129" s="85" t="str">
        <f t="shared" si="10"/>
        <v/>
      </c>
    </row>
    <row r="130" spans="2:9">
      <c r="B130" s="85" t="str">
        <f t="shared" si="11"/>
        <v/>
      </c>
      <c r="C130" s="85" t="str">
        <f t="shared" si="12"/>
        <v/>
      </c>
      <c r="D130" s="2" t="str">
        <f t="shared" si="13"/>
        <v/>
      </c>
      <c r="E130" s="85" t="str">
        <f>IF(D129=$I$12,SUM($E$20:E129),IF(D130="","",$H$14))</f>
        <v/>
      </c>
      <c r="F130" s="83" t="str">
        <f t="shared" si="14"/>
        <v/>
      </c>
      <c r="G130" s="83" t="str">
        <f t="shared" si="15"/>
        <v/>
      </c>
      <c r="H130" s="85" t="str">
        <f t="shared" si="9"/>
        <v/>
      </c>
      <c r="I130" s="85" t="str">
        <f t="shared" si="10"/>
        <v/>
      </c>
    </row>
    <row r="131" spans="2:9">
      <c r="B131" s="85" t="str">
        <f t="shared" si="11"/>
        <v/>
      </c>
      <c r="C131" s="85" t="str">
        <f t="shared" si="12"/>
        <v/>
      </c>
      <c r="D131" s="2" t="str">
        <f t="shared" si="13"/>
        <v/>
      </c>
      <c r="E131" s="85" t="str">
        <f>IF(D130=$I$12,SUM($E$20:E130),IF(D131="","",$H$14))</f>
        <v/>
      </c>
      <c r="F131" s="83" t="str">
        <f t="shared" si="14"/>
        <v/>
      </c>
      <c r="G131" s="83" t="str">
        <f t="shared" si="15"/>
        <v/>
      </c>
      <c r="H131" s="85" t="str">
        <f t="shared" si="9"/>
        <v/>
      </c>
      <c r="I131" s="85" t="str">
        <f t="shared" si="10"/>
        <v/>
      </c>
    </row>
    <row r="132" spans="2:9">
      <c r="B132" s="85" t="str">
        <f t="shared" si="11"/>
        <v/>
      </c>
      <c r="C132" s="85" t="str">
        <f t="shared" si="12"/>
        <v/>
      </c>
      <c r="D132" s="2" t="str">
        <f t="shared" si="13"/>
        <v/>
      </c>
      <c r="E132" s="85" t="str">
        <f>IF(D131=$I$12,SUM($E$20:E131),IF(D132="","",$H$14))</f>
        <v/>
      </c>
      <c r="F132" s="83" t="str">
        <f t="shared" si="14"/>
        <v/>
      </c>
      <c r="G132" s="83" t="str">
        <f t="shared" si="15"/>
        <v/>
      </c>
      <c r="H132" s="85" t="str">
        <f t="shared" si="9"/>
        <v/>
      </c>
      <c r="I132" s="85" t="str">
        <f t="shared" si="10"/>
        <v/>
      </c>
    </row>
    <row r="133" spans="2:9">
      <c r="B133" s="85" t="str">
        <f t="shared" si="11"/>
        <v/>
      </c>
      <c r="C133" s="85" t="str">
        <f t="shared" si="12"/>
        <v/>
      </c>
      <c r="D133" s="2" t="str">
        <f t="shared" si="13"/>
        <v/>
      </c>
      <c r="E133" s="85" t="str">
        <f>IF(D132=$I$12,SUM($E$20:E132),IF(D133="","",$H$14))</f>
        <v/>
      </c>
      <c r="F133" s="83" t="str">
        <f t="shared" si="14"/>
        <v/>
      </c>
      <c r="G133" s="83" t="str">
        <f t="shared" si="15"/>
        <v/>
      </c>
      <c r="H133" s="85" t="str">
        <f t="shared" si="9"/>
        <v/>
      </c>
      <c r="I133" s="85" t="str">
        <f t="shared" si="10"/>
        <v/>
      </c>
    </row>
    <row r="134" spans="2:9">
      <c r="B134" s="85" t="str">
        <f t="shared" si="11"/>
        <v/>
      </c>
      <c r="C134" s="85" t="str">
        <f t="shared" si="12"/>
        <v/>
      </c>
      <c r="D134" s="2" t="str">
        <f t="shared" si="13"/>
        <v/>
      </c>
      <c r="E134" s="85" t="str">
        <f>IF(D133=$I$12,SUM($E$20:E133),IF(D134="","",$H$14))</f>
        <v/>
      </c>
      <c r="F134" s="83" t="str">
        <f t="shared" si="14"/>
        <v/>
      </c>
      <c r="G134" s="83" t="str">
        <f t="shared" si="15"/>
        <v/>
      </c>
      <c r="H134" s="85" t="str">
        <f t="shared" si="9"/>
        <v/>
      </c>
      <c r="I134" s="85" t="str">
        <f t="shared" si="10"/>
        <v/>
      </c>
    </row>
    <row r="135" spans="2:9">
      <c r="B135" s="85" t="str">
        <f t="shared" si="11"/>
        <v/>
      </c>
      <c r="C135" s="85" t="str">
        <f t="shared" si="12"/>
        <v/>
      </c>
      <c r="D135" s="2" t="str">
        <f t="shared" si="13"/>
        <v/>
      </c>
      <c r="E135" s="85" t="str">
        <f>IF(D134=$I$12,SUM($E$20:E134),IF(D135="","",$H$14))</f>
        <v/>
      </c>
      <c r="F135" s="83" t="str">
        <f t="shared" si="14"/>
        <v/>
      </c>
      <c r="G135" s="83" t="str">
        <f t="shared" si="15"/>
        <v/>
      </c>
      <c r="H135" s="85" t="str">
        <f t="shared" si="9"/>
        <v/>
      </c>
      <c r="I135" s="85" t="str">
        <f t="shared" si="10"/>
        <v/>
      </c>
    </row>
    <row r="136" spans="2:9">
      <c r="B136" s="85" t="str">
        <f t="shared" si="11"/>
        <v/>
      </c>
      <c r="C136" s="85" t="str">
        <f t="shared" si="12"/>
        <v/>
      </c>
      <c r="D136" s="2" t="str">
        <f t="shared" si="13"/>
        <v/>
      </c>
      <c r="E136" s="85" t="str">
        <f>IF(D135=$I$12,SUM($E$20:E135),IF(D136="","",$H$14))</f>
        <v/>
      </c>
      <c r="F136" s="83" t="str">
        <f t="shared" si="14"/>
        <v/>
      </c>
      <c r="G136" s="83" t="str">
        <f t="shared" si="15"/>
        <v/>
      </c>
      <c r="H136" s="85" t="str">
        <f t="shared" si="9"/>
        <v/>
      </c>
      <c r="I136" s="85" t="str">
        <f t="shared" si="10"/>
        <v/>
      </c>
    </row>
    <row r="137" spans="2:9">
      <c r="B137" s="85" t="str">
        <f t="shared" si="11"/>
        <v/>
      </c>
      <c r="C137" s="85" t="str">
        <f t="shared" si="12"/>
        <v/>
      </c>
      <c r="D137" s="2" t="str">
        <f t="shared" si="13"/>
        <v/>
      </c>
      <c r="E137" s="85" t="str">
        <f>IF(D136=$I$12,SUM($E$20:E136),IF(D137="","",$H$14))</f>
        <v/>
      </c>
      <c r="F137" s="83" t="str">
        <f t="shared" si="14"/>
        <v/>
      </c>
      <c r="G137" s="83" t="str">
        <f t="shared" si="15"/>
        <v/>
      </c>
      <c r="H137" s="85" t="str">
        <f t="shared" si="9"/>
        <v/>
      </c>
      <c r="I137" s="85" t="str">
        <f t="shared" si="10"/>
        <v/>
      </c>
    </row>
    <row r="138" spans="2:9">
      <c r="B138" s="85" t="str">
        <f t="shared" si="11"/>
        <v/>
      </c>
      <c r="C138" s="85" t="str">
        <f t="shared" si="12"/>
        <v/>
      </c>
      <c r="D138" s="2" t="str">
        <f t="shared" si="13"/>
        <v/>
      </c>
      <c r="E138" s="85" t="str">
        <f>IF(D137=$I$12,SUM($E$20:E137),IF(D138="","",$H$14))</f>
        <v/>
      </c>
      <c r="F138" s="83" t="str">
        <f t="shared" si="14"/>
        <v/>
      </c>
      <c r="G138" s="83" t="str">
        <f t="shared" si="15"/>
        <v/>
      </c>
      <c r="H138" s="85" t="str">
        <f t="shared" si="9"/>
        <v/>
      </c>
      <c r="I138" s="85" t="str">
        <f t="shared" si="10"/>
        <v/>
      </c>
    </row>
    <row r="139" spans="2:9">
      <c r="B139" s="85" t="str">
        <f t="shared" si="11"/>
        <v/>
      </c>
      <c r="C139" s="85" t="str">
        <f t="shared" si="12"/>
        <v/>
      </c>
      <c r="D139" s="2" t="str">
        <f t="shared" si="13"/>
        <v/>
      </c>
      <c r="E139" s="85" t="str">
        <f>IF(D138=$I$12,SUM($E$20:E138),IF(D139="","",$H$14))</f>
        <v/>
      </c>
      <c r="F139" s="83" t="str">
        <f t="shared" si="14"/>
        <v/>
      </c>
      <c r="G139" s="83" t="str">
        <f t="shared" si="15"/>
        <v/>
      </c>
      <c r="H139" s="85" t="str">
        <f t="shared" si="9"/>
        <v/>
      </c>
      <c r="I139" s="85" t="str">
        <f t="shared" si="10"/>
        <v/>
      </c>
    </row>
    <row r="140" spans="2:9">
      <c r="B140" s="85" t="str">
        <f t="shared" si="11"/>
        <v/>
      </c>
      <c r="C140" s="85" t="str">
        <f t="shared" si="12"/>
        <v/>
      </c>
      <c r="D140" s="2" t="str">
        <f t="shared" si="13"/>
        <v/>
      </c>
      <c r="E140" s="85" t="str">
        <f>IF(D139=$I$12,SUM($E$20:E139),IF(D140="","",$H$14))</f>
        <v/>
      </c>
      <c r="F140" s="83" t="str">
        <f t="shared" si="14"/>
        <v/>
      </c>
      <c r="G140" s="83" t="str">
        <f t="shared" si="15"/>
        <v/>
      </c>
      <c r="H140" s="85" t="str">
        <f t="shared" si="9"/>
        <v/>
      </c>
      <c r="I140" s="85" t="str">
        <f t="shared" si="10"/>
        <v/>
      </c>
    </row>
    <row r="141" spans="2:9">
      <c r="B141" s="85" t="str">
        <f t="shared" si="11"/>
        <v/>
      </c>
      <c r="C141" s="85" t="str">
        <f t="shared" si="12"/>
        <v/>
      </c>
      <c r="D141" s="2" t="str">
        <f t="shared" si="13"/>
        <v/>
      </c>
      <c r="E141" s="85" t="str">
        <f>IF(D140=$I$12,SUM($E$20:E140),IF(D141="","",$H$14))</f>
        <v/>
      </c>
      <c r="F141" s="83" t="str">
        <f t="shared" si="14"/>
        <v/>
      </c>
      <c r="G141" s="83" t="str">
        <f t="shared" si="15"/>
        <v/>
      </c>
      <c r="H141" s="85" t="str">
        <f t="shared" si="9"/>
        <v/>
      </c>
      <c r="I141" s="85" t="str">
        <f t="shared" si="10"/>
        <v/>
      </c>
    </row>
    <row r="142" spans="2:9">
      <c r="B142" s="85" t="str">
        <f t="shared" si="11"/>
        <v/>
      </c>
      <c r="C142" s="85" t="str">
        <f t="shared" si="12"/>
        <v/>
      </c>
      <c r="D142" s="2" t="str">
        <f t="shared" si="13"/>
        <v/>
      </c>
      <c r="E142" s="85" t="str">
        <f>IF(D141=$I$12,SUM($E$20:E141),IF(D142="","",$H$14))</f>
        <v/>
      </c>
      <c r="F142" s="83" t="str">
        <f t="shared" si="14"/>
        <v/>
      </c>
      <c r="G142" s="83" t="str">
        <f t="shared" si="15"/>
        <v/>
      </c>
      <c r="H142" s="85" t="str">
        <f t="shared" si="9"/>
        <v/>
      </c>
      <c r="I142" s="85" t="str">
        <f t="shared" si="10"/>
        <v/>
      </c>
    </row>
    <row r="143" spans="2:9">
      <c r="B143" s="85" t="str">
        <f t="shared" si="11"/>
        <v/>
      </c>
      <c r="C143" s="85" t="str">
        <f t="shared" si="12"/>
        <v/>
      </c>
      <c r="D143" s="2" t="str">
        <f t="shared" si="13"/>
        <v/>
      </c>
      <c r="E143" s="85" t="str">
        <f>IF(D142=$I$12,SUM($E$20:E142),IF(D143="","",$H$14))</f>
        <v/>
      </c>
      <c r="F143" s="83" t="str">
        <f t="shared" si="14"/>
        <v/>
      </c>
      <c r="G143" s="83" t="str">
        <f t="shared" si="15"/>
        <v/>
      </c>
      <c r="H143" s="85" t="str">
        <f t="shared" si="9"/>
        <v/>
      </c>
      <c r="I143" s="85" t="str">
        <f t="shared" si="10"/>
        <v/>
      </c>
    </row>
    <row r="144" spans="2:9">
      <c r="B144" s="85" t="str">
        <f t="shared" si="11"/>
        <v/>
      </c>
      <c r="C144" s="85" t="str">
        <f t="shared" si="12"/>
        <v/>
      </c>
      <c r="D144" s="2" t="str">
        <f t="shared" si="13"/>
        <v/>
      </c>
      <c r="E144" s="85" t="str">
        <f>IF(D143=$I$12,SUM($E$20:E143),IF(D144="","",$H$14))</f>
        <v/>
      </c>
      <c r="F144" s="83" t="str">
        <f t="shared" si="14"/>
        <v/>
      </c>
      <c r="G144" s="83" t="str">
        <f t="shared" si="15"/>
        <v/>
      </c>
      <c r="H144" s="85" t="str">
        <f t="shared" si="9"/>
        <v/>
      </c>
      <c r="I144" s="85" t="str">
        <f t="shared" si="10"/>
        <v/>
      </c>
    </row>
    <row r="145" spans="2:9">
      <c r="B145" s="85" t="str">
        <f t="shared" si="11"/>
        <v/>
      </c>
      <c r="C145" s="85" t="str">
        <f t="shared" si="12"/>
        <v/>
      </c>
      <c r="D145" s="2" t="str">
        <f t="shared" si="13"/>
        <v/>
      </c>
      <c r="E145" s="85" t="str">
        <f>IF(D144=$I$12,SUM($E$20:E144),IF(D145="","",$H$14))</f>
        <v/>
      </c>
      <c r="F145" s="83" t="str">
        <f t="shared" si="14"/>
        <v/>
      </c>
      <c r="G145" s="83" t="str">
        <f t="shared" si="15"/>
        <v/>
      </c>
      <c r="H145" s="85" t="str">
        <f t="shared" si="9"/>
        <v/>
      </c>
      <c r="I145" s="85" t="str">
        <f t="shared" si="10"/>
        <v/>
      </c>
    </row>
    <row r="146" spans="2:9">
      <c r="B146" s="85" t="str">
        <f t="shared" si="11"/>
        <v/>
      </c>
      <c r="C146" s="85" t="str">
        <f t="shared" si="12"/>
        <v/>
      </c>
      <c r="D146" s="2" t="str">
        <f t="shared" si="13"/>
        <v/>
      </c>
      <c r="E146" s="85" t="str">
        <f>IF(D145=$I$12,SUM($E$20:E145),IF(D146="","",$H$14))</f>
        <v/>
      </c>
      <c r="F146" s="83" t="str">
        <f t="shared" si="14"/>
        <v/>
      </c>
      <c r="G146" s="83" t="str">
        <f t="shared" si="15"/>
        <v/>
      </c>
      <c r="H146" s="85" t="str">
        <f t="shared" si="9"/>
        <v/>
      </c>
      <c r="I146" s="85" t="str">
        <f t="shared" si="10"/>
        <v/>
      </c>
    </row>
    <row r="147" spans="2:9">
      <c r="B147" s="85" t="str">
        <f t="shared" si="11"/>
        <v/>
      </c>
      <c r="C147" s="85" t="str">
        <f t="shared" si="12"/>
        <v/>
      </c>
      <c r="D147" s="2" t="str">
        <f t="shared" si="13"/>
        <v/>
      </c>
      <c r="E147" s="85" t="str">
        <f>IF(D146=$I$12,SUM($E$20:E146),IF(D147="","",$H$14))</f>
        <v/>
      </c>
      <c r="F147" s="83" t="str">
        <f t="shared" si="14"/>
        <v/>
      </c>
      <c r="G147" s="83" t="str">
        <f t="shared" si="15"/>
        <v/>
      </c>
      <c r="H147" s="85" t="str">
        <f t="shared" si="9"/>
        <v/>
      </c>
      <c r="I147" s="85" t="str">
        <f t="shared" si="10"/>
        <v/>
      </c>
    </row>
    <row r="148" spans="2:9">
      <c r="B148" s="85" t="str">
        <f t="shared" si="11"/>
        <v/>
      </c>
      <c r="C148" s="85" t="str">
        <f t="shared" si="12"/>
        <v/>
      </c>
      <c r="D148" s="2" t="str">
        <f t="shared" si="13"/>
        <v/>
      </c>
      <c r="E148" s="85" t="str">
        <f>IF(D147=$I$12,SUM($E$20:E147),IF(D148="","",$H$14))</f>
        <v/>
      </c>
      <c r="F148" s="83" t="str">
        <f t="shared" si="14"/>
        <v/>
      </c>
      <c r="G148" s="83" t="str">
        <f t="shared" si="15"/>
        <v/>
      </c>
      <c r="H148" s="85" t="str">
        <f t="shared" ref="H148:H211" si="16">IF(D147=$I$12,0,IF(D148="","",H147+G148))</f>
        <v/>
      </c>
      <c r="I148" s="85" t="str">
        <f t="shared" ref="I148:I211" si="17">IF(D147=$I$12,0,IF(D148="","",I147-G148))</f>
        <v/>
      </c>
    </row>
    <row r="149" spans="2:9">
      <c r="B149" s="85" t="str">
        <f t="shared" ref="B149:B212" si="18">IF(D149="","",(B148+1)-(12*(C149-C148)))</f>
        <v/>
      </c>
      <c r="C149" s="85" t="str">
        <f t="shared" ref="C149:C212" si="19">IF(D149="","",IF(B148=12,C148+1,C148))</f>
        <v/>
      </c>
      <c r="D149" s="2" t="str">
        <f t="shared" ref="D149:D212" si="20">IF(D148="","",IF(D148=INT(ROUND($I$12,0)),"",D148+1))</f>
        <v/>
      </c>
      <c r="E149" s="85" t="str">
        <f>IF(D148=$I$12,SUM($E$20:E148),IF(D149="","",$H$14))</f>
        <v/>
      </c>
      <c r="F149" s="83" t="str">
        <f t="shared" si="14"/>
        <v/>
      </c>
      <c r="G149" s="83" t="str">
        <f t="shared" si="15"/>
        <v/>
      </c>
      <c r="H149" s="85" t="str">
        <f t="shared" si="16"/>
        <v/>
      </c>
      <c r="I149" s="85" t="str">
        <f t="shared" si="17"/>
        <v/>
      </c>
    </row>
    <row r="150" spans="2:9">
      <c r="B150" s="85" t="str">
        <f t="shared" si="18"/>
        <v/>
      </c>
      <c r="C150" s="85" t="str">
        <f t="shared" si="19"/>
        <v/>
      </c>
      <c r="D150" s="2" t="str">
        <f t="shared" si="20"/>
        <v/>
      </c>
      <c r="E150" s="85" t="str">
        <f>IF(D149=$I$12,SUM($E$20:E149),IF(D150="","",$H$14))</f>
        <v/>
      </c>
      <c r="F150" s="83" t="str">
        <f t="shared" si="14"/>
        <v/>
      </c>
      <c r="G150" s="83" t="str">
        <f t="shared" si="15"/>
        <v/>
      </c>
      <c r="H150" s="85" t="str">
        <f t="shared" si="16"/>
        <v/>
      </c>
      <c r="I150" s="85" t="str">
        <f t="shared" si="17"/>
        <v/>
      </c>
    </row>
    <row r="151" spans="2:9">
      <c r="B151" s="85" t="str">
        <f t="shared" si="18"/>
        <v/>
      </c>
      <c r="C151" s="85" t="str">
        <f t="shared" si="19"/>
        <v/>
      </c>
      <c r="D151" s="2" t="str">
        <f t="shared" si="20"/>
        <v/>
      </c>
      <c r="E151" s="85" t="str">
        <f>IF(D150=$I$12,SUM($E$20:E150),IF(D151="","",$H$14))</f>
        <v/>
      </c>
      <c r="F151" s="83" t="str">
        <f t="shared" si="14"/>
        <v/>
      </c>
      <c r="G151" s="83" t="str">
        <f t="shared" si="15"/>
        <v/>
      </c>
      <c r="H151" s="85" t="str">
        <f t="shared" si="16"/>
        <v/>
      </c>
      <c r="I151" s="85" t="str">
        <f t="shared" si="17"/>
        <v/>
      </c>
    </row>
    <row r="152" spans="2:9">
      <c r="B152" s="85" t="str">
        <f t="shared" si="18"/>
        <v/>
      </c>
      <c r="C152" s="85" t="str">
        <f t="shared" si="19"/>
        <v/>
      </c>
      <c r="D152" s="2" t="str">
        <f t="shared" si="20"/>
        <v/>
      </c>
      <c r="E152" s="85" t="str">
        <f>IF(D151=$I$12,SUM($E$20:E151),IF(D152="","",$H$14))</f>
        <v/>
      </c>
      <c r="F152" s="83" t="str">
        <f t="shared" si="14"/>
        <v/>
      </c>
      <c r="G152" s="83" t="str">
        <f t="shared" si="15"/>
        <v/>
      </c>
      <c r="H152" s="85" t="str">
        <f t="shared" si="16"/>
        <v/>
      </c>
      <c r="I152" s="85" t="str">
        <f t="shared" si="17"/>
        <v/>
      </c>
    </row>
    <row r="153" spans="2:9">
      <c r="B153" s="85" t="str">
        <f t="shared" si="18"/>
        <v/>
      </c>
      <c r="C153" s="85" t="str">
        <f t="shared" si="19"/>
        <v/>
      </c>
      <c r="D153" s="2" t="str">
        <f t="shared" si="20"/>
        <v/>
      </c>
      <c r="E153" s="85" t="str">
        <f>IF(D152=$I$12,SUM($E$20:E152),IF(D153="","",$H$14))</f>
        <v/>
      </c>
      <c r="F153" s="83" t="str">
        <f t="shared" si="14"/>
        <v/>
      </c>
      <c r="G153" s="83" t="str">
        <f t="shared" si="15"/>
        <v/>
      </c>
      <c r="H153" s="85" t="str">
        <f t="shared" si="16"/>
        <v/>
      </c>
      <c r="I153" s="85" t="str">
        <f t="shared" si="17"/>
        <v/>
      </c>
    </row>
    <row r="154" spans="2:9">
      <c r="B154" s="85" t="str">
        <f t="shared" si="18"/>
        <v/>
      </c>
      <c r="C154" s="85" t="str">
        <f t="shared" si="19"/>
        <v/>
      </c>
      <c r="D154" s="2" t="str">
        <f t="shared" si="20"/>
        <v/>
      </c>
      <c r="E154" s="85" t="str">
        <f>IF(D153=$I$12,SUM($E$20:E153),IF(D154="","",$H$14))</f>
        <v/>
      </c>
      <c r="F154" s="83" t="str">
        <f t="shared" si="14"/>
        <v/>
      </c>
      <c r="G154" s="83" t="str">
        <f t="shared" si="15"/>
        <v/>
      </c>
      <c r="H154" s="85" t="str">
        <f t="shared" si="16"/>
        <v/>
      </c>
      <c r="I154" s="85" t="str">
        <f t="shared" si="17"/>
        <v/>
      </c>
    </row>
    <row r="155" spans="2:9">
      <c r="B155" s="85" t="str">
        <f t="shared" si="18"/>
        <v/>
      </c>
      <c r="C155" s="85" t="str">
        <f t="shared" si="19"/>
        <v/>
      </c>
      <c r="D155" s="2" t="str">
        <f t="shared" si="20"/>
        <v/>
      </c>
      <c r="E155" s="85" t="str">
        <f>IF(D154=$I$12,SUM($E$20:E154),IF(D155="","",$H$14))</f>
        <v/>
      </c>
      <c r="F155" s="83" t="str">
        <f t="shared" si="14"/>
        <v/>
      </c>
      <c r="G155" s="83" t="str">
        <f t="shared" si="15"/>
        <v/>
      </c>
      <c r="H155" s="85" t="str">
        <f t="shared" si="16"/>
        <v/>
      </c>
      <c r="I155" s="85" t="str">
        <f t="shared" si="17"/>
        <v/>
      </c>
    </row>
    <row r="156" spans="2:9">
      <c r="B156" s="85" t="str">
        <f t="shared" si="18"/>
        <v/>
      </c>
      <c r="C156" s="85" t="str">
        <f t="shared" si="19"/>
        <v/>
      </c>
      <c r="D156" s="2" t="str">
        <f t="shared" si="20"/>
        <v/>
      </c>
      <c r="E156" s="85" t="str">
        <f>IF(D155=$I$12,SUM($E$20:E155),IF(D156="","",$H$14))</f>
        <v/>
      </c>
      <c r="F156" s="83" t="str">
        <f t="shared" si="14"/>
        <v/>
      </c>
      <c r="G156" s="83" t="str">
        <f t="shared" si="15"/>
        <v/>
      </c>
      <c r="H156" s="85" t="str">
        <f t="shared" si="16"/>
        <v/>
      </c>
      <c r="I156" s="85" t="str">
        <f t="shared" si="17"/>
        <v/>
      </c>
    </row>
    <row r="157" spans="2:9">
      <c r="B157" s="85" t="str">
        <f t="shared" si="18"/>
        <v/>
      </c>
      <c r="C157" s="85" t="str">
        <f t="shared" si="19"/>
        <v/>
      </c>
      <c r="D157" s="2" t="str">
        <f t="shared" si="20"/>
        <v/>
      </c>
      <c r="E157" s="85" t="str">
        <f>IF(D156=$I$12,SUM($E$20:E156),IF(D157="","",$H$14))</f>
        <v/>
      </c>
      <c r="F157" s="83" t="str">
        <f t="shared" si="14"/>
        <v/>
      </c>
      <c r="G157" s="83" t="str">
        <f t="shared" si="15"/>
        <v/>
      </c>
      <c r="H157" s="85" t="str">
        <f t="shared" si="16"/>
        <v/>
      </c>
      <c r="I157" s="85" t="str">
        <f t="shared" si="17"/>
        <v/>
      </c>
    </row>
    <row r="158" spans="2:9">
      <c r="B158" s="85" t="str">
        <f t="shared" si="18"/>
        <v/>
      </c>
      <c r="C158" s="85" t="str">
        <f t="shared" si="19"/>
        <v/>
      </c>
      <c r="D158" s="2" t="str">
        <f t="shared" si="20"/>
        <v/>
      </c>
      <c r="E158" s="85" t="str">
        <f>IF(D157=$I$12,SUM($E$20:E157),IF(D158="","",$H$14))</f>
        <v/>
      </c>
      <c r="F158" s="83" t="str">
        <f t="shared" si="14"/>
        <v/>
      </c>
      <c r="G158" s="83" t="str">
        <f t="shared" si="15"/>
        <v/>
      </c>
      <c r="H158" s="85" t="str">
        <f t="shared" si="16"/>
        <v/>
      </c>
      <c r="I158" s="85" t="str">
        <f t="shared" si="17"/>
        <v/>
      </c>
    </row>
    <row r="159" spans="2:9">
      <c r="B159" s="85" t="str">
        <f t="shared" si="18"/>
        <v/>
      </c>
      <c r="C159" s="85" t="str">
        <f t="shared" si="19"/>
        <v/>
      </c>
      <c r="D159" s="2" t="str">
        <f t="shared" si="20"/>
        <v/>
      </c>
      <c r="E159" s="85" t="str">
        <f>IF(D158=$I$12,SUM($E$20:E158),IF(D159="","",$H$14))</f>
        <v/>
      </c>
      <c r="F159" s="83" t="str">
        <f t="shared" si="14"/>
        <v/>
      </c>
      <c r="G159" s="83" t="str">
        <f t="shared" si="15"/>
        <v/>
      </c>
      <c r="H159" s="85" t="str">
        <f t="shared" si="16"/>
        <v/>
      </c>
      <c r="I159" s="85" t="str">
        <f t="shared" si="17"/>
        <v/>
      </c>
    </row>
    <row r="160" spans="2:9">
      <c r="B160" s="85" t="str">
        <f t="shared" si="18"/>
        <v/>
      </c>
      <c r="C160" s="85" t="str">
        <f t="shared" si="19"/>
        <v/>
      </c>
      <c r="D160" s="2" t="str">
        <f t="shared" si="20"/>
        <v/>
      </c>
      <c r="E160" s="85" t="str">
        <f>IF(D159=$I$12,SUM($E$20:E159),IF(D160="","",$H$14))</f>
        <v/>
      </c>
      <c r="F160" s="83" t="str">
        <f t="shared" si="14"/>
        <v/>
      </c>
      <c r="G160" s="83" t="str">
        <f t="shared" si="15"/>
        <v/>
      </c>
      <c r="H160" s="85" t="str">
        <f t="shared" si="16"/>
        <v/>
      </c>
      <c r="I160" s="85" t="str">
        <f t="shared" si="17"/>
        <v/>
      </c>
    </row>
    <row r="161" spans="2:9">
      <c r="B161" s="85" t="str">
        <f t="shared" si="18"/>
        <v/>
      </c>
      <c r="C161" s="85" t="str">
        <f t="shared" si="19"/>
        <v/>
      </c>
      <c r="D161" s="2" t="str">
        <f t="shared" si="20"/>
        <v/>
      </c>
      <c r="E161" s="85" t="str">
        <f>IF(D160=$I$12,SUM($E$20:E160),IF(D161="","",$H$14))</f>
        <v/>
      </c>
      <c r="F161" s="83" t="str">
        <f t="shared" si="14"/>
        <v/>
      </c>
      <c r="G161" s="83" t="str">
        <f t="shared" si="15"/>
        <v/>
      </c>
      <c r="H161" s="85" t="str">
        <f t="shared" si="16"/>
        <v/>
      </c>
      <c r="I161" s="85" t="str">
        <f t="shared" si="17"/>
        <v/>
      </c>
    </row>
    <row r="162" spans="2:9">
      <c r="B162" s="85" t="str">
        <f t="shared" si="18"/>
        <v/>
      </c>
      <c r="C162" s="85" t="str">
        <f t="shared" si="19"/>
        <v/>
      </c>
      <c r="D162" s="2" t="str">
        <f t="shared" si="20"/>
        <v/>
      </c>
      <c r="E162" s="85" t="str">
        <f>IF(D161=$I$12,SUM($E$20:E161),IF(D162="","",$H$14))</f>
        <v/>
      </c>
      <c r="F162" s="83" t="str">
        <f t="shared" si="14"/>
        <v/>
      </c>
      <c r="G162" s="83" t="str">
        <f t="shared" si="15"/>
        <v/>
      </c>
      <c r="H162" s="85" t="str">
        <f t="shared" si="16"/>
        <v/>
      </c>
      <c r="I162" s="85" t="str">
        <f t="shared" si="17"/>
        <v/>
      </c>
    </row>
    <row r="163" spans="2:9">
      <c r="B163" s="85" t="str">
        <f t="shared" si="18"/>
        <v/>
      </c>
      <c r="C163" s="85" t="str">
        <f t="shared" si="19"/>
        <v/>
      </c>
      <c r="D163" s="2" t="str">
        <f t="shared" si="20"/>
        <v/>
      </c>
      <c r="E163" s="85" t="str">
        <f>IF(D162=$I$12,SUM($E$20:E162),IF(D163="","",$H$14))</f>
        <v/>
      </c>
      <c r="F163" s="83" t="str">
        <f t="shared" si="14"/>
        <v/>
      </c>
      <c r="G163" s="83" t="str">
        <f t="shared" si="15"/>
        <v/>
      </c>
      <c r="H163" s="85" t="str">
        <f t="shared" si="16"/>
        <v/>
      </c>
      <c r="I163" s="85" t="str">
        <f t="shared" si="17"/>
        <v/>
      </c>
    </row>
    <row r="164" spans="2:9">
      <c r="B164" s="85" t="str">
        <f t="shared" si="18"/>
        <v/>
      </c>
      <c r="C164" s="85" t="str">
        <f t="shared" si="19"/>
        <v/>
      </c>
      <c r="D164" s="2" t="str">
        <f t="shared" si="20"/>
        <v/>
      </c>
      <c r="E164" s="85" t="str">
        <f>IF(D163=$I$12,SUM($E$20:E163),IF(D164="","",$H$14))</f>
        <v/>
      </c>
      <c r="F164" s="83" t="str">
        <f t="shared" si="14"/>
        <v/>
      </c>
      <c r="G164" s="83" t="str">
        <f t="shared" si="15"/>
        <v/>
      </c>
      <c r="H164" s="85" t="str">
        <f t="shared" si="16"/>
        <v/>
      </c>
      <c r="I164" s="85" t="str">
        <f t="shared" si="17"/>
        <v/>
      </c>
    </row>
    <row r="165" spans="2:9">
      <c r="B165" s="85" t="str">
        <f t="shared" si="18"/>
        <v/>
      </c>
      <c r="C165" s="85" t="str">
        <f t="shared" si="19"/>
        <v/>
      </c>
      <c r="D165" s="2" t="str">
        <f t="shared" si="20"/>
        <v/>
      </c>
      <c r="E165" s="85" t="str">
        <f>IF(D164=$I$12,SUM($E$20:E164),IF(D165="","",$H$14))</f>
        <v/>
      </c>
      <c r="F165" s="83" t="str">
        <f t="shared" si="14"/>
        <v/>
      </c>
      <c r="G165" s="83" t="str">
        <f t="shared" si="15"/>
        <v/>
      </c>
      <c r="H165" s="85" t="str">
        <f t="shared" si="16"/>
        <v/>
      </c>
      <c r="I165" s="85" t="str">
        <f t="shared" si="17"/>
        <v/>
      </c>
    </row>
    <row r="166" spans="2:9">
      <c r="B166" s="85" t="str">
        <f t="shared" si="18"/>
        <v/>
      </c>
      <c r="C166" s="85" t="str">
        <f t="shared" si="19"/>
        <v/>
      </c>
      <c r="D166" s="2" t="str">
        <f t="shared" si="20"/>
        <v/>
      </c>
      <c r="E166" s="85" t="str">
        <f>IF(D165=$I$12,SUM($E$20:E165),IF(D166="","",$H$14))</f>
        <v/>
      </c>
      <c r="F166" s="83" t="str">
        <f t="shared" si="14"/>
        <v/>
      </c>
      <c r="G166" s="83" t="str">
        <f t="shared" si="15"/>
        <v/>
      </c>
      <c r="H166" s="85" t="str">
        <f t="shared" si="16"/>
        <v/>
      </c>
      <c r="I166" s="85" t="str">
        <f t="shared" si="17"/>
        <v/>
      </c>
    </row>
    <row r="167" spans="2:9">
      <c r="B167" s="85" t="str">
        <f t="shared" si="18"/>
        <v/>
      </c>
      <c r="C167" s="85" t="str">
        <f t="shared" si="19"/>
        <v/>
      </c>
      <c r="D167" s="2" t="str">
        <f t="shared" si="20"/>
        <v/>
      </c>
      <c r="E167" s="85" t="str">
        <f>IF(D166=$I$12,SUM($E$20:E166),IF(D167="","",$H$14))</f>
        <v/>
      </c>
      <c r="F167" s="83" t="str">
        <f t="shared" si="14"/>
        <v/>
      </c>
      <c r="G167" s="83" t="str">
        <f t="shared" si="15"/>
        <v/>
      </c>
      <c r="H167" s="85" t="str">
        <f t="shared" si="16"/>
        <v/>
      </c>
      <c r="I167" s="85" t="str">
        <f t="shared" si="17"/>
        <v/>
      </c>
    </row>
    <row r="168" spans="2:9">
      <c r="B168" s="85" t="str">
        <f t="shared" si="18"/>
        <v/>
      </c>
      <c r="C168" s="85" t="str">
        <f t="shared" si="19"/>
        <v/>
      </c>
      <c r="D168" s="2" t="str">
        <f t="shared" si="20"/>
        <v/>
      </c>
      <c r="E168" s="85" t="str">
        <f>IF(D167=$I$12,SUM($E$20:E167),IF(D168="","",$H$14))</f>
        <v/>
      </c>
      <c r="F168" s="83" t="str">
        <f t="shared" si="14"/>
        <v/>
      </c>
      <c r="G168" s="83" t="str">
        <f t="shared" si="15"/>
        <v/>
      </c>
      <c r="H168" s="85" t="str">
        <f t="shared" si="16"/>
        <v/>
      </c>
      <c r="I168" s="85" t="str">
        <f t="shared" si="17"/>
        <v/>
      </c>
    </row>
    <row r="169" spans="2:9">
      <c r="B169" s="85" t="str">
        <f t="shared" si="18"/>
        <v/>
      </c>
      <c r="C169" s="85" t="str">
        <f t="shared" si="19"/>
        <v/>
      </c>
      <c r="D169" s="2" t="str">
        <f t="shared" si="20"/>
        <v/>
      </c>
      <c r="E169" s="85" t="str">
        <f>IF(D168=$I$12,SUM($E$20:E168),IF(D169="","",$H$14))</f>
        <v/>
      </c>
      <c r="F169" s="83" t="str">
        <f t="shared" si="14"/>
        <v/>
      </c>
      <c r="G169" s="83" t="str">
        <f t="shared" si="15"/>
        <v/>
      </c>
      <c r="H169" s="85" t="str">
        <f t="shared" si="16"/>
        <v/>
      </c>
      <c r="I169" s="85" t="str">
        <f t="shared" si="17"/>
        <v/>
      </c>
    </row>
    <row r="170" spans="2:9">
      <c r="B170" s="85" t="str">
        <f t="shared" si="18"/>
        <v/>
      </c>
      <c r="C170" s="85" t="str">
        <f t="shared" si="19"/>
        <v/>
      </c>
      <c r="D170" s="2" t="str">
        <f t="shared" si="20"/>
        <v/>
      </c>
      <c r="E170" s="85" t="str">
        <f>IF(D169=$I$12,SUM($E$20:E169),IF(D170="","",$H$14))</f>
        <v/>
      </c>
      <c r="F170" s="83" t="str">
        <f t="shared" si="14"/>
        <v/>
      </c>
      <c r="G170" s="83" t="str">
        <f t="shared" si="15"/>
        <v/>
      </c>
      <c r="H170" s="85" t="str">
        <f t="shared" si="16"/>
        <v/>
      </c>
      <c r="I170" s="85" t="str">
        <f t="shared" si="17"/>
        <v/>
      </c>
    </row>
    <row r="171" spans="2:9">
      <c r="B171" s="85" t="str">
        <f t="shared" si="18"/>
        <v/>
      </c>
      <c r="C171" s="85" t="str">
        <f t="shared" si="19"/>
        <v/>
      </c>
      <c r="D171" s="2" t="str">
        <f t="shared" si="20"/>
        <v/>
      </c>
      <c r="E171" s="85" t="str">
        <f>IF(D170=$I$12,SUM($E$20:E170),IF(D171="","",$H$14))</f>
        <v/>
      </c>
      <c r="F171" s="83" t="str">
        <f t="shared" si="14"/>
        <v/>
      </c>
      <c r="G171" s="83" t="str">
        <f t="shared" si="15"/>
        <v/>
      </c>
      <c r="H171" s="85" t="str">
        <f t="shared" si="16"/>
        <v/>
      </c>
      <c r="I171" s="85" t="str">
        <f t="shared" si="17"/>
        <v/>
      </c>
    </row>
    <row r="172" spans="2:9">
      <c r="B172" s="85" t="str">
        <f t="shared" si="18"/>
        <v/>
      </c>
      <c r="C172" s="85" t="str">
        <f t="shared" si="19"/>
        <v/>
      </c>
      <c r="D172" s="2" t="str">
        <f t="shared" si="20"/>
        <v/>
      </c>
      <c r="E172" s="85" t="str">
        <f>IF(D171=$I$12,SUM($E$20:E171),IF(D172="","",$H$14))</f>
        <v/>
      </c>
      <c r="F172" s="83" t="str">
        <f t="shared" si="14"/>
        <v/>
      </c>
      <c r="G172" s="83" t="str">
        <f t="shared" si="15"/>
        <v/>
      </c>
      <c r="H172" s="85" t="str">
        <f t="shared" si="16"/>
        <v/>
      </c>
      <c r="I172" s="85" t="str">
        <f t="shared" si="17"/>
        <v/>
      </c>
    </row>
    <row r="173" spans="2:9">
      <c r="B173" s="85" t="str">
        <f t="shared" si="18"/>
        <v/>
      </c>
      <c r="C173" s="85" t="str">
        <f t="shared" si="19"/>
        <v/>
      </c>
      <c r="D173" s="2" t="str">
        <f t="shared" si="20"/>
        <v/>
      </c>
      <c r="E173" s="85" t="str">
        <f>IF(D172=$I$12,SUM($E$20:E172),IF(D173="","",$H$14))</f>
        <v/>
      </c>
      <c r="F173" s="83" t="str">
        <f t="shared" ref="F173:F236" si="21">IF(D172=$I$12,0,IF(D173="","",I172*($F$12/12)))</f>
        <v/>
      </c>
      <c r="G173" s="83" t="str">
        <f t="shared" ref="G173:G236" si="22">IF(D172=$I$12,0,IF(D173="","",E173-F173))</f>
        <v/>
      </c>
      <c r="H173" s="85" t="str">
        <f t="shared" si="16"/>
        <v/>
      </c>
      <c r="I173" s="85" t="str">
        <f t="shared" si="17"/>
        <v/>
      </c>
    </row>
    <row r="174" spans="2:9">
      <c r="B174" s="85" t="str">
        <f t="shared" si="18"/>
        <v/>
      </c>
      <c r="C174" s="85" t="str">
        <f t="shared" si="19"/>
        <v/>
      </c>
      <c r="D174" s="2" t="str">
        <f t="shared" si="20"/>
        <v/>
      </c>
      <c r="E174" s="85" t="str">
        <f>IF(D173=$I$12,SUM($E$20:E173),IF(D174="","",$H$14))</f>
        <v/>
      </c>
      <c r="F174" s="83" t="str">
        <f t="shared" si="21"/>
        <v/>
      </c>
      <c r="G174" s="83" t="str">
        <f t="shared" si="22"/>
        <v/>
      </c>
      <c r="H174" s="85" t="str">
        <f t="shared" si="16"/>
        <v/>
      </c>
      <c r="I174" s="85" t="str">
        <f t="shared" si="17"/>
        <v/>
      </c>
    </row>
    <row r="175" spans="2:9">
      <c r="B175" s="85" t="str">
        <f t="shared" si="18"/>
        <v/>
      </c>
      <c r="C175" s="85" t="str">
        <f t="shared" si="19"/>
        <v/>
      </c>
      <c r="D175" s="2" t="str">
        <f t="shared" si="20"/>
        <v/>
      </c>
      <c r="E175" s="85" t="str">
        <f>IF(D174=$I$12,SUM($E$20:E174),IF(D175="","",$H$14))</f>
        <v/>
      </c>
      <c r="F175" s="83" t="str">
        <f t="shared" si="21"/>
        <v/>
      </c>
      <c r="G175" s="83" t="str">
        <f t="shared" si="22"/>
        <v/>
      </c>
      <c r="H175" s="85" t="str">
        <f t="shared" si="16"/>
        <v/>
      </c>
      <c r="I175" s="85" t="str">
        <f t="shared" si="17"/>
        <v/>
      </c>
    </row>
    <row r="176" spans="2:9">
      <c r="B176" s="85" t="str">
        <f t="shared" si="18"/>
        <v/>
      </c>
      <c r="C176" s="85" t="str">
        <f t="shared" si="19"/>
        <v/>
      </c>
      <c r="D176" s="2" t="str">
        <f t="shared" si="20"/>
        <v/>
      </c>
      <c r="E176" s="85" t="str">
        <f>IF(D175=$I$12,SUM($E$20:E175),IF(D176="","",$H$14))</f>
        <v/>
      </c>
      <c r="F176" s="83" t="str">
        <f t="shared" si="21"/>
        <v/>
      </c>
      <c r="G176" s="83" t="str">
        <f t="shared" si="22"/>
        <v/>
      </c>
      <c r="H176" s="85" t="str">
        <f t="shared" si="16"/>
        <v/>
      </c>
      <c r="I176" s="85" t="str">
        <f t="shared" si="17"/>
        <v/>
      </c>
    </row>
    <row r="177" spans="2:9">
      <c r="B177" s="85" t="str">
        <f t="shared" si="18"/>
        <v/>
      </c>
      <c r="C177" s="85" t="str">
        <f t="shared" si="19"/>
        <v/>
      </c>
      <c r="D177" s="2" t="str">
        <f t="shared" si="20"/>
        <v/>
      </c>
      <c r="E177" s="85" t="str">
        <f>IF(D176=$I$12,SUM($E$20:E176),IF(D177="","",$H$14))</f>
        <v/>
      </c>
      <c r="F177" s="83" t="str">
        <f t="shared" si="21"/>
        <v/>
      </c>
      <c r="G177" s="83" t="str">
        <f t="shared" si="22"/>
        <v/>
      </c>
      <c r="H177" s="85" t="str">
        <f t="shared" si="16"/>
        <v/>
      </c>
      <c r="I177" s="85" t="str">
        <f t="shared" si="17"/>
        <v/>
      </c>
    </row>
    <row r="178" spans="2:9">
      <c r="B178" s="85" t="str">
        <f t="shared" si="18"/>
        <v/>
      </c>
      <c r="C178" s="85" t="str">
        <f t="shared" si="19"/>
        <v/>
      </c>
      <c r="D178" s="2" t="str">
        <f t="shared" si="20"/>
        <v/>
      </c>
      <c r="E178" s="85" t="str">
        <f>IF(D177=$I$12,SUM($E$20:E177),IF(D178="","",$H$14))</f>
        <v/>
      </c>
      <c r="F178" s="83" t="str">
        <f t="shared" si="21"/>
        <v/>
      </c>
      <c r="G178" s="83" t="str">
        <f t="shared" si="22"/>
        <v/>
      </c>
      <c r="H178" s="85" t="str">
        <f t="shared" si="16"/>
        <v/>
      </c>
      <c r="I178" s="85" t="str">
        <f t="shared" si="17"/>
        <v/>
      </c>
    </row>
    <row r="179" spans="2:9">
      <c r="B179" s="85" t="str">
        <f t="shared" si="18"/>
        <v/>
      </c>
      <c r="C179" s="85" t="str">
        <f t="shared" si="19"/>
        <v/>
      </c>
      <c r="D179" s="2" t="str">
        <f t="shared" si="20"/>
        <v/>
      </c>
      <c r="E179" s="85" t="str">
        <f>IF(D178=$I$12,SUM($E$20:E178),IF(D179="","",$H$14))</f>
        <v/>
      </c>
      <c r="F179" s="83" t="str">
        <f t="shared" si="21"/>
        <v/>
      </c>
      <c r="G179" s="83" t="str">
        <f t="shared" si="22"/>
        <v/>
      </c>
      <c r="H179" s="85" t="str">
        <f t="shared" si="16"/>
        <v/>
      </c>
      <c r="I179" s="85" t="str">
        <f t="shared" si="17"/>
        <v/>
      </c>
    </row>
    <row r="180" spans="2:9">
      <c r="B180" s="85" t="str">
        <f t="shared" si="18"/>
        <v/>
      </c>
      <c r="C180" s="85" t="str">
        <f t="shared" si="19"/>
        <v/>
      </c>
      <c r="D180" s="2" t="str">
        <f t="shared" si="20"/>
        <v/>
      </c>
      <c r="E180" s="85" t="str">
        <f>IF(D179=$I$12,SUM($E$20:E179),IF(D180="","",$H$14))</f>
        <v/>
      </c>
      <c r="F180" s="83" t="str">
        <f t="shared" si="21"/>
        <v/>
      </c>
      <c r="G180" s="83" t="str">
        <f t="shared" si="22"/>
        <v/>
      </c>
      <c r="H180" s="85" t="str">
        <f t="shared" si="16"/>
        <v/>
      </c>
      <c r="I180" s="85" t="str">
        <f t="shared" si="17"/>
        <v/>
      </c>
    </row>
    <row r="181" spans="2:9">
      <c r="B181" s="85" t="str">
        <f t="shared" si="18"/>
        <v/>
      </c>
      <c r="C181" s="85" t="str">
        <f t="shared" si="19"/>
        <v/>
      </c>
      <c r="D181" s="2" t="str">
        <f t="shared" si="20"/>
        <v/>
      </c>
      <c r="E181" s="85" t="str">
        <f>IF(D180=$I$12,SUM($E$20:E180),IF(D181="","",$H$14))</f>
        <v/>
      </c>
      <c r="F181" s="83" t="str">
        <f t="shared" si="21"/>
        <v/>
      </c>
      <c r="G181" s="83" t="str">
        <f t="shared" si="22"/>
        <v/>
      </c>
      <c r="H181" s="85" t="str">
        <f t="shared" si="16"/>
        <v/>
      </c>
      <c r="I181" s="85" t="str">
        <f t="shared" si="17"/>
        <v/>
      </c>
    </row>
    <row r="182" spans="2:9">
      <c r="B182" s="85" t="str">
        <f t="shared" si="18"/>
        <v/>
      </c>
      <c r="C182" s="85" t="str">
        <f t="shared" si="19"/>
        <v/>
      </c>
      <c r="D182" s="2" t="str">
        <f t="shared" si="20"/>
        <v/>
      </c>
      <c r="E182" s="85" t="str">
        <f>IF(D181=$I$12,SUM($E$20:E181),IF(D182="","",$H$14))</f>
        <v/>
      </c>
      <c r="F182" s="83" t="str">
        <f t="shared" si="21"/>
        <v/>
      </c>
      <c r="G182" s="83" t="str">
        <f t="shared" si="22"/>
        <v/>
      </c>
      <c r="H182" s="85" t="str">
        <f t="shared" si="16"/>
        <v/>
      </c>
      <c r="I182" s="85" t="str">
        <f t="shared" si="17"/>
        <v/>
      </c>
    </row>
    <row r="183" spans="2:9">
      <c r="B183" s="85" t="str">
        <f t="shared" si="18"/>
        <v/>
      </c>
      <c r="C183" s="85" t="str">
        <f t="shared" si="19"/>
        <v/>
      </c>
      <c r="D183" s="2" t="str">
        <f t="shared" si="20"/>
        <v/>
      </c>
      <c r="E183" s="85" t="str">
        <f>IF(D182=$I$12,SUM($E$20:E182),IF(D183="","",$H$14))</f>
        <v/>
      </c>
      <c r="F183" s="83" t="str">
        <f t="shared" si="21"/>
        <v/>
      </c>
      <c r="G183" s="83" t="str">
        <f t="shared" si="22"/>
        <v/>
      </c>
      <c r="H183" s="85" t="str">
        <f t="shared" si="16"/>
        <v/>
      </c>
      <c r="I183" s="85" t="str">
        <f t="shared" si="17"/>
        <v/>
      </c>
    </row>
    <row r="184" spans="2:9">
      <c r="B184" s="85" t="str">
        <f t="shared" si="18"/>
        <v/>
      </c>
      <c r="C184" s="85" t="str">
        <f t="shared" si="19"/>
        <v/>
      </c>
      <c r="D184" s="2" t="str">
        <f t="shared" si="20"/>
        <v/>
      </c>
      <c r="E184" s="85" t="str">
        <f>IF(D183=$I$12,SUM($E$20:E183),IF(D184="","",$H$14))</f>
        <v/>
      </c>
      <c r="F184" s="83" t="str">
        <f t="shared" si="21"/>
        <v/>
      </c>
      <c r="G184" s="83" t="str">
        <f t="shared" si="22"/>
        <v/>
      </c>
      <c r="H184" s="85" t="str">
        <f t="shared" si="16"/>
        <v/>
      </c>
      <c r="I184" s="85" t="str">
        <f t="shared" si="17"/>
        <v/>
      </c>
    </row>
    <row r="185" spans="2:9">
      <c r="B185" s="85" t="str">
        <f t="shared" si="18"/>
        <v/>
      </c>
      <c r="C185" s="85" t="str">
        <f t="shared" si="19"/>
        <v/>
      </c>
      <c r="D185" s="2" t="str">
        <f t="shared" si="20"/>
        <v/>
      </c>
      <c r="E185" s="85" t="str">
        <f>IF(D184=$I$12,SUM($E$20:E184),IF(D185="","",$H$14))</f>
        <v/>
      </c>
      <c r="F185" s="83" t="str">
        <f t="shared" si="21"/>
        <v/>
      </c>
      <c r="G185" s="83" t="str">
        <f t="shared" si="22"/>
        <v/>
      </c>
      <c r="H185" s="85" t="str">
        <f t="shared" si="16"/>
        <v/>
      </c>
      <c r="I185" s="85" t="str">
        <f t="shared" si="17"/>
        <v/>
      </c>
    </row>
    <row r="186" spans="2:9">
      <c r="B186" s="85" t="str">
        <f t="shared" si="18"/>
        <v/>
      </c>
      <c r="C186" s="85" t="str">
        <f t="shared" si="19"/>
        <v/>
      </c>
      <c r="D186" s="2" t="str">
        <f t="shared" si="20"/>
        <v/>
      </c>
      <c r="E186" s="85" t="str">
        <f>IF(D185=$I$12,SUM($E$20:E185),IF(D186="","",$H$14))</f>
        <v/>
      </c>
      <c r="F186" s="83" t="str">
        <f t="shared" si="21"/>
        <v/>
      </c>
      <c r="G186" s="83" t="str">
        <f t="shared" si="22"/>
        <v/>
      </c>
      <c r="H186" s="85" t="str">
        <f t="shared" si="16"/>
        <v/>
      </c>
      <c r="I186" s="85" t="str">
        <f t="shared" si="17"/>
        <v/>
      </c>
    </row>
    <row r="187" spans="2:9">
      <c r="B187" s="85" t="str">
        <f t="shared" si="18"/>
        <v/>
      </c>
      <c r="C187" s="85" t="str">
        <f t="shared" si="19"/>
        <v/>
      </c>
      <c r="D187" s="2" t="str">
        <f t="shared" si="20"/>
        <v/>
      </c>
      <c r="E187" s="85" t="str">
        <f>IF(D186=$I$12,SUM($E$20:E186),IF(D187="","",$H$14))</f>
        <v/>
      </c>
      <c r="F187" s="83" t="str">
        <f t="shared" si="21"/>
        <v/>
      </c>
      <c r="G187" s="83" t="str">
        <f t="shared" si="22"/>
        <v/>
      </c>
      <c r="H187" s="85" t="str">
        <f t="shared" si="16"/>
        <v/>
      </c>
      <c r="I187" s="85" t="str">
        <f t="shared" si="17"/>
        <v/>
      </c>
    </row>
    <row r="188" spans="2:9">
      <c r="B188" s="85" t="str">
        <f t="shared" si="18"/>
        <v/>
      </c>
      <c r="C188" s="85" t="str">
        <f t="shared" si="19"/>
        <v/>
      </c>
      <c r="D188" s="2" t="str">
        <f t="shared" si="20"/>
        <v/>
      </c>
      <c r="E188" s="85" t="str">
        <f>IF(D187=$I$12,SUM($E$20:E187),IF(D188="","",$H$14))</f>
        <v/>
      </c>
      <c r="F188" s="83" t="str">
        <f t="shared" si="21"/>
        <v/>
      </c>
      <c r="G188" s="83" t="str">
        <f t="shared" si="22"/>
        <v/>
      </c>
      <c r="H188" s="85" t="str">
        <f t="shared" si="16"/>
        <v/>
      </c>
      <c r="I188" s="85" t="str">
        <f t="shared" si="17"/>
        <v/>
      </c>
    </row>
    <row r="189" spans="2:9">
      <c r="B189" s="85" t="str">
        <f t="shared" si="18"/>
        <v/>
      </c>
      <c r="C189" s="85" t="str">
        <f t="shared" si="19"/>
        <v/>
      </c>
      <c r="D189" s="2" t="str">
        <f t="shared" si="20"/>
        <v/>
      </c>
      <c r="E189" s="85" t="str">
        <f>IF(D188=$I$12,SUM($E$20:E188),IF(D189="","",$H$14))</f>
        <v/>
      </c>
      <c r="F189" s="83" t="str">
        <f t="shared" si="21"/>
        <v/>
      </c>
      <c r="G189" s="83" t="str">
        <f t="shared" si="22"/>
        <v/>
      </c>
      <c r="H189" s="85" t="str">
        <f t="shared" si="16"/>
        <v/>
      </c>
      <c r="I189" s="85" t="str">
        <f t="shared" si="17"/>
        <v/>
      </c>
    </row>
    <row r="190" spans="2:9">
      <c r="B190" s="85" t="str">
        <f t="shared" si="18"/>
        <v/>
      </c>
      <c r="C190" s="85" t="str">
        <f t="shared" si="19"/>
        <v/>
      </c>
      <c r="D190" s="2" t="str">
        <f t="shared" si="20"/>
        <v/>
      </c>
      <c r="E190" s="85" t="str">
        <f>IF(D189=$I$12,SUM($E$20:E189),IF(D190="","",$H$14))</f>
        <v/>
      </c>
      <c r="F190" s="83" t="str">
        <f t="shared" si="21"/>
        <v/>
      </c>
      <c r="G190" s="83" t="str">
        <f t="shared" si="22"/>
        <v/>
      </c>
      <c r="H190" s="85" t="str">
        <f t="shared" si="16"/>
        <v/>
      </c>
      <c r="I190" s="85" t="str">
        <f t="shared" si="17"/>
        <v/>
      </c>
    </row>
    <row r="191" spans="2:9">
      <c r="B191" s="85" t="str">
        <f t="shared" si="18"/>
        <v/>
      </c>
      <c r="C191" s="85" t="str">
        <f t="shared" si="19"/>
        <v/>
      </c>
      <c r="D191" s="2" t="str">
        <f t="shared" si="20"/>
        <v/>
      </c>
      <c r="E191" s="85" t="str">
        <f>IF(D190=$I$12,SUM($E$20:E190),IF(D191="","",$H$14))</f>
        <v/>
      </c>
      <c r="F191" s="83" t="str">
        <f t="shared" si="21"/>
        <v/>
      </c>
      <c r="G191" s="83" t="str">
        <f t="shared" si="22"/>
        <v/>
      </c>
      <c r="H191" s="85" t="str">
        <f t="shared" si="16"/>
        <v/>
      </c>
      <c r="I191" s="85" t="str">
        <f t="shared" si="17"/>
        <v/>
      </c>
    </row>
    <row r="192" spans="2:9">
      <c r="B192" s="85" t="str">
        <f t="shared" si="18"/>
        <v/>
      </c>
      <c r="C192" s="85" t="str">
        <f t="shared" si="19"/>
        <v/>
      </c>
      <c r="D192" s="2" t="str">
        <f t="shared" si="20"/>
        <v/>
      </c>
      <c r="E192" s="85" t="str">
        <f>IF(D191=$I$12,SUM($E$20:E191),IF(D192="","",$H$14))</f>
        <v/>
      </c>
      <c r="F192" s="83" t="str">
        <f t="shared" si="21"/>
        <v/>
      </c>
      <c r="G192" s="83" t="str">
        <f t="shared" si="22"/>
        <v/>
      </c>
      <c r="H192" s="85" t="str">
        <f t="shared" si="16"/>
        <v/>
      </c>
      <c r="I192" s="85" t="str">
        <f t="shared" si="17"/>
        <v/>
      </c>
    </row>
    <row r="193" spans="2:9">
      <c r="B193" s="85" t="str">
        <f t="shared" si="18"/>
        <v/>
      </c>
      <c r="C193" s="85" t="str">
        <f t="shared" si="19"/>
        <v/>
      </c>
      <c r="D193" s="2" t="str">
        <f t="shared" si="20"/>
        <v/>
      </c>
      <c r="E193" s="85" t="str">
        <f>IF(D192=$I$12,SUM($E$20:E192),IF(D193="","",$H$14))</f>
        <v/>
      </c>
      <c r="F193" s="83" t="str">
        <f t="shared" si="21"/>
        <v/>
      </c>
      <c r="G193" s="83" t="str">
        <f t="shared" si="22"/>
        <v/>
      </c>
      <c r="H193" s="85" t="str">
        <f t="shared" si="16"/>
        <v/>
      </c>
      <c r="I193" s="85" t="str">
        <f t="shared" si="17"/>
        <v/>
      </c>
    </row>
    <row r="194" spans="2:9">
      <c r="B194" s="85" t="str">
        <f t="shared" si="18"/>
        <v/>
      </c>
      <c r="C194" s="85" t="str">
        <f t="shared" si="19"/>
        <v/>
      </c>
      <c r="D194" s="2" t="str">
        <f t="shared" si="20"/>
        <v/>
      </c>
      <c r="E194" s="85" t="str">
        <f>IF(D193=$I$12,SUM($E$20:E193),IF(D194="","",$H$14))</f>
        <v/>
      </c>
      <c r="F194" s="83" t="str">
        <f t="shared" si="21"/>
        <v/>
      </c>
      <c r="G194" s="83" t="str">
        <f t="shared" si="22"/>
        <v/>
      </c>
      <c r="H194" s="85" t="str">
        <f t="shared" si="16"/>
        <v/>
      </c>
      <c r="I194" s="85" t="str">
        <f t="shared" si="17"/>
        <v/>
      </c>
    </row>
    <row r="195" spans="2:9">
      <c r="B195" s="85" t="str">
        <f t="shared" si="18"/>
        <v/>
      </c>
      <c r="C195" s="85" t="str">
        <f t="shared" si="19"/>
        <v/>
      </c>
      <c r="D195" s="2" t="str">
        <f t="shared" si="20"/>
        <v/>
      </c>
      <c r="E195" s="85" t="str">
        <f>IF(D194=$I$12,SUM($E$20:E194),IF(D195="","",$H$14))</f>
        <v/>
      </c>
      <c r="F195" s="83" t="str">
        <f t="shared" si="21"/>
        <v/>
      </c>
      <c r="G195" s="83" t="str">
        <f t="shared" si="22"/>
        <v/>
      </c>
      <c r="H195" s="85" t="str">
        <f t="shared" si="16"/>
        <v/>
      </c>
      <c r="I195" s="85" t="str">
        <f t="shared" si="17"/>
        <v/>
      </c>
    </row>
    <row r="196" spans="2:9">
      <c r="B196" s="85" t="str">
        <f t="shared" si="18"/>
        <v/>
      </c>
      <c r="C196" s="85" t="str">
        <f t="shared" si="19"/>
        <v/>
      </c>
      <c r="D196" s="2" t="str">
        <f t="shared" si="20"/>
        <v/>
      </c>
      <c r="E196" s="85" t="str">
        <f>IF(D195=$I$12,SUM($E$20:E195),IF(D196="","",$H$14))</f>
        <v/>
      </c>
      <c r="F196" s="83" t="str">
        <f t="shared" si="21"/>
        <v/>
      </c>
      <c r="G196" s="83" t="str">
        <f t="shared" si="22"/>
        <v/>
      </c>
      <c r="H196" s="85" t="str">
        <f t="shared" si="16"/>
        <v/>
      </c>
      <c r="I196" s="85" t="str">
        <f t="shared" si="17"/>
        <v/>
      </c>
    </row>
    <row r="197" spans="2:9">
      <c r="B197" s="85" t="str">
        <f t="shared" si="18"/>
        <v/>
      </c>
      <c r="C197" s="85" t="str">
        <f t="shared" si="19"/>
        <v/>
      </c>
      <c r="D197" s="2" t="str">
        <f t="shared" si="20"/>
        <v/>
      </c>
      <c r="E197" s="85" t="str">
        <f>IF(D196=$I$12,SUM($E$20:E196),IF(D197="","",$H$14))</f>
        <v/>
      </c>
      <c r="F197" s="83" t="str">
        <f t="shared" si="21"/>
        <v/>
      </c>
      <c r="G197" s="83" t="str">
        <f t="shared" si="22"/>
        <v/>
      </c>
      <c r="H197" s="85" t="str">
        <f t="shared" si="16"/>
        <v/>
      </c>
      <c r="I197" s="85" t="str">
        <f t="shared" si="17"/>
        <v/>
      </c>
    </row>
    <row r="198" spans="2:9">
      <c r="B198" s="85" t="str">
        <f t="shared" si="18"/>
        <v/>
      </c>
      <c r="C198" s="85" t="str">
        <f t="shared" si="19"/>
        <v/>
      </c>
      <c r="D198" s="2" t="str">
        <f t="shared" si="20"/>
        <v/>
      </c>
      <c r="E198" s="85" t="str">
        <f>IF(D197=$I$12,SUM($E$20:E197),IF(D198="","",$H$14))</f>
        <v/>
      </c>
      <c r="F198" s="83" t="str">
        <f t="shared" si="21"/>
        <v/>
      </c>
      <c r="G198" s="83" t="str">
        <f t="shared" si="22"/>
        <v/>
      </c>
      <c r="H198" s="85" t="str">
        <f t="shared" si="16"/>
        <v/>
      </c>
      <c r="I198" s="85" t="str">
        <f t="shared" si="17"/>
        <v/>
      </c>
    </row>
    <row r="199" spans="2:9">
      <c r="B199" s="85" t="str">
        <f t="shared" si="18"/>
        <v/>
      </c>
      <c r="C199" s="85" t="str">
        <f t="shared" si="19"/>
        <v/>
      </c>
      <c r="D199" s="2" t="str">
        <f t="shared" si="20"/>
        <v/>
      </c>
      <c r="E199" s="85" t="str">
        <f>IF(D198=$I$12,SUM($E$20:E198),IF(D199="","",$H$14))</f>
        <v/>
      </c>
      <c r="F199" s="83" t="str">
        <f t="shared" si="21"/>
        <v/>
      </c>
      <c r="G199" s="83" t="str">
        <f t="shared" si="22"/>
        <v/>
      </c>
      <c r="H199" s="85" t="str">
        <f t="shared" si="16"/>
        <v/>
      </c>
      <c r="I199" s="85" t="str">
        <f t="shared" si="17"/>
        <v/>
      </c>
    </row>
    <row r="200" spans="2:9">
      <c r="B200" s="85" t="str">
        <f t="shared" si="18"/>
        <v/>
      </c>
      <c r="C200" s="85" t="str">
        <f t="shared" si="19"/>
        <v/>
      </c>
      <c r="D200" s="2" t="str">
        <f t="shared" si="20"/>
        <v/>
      </c>
      <c r="E200" s="85" t="str">
        <f>IF(D199=$I$12,SUM($E$20:E199),IF(D200="","",$H$14))</f>
        <v/>
      </c>
      <c r="F200" s="83" t="str">
        <f t="shared" si="21"/>
        <v/>
      </c>
      <c r="G200" s="83" t="str">
        <f t="shared" si="22"/>
        <v/>
      </c>
      <c r="H200" s="85" t="str">
        <f t="shared" si="16"/>
        <v/>
      </c>
      <c r="I200" s="85" t="str">
        <f t="shared" si="17"/>
        <v/>
      </c>
    </row>
    <row r="201" spans="2:9">
      <c r="B201" s="85" t="str">
        <f t="shared" si="18"/>
        <v/>
      </c>
      <c r="C201" s="85" t="str">
        <f t="shared" si="19"/>
        <v/>
      </c>
      <c r="D201" s="2" t="str">
        <f t="shared" si="20"/>
        <v/>
      </c>
      <c r="E201" s="85" t="str">
        <f>IF(D200=$I$12,SUM($E$20:E200),IF(D201="","",$H$14))</f>
        <v/>
      </c>
      <c r="F201" s="83" t="str">
        <f t="shared" si="21"/>
        <v/>
      </c>
      <c r="G201" s="83" t="str">
        <f t="shared" si="22"/>
        <v/>
      </c>
      <c r="H201" s="85" t="str">
        <f t="shared" si="16"/>
        <v/>
      </c>
      <c r="I201" s="85" t="str">
        <f t="shared" si="17"/>
        <v/>
      </c>
    </row>
    <row r="202" spans="2:9">
      <c r="B202" s="85" t="str">
        <f t="shared" si="18"/>
        <v/>
      </c>
      <c r="C202" s="85" t="str">
        <f t="shared" si="19"/>
        <v/>
      </c>
      <c r="D202" s="2" t="str">
        <f t="shared" si="20"/>
        <v/>
      </c>
      <c r="E202" s="85" t="str">
        <f>IF(D201=$I$12,SUM($E$20:E201),IF(D202="","",$H$14))</f>
        <v/>
      </c>
      <c r="F202" s="83" t="str">
        <f t="shared" si="21"/>
        <v/>
      </c>
      <c r="G202" s="83" t="str">
        <f t="shared" si="22"/>
        <v/>
      </c>
      <c r="H202" s="85" t="str">
        <f t="shared" si="16"/>
        <v/>
      </c>
      <c r="I202" s="85" t="str">
        <f t="shared" si="17"/>
        <v/>
      </c>
    </row>
    <row r="203" spans="2:9">
      <c r="B203" s="85" t="str">
        <f t="shared" si="18"/>
        <v/>
      </c>
      <c r="C203" s="85" t="str">
        <f t="shared" si="19"/>
        <v/>
      </c>
      <c r="D203" s="2" t="str">
        <f t="shared" si="20"/>
        <v/>
      </c>
      <c r="E203" s="85" t="str">
        <f>IF(D202=$I$12,SUM($E$20:E202),IF(D203="","",$H$14))</f>
        <v/>
      </c>
      <c r="F203" s="83" t="str">
        <f t="shared" si="21"/>
        <v/>
      </c>
      <c r="G203" s="83" t="str">
        <f t="shared" si="22"/>
        <v/>
      </c>
      <c r="H203" s="85" t="str">
        <f t="shared" si="16"/>
        <v/>
      </c>
      <c r="I203" s="85" t="str">
        <f t="shared" si="17"/>
        <v/>
      </c>
    </row>
    <row r="204" spans="2:9">
      <c r="B204" s="85" t="str">
        <f t="shared" si="18"/>
        <v/>
      </c>
      <c r="C204" s="85" t="str">
        <f t="shared" si="19"/>
        <v/>
      </c>
      <c r="D204" s="2" t="str">
        <f t="shared" si="20"/>
        <v/>
      </c>
      <c r="E204" s="85" t="str">
        <f>IF(D203=$I$12,SUM($E$20:E203),IF(D204="","",$H$14))</f>
        <v/>
      </c>
      <c r="F204" s="83" t="str">
        <f t="shared" si="21"/>
        <v/>
      </c>
      <c r="G204" s="83" t="str">
        <f t="shared" si="22"/>
        <v/>
      </c>
      <c r="H204" s="85" t="str">
        <f t="shared" si="16"/>
        <v/>
      </c>
      <c r="I204" s="85" t="str">
        <f t="shared" si="17"/>
        <v/>
      </c>
    </row>
    <row r="205" spans="2:9">
      <c r="B205" s="85" t="str">
        <f t="shared" si="18"/>
        <v/>
      </c>
      <c r="C205" s="85" t="str">
        <f t="shared" si="19"/>
        <v/>
      </c>
      <c r="D205" s="2" t="str">
        <f t="shared" si="20"/>
        <v/>
      </c>
      <c r="E205" s="85" t="str">
        <f>IF(D204=$I$12,SUM($E$20:E204),IF(D205="","",$H$14))</f>
        <v/>
      </c>
      <c r="F205" s="83" t="str">
        <f t="shared" si="21"/>
        <v/>
      </c>
      <c r="G205" s="83" t="str">
        <f t="shared" si="22"/>
        <v/>
      </c>
      <c r="H205" s="85" t="str">
        <f t="shared" si="16"/>
        <v/>
      </c>
      <c r="I205" s="85" t="str">
        <f t="shared" si="17"/>
        <v/>
      </c>
    </row>
    <row r="206" spans="2:9">
      <c r="B206" s="85" t="str">
        <f t="shared" si="18"/>
        <v/>
      </c>
      <c r="C206" s="85" t="str">
        <f t="shared" si="19"/>
        <v/>
      </c>
      <c r="D206" s="2" t="str">
        <f t="shared" si="20"/>
        <v/>
      </c>
      <c r="E206" s="85" t="str">
        <f>IF(D205=$I$12,SUM($E$20:E205),IF(D206="","",$H$14))</f>
        <v/>
      </c>
      <c r="F206" s="83" t="str">
        <f t="shared" si="21"/>
        <v/>
      </c>
      <c r="G206" s="83" t="str">
        <f t="shared" si="22"/>
        <v/>
      </c>
      <c r="H206" s="85" t="str">
        <f t="shared" si="16"/>
        <v/>
      </c>
      <c r="I206" s="85" t="str">
        <f t="shared" si="17"/>
        <v/>
      </c>
    </row>
    <row r="207" spans="2:9">
      <c r="B207" s="85" t="str">
        <f t="shared" si="18"/>
        <v/>
      </c>
      <c r="C207" s="85" t="str">
        <f t="shared" si="19"/>
        <v/>
      </c>
      <c r="D207" s="2" t="str">
        <f t="shared" si="20"/>
        <v/>
      </c>
      <c r="E207" s="85" t="str">
        <f>IF(D206=$I$12,SUM($E$20:E206),IF(D207="","",$H$14))</f>
        <v/>
      </c>
      <c r="F207" s="83" t="str">
        <f t="shared" si="21"/>
        <v/>
      </c>
      <c r="G207" s="83" t="str">
        <f t="shared" si="22"/>
        <v/>
      </c>
      <c r="H207" s="85" t="str">
        <f t="shared" si="16"/>
        <v/>
      </c>
      <c r="I207" s="85" t="str">
        <f t="shared" si="17"/>
        <v/>
      </c>
    </row>
    <row r="208" spans="2:9">
      <c r="B208" s="85" t="str">
        <f t="shared" si="18"/>
        <v/>
      </c>
      <c r="C208" s="85" t="str">
        <f t="shared" si="19"/>
        <v/>
      </c>
      <c r="D208" s="2" t="str">
        <f t="shared" si="20"/>
        <v/>
      </c>
      <c r="E208" s="85" t="str">
        <f>IF(D207=$I$12,SUM($E$20:E207),IF(D208="","",$H$14))</f>
        <v/>
      </c>
      <c r="F208" s="83" t="str">
        <f t="shared" si="21"/>
        <v/>
      </c>
      <c r="G208" s="83" t="str">
        <f t="shared" si="22"/>
        <v/>
      </c>
      <c r="H208" s="85" t="str">
        <f t="shared" si="16"/>
        <v/>
      </c>
      <c r="I208" s="85" t="str">
        <f t="shared" si="17"/>
        <v/>
      </c>
    </row>
    <row r="209" spans="2:9">
      <c r="B209" s="85" t="str">
        <f t="shared" si="18"/>
        <v/>
      </c>
      <c r="C209" s="85" t="str">
        <f t="shared" si="19"/>
        <v/>
      </c>
      <c r="D209" s="2" t="str">
        <f t="shared" si="20"/>
        <v/>
      </c>
      <c r="E209" s="85" t="str">
        <f>IF(D208=$I$12,SUM($E$20:E208),IF(D209="","",$H$14))</f>
        <v/>
      </c>
      <c r="F209" s="83" t="str">
        <f t="shared" si="21"/>
        <v/>
      </c>
      <c r="G209" s="83" t="str">
        <f t="shared" si="22"/>
        <v/>
      </c>
      <c r="H209" s="85" t="str">
        <f t="shared" si="16"/>
        <v/>
      </c>
      <c r="I209" s="85" t="str">
        <f t="shared" si="17"/>
        <v/>
      </c>
    </row>
    <row r="210" spans="2:9">
      <c r="B210" s="85" t="str">
        <f t="shared" si="18"/>
        <v/>
      </c>
      <c r="C210" s="85" t="str">
        <f t="shared" si="19"/>
        <v/>
      </c>
      <c r="D210" s="2" t="str">
        <f t="shared" si="20"/>
        <v/>
      </c>
      <c r="E210" s="85" t="str">
        <f>IF(D209=$I$12,SUM($E$20:E209),IF(D210="","",$H$14))</f>
        <v/>
      </c>
      <c r="F210" s="83" t="str">
        <f t="shared" si="21"/>
        <v/>
      </c>
      <c r="G210" s="83" t="str">
        <f t="shared" si="22"/>
        <v/>
      </c>
      <c r="H210" s="85" t="str">
        <f t="shared" si="16"/>
        <v/>
      </c>
      <c r="I210" s="85" t="str">
        <f t="shared" si="17"/>
        <v/>
      </c>
    </row>
    <row r="211" spans="2:9">
      <c r="B211" s="85" t="str">
        <f t="shared" si="18"/>
        <v/>
      </c>
      <c r="C211" s="85" t="str">
        <f t="shared" si="19"/>
        <v/>
      </c>
      <c r="D211" s="2" t="str">
        <f t="shared" si="20"/>
        <v/>
      </c>
      <c r="E211" s="85" t="str">
        <f>IF(D210=$I$12,SUM($E$20:E210),IF(D211="","",$H$14))</f>
        <v/>
      </c>
      <c r="F211" s="83" t="str">
        <f t="shared" si="21"/>
        <v/>
      </c>
      <c r="G211" s="83" t="str">
        <f t="shared" si="22"/>
        <v/>
      </c>
      <c r="H211" s="85" t="str">
        <f t="shared" si="16"/>
        <v/>
      </c>
      <c r="I211" s="85" t="str">
        <f t="shared" si="17"/>
        <v/>
      </c>
    </row>
    <row r="212" spans="2:9">
      <c r="B212" s="85" t="str">
        <f t="shared" si="18"/>
        <v/>
      </c>
      <c r="C212" s="85" t="str">
        <f t="shared" si="19"/>
        <v/>
      </c>
      <c r="D212" s="2" t="str">
        <f t="shared" si="20"/>
        <v/>
      </c>
      <c r="E212" s="85" t="str">
        <f>IF(D211=$I$12,SUM($E$20:E211),IF(D212="","",$H$14))</f>
        <v/>
      </c>
      <c r="F212" s="83" t="str">
        <f t="shared" si="21"/>
        <v/>
      </c>
      <c r="G212" s="83" t="str">
        <f t="shared" si="22"/>
        <v/>
      </c>
      <c r="H212" s="85" t="str">
        <f t="shared" ref="H212:H275" si="23">IF(D211=$I$12,0,IF(D212="","",H211+G212))</f>
        <v/>
      </c>
      <c r="I212" s="85" t="str">
        <f t="shared" ref="I212:I275" si="24">IF(D211=$I$12,0,IF(D212="","",I211-G212))</f>
        <v/>
      </c>
    </row>
    <row r="213" spans="2:9">
      <c r="B213" s="85" t="str">
        <f t="shared" ref="B213:B276" si="25">IF(D213="","",(B212+1)-(12*(C213-C212)))</f>
        <v/>
      </c>
      <c r="C213" s="85" t="str">
        <f t="shared" ref="C213:C276" si="26">IF(D213="","",IF(B212=12,C212+1,C212))</f>
        <v/>
      </c>
      <c r="D213" s="2" t="str">
        <f t="shared" ref="D213:D276" si="27">IF(D212="","",IF(D212=INT(ROUND($I$12,0)),"",D212+1))</f>
        <v/>
      </c>
      <c r="E213" s="85" t="str">
        <f>IF(D212=$I$12,SUM($E$20:E212),IF(D213="","",$H$14))</f>
        <v/>
      </c>
      <c r="F213" s="83" t="str">
        <f t="shared" si="21"/>
        <v/>
      </c>
      <c r="G213" s="83" t="str">
        <f t="shared" si="22"/>
        <v/>
      </c>
      <c r="H213" s="85" t="str">
        <f t="shared" si="23"/>
        <v/>
      </c>
      <c r="I213" s="85" t="str">
        <f t="shared" si="24"/>
        <v/>
      </c>
    </row>
    <row r="214" spans="2:9">
      <c r="B214" s="85" t="str">
        <f t="shared" si="25"/>
        <v/>
      </c>
      <c r="C214" s="85" t="str">
        <f t="shared" si="26"/>
        <v/>
      </c>
      <c r="D214" s="2" t="str">
        <f t="shared" si="27"/>
        <v/>
      </c>
      <c r="E214" s="85" t="str">
        <f>IF(D213=$I$12,SUM($E$20:E213),IF(D214="","",$H$14))</f>
        <v/>
      </c>
      <c r="F214" s="83" t="str">
        <f t="shared" si="21"/>
        <v/>
      </c>
      <c r="G214" s="83" t="str">
        <f t="shared" si="22"/>
        <v/>
      </c>
      <c r="H214" s="85" t="str">
        <f t="shared" si="23"/>
        <v/>
      </c>
      <c r="I214" s="85" t="str">
        <f t="shared" si="24"/>
        <v/>
      </c>
    </row>
    <row r="215" spans="2:9">
      <c r="B215" s="85" t="str">
        <f t="shared" si="25"/>
        <v/>
      </c>
      <c r="C215" s="85" t="str">
        <f t="shared" si="26"/>
        <v/>
      </c>
      <c r="D215" s="2" t="str">
        <f t="shared" si="27"/>
        <v/>
      </c>
      <c r="E215" s="85" t="str">
        <f>IF(D214=$I$12,SUM($E$20:E214),IF(D215="","",$H$14))</f>
        <v/>
      </c>
      <c r="F215" s="83" t="str">
        <f t="shared" si="21"/>
        <v/>
      </c>
      <c r="G215" s="83" t="str">
        <f t="shared" si="22"/>
        <v/>
      </c>
      <c r="H215" s="85" t="str">
        <f t="shared" si="23"/>
        <v/>
      </c>
      <c r="I215" s="85" t="str">
        <f t="shared" si="24"/>
        <v/>
      </c>
    </row>
    <row r="216" spans="2:9">
      <c r="B216" s="85" t="str">
        <f t="shared" si="25"/>
        <v/>
      </c>
      <c r="C216" s="85" t="str">
        <f t="shared" si="26"/>
        <v/>
      </c>
      <c r="D216" s="2" t="str">
        <f t="shared" si="27"/>
        <v/>
      </c>
      <c r="E216" s="85" t="str">
        <f>IF(D215=$I$12,SUM($E$20:E215),IF(D216="","",$H$14))</f>
        <v/>
      </c>
      <c r="F216" s="83" t="str">
        <f t="shared" si="21"/>
        <v/>
      </c>
      <c r="G216" s="83" t="str">
        <f t="shared" si="22"/>
        <v/>
      </c>
      <c r="H216" s="85" t="str">
        <f t="shared" si="23"/>
        <v/>
      </c>
      <c r="I216" s="85" t="str">
        <f t="shared" si="24"/>
        <v/>
      </c>
    </row>
    <row r="217" spans="2:9">
      <c r="B217" s="85" t="str">
        <f t="shared" si="25"/>
        <v/>
      </c>
      <c r="C217" s="85" t="str">
        <f t="shared" si="26"/>
        <v/>
      </c>
      <c r="D217" s="2" t="str">
        <f t="shared" si="27"/>
        <v/>
      </c>
      <c r="E217" s="85" t="str">
        <f>IF(D216=$I$12,SUM($E$20:E216),IF(D217="","",$H$14))</f>
        <v/>
      </c>
      <c r="F217" s="83" t="str">
        <f t="shared" si="21"/>
        <v/>
      </c>
      <c r="G217" s="83" t="str">
        <f t="shared" si="22"/>
        <v/>
      </c>
      <c r="H217" s="85" t="str">
        <f t="shared" si="23"/>
        <v/>
      </c>
      <c r="I217" s="85" t="str">
        <f t="shared" si="24"/>
        <v/>
      </c>
    </row>
    <row r="218" spans="2:9">
      <c r="B218" s="85" t="str">
        <f t="shared" si="25"/>
        <v/>
      </c>
      <c r="C218" s="85" t="str">
        <f t="shared" si="26"/>
        <v/>
      </c>
      <c r="D218" s="2" t="str">
        <f t="shared" si="27"/>
        <v/>
      </c>
      <c r="E218" s="85" t="str">
        <f>IF(D217=$I$12,SUM($E$20:E217),IF(D218="","",$H$14))</f>
        <v/>
      </c>
      <c r="F218" s="83" t="str">
        <f t="shared" si="21"/>
        <v/>
      </c>
      <c r="G218" s="83" t="str">
        <f t="shared" si="22"/>
        <v/>
      </c>
      <c r="H218" s="85" t="str">
        <f t="shared" si="23"/>
        <v/>
      </c>
      <c r="I218" s="85" t="str">
        <f t="shared" si="24"/>
        <v/>
      </c>
    </row>
    <row r="219" spans="2:9">
      <c r="B219" s="85" t="str">
        <f t="shared" si="25"/>
        <v/>
      </c>
      <c r="C219" s="85" t="str">
        <f t="shared" si="26"/>
        <v/>
      </c>
      <c r="D219" s="2" t="str">
        <f t="shared" si="27"/>
        <v/>
      </c>
      <c r="E219" s="85" t="str">
        <f>IF(D218=$I$12,SUM($E$20:E218),IF(D219="","",$H$14))</f>
        <v/>
      </c>
      <c r="F219" s="83" t="str">
        <f t="shared" si="21"/>
        <v/>
      </c>
      <c r="G219" s="83" t="str">
        <f t="shared" si="22"/>
        <v/>
      </c>
      <c r="H219" s="85" t="str">
        <f t="shared" si="23"/>
        <v/>
      </c>
      <c r="I219" s="85" t="str">
        <f t="shared" si="24"/>
        <v/>
      </c>
    </row>
    <row r="220" spans="2:9">
      <c r="B220" s="85" t="str">
        <f t="shared" si="25"/>
        <v/>
      </c>
      <c r="C220" s="85" t="str">
        <f t="shared" si="26"/>
        <v/>
      </c>
      <c r="D220" s="2" t="str">
        <f t="shared" si="27"/>
        <v/>
      </c>
      <c r="E220" s="85" t="str">
        <f>IF(D219=$I$12,SUM($E$20:E219),IF(D220="","",$H$14))</f>
        <v/>
      </c>
      <c r="F220" s="83" t="str">
        <f t="shared" si="21"/>
        <v/>
      </c>
      <c r="G220" s="83" t="str">
        <f t="shared" si="22"/>
        <v/>
      </c>
      <c r="H220" s="85" t="str">
        <f t="shared" si="23"/>
        <v/>
      </c>
      <c r="I220" s="85" t="str">
        <f t="shared" si="24"/>
        <v/>
      </c>
    </row>
    <row r="221" spans="2:9">
      <c r="B221" s="85" t="str">
        <f t="shared" si="25"/>
        <v/>
      </c>
      <c r="C221" s="85" t="str">
        <f t="shared" si="26"/>
        <v/>
      </c>
      <c r="D221" s="2" t="str">
        <f t="shared" si="27"/>
        <v/>
      </c>
      <c r="E221" s="85" t="str">
        <f>IF(D220=$I$12,SUM($E$20:E220),IF(D221="","",$H$14))</f>
        <v/>
      </c>
      <c r="F221" s="83" t="str">
        <f t="shared" si="21"/>
        <v/>
      </c>
      <c r="G221" s="83" t="str">
        <f t="shared" si="22"/>
        <v/>
      </c>
      <c r="H221" s="85" t="str">
        <f t="shared" si="23"/>
        <v/>
      </c>
      <c r="I221" s="85" t="str">
        <f t="shared" si="24"/>
        <v/>
      </c>
    </row>
    <row r="222" spans="2:9">
      <c r="B222" s="85" t="str">
        <f t="shared" si="25"/>
        <v/>
      </c>
      <c r="C222" s="85" t="str">
        <f t="shared" si="26"/>
        <v/>
      </c>
      <c r="D222" s="2" t="str">
        <f t="shared" si="27"/>
        <v/>
      </c>
      <c r="E222" s="85" t="str">
        <f>IF(D221=$I$12,SUM($E$20:E221),IF(D222="","",$H$14))</f>
        <v/>
      </c>
      <c r="F222" s="83" t="str">
        <f t="shared" si="21"/>
        <v/>
      </c>
      <c r="G222" s="83" t="str">
        <f t="shared" si="22"/>
        <v/>
      </c>
      <c r="H222" s="85" t="str">
        <f t="shared" si="23"/>
        <v/>
      </c>
      <c r="I222" s="85" t="str">
        <f t="shared" si="24"/>
        <v/>
      </c>
    </row>
    <row r="223" spans="2:9">
      <c r="B223" s="85" t="str">
        <f t="shared" si="25"/>
        <v/>
      </c>
      <c r="C223" s="85" t="str">
        <f t="shared" si="26"/>
        <v/>
      </c>
      <c r="D223" s="2" t="str">
        <f t="shared" si="27"/>
        <v/>
      </c>
      <c r="E223" s="85" t="str">
        <f>IF(D222=$I$12,SUM($E$20:E222),IF(D223="","",$H$14))</f>
        <v/>
      </c>
      <c r="F223" s="83" t="str">
        <f t="shared" si="21"/>
        <v/>
      </c>
      <c r="G223" s="83" t="str">
        <f t="shared" si="22"/>
        <v/>
      </c>
      <c r="H223" s="85" t="str">
        <f t="shared" si="23"/>
        <v/>
      </c>
      <c r="I223" s="85" t="str">
        <f t="shared" si="24"/>
        <v/>
      </c>
    </row>
    <row r="224" spans="2:9">
      <c r="B224" s="85" t="str">
        <f t="shared" si="25"/>
        <v/>
      </c>
      <c r="C224" s="85" t="str">
        <f t="shared" si="26"/>
        <v/>
      </c>
      <c r="D224" s="2" t="str">
        <f t="shared" si="27"/>
        <v/>
      </c>
      <c r="E224" s="85" t="str">
        <f>IF(D223=$I$12,SUM($E$20:E223),IF(D224="","",$H$14))</f>
        <v/>
      </c>
      <c r="F224" s="83" t="str">
        <f t="shared" si="21"/>
        <v/>
      </c>
      <c r="G224" s="83" t="str">
        <f t="shared" si="22"/>
        <v/>
      </c>
      <c r="H224" s="85" t="str">
        <f t="shared" si="23"/>
        <v/>
      </c>
      <c r="I224" s="85" t="str">
        <f t="shared" si="24"/>
        <v/>
      </c>
    </row>
    <row r="225" spans="2:9">
      <c r="B225" s="85" t="str">
        <f t="shared" si="25"/>
        <v/>
      </c>
      <c r="C225" s="85" t="str">
        <f t="shared" si="26"/>
        <v/>
      </c>
      <c r="D225" s="2" t="str">
        <f t="shared" si="27"/>
        <v/>
      </c>
      <c r="E225" s="85" t="str">
        <f>IF(D224=$I$12,SUM($E$20:E224),IF(D225="","",$H$14))</f>
        <v/>
      </c>
      <c r="F225" s="83" t="str">
        <f t="shared" si="21"/>
        <v/>
      </c>
      <c r="G225" s="83" t="str">
        <f t="shared" si="22"/>
        <v/>
      </c>
      <c r="H225" s="85" t="str">
        <f t="shared" si="23"/>
        <v/>
      </c>
      <c r="I225" s="85" t="str">
        <f t="shared" si="24"/>
        <v/>
      </c>
    </row>
    <row r="226" spans="2:9">
      <c r="B226" s="85" t="str">
        <f t="shared" si="25"/>
        <v/>
      </c>
      <c r="C226" s="85" t="str">
        <f t="shared" si="26"/>
        <v/>
      </c>
      <c r="D226" s="2" t="str">
        <f t="shared" si="27"/>
        <v/>
      </c>
      <c r="E226" s="85" t="str">
        <f>IF(D225=$I$12,SUM($E$20:E225),IF(D226="","",$H$14))</f>
        <v/>
      </c>
      <c r="F226" s="83" t="str">
        <f t="shared" si="21"/>
        <v/>
      </c>
      <c r="G226" s="83" t="str">
        <f t="shared" si="22"/>
        <v/>
      </c>
      <c r="H226" s="85" t="str">
        <f t="shared" si="23"/>
        <v/>
      </c>
      <c r="I226" s="85" t="str">
        <f t="shared" si="24"/>
        <v/>
      </c>
    </row>
    <row r="227" spans="2:9">
      <c r="B227" s="85" t="str">
        <f t="shared" si="25"/>
        <v/>
      </c>
      <c r="C227" s="85" t="str">
        <f t="shared" si="26"/>
        <v/>
      </c>
      <c r="D227" s="2" t="str">
        <f t="shared" si="27"/>
        <v/>
      </c>
      <c r="E227" s="85" t="str">
        <f>IF(D226=$I$12,SUM($E$20:E226),IF(D227="","",$H$14))</f>
        <v/>
      </c>
      <c r="F227" s="83" t="str">
        <f t="shared" si="21"/>
        <v/>
      </c>
      <c r="G227" s="83" t="str">
        <f t="shared" si="22"/>
        <v/>
      </c>
      <c r="H227" s="85" t="str">
        <f t="shared" si="23"/>
        <v/>
      </c>
      <c r="I227" s="85" t="str">
        <f t="shared" si="24"/>
        <v/>
      </c>
    </row>
    <row r="228" spans="2:9">
      <c r="B228" s="85" t="str">
        <f t="shared" si="25"/>
        <v/>
      </c>
      <c r="C228" s="85" t="str">
        <f t="shared" si="26"/>
        <v/>
      </c>
      <c r="D228" s="2" t="str">
        <f t="shared" si="27"/>
        <v/>
      </c>
      <c r="E228" s="85" t="str">
        <f>IF(D227=$I$12,SUM($E$20:E227),IF(D228="","",$H$14))</f>
        <v/>
      </c>
      <c r="F228" s="83" t="str">
        <f t="shared" si="21"/>
        <v/>
      </c>
      <c r="G228" s="83" t="str">
        <f t="shared" si="22"/>
        <v/>
      </c>
      <c r="H228" s="85" t="str">
        <f t="shared" si="23"/>
        <v/>
      </c>
      <c r="I228" s="85" t="str">
        <f t="shared" si="24"/>
        <v/>
      </c>
    </row>
    <row r="229" spans="2:9">
      <c r="B229" s="85" t="str">
        <f t="shared" si="25"/>
        <v/>
      </c>
      <c r="C229" s="85" t="str">
        <f t="shared" si="26"/>
        <v/>
      </c>
      <c r="D229" s="2" t="str">
        <f t="shared" si="27"/>
        <v/>
      </c>
      <c r="E229" s="85" t="str">
        <f>IF(D228=$I$12,SUM($E$20:E228),IF(D229="","",$H$14))</f>
        <v/>
      </c>
      <c r="F229" s="83" t="str">
        <f t="shared" si="21"/>
        <v/>
      </c>
      <c r="G229" s="83" t="str">
        <f t="shared" si="22"/>
        <v/>
      </c>
      <c r="H229" s="85" t="str">
        <f t="shared" si="23"/>
        <v/>
      </c>
      <c r="I229" s="85" t="str">
        <f t="shared" si="24"/>
        <v/>
      </c>
    </row>
    <row r="230" spans="2:9">
      <c r="B230" s="85" t="str">
        <f t="shared" si="25"/>
        <v/>
      </c>
      <c r="C230" s="85" t="str">
        <f t="shared" si="26"/>
        <v/>
      </c>
      <c r="D230" s="2" t="str">
        <f t="shared" si="27"/>
        <v/>
      </c>
      <c r="E230" s="85" t="str">
        <f>IF(D229=$I$12,SUM($E$20:E229),IF(D230="","",$H$14))</f>
        <v/>
      </c>
      <c r="F230" s="83" t="str">
        <f t="shared" si="21"/>
        <v/>
      </c>
      <c r="G230" s="83" t="str">
        <f t="shared" si="22"/>
        <v/>
      </c>
      <c r="H230" s="85" t="str">
        <f t="shared" si="23"/>
        <v/>
      </c>
      <c r="I230" s="85" t="str">
        <f t="shared" si="24"/>
        <v/>
      </c>
    </row>
    <row r="231" spans="2:9">
      <c r="B231" s="85" t="str">
        <f t="shared" si="25"/>
        <v/>
      </c>
      <c r="C231" s="85" t="str">
        <f t="shared" si="26"/>
        <v/>
      </c>
      <c r="D231" s="2" t="str">
        <f t="shared" si="27"/>
        <v/>
      </c>
      <c r="E231" s="85" t="str">
        <f>IF(D230=$I$12,SUM($E$20:E230),IF(D231="","",$H$14))</f>
        <v/>
      </c>
      <c r="F231" s="83" t="str">
        <f t="shared" si="21"/>
        <v/>
      </c>
      <c r="G231" s="83" t="str">
        <f t="shared" si="22"/>
        <v/>
      </c>
      <c r="H231" s="85" t="str">
        <f t="shared" si="23"/>
        <v/>
      </c>
      <c r="I231" s="85" t="str">
        <f t="shared" si="24"/>
        <v/>
      </c>
    </row>
    <row r="232" spans="2:9">
      <c r="B232" s="85" t="str">
        <f t="shared" si="25"/>
        <v/>
      </c>
      <c r="C232" s="85" t="str">
        <f t="shared" si="26"/>
        <v/>
      </c>
      <c r="D232" s="2" t="str">
        <f t="shared" si="27"/>
        <v/>
      </c>
      <c r="E232" s="85" t="str">
        <f>IF(D231=$I$12,SUM($E$20:E231),IF(D232="","",$H$14))</f>
        <v/>
      </c>
      <c r="F232" s="83" t="str">
        <f t="shared" si="21"/>
        <v/>
      </c>
      <c r="G232" s="83" t="str">
        <f t="shared" si="22"/>
        <v/>
      </c>
      <c r="H232" s="85" t="str">
        <f t="shared" si="23"/>
        <v/>
      </c>
      <c r="I232" s="85" t="str">
        <f t="shared" si="24"/>
        <v/>
      </c>
    </row>
    <row r="233" spans="2:9">
      <c r="B233" s="85" t="str">
        <f t="shared" si="25"/>
        <v/>
      </c>
      <c r="C233" s="85" t="str">
        <f t="shared" si="26"/>
        <v/>
      </c>
      <c r="D233" s="2" t="str">
        <f t="shared" si="27"/>
        <v/>
      </c>
      <c r="E233" s="85" t="str">
        <f>IF(D232=$I$12,SUM($E$20:E232),IF(D233="","",$H$14))</f>
        <v/>
      </c>
      <c r="F233" s="83" t="str">
        <f t="shared" si="21"/>
        <v/>
      </c>
      <c r="G233" s="83" t="str">
        <f t="shared" si="22"/>
        <v/>
      </c>
      <c r="H233" s="85" t="str">
        <f t="shared" si="23"/>
        <v/>
      </c>
      <c r="I233" s="85" t="str">
        <f t="shared" si="24"/>
        <v/>
      </c>
    </row>
    <row r="234" spans="2:9">
      <c r="B234" s="85" t="str">
        <f t="shared" si="25"/>
        <v/>
      </c>
      <c r="C234" s="85" t="str">
        <f t="shared" si="26"/>
        <v/>
      </c>
      <c r="D234" s="2" t="str">
        <f t="shared" si="27"/>
        <v/>
      </c>
      <c r="E234" s="85" t="str">
        <f>IF(D233=$I$12,SUM($E$20:E233),IF(D234="","",$H$14))</f>
        <v/>
      </c>
      <c r="F234" s="83" t="str">
        <f t="shared" si="21"/>
        <v/>
      </c>
      <c r="G234" s="83" t="str">
        <f t="shared" si="22"/>
        <v/>
      </c>
      <c r="H234" s="85" t="str">
        <f t="shared" si="23"/>
        <v/>
      </c>
      <c r="I234" s="85" t="str">
        <f t="shared" si="24"/>
        <v/>
      </c>
    </row>
    <row r="235" spans="2:9">
      <c r="B235" s="85" t="str">
        <f t="shared" si="25"/>
        <v/>
      </c>
      <c r="C235" s="85" t="str">
        <f t="shared" si="26"/>
        <v/>
      </c>
      <c r="D235" s="2" t="str">
        <f t="shared" si="27"/>
        <v/>
      </c>
      <c r="E235" s="85" t="str">
        <f>IF(D234=$I$12,SUM($E$20:E234),IF(D235="","",$H$14))</f>
        <v/>
      </c>
      <c r="F235" s="83" t="str">
        <f t="shared" si="21"/>
        <v/>
      </c>
      <c r="G235" s="83" t="str">
        <f t="shared" si="22"/>
        <v/>
      </c>
      <c r="H235" s="85" t="str">
        <f t="shared" si="23"/>
        <v/>
      </c>
      <c r="I235" s="85" t="str">
        <f t="shared" si="24"/>
        <v/>
      </c>
    </row>
    <row r="236" spans="2:9">
      <c r="B236" s="85" t="str">
        <f t="shared" si="25"/>
        <v/>
      </c>
      <c r="C236" s="85" t="str">
        <f t="shared" si="26"/>
        <v/>
      </c>
      <c r="D236" s="2" t="str">
        <f t="shared" si="27"/>
        <v/>
      </c>
      <c r="E236" s="85" t="str">
        <f>IF(D235=$I$12,SUM($E$20:E235),IF(D236="","",$H$14))</f>
        <v/>
      </c>
      <c r="F236" s="83" t="str">
        <f t="shared" si="21"/>
        <v/>
      </c>
      <c r="G236" s="83" t="str">
        <f t="shared" si="22"/>
        <v/>
      </c>
      <c r="H236" s="85" t="str">
        <f t="shared" si="23"/>
        <v/>
      </c>
      <c r="I236" s="85" t="str">
        <f t="shared" si="24"/>
        <v/>
      </c>
    </row>
    <row r="237" spans="2:9">
      <c r="B237" s="85" t="str">
        <f t="shared" si="25"/>
        <v/>
      </c>
      <c r="C237" s="85" t="str">
        <f t="shared" si="26"/>
        <v/>
      </c>
      <c r="D237" s="2" t="str">
        <f t="shared" si="27"/>
        <v/>
      </c>
      <c r="E237" s="85" t="str">
        <f>IF(D236=$I$12,SUM($E$20:E236),IF(D237="","",$H$14))</f>
        <v/>
      </c>
      <c r="F237" s="83" t="str">
        <f t="shared" ref="F237:F300" si="28">IF(D236=$I$12,0,IF(D237="","",I236*($F$12/12)))</f>
        <v/>
      </c>
      <c r="G237" s="83" t="str">
        <f t="shared" ref="G237:G300" si="29">IF(D236=$I$12,0,IF(D237="","",E237-F237))</f>
        <v/>
      </c>
      <c r="H237" s="85" t="str">
        <f t="shared" si="23"/>
        <v/>
      </c>
      <c r="I237" s="85" t="str">
        <f t="shared" si="24"/>
        <v/>
      </c>
    </row>
    <row r="238" spans="2:9">
      <c r="B238" s="85" t="str">
        <f t="shared" si="25"/>
        <v/>
      </c>
      <c r="C238" s="85" t="str">
        <f t="shared" si="26"/>
        <v/>
      </c>
      <c r="D238" s="2" t="str">
        <f t="shared" si="27"/>
        <v/>
      </c>
      <c r="E238" s="85" t="str">
        <f>IF(D237=$I$12,SUM($E$20:E237),IF(D238="","",$H$14))</f>
        <v/>
      </c>
      <c r="F238" s="83" t="str">
        <f t="shared" si="28"/>
        <v/>
      </c>
      <c r="G238" s="83" t="str">
        <f t="shared" si="29"/>
        <v/>
      </c>
      <c r="H238" s="85" t="str">
        <f t="shared" si="23"/>
        <v/>
      </c>
      <c r="I238" s="85" t="str">
        <f t="shared" si="24"/>
        <v/>
      </c>
    </row>
    <row r="239" spans="2:9">
      <c r="B239" s="85" t="str">
        <f t="shared" si="25"/>
        <v/>
      </c>
      <c r="C239" s="85" t="str">
        <f t="shared" si="26"/>
        <v/>
      </c>
      <c r="D239" s="2" t="str">
        <f t="shared" si="27"/>
        <v/>
      </c>
      <c r="E239" s="85" t="str">
        <f>IF(D238=$I$12,SUM($E$20:E238),IF(D239="","",$H$14))</f>
        <v/>
      </c>
      <c r="F239" s="83" t="str">
        <f t="shared" si="28"/>
        <v/>
      </c>
      <c r="G239" s="83" t="str">
        <f t="shared" si="29"/>
        <v/>
      </c>
      <c r="H239" s="85" t="str">
        <f t="shared" si="23"/>
        <v/>
      </c>
      <c r="I239" s="85" t="str">
        <f t="shared" si="24"/>
        <v/>
      </c>
    </row>
    <row r="240" spans="2:9">
      <c r="B240" s="85" t="str">
        <f t="shared" si="25"/>
        <v/>
      </c>
      <c r="C240" s="85" t="str">
        <f t="shared" si="26"/>
        <v/>
      </c>
      <c r="D240" s="2" t="str">
        <f t="shared" si="27"/>
        <v/>
      </c>
      <c r="E240" s="85" t="str">
        <f>IF(D239=$I$12,SUM($E$20:E239),IF(D240="","",$H$14))</f>
        <v/>
      </c>
      <c r="F240" s="83" t="str">
        <f t="shared" si="28"/>
        <v/>
      </c>
      <c r="G240" s="83" t="str">
        <f t="shared" si="29"/>
        <v/>
      </c>
      <c r="H240" s="85" t="str">
        <f t="shared" si="23"/>
        <v/>
      </c>
      <c r="I240" s="85" t="str">
        <f t="shared" si="24"/>
        <v/>
      </c>
    </row>
    <row r="241" spans="2:9">
      <c r="B241" s="85" t="str">
        <f t="shared" si="25"/>
        <v/>
      </c>
      <c r="C241" s="85" t="str">
        <f t="shared" si="26"/>
        <v/>
      </c>
      <c r="D241" s="2" t="str">
        <f t="shared" si="27"/>
        <v/>
      </c>
      <c r="E241" s="85" t="str">
        <f>IF(D240=$I$12,SUM($E$20:E240),IF(D241="","",$H$14))</f>
        <v/>
      </c>
      <c r="F241" s="83" t="str">
        <f t="shared" si="28"/>
        <v/>
      </c>
      <c r="G241" s="83" t="str">
        <f t="shared" si="29"/>
        <v/>
      </c>
      <c r="H241" s="85" t="str">
        <f t="shared" si="23"/>
        <v/>
      </c>
      <c r="I241" s="85" t="str">
        <f t="shared" si="24"/>
        <v/>
      </c>
    </row>
    <row r="242" spans="2:9">
      <c r="B242" s="85" t="str">
        <f t="shared" si="25"/>
        <v/>
      </c>
      <c r="C242" s="85" t="str">
        <f t="shared" si="26"/>
        <v/>
      </c>
      <c r="D242" s="2" t="str">
        <f t="shared" si="27"/>
        <v/>
      </c>
      <c r="E242" s="85" t="str">
        <f>IF(D241=$I$12,SUM($E$20:E241),IF(D242="","",$H$14))</f>
        <v/>
      </c>
      <c r="F242" s="83" t="str">
        <f t="shared" si="28"/>
        <v/>
      </c>
      <c r="G242" s="83" t="str">
        <f t="shared" si="29"/>
        <v/>
      </c>
      <c r="H242" s="85" t="str">
        <f t="shared" si="23"/>
        <v/>
      </c>
      <c r="I242" s="85" t="str">
        <f t="shared" si="24"/>
        <v/>
      </c>
    </row>
    <row r="243" spans="2:9">
      <c r="B243" s="85" t="str">
        <f t="shared" si="25"/>
        <v/>
      </c>
      <c r="C243" s="85" t="str">
        <f t="shared" si="26"/>
        <v/>
      </c>
      <c r="D243" s="2" t="str">
        <f t="shared" si="27"/>
        <v/>
      </c>
      <c r="E243" s="85" t="str">
        <f>IF(D242=$I$12,SUM($E$20:E242),IF(D243="","",$H$14))</f>
        <v/>
      </c>
      <c r="F243" s="83" t="str">
        <f t="shared" si="28"/>
        <v/>
      </c>
      <c r="G243" s="83" t="str">
        <f t="shared" si="29"/>
        <v/>
      </c>
      <c r="H243" s="85" t="str">
        <f t="shared" si="23"/>
        <v/>
      </c>
      <c r="I243" s="85" t="str">
        <f t="shared" si="24"/>
        <v/>
      </c>
    </row>
    <row r="244" spans="2:9">
      <c r="B244" s="85" t="str">
        <f t="shared" si="25"/>
        <v/>
      </c>
      <c r="C244" s="85" t="str">
        <f t="shared" si="26"/>
        <v/>
      </c>
      <c r="D244" s="2" t="str">
        <f t="shared" si="27"/>
        <v/>
      </c>
      <c r="E244" s="85" t="str">
        <f>IF(D243=$I$12,SUM($E$20:E243),IF(D244="","",$H$14))</f>
        <v/>
      </c>
      <c r="F244" s="83" t="str">
        <f t="shared" si="28"/>
        <v/>
      </c>
      <c r="G244" s="83" t="str">
        <f t="shared" si="29"/>
        <v/>
      </c>
      <c r="H244" s="85" t="str">
        <f t="shared" si="23"/>
        <v/>
      </c>
      <c r="I244" s="85" t="str">
        <f t="shared" si="24"/>
        <v/>
      </c>
    </row>
    <row r="245" spans="2:9">
      <c r="B245" s="85" t="str">
        <f t="shared" si="25"/>
        <v/>
      </c>
      <c r="C245" s="85" t="str">
        <f t="shared" si="26"/>
        <v/>
      </c>
      <c r="D245" s="2" t="str">
        <f t="shared" si="27"/>
        <v/>
      </c>
      <c r="E245" s="85" t="str">
        <f>IF(D244=$I$12,SUM($E$20:E244),IF(D245="","",$H$14))</f>
        <v/>
      </c>
      <c r="F245" s="83" t="str">
        <f t="shared" si="28"/>
        <v/>
      </c>
      <c r="G245" s="83" t="str">
        <f t="shared" si="29"/>
        <v/>
      </c>
      <c r="H245" s="85" t="str">
        <f t="shared" si="23"/>
        <v/>
      </c>
      <c r="I245" s="85" t="str">
        <f t="shared" si="24"/>
        <v/>
      </c>
    </row>
    <row r="246" spans="2:9">
      <c r="B246" s="85" t="str">
        <f t="shared" si="25"/>
        <v/>
      </c>
      <c r="C246" s="85" t="str">
        <f t="shared" si="26"/>
        <v/>
      </c>
      <c r="D246" s="2" t="str">
        <f t="shared" si="27"/>
        <v/>
      </c>
      <c r="E246" s="85" t="str">
        <f>IF(D245=$I$12,SUM($E$20:E245),IF(D246="","",$H$14))</f>
        <v/>
      </c>
      <c r="F246" s="83" t="str">
        <f t="shared" si="28"/>
        <v/>
      </c>
      <c r="G246" s="83" t="str">
        <f t="shared" si="29"/>
        <v/>
      </c>
      <c r="H246" s="85" t="str">
        <f t="shared" si="23"/>
        <v/>
      </c>
      <c r="I246" s="85" t="str">
        <f t="shared" si="24"/>
        <v/>
      </c>
    </row>
    <row r="247" spans="2:9">
      <c r="B247" s="85" t="str">
        <f t="shared" si="25"/>
        <v/>
      </c>
      <c r="C247" s="85" t="str">
        <f t="shared" si="26"/>
        <v/>
      </c>
      <c r="D247" s="2" t="str">
        <f t="shared" si="27"/>
        <v/>
      </c>
      <c r="E247" s="85" t="str">
        <f>IF(D246=$I$12,SUM($E$20:E246),IF(D247="","",$H$14))</f>
        <v/>
      </c>
      <c r="F247" s="83" t="str">
        <f t="shared" si="28"/>
        <v/>
      </c>
      <c r="G247" s="83" t="str">
        <f t="shared" si="29"/>
        <v/>
      </c>
      <c r="H247" s="85" t="str">
        <f t="shared" si="23"/>
        <v/>
      </c>
      <c r="I247" s="85" t="str">
        <f t="shared" si="24"/>
        <v/>
      </c>
    </row>
    <row r="248" spans="2:9">
      <c r="B248" s="85" t="str">
        <f t="shared" si="25"/>
        <v/>
      </c>
      <c r="C248" s="85" t="str">
        <f t="shared" si="26"/>
        <v/>
      </c>
      <c r="D248" s="2" t="str">
        <f t="shared" si="27"/>
        <v/>
      </c>
      <c r="E248" s="85" t="str">
        <f>IF(D247=$I$12,SUM($E$20:E247),IF(D248="","",$H$14))</f>
        <v/>
      </c>
      <c r="F248" s="83" t="str">
        <f t="shared" si="28"/>
        <v/>
      </c>
      <c r="G248" s="83" t="str">
        <f t="shared" si="29"/>
        <v/>
      </c>
      <c r="H248" s="85" t="str">
        <f t="shared" si="23"/>
        <v/>
      </c>
      <c r="I248" s="85" t="str">
        <f t="shared" si="24"/>
        <v/>
      </c>
    </row>
    <row r="249" spans="2:9">
      <c r="B249" s="85" t="str">
        <f t="shared" si="25"/>
        <v/>
      </c>
      <c r="C249" s="85" t="str">
        <f t="shared" si="26"/>
        <v/>
      </c>
      <c r="D249" s="2" t="str">
        <f t="shared" si="27"/>
        <v/>
      </c>
      <c r="E249" s="85" t="str">
        <f>IF(D248=$I$12,SUM($E$20:E248),IF(D249="","",$H$14))</f>
        <v/>
      </c>
      <c r="F249" s="83" t="str">
        <f t="shared" si="28"/>
        <v/>
      </c>
      <c r="G249" s="83" t="str">
        <f t="shared" si="29"/>
        <v/>
      </c>
      <c r="H249" s="85" t="str">
        <f t="shared" si="23"/>
        <v/>
      </c>
      <c r="I249" s="85" t="str">
        <f t="shared" si="24"/>
        <v/>
      </c>
    </row>
    <row r="250" spans="2:9">
      <c r="B250" s="85" t="str">
        <f t="shared" si="25"/>
        <v/>
      </c>
      <c r="C250" s="85" t="str">
        <f t="shared" si="26"/>
        <v/>
      </c>
      <c r="D250" s="2" t="str">
        <f t="shared" si="27"/>
        <v/>
      </c>
      <c r="E250" s="85" t="str">
        <f>IF(D249=$I$12,SUM($E$20:E249),IF(D250="","",$H$14))</f>
        <v/>
      </c>
      <c r="F250" s="83" t="str">
        <f t="shared" si="28"/>
        <v/>
      </c>
      <c r="G250" s="83" t="str">
        <f t="shared" si="29"/>
        <v/>
      </c>
      <c r="H250" s="85" t="str">
        <f t="shared" si="23"/>
        <v/>
      </c>
      <c r="I250" s="85" t="str">
        <f t="shared" si="24"/>
        <v/>
      </c>
    </row>
    <row r="251" spans="2:9">
      <c r="B251" s="85" t="str">
        <f t="shared" si="25"/>
        <v/>
      </c>
      <c r="C251" s="85" t="str">
        <f t="shared" si="26"/>
        <v/>
      </c>
      <c r="D251" s="2" t="str">
        <f t="shared" si="27"/>
        <v/>
      </c>
      <c r="E251" s="85" t="str">
        <f>IF(D250=$I$12,SUM($E$20:E250),IF(D251="","",$H$14))</f>
        <v/>
      </c>
      <c r="F251" s="83" t="str">
        <f t="shared" si="28"/>
        <v/>
      </c>
      <c r="G251" s="83" t="str">
        <f t="shared" si="29"/>
        <v/>
      </c>
      <c r="H251" s="85" t="str">
        <f t="shared" si="23"/>
        <v/>
      </c>
      <c r="I251" s="85" t="str">
        <f t="shared" si="24"/>
        <v/>
      </c>
    </row>
    <row r="252" spans="2:9">
      <c r="B252" s="85" t="str">
        <f t="shared" si="25"/>
        <v/>
      </c>
      <c r="C252" s="85" t="str">
        <f t="shared" si="26"/>
        <v/>
      </c>
      <c r="D252" s="2" t="str">
        <f t="shared" si="27"/>
        <v/>
      </c>
      <c r="E252" s="85" t="str">
        <f>IF(D251=$I$12,SUM($E$20:E251),IF(D252="","",$H$14))</f>
        <v/>
      </c>
      <c r="F252" s="83" t="str">
        <f t="shared" si="28"/>
        <v/>
      </c>
      <c r="G252" s="83" t="str">
        <f t="shared" si="29"/>
        <v/>
      </c>
      <c r="H252" s="85" t="str">
        <f t="shared" si="23"/>
        <v/>
      </c>
      <c r="I252" s="85" t="str">
        <f t="shared" si="24"/>
        <v/>
      </c>
    </row>
    <row r="253" spans="2:9">
      <c r="B253" s="85" t="str">
        <f t="shared" si="25"/>
        <v/>
      </c>
      <c r="C253" s="85" t="str">
        <f t="shared" si="26"/>
        <v/>
      </c>
      <c r="D253" s="2" t="str">
        <f t="shared" si="27"/>
        <v/>
      </c>
      <c r="E253" s="85" t="str">
        <f>IF(D252=$I$12,SUM($E$20:E252),IF(D253="","",$H$14))</f>
        <v/>
      </c>
      <c r="F253" s="83" t="str">
        <f t="shared" si="28"/>
        <v/>
      </c>
      <c r="G253" s="83" t="str">
        <f t="shared" si="29"/>
        <v/>
      </c>
      <c r="H253" s="85" t="str">
        <f t="shared" si="23"/>
        <v/>
      </c>
      <c r="I253" s="85" t="str">
        <f t="shared" si="24"/>
        <v/>
      </c>
    </row>
    <row r="254" spans="2:9">
      <c r="B254" s="85" t="str">
        <f t="shared" si="25"/>
        <v/>
      </c>
      <c r="C254" s="85" t="str">
        <f t="shared" si="26"/>
        <v/>
      </c>
      <c r="D254" s="2" t="str">
        <f t="shared" si="27"/>
        <v/>
      </c>
      <c r="E254" s="85" t="str">
        <f>IF(D253=$I$12,SUM($E$20:E253),IF(D254="","",$H$14))</f>
        <v/>
      </c>
      <c r="F254" s="83" t="str">
        <f t="shared" si="28"/>
        <v/>
      </c>
      <c r="G254" s="83" t="str">
        <f t="shared" si="29"/>
        <v/>
      </c>
      <c r="H254" s="85" t="str">
        <f t="shared" si="23"/>
        <v/>
      </c>
      <c r="I254" s="85" t="str">
        <f t="shared" si="24"/>
        <v/>
      </c>
    </row>
    <row r="255" spans="2:9">
      <c r="B255" s="85" t="str">
        <f t="shared" si="25"/>
        <v/>
      </c>
      <c r="C255" s="85" t="str">
        <f t="shared" si="26"/>
        <v/>
      </c>
      <c r="D255" s="2" t="str">
        <f t="shared" si="27"/>
        <v/>
      </c>
      <c r="E255" s="85" t="str">
        <f>IF(D254=$I$12,SUM($E$20:E254),IF(D255="","",$H$14))</f>
        <v/>
      </c>
      <c r="F255" s="83" t="str">
        <f t="shared" si="28"/>
        <v/>
      </c>
      <c r="G255" s="83" t="str">
        <f t="shared" si="29"/>
        <v/>
      </c>
      <c r="H255" s="85" t="str">
        <f t="shared" si="23"/>
        <v/>
      </c>
      <c r="I255" s="85" t="str">
        <f t="shared" si="24"/>
        <v/>
      </c>
    </row>
    <row r="256" spans="2:9">
      <c r="B256" s="85" t="str">
        <f t="shared" si="25"/>
        <v/>
      </c>
      <c r="C256" s="85" t="str">
        <f t="shared" si="26"/>
        <v/>
      </c>
      <c r="D256" s="2" t="str">
        <f t="shared" si="27"/>
        <v/>
      </c>
      <c r="E256" s="85" t="str">
        <f>IF(D255=$I$12,SUM($E$20:E255),IF(D256="","",$H$14))</f>
        <v/>
      </c>
      <c r="F256" s="83" t="str">
        <f t="shared" si="28"/>
        <v/>
      </c>
      <c r="G256" s="83" t="str">
        <f t="shared" si="29"/>
        <v/>
      </c>
      <c r="H256" s="85" t="str">
        <f t="shared" si="23"/>
        <v/>
      </c>
      <c r="I256" s="85" t="str">
        <f t="shared" si="24"/>
        <v/>
      </c>
    </row>
    <row r="257" spans="2:9">
      <c r="B257" s="85" t="str">
        <f t="shared" si="25"/>
        <v/>
      </c>
      <c r="C257" s="85" t="str">
        <f t="shared" si="26"/>
        <v/>
      </c>
      <c r="D257" s="2" t="str">
        <f t="shared" si="27"/>
        <v/>
      </c>
      <c r="E257" s="85" t="str">
        <f>IF(D256=$I$12,SUM($E$20:E256),IF(D257="","",$H$14))</f>
        <v/>
      </c>
      <c r="F257" s="83" t="str">
        <f t="shared" si="28"/>
        <v/>
      </c>
      <c r="G257" s="83" t="str">
        <f t="shared" si="29"/>
        <v/>
      </c>
      <c r="H257" s="85" t="str">
        <f t="shared" si="23"/>
        <v/>
      </c>
      <c r="I257" s="85" t="str">
        <f t="shared" si="24"/>
        <v/>
      </c>
    </row>
    <row r="258" spans="2:9">
      <c r="B258" s="85" t="str">
        <f t="shared" si="25"/>
        <v/>
      </c>
      <c r="C258" s="85" t="str">
        <f t="shared" si="26"/>
        <v/>
      </c>
      <c r="D258" s="2" t="str">
        <f t="shared" si="27"/>
        <v/>
      </c>
      <c r="E258" s="85" t="str">
        <f>IF(D257=$I$12,SUM($E$20:E257),IF(D258="","",$H$14))</f>
        <v/>
      </c>
      <c r="F258" s="83" t="str">
        <f t="shared" si="28"/>
        <v/>
      </c>
      <c r="G258" s="83" t="str">
        <f t="shared" si="29"/>
        <v/>
      </c>
      <c r="H258" s="85" t="str">
        <f t="shared" si="23"/>
        <v/>
      </c>
      <c r="I258" s="85" t="str">
        <f t="shared" si="24"/>
        <v/>
      </c>
    </row>
    <row r="259" spans="2:9">
      <c r="B259" s="85" t="str">
        <f t="shared" si="25"/>
        <v/>
      </c>
      <c r="C259" s="85" t="str">
        <f t="shared" si="26"/>
        <v/>
      </c>
      <c r="D259" s="2" t="str">
        <f t="shared" si="27"/>
        <v/>
      </c>
      <c r="E259" s="85" t="str">
        <f>IF(D258=$I$12,SUM($E$20:E258),IF(D259="","",$H$14))</f>
        <v/>
      </c>
      <c r="F259" s="83" t="str">
        <f t="shared" si="28"/>
        <v/>
      </c>
      <c r="G259" s="83" t="str">
        <f t="shared" si="29"/>
        <v/>
      </c>
      <c r="H259" s="85" t="str">
        <f t="shared" si="23"/>
        <v/>
      </c>
      <c r="I259" s="85" t="str">
        <f t="shared" si="24"/>
        <v/>
      </c>
    </row>
    <row r="260" spans="2:9">
      <c r="B260" s="85" t="str">
        <f t="shared" si="25"/>
        <v/>
      </c>
      <c r="C260" s="85" t="str">
        <f t="shared" si="26"/>
        <v/>
      </c>
      <c r="D260" s="2" t="str">
        <f t="shared" si="27"/>
        <v/>
      </c>
      <c r="E260" s="85" t="str">
        <f>IF(D259=$I$12,SUM($E$20:E259),IF(D260="","",$H$14))</f>
        <v/>
      </c>
      <c r="F260" s="83" t="str">
        <f t="shared" si="28"/>
        <v/>
      </c>
      <c r="G260" s="83" t="str">
        <f t="shared" si="29"/>
        <v/>
      </c>
      <c r="H260" s="85" t="str">
        <f t="shared" si="23"/>
        <v/>
      </c>
      <c r="I260" s="85" t="str">
        <f t="shared" si="24"/>
        <v/>
      </c>
    </row>
    <row r="261" spans="2:9">
      <c r="B261" s="85" t="str">
        <f t="shared" si="25"/>
        <v/>
      </c>
      <c r="C261" s="85" t="str">
        <f t="shared" si="26"/>
        <v/>
      </c>
      <c r="D261" s="2" t="str">
        <f t="shared" si="27"/>
        <v/>
      </c>
      <c r="E261" s="85" t="str">
        <f>IF(D260=$I$12,SUM($E$20:E260),IF(D261="","",$H$14))</f>
        <v/>
      </c>
      <c r="F261" s="83" t="str">
        <f t="shared" si="28"/>
        <v/>
      </c>
      <c r="G261" s="83" t="str">
        <f t="shared" si="29"/>
        <v/>
      </c>
      <c r="H261" s="85" t="str">
        <f t="shared" si="23"/>
        <v/>
      </c>
      <c r="I261" s="85" t="str">
        <f t="shared" si="24"/>
        <v/>
      </c>
    </row>
    <row r="262" spans="2:9">
      <c r="B262" s="85" t="str">
        <f t="shared" si="25"/>
        <v/>
      </c>
      <c r="C262" s="85" t="str">
        <f t="shared" si="26"/>
        <v/>
      </c>
      <c r="D262" s="2" t="str">
        <f t="shared" si="27"/>
        <v/>
      </c>
      <c r="E262" s="85" t="str">
        <f>IF(D261=$I$12,SUM($E$20:E261),IF(D262="","",$H$14))</f>
        <v/>
      </c>
      <c r="F262" s="83" t="str">
        <f t="shared" si="28"/>
        <v/>
      </c>
      <c r="G262" s="83" t="str">
        <f t="shared" si="29"/>
        <v/>
      </c>
      <c r="H262" s="85" t="str">
        <f t="shared" si="23"/>
        <v/>
      </c>
      <c r="I262" s="85" t="str">
        <f t="shared" si="24"/>
        <v/>
      </c>
    </row>
    <row r="263" spans="2:9">
      <c r="B263" s="85" t="str">
        <f t="shared" si="25"/>
        <v/>
      </c>
      <c r="C263" s="85" t="str">
        <f t="shared" si="26"/>
        <v/>
      </c>
      <c r="D263" s="2" t="str">
        <f t="shared" si="27"/>
        <v/>
      </c>
      <c r="E263" s="85" t="str">
        <f>IF(D262=$I$12,SUM($E$20:E262),IF(D263="","",$H$14))</f>
        <v/>
      </c>
      <c r="F263" s="83" t="str">
        <f t="shared" si="28"/>
        <v/>
      </c>
      <c r="G263" s="83" t="str">
        <f t="shared" si="29"/>
        <v/>
      </c>
      <c r="H263" s="85" t="str">
        <f t="shared" si="23"/>
        <v/>
      </c>
      <c r="I263" s="85" t="str">
        <f t="shared" si="24"/>
        <v/>
      </c>
    </row>
    <row r="264" spans="2:9">
      <c r="B264" s="85" t="str">
        <f t="shared" si="25"/>
        <v/>
      </c>
      <c r="C264" s="85" t="str">
        <f t="shared" si="26"/>
        <v/>
      </c>
      <c r="D264" s="2" t="str">
        <f t="shared" si="27"/>
        <v/>
      </c>
      <c r="E264" s="85" t="str">
        <f>IF(D263=$I$12,SUM($E$20:E263),IF(D264="","",$H$14))</f>
        <v/>
      </c>
      <c r="F264" s="83" t="str">
        <f t="shared" si="28"/>
        <v/>
      </c>
      <c r="G264" s="83" t="str">
        <f t="shared" si="29"/>
        <v/>
      </c>
      <c r="H264" s="85" t="str">
        <f t="shared" si="23"/>
        <v/>
      </c>
      <c r="I264" s="85" t="str">
        <f t="shared" si="24"/>
        <v/>
      </c>
    </row>
    <row r="265" spans="2:9">
      <c r="B265" s="85" t="str">
        <f t="shared" si="25"/>
        <v/>
      </c>
      <c r="C265" s="85" t="str">
        <f t="shared" si="26"/>
        <v/>
      </c>
      <c r="D265" s="2" t="str">
        <f t="shared" si="27"/>
        <v/>
      </c>
      <c r="E265" s="85" t="str">
        <f>IF(D264=$I$12,SUM($E$20:E264),IF(D265="","",$H$14))</f>
        <v/>
      </c>
      <c r="F265" s="83" t="str">
        <f t="shared" si="28"/>
        <v/>
      </c>
      <c r="G265" s="83" t="str">
        <f t="shared" si="29"/>
        <v/>
      </c>
      <c r="H265" s="85" t="str">
        <f t="shared" si="23"/>
        <v/>
      </c>
      <c r="I265" s="85" t="str">
        <f t="shared" si="24"/>
        <v/>
      </c>
    </row>
    <row r="266" spans="2:9">
      <c r="B266" s="85" t="str">
        <f t="shared" si="25"/>
        <v/>
      </c>
      <c r="C266" s="85" t="str">
        <f t="shared" si="26"/>
        <v/>
      </c>
      <c r="D266" s="2" t="str">
        <f t="shared" si="27"/>
        <v/>
      </c>
      <c r="E266" s="85" t="str">
        <f>IF(D265=$I$12,SUM($E$20:E265),IF(D266="","",$H$14))</f>
        <v/>
      </c>
      <c r="F266" s="83" t="str">
        <f t="shared" si="28"/>
        <v/>
      </c>
      <c r="G266" s="83" t="str">
        <f t="shared" si="29"/>
        <v/>
      </c>
      <c r="H266" s="85" t="str">
        <f t="shared" si="23"/>
        <v/>
      </c>
      <c r="I266" s="85" t="str">
        <f t="shared" si="24"/>
        <v/>
      </c>
    </row>
    <row r="267" spans="2:9">
      <c r="B267" s="85" t="str">
        <f t="shared" si="25"/>
        <v/>
      </c>
      <c r="C267" s="85" t="str">
        <f t="shared" si="26"/>
        <v/>
      </c>
      <c r="D267" s="2" t="str">
        <f t="shared" si="27"/>
        <v/>
      </c>
      <c r="E267" s="85" t="str">
        <f>IF(D266=$I$12,SUM($E$20:E266),IF(D267="","",$H$14))</f>
        <v/>
      </c>
      <c r="F267" s="83" t="str">
        <f t="shared" si="28"/>
        <v/>
      </c>
      <c r="G267" s="83" t="str">
        <f t="shared" si="29"/>
        <v/>
      </c>
      <c r="H267" s="85" t="str">
        <f t="shared" si="23"/>
        <v/>
      </c>
      <c r="I267" s="85" t="str">
        <f t="shared" si="24"/>
        <v/>
      </c>
    </row>
    <row r="268" spans="2:9">
      <c r="B268" s="85" t="str">
        <f t="shared" si="25"/>
        <v/>
      </c>
      <c r="C268" s="85" t="str">
        <f t="shared" si="26"/>
        <v/>
      </c>
      <c r="D268" s="2" t="str">
        <f t="shared" si="27"/>
        <v/>
      </c>
      <c r="E268" s="85" t="str">
        <f>IF(D267=$I$12,SUM($E$20:E267),IF(D268="","",$H$14))</f>
        <v/>
      </c>
      <c r="F268" s="83" t="str">
        <f t="shared" si="28"/>
        <v/>
      </c>
      <c r="G268" s="83" t="str">
        <f t="shared" si="29"/>
        <v/>
      </c>
      <c r="H268" s="85" t="str">
        <f t="shared" si="23"/>
        <v/>
      </c>
      <c r="I268" s="85" t="str">
        <f t="shared" si="24"/>
        <v/>
      </c>
    </row>
    <row r="269" spans="2:9">
      <c r="B269" s="85" t="str">
        <f t="shared" si="25"/>
        <v/>
      </c>
      <c r="C269" s="85" t="str">
        <f t="shared" si="26"/>
        <v/>
      </c>
      <c r="D269" s="2" t="str">
        <f t="shared" si="27"/>
        <v/>
      </c>
      <c r="E269" s="85" t="str">
        <f>IF(D268=$I$12,SUM($E$20:E268),IF(D269="","",$H$14))</f>
        <v/>
      </c>
      <c r="F269" s="83" t="str">
        <f t="shared" si="28"/>
        <v/>
      </c>
      <c r="G269" s="83" t="str">
        <f t="shared" si="29"/>
        <v/>
      </c>
      <c r="H269" s="85" t="str">
        <f t="shared" si="23"/>
        <v/>
      </c>
      <c r="I269" s="85" t="str">
        <f t="shared" si="24"/>
        <v/>
      </c>
    </row>
    <row r="270" spans="2:9">
      <c r="B270" s="85" t="str">
        <f t="shared" si="25"/>
        <v/>
      </c>
      <c r="C270" s="85" t="str">
        <f t="shared" si="26"/>
        <v/>
      </c>
      <c r="D270" s="2" t="str">
        <f t="shared" si="27"/>
        <v/>
      </c>
      <c r="E270" s="85" t="str">
        <f>IF(D269=$I$12,SUM($E$20:E269),IF(D270="","",$H$14))</f>
        <v/>
      </c>
      <c r="F270" s="83" t="str">
        <f t="shared" si="28"/>
        <v/>
      </c>
      <c r="G270" s="83" t="str">
        <f t="shared" si="29"/>
        <v/>
      </c>
      <c r="H270" s="85" t="str">
        <f t="shared" si="23"/>
        <v/>
      </c>
      <c r="I270" s="85" t="str">
        <f t="shared" si="24"/>
        <v/>
      </c>
    </row>
    <row r="271" spans="2:9">
      <c r="B271" s="85" t="str">
        <f t="shared" si="25"/>
        <v/>
      </c>
      <c r="C271" s="85" t="str">
        <f t="shared" si="26"/>
        <v/>
      </c>
      <c r="D271" s="2" t="str">
        <f t="shared" si="27"/>
        <v/>
      </c>
      <c r="E271" s="85" t="str">
        <f>IF(D270=$I$12,SUM($E$20:E270),IF(D271="","",$H$14))</f>
        <v/>
      </c>
      <c r="F271" s="83" t="str">
        <f t="shared" si="28"/>
        <v/>
      </c>
      <c r="G271" s="83" t="str">
        <f t="shared" si="29"/>
        <v/>
      </c>
      <c r="H271" s="85" t="str">
        <f t="shared" si="23"/>
        <v/>
      </c>
      <c r="I271" s="85" t="str">
        <f t="shared" si="24"/>
        <v/>
      </c>
    </row>
    <row r="272" spans="2:9">
      <c r="B272" s="85" t="str">
        <f t="shared" si="25"/>
        <v/>
      </c>
      <c r="C272" s="85" t="str">
        <f t="shared" si="26"/>
        <v/>
      </c>
      <c r="D272" s="2" t="str">
        <f t="shared" si="27"/>
        <v/>
      </c>
      <c r="E272" s="85" t="str">
        <f>IF(D271=$I$12,SUM($E$20:E271),IF(D272="","",$H$14))</f>
        <v/>
      </c>
      <c r="F272" s="83" t="str">
        <f t="shared" si="28"/>
        <v/>
      </c>
      <c r="G272" s="83" t="str">
        <f t="shared" si="29"/>
        <v/>
      </c>
      <c r="H272" s="85" t="str">
        <f t="shared" si="23"/>
        <v/>
      </c>
      <c r="I272" s="85" t="str">
        <f t="shared" si="24"/>
        <v/>
      </c>
    </row>
    <row r="273" spans="2:9">
      <c r="B273" s="85" t="str">
        <f t="shared" si="25"/>
        <v/>
      </c>
      <c r="C273" s="85" t="str">
        <f t="shared" si="26"/>
        <v/>
      </c>
      <c r="D273" s="2" t="str">
        <f t="shared" si="27"/>
        <v/>
      </c>
      <c r="E273" s="85" t="str">
        <f>IF(D272=$I$12,SUM($E$20:E272),IF(D273="","",$H$14))</f>
        <v/>
      </c>
      <c r="F273" s="83" t="str">
        <f t="shared" si="28"/>
        <v/>
      </c>
      <c r="G273" s="83" t="str">
        <f t="shared" si="29"/>
        <v/>
      </c>
      <c r="H273" s="85" t="str">
        <f t="shared" si="23"/>
        <v/>
      </c>
      <c r="I273" s="85" t="str">
        <f t="shared" si="24"/>
        <v/>
      </c>
    </row>
    <row r="274" spans="2:9">
      <c r="B274" s="85" t="str">
        <f t="shared" si="25"/>
        <v/>
      </c>
      <c r="C274" s="85" t="str">
        <f t="shared" si="26"/>
        <v/>
      </c>
      <c r="D274" s="2" t="str">
        <f t="shared" si="27"/>
        <v/>
      </c>
      <c r="E274" s="85" t="str">
        <f>IF(D273=$I$12,SUM($E$20:E273),IF(D274="","",$H$14))</f>
        <v/>
      </c>
      <c r="F274" s="83" t="str">
        <f t="shared" si="28"/>
        <v/>
      </c>
      <c r="G274" s="83" t="str">
        <f t="shared" si="29"/>
        <v/>
      </c>
      <c r="H274" s="85" t="str">
        <f t="shared" si="23"/>
        <v/>
      </c>
      <c r="I274" s="85" t="str">
        <f t="shared" si="24"/>
        <v/>
      </c>
    </row>
    <row r="275" spans="2:9">
      <c r="B275" s="85" t="str">
        <f t="shared" si="25"/>
        <v/>
      </c>
      <c r="C275" s="85" t="str">
        <f t="shared" si="26"/>
        <v/>
      </c>
      <c r="D275" s="2" t="str">
        <f t="shared" si="27"/>
        <v/>
      </c>
      <c r="E275" s="85" t="str">
        <f>IF(D274=$I$12,SUM($E$20:E274),IF(D275="","",$H$14))</f>
        <v/>
      </c>
      <c r="F275" s="83" t="str">
        <f t="shared" si="28"/>
        <v/>
      </c>
      <c r="G275" s="83" t="str">
        <f t="shared" si="29"/>
        <v/>
      </c>
      <c r="H275" s="85" t="str">
        <f t="shared" si="23"/>
        <v/>
      </c>
      <c r="I275" s="85" t="str">
        <f t="shared" si="24"/>
        <v/>
      </c>
    </row>
    <row r="276" spans="2:9">
      <c r="B276" s="85" t="str">
        <f t="shared" si="25"/>
        <v/>
      </c>
      <c r="C276" s="85" t="str">
        <f t="shared" si="26"/>
        <v/>
      </c>
      <c r="D276" s="2" t="str">
        <f t="shared" si="27"/>
        <v/>
      </c>
      <c r="E276" s="85" t="str">
        <f>IF(D275=$I$12,SUM($E$20:E275),IF(D276="","",$H$14))</f>
        <v/>
      </c>
      <c r="F276" s="83" t="str">
        <f t="shared" si="28"/>
        <v/>
      </c>
      <c r="G276" s="83" t="str">
        <f t="shared" si="29"/>
        <v/>
      </c>
      <c r="H276" s="85" t="str">
        <f t="shared" ref="H276:H339" si="30">IF(D275=$I$12,0,IF(D276="","",H275+G276))</f>
        <v/>
      </c>
      <c r="I276" s="85" t="str">
        <f t="shared" ref="I276:I339" si="31">IF(D275=$I$12,0,IF(D276="","",I275-G276))</f>
        <v/>
      </c>
    </row>
    <row r="277" spans="2:9">
      <c r="B277" s="85" t="str">
        <f t="shared" ref="B277:B340" si="32">IF(D277="","",(B276+1)-(12*(C277-C276)))</f>
        <v/>
      </c>
      <c r="C277" s="85" t="str">
        <f t="shared" ref="C277:C340" si="33">IF(D277="","",IF(B276=12,C276+1,C276))</f>
        <v/>
      </c>
      <c r="D277" s="2" t="str">
        <f t="shared" ref="D277:D340" si="34">IF(D276="","",IF(D276=INT(ROUND($I$12,0)),"",D276+1))</f>
        <v/>
      </c>
      <c r="E277" s="85" t="str">
        <f>IF(D276=$I$12,SUM($E$20:E276),IF(D277="","",$H$14))</f>
        <v/>
      </c>
      <c r="F277" s="83" t="str">
        <f t="shared" si="28"/>
        <v/>
      </c>
      <c r="G277" s="83" t="str">
        <f t="shared" si="29"/>
        <v/>
      </c>
      <c r="H277" s="85" t="str">
        <f t="shared" si="30"/>
        <v/>
      </c>
      <c r="I277" s="85" t="str">
        <f t="shared" si="31"/>
        <v/>
      </c>
    </row>
    <row r="278" spans="2:9">
      <c r="B278" s="85" t="str">
        <f t="shared" si="32"/>
        <v/>
      </c>
      <c r="C278" s="85" t="str">
        <f t="shared" si="33"/>
        <v/>
      </c>
      <c r="D278" s="2" t="str">
        <f t="shared" si="34"/>
        <v/>
      </c>
      <c r="E278" s="85" t="str">
        <f>IF(D277=$I$12,SUM($E$20:E277),IF(D278="","",$H$14))</f>
        <v/>
      </c>
      <c r="F278" s="83" t="str">
        <f t="shared" si="28"/>
        <v/>
      </c>
      <c r="G278" s="83" t="str">
        <f t="shared" si="29"/>
        <v/>
      </c>
      <c r="H278" s="85" t="str">
        <f t="shared" si="30"/>
        <v/>
      </c>
      <c r="I278" s="85" t="str">
        <f t="shared" si="31"/>
        <v/>
      </c>
    </row>
    <row r="279" spans="2:9">
      <c r="B279" s="85" t="str">
        <f t="shared" si="32"/>
        <v/>
      </c>
      <c r="C279" s="85" t="str">
        <f t="shared" si="33"/>
        <v/>
      </c>
      <c r="D279" s="2" t="str">
        <f t="shared" si="34"/>
        <v/>
      </c>
      <c r="E279" s="85" t="str">
        <f>IF(D278=$I$12,SUM($E$20:E278),IF(D279="","",$H$14))</f>
        <v/>
      </c>
      <c r="F279" s="83" t="str">
        <f t="shared" si="28"/>
        <v/>
      </c>
      <c r="G279" s="83" t="str">
        <f t="shared" si="29"/>
        <v/>
      </c>
      <c r="H279" s="85" t="str">
        <f t="shared" si="30"/>
        <v/>
      </c>
      <c r="I279" s="85" t="str">
        <f t="shared" si="31"/>
        <v/>
      </c>
    </row>
    <row r="280" spans="2:9">
      <c r="B280" s="85" t="str">
        <f t="shared" si="32"/>
        <v/>
      </c>
      <c r="C280" s="85" t="str">
        <f t="shared" si="33"/>
        <v/>
      </c>
      <c r="D280" s="2" t="str">
        <f t="shared" si="34"/>
        <v/>
      </c>
      <c r="E280" s="85" t="str">
        <f>IF(D279=$I$12,SUM($E$20:E279),IF(D280="","",$H$14))</f>
        <v/>
      </c>
      <c r="F280" s="83" t="str">
        <f t="shared" si="28"/>
        <v/>
      </c>
      <c r="G280" s="83" t="str">
        <f t="shared" si="29"/>
        <v/>
      </c>
      <c r="H280" s="85" t="str">
        <f t="shared" si="30"/>
        <v/>
      </c>
      <c r="I280" s="85" t="str">
        <f t="shared" si="31"/>
        <v/>
      </c>
    </row>
    <row r="281" spans="2:9">
      <c r="B281" s="85" t="str">
        <f t="shared" si="32"/>
        <v/>
      </c>
      <c r="C281" s="85" t="str">
        <f t="shared" si="33"/>
        <v/>
      </c>
      <c r="D281" s="2" t="str">
        <f t="shared" si="34"/>
        <v/>
      </c>
      <c r="E281" s="85" t="str">
        <f>IF(D280=$I$12,SUM($E$20:E280),IF(D281="","",$H$14))</f>
        <v/>
      </c>
      <c r="F281" s="83" t="str">
        <f t="shared" si="28"/>
        <v/>
      </c>
      <c r="G281" s="83" t="str">
        <f t="shared" si="29"/>
        <v/>
      </c>
      <c r="H281" s="85" t="str">
        <f t="shared" si="30"/>
        <v/>
      </c>
      <c r="I281" s="85" t="str">
        <f t="shared" si="31"/>
        <v/>
      </c>
    </row>
    <row r="282" spans="2:9">
      <c r="B282" s="85" t="str">
        <f t="shared" si="32"/>
        <v/>
      </c>
      <c r="C282" s="85" t="str">
        <f t="shared" si="33"/>
        <v/>
      </c>
      <c r="D282" s="2" t="str">
        <f t="shared" si="34"/>
        <v/>
      </c>
      <c r="E282" s="85" t="str">
        <f>IF(D281=$I$12,SUM($E$20:E281),IF(D282="","",$H$14))</f>
        <v/>
      </c>
      <c r="F282" s="83" t="str">
        <f t="shared" si="28"/>
        <v/>
      </c>
      <c r="G282" s="83" t="str">
        <f t="shared" si="29"/>
        <v/>
      </c>
      <c r="H282" s="85" t="str">
        <f t="shared" si="30"/>
        <v/>
      </c>
      <c r="I282" s="85" t="str">
        <f t="shared" si="31"/>
        <v/>
      </c>
    </row>
    <row r="283" spans="2:9">
      <c r="B283" s="85" t="str">
        <f t="shared" si="32"/>
        <v/>
      </c>
      <c r="C283" s="85" t="str">
        <f t="shared" si="33"/>
        <v/>
      </c>
      <c r="D283" s="2" t="str">
        <f t="shared" si="34"/>
        <v/>
      </c>
      <c r="E283" s="85" t="str">
        <f>IF(D282=$I$12,SUM($E$20:E282),IF(D283="","",$H$14))</f>
        <v/>
      </c>
      <c r="F283" s="83" t="str">
        <f t="shared" si="28"/>
        <v/>
      </c>
      <c r="G283" s="83" t="str">
        <f t="shared" si="29"/>
        <v/>
      </c>
      <c r="H283" s="85" t="str">
        <f t="shared" si="30"/>
        <v/>
      </c>
      <c r="I283" s="85" t="str">
        <f t="shared" si="31"/>
        <v/>
      </c>
    </row>
    <row r="284" spans="2:9">
      <c r="B284" s="85" t="str">
        <f t="shared" si="32"/>
        <v/>
      </c>
      <c r="C284" s="85" t="str">
        <f t="shared" si="33"/>
        <v/>
      </c>
      <c r="D284" s="2" t="str">
        <f t="shared" si="34"/>
        <v/>
      </c>
      <c r="E284" s="85" t="str">
        <f>IF(D283=$I$12,SUM($E$20:E283),IF(D284="","",$H$14))</f>
        <v/>
      </c>
      <c r="F284" s="83" t="str">
        <f t="shared" si="28"/>
        <v/>
      </c>
      <c r="G284" s="83" t="str">
        <f t="shared" si="29"/>
        <v/>
      </c>
      <c r="H284" s="85" t="str">
        <f t="shared" si="30"/>
        <v/>
      </c>
      <c r="I284" s="85" t="str">
        <f t="shared" si="31"/>
        <v/>
      </c>
    </row>
    <row r="285" spans="2:9">
      <c r="B285" s="85" t="str">
        <f t="shared" si="32"/>
        <v/>
      </c>
      <c r="C285" s="85" t="str">
        <f t="shared" si="33"/>
        <v/>
      </c>
      <c r="D285" s="2" t="str">
        <f t="shared" si="34"/>
        <v/>
      </c>
      <c r="E285" s="85" t="str">
        <f>IF(D284=$I$12,SUM($E$20:E284),IF(D285="","",$H$14))</f>
        <v/>
      </c>
      <c r="F285" s="83" t="str">
        <f t="shared" si="28"/>
        <v/>
      </c>
      <c r="G285" s="83" t="str">
        <f t="shared" si="29"/>
        <v/>
      </c>
      <c r="H285" s="85" t="str">
        <f t="shared" si="30"/>
        <v/>
      </c>
      <c r="I285" s="85" t="str">
        <f t="shared" si="31"/>
        <v/>
      </c>
    </row>
    <row r="286" spans="2:9">
      <c r="B286" s="85" t="str">
        <f t="shared" si="32"/>
        <v/>
      </c>
      <c r="C286" s="85" t="str">
        <f t="shared" si="33"/>
        <v/>
      </c>
      <c r="D286" s="2" t="str">
        <f t="shared" si="34"/>
        <v/>
      </c>
      <c r="E286" s="85" t="str">
        <f>IF(D285=$I$12,SUM($E$20:E285),IF(D286="","",$H$14))</f>
        <v/>
      </c>
      <c r="F286" s="83" t="str">
        <f t="shared" si="28"/>
        <v/>
      </c>
      <c r="G286" s="83" t="str">
        <f t="shared" si="29"/>
        <v/>
      </c>
      <c r="H286" s="85" t="str">
        <f t="shared" si="30"/>
        <v/>
      </c>
      <c r="I286" s="85" t="str">
        <f t="shared" si="31"/>
        <v/>
      </c>
    </row>
    <row r="287" spans="2:9">
      <c r="B287" s="85" t="str">
        <f t="shared" si="32"/>
        <v/>
      </c>
      <c r="C287" s="85" t="str">
        <f t="shared" si="33"/>
        <v/>
      </c>
      <c r="D287" s="2" t="str">
        <f t="shared" si="34"/>
        <v/>
      </c>
      <c r="E287" s="85" t="str">
        <f>IF(D286=$I$12,SUM($E$20:E286),IF(D287="","",$H$14))</f>
        <v/>
      </c>
      <c r="F287" s="83" t="str">
        <f t="shared" si="28"/>
        <v/>
      </c>
      <c r="G287" s="83" t="str">
        <f t="shared" si="29"/>
        <v/>
      </c>
      <c r="H287" s="85" t="str">
        <f t="shared" si="30"/>
        <v/>
      </c>
      <c r="I287" s="85" t="str">
        <f t="shared" si="31"/>
        <v/>
      </c>
    </row>
    <row r="288" spans="2:9">
      <c r="B288" s="85" t="str">
        <f t="shared" si="32"/>
        <v/>
      </c>
      <c r="C288" s="85" t="str">
        <f t="shared" si="33"/>
        <v/>
      </c>
      <c r="D288" s="2" t="str">
        <f t="shared" si="34"/>
        <v/>
      </c>
      <c r="E288" s="85" t="str">
        <f>IF(D287=$I$12,SUM($E$20:E287),IF(D288="","",$H$14))</f>
        <v/>
      </c>
      <c r="F288" s="83" t="str">
        <f t="shared" si="28"/>
        <v/>
      </c>
      <c r="G288" s="83" t="str">
        <f t="shared" si="29"/>
        <v/>
      </c>
      <c r="H288" s="85" t="str">
        <f t="shared" si="30"/>
        <v/>
      </c>
      <c r="I288" s="85" t="str">
        <f t="shared" si="31"/>
        <v/>
      </c>
    </row>
    <row r="289" spans="2:9">
      <c r="B289" s="85" t="str">
        <f t="shared" si="32"/>
        <v/>
      </c>
      <c r="C289" s="85" t="str">
        <f t="shared" si="33"/>
        <v/>
      </c>
      <c r="D289" s="2" t="str">
        <f t="shared" si="34"/>
        <v/>
      </c>
      <c r="E289" s="85" t="str">
        <f>IF(D288=$I$12,SUM($E$20:E288),IF(D289="","",$H$14))</f>
        <v/>
      </c>
      <c r="F289" s="83" t="str">
        <f t="shared" si="28"/>
        <v/>
      </c>
      <c r="G289" s="83" t="str">
        <f t="shared" si="29"/>
        <v/>
      </c>
      <c r="H289" s="85" t="str">
        <f t="shared" si="30"/>
        <v/>
      </c>
      <c r="I289" s="85" t="str">
        <f t="shared" si="31"/>
        <v/>
      </c>
    </row>
    <row r="290" spans="2:9">
      <c r="B290" s="85" t="str">
        <f t="shared" si="32"/>
        <v/>
      </c>
      <c r="C290" s="85" t="str">
        <f t="shared" si="33"/>
        <v/>
      </c>
      <c r="D290" s="2" t="str">
        <f t="shared" si="34"/>
        <v/>
      </c>
      <c r="E290" s="85" t="str">
        <f>IF(D289=$I$12,SUM($E$20:E289),IF(D290="","",$H$14))</f>
        <v/>
      </c>
      <c r="F290" s="83" t="str">
        <f t="shared" si="28"/>
        <v/>
      </c>
      <c r="G290" s="83" t="str">
        <f t="shared" si="29"/>
        <v/>
      </c>
      <c r="H290" s="85" t="str">
        <f t="shared" si="30"/>
        <v/>
      </c>
      <c r="I290" s="85" t="str">
        <f t="shared" si="31"/>
        <v/>
      </c>
    </row>
    <row r="291" spans="2:9">
      <c r="B291" s="85" t="str">
        <f t="shared" si="32"/>
        <v/>
      </c>
      <c r="C291" s="85" t="str">
        <f t="shared" si="33"/>
        <v/>
      </c>
      <c r="D291" s="2" t="str">
        <f t="shared" si="34"/>
        <v/>
      </c>
      <c r="E291" s="85" t="str">
        <f>IF(D290=$I$12,SUM($E$20:E290),IF(D291="","",$H$14))</f>
        <v/>
      </c>
      <c r="F291" s="83" t="str">
        <f t="shared" si="28"/>
        <v/>
      </c>
      <c r="G291" s="83" t="str">
        <f t="shared" si="29"/>
        <v/>
      </c>
      <c r="H291" s="85" t="str">
        <f t="shared" si="30"/>
        <v/>
      </c>
      <c r="I291" s="85" t="str">
        <f t="shared" si="31"/>
        <v/>
      </c>
    </row>
    <row r="292" spans="2:9">
      <c r="B292" s="85" t="str">
        <f t="shared" si="32"/>
        <v/>
      </c>
      <c r="C292" s="85" t="str">
        <f t="shared" si="33"/>
        <v/>
      </c>
      <c r="D292" s="2" t="str">
        <f t="shared" si="34"/>
        <v/>
      </c>
      <c r="E292" s="85" t="str">
        <f>IF(D291=$I$12,SUM($E$20:E291),IF(D292="","",$H$14))</f>
        <v/>
      </c>
      <c r="F292" s="83" t="str">
        <f t="shared" si="28"/>
        <v/>
      </c>
      <c r="G292" s="83" t="str">
        <f t="shared" si="29"/>
        <v/>
      </c>
      <c r="H292" s="85" t="str">
        <f t="shared" si="30"/>
        <v/>
      </c>
      <c r="I292" s="85" t="str">
        <f t="shared" si="31"/>
        <v/>
      </c>
    </row>
    <row r="293" spans="2:9">
      <c r="B293" s="85" t="str">
        <f t="shared" si="32"/>
        <v/>
      </c>
      <c r="C293" s="85" t="str">
        <f t="shared" si="33"/>
        <v/>
      </c>
      <c r="D293" s="2" t="str">
        <f t="shared" si="34"/>
        <v/>
      </c>
      <c r="E293" s="85" t="str">
        <f>IF(D292=$I$12,SUM($E$20:E292),IF(D293="","",$H$14))</f>
        <v/>
      </c>
      <c r="F293" s="83" t="str">
        <f t="shared" si="28"/>
        <v/>
      </c>
      <c r="G293" s="83" t="str">
        <f t="shared" si="29"/>
        <v/>
      </c>
      <c r="H293" s="85" t="str">
        <f t="shared" si="30"/>
        <v/>
      </c>
      <c r="I293" s="85" t="str">
        <f t="shared" si="31"/>
        <v/>
      </c>
    </row>
    <row r="294" spans="2:9">
      <c r="B294" s="85" t="str">
        <f t="shared" si="32"/>
        <v/>
      </c>
      <c r="C294" s="85" t="str">
        <f t="shared" si="33"/>
        <v/>
      </c>
      <c r="D294" s="2" t="str">
        <f t="shared" si="34"/>
        <v/>
      </c>
      <c r="E294" s="85" t="str">
        <f>IF(D293=$I$12,SUM($E$20:E293),IF(D294="","",$H$14))</f>
        <v/>
      </c>
      <c r="F294" s="83" t="str">
        <f t="shared" si="28"/>
        <v/>
      </c>
      <c r="G294" s="83" t="str">
        <f t="shared" si="29"/>
        <v/>
      </c>
      <c r="H294" s="85" t="str">
        <f t="shared" si="30"/>
        <v/>
      </c>
      <c r="I294" s="85" t="str">
        <f t="shared" si="31"/>
        <v/>
      </c>
    </row>
    <row r="295" spans="2:9">
      <c r="B295" s="85" t="str">
        <f t="shared" si="32"/>
        <v/>
      </c>
      <c r="C295" s="85" t="str">
        <f t="shared" si="33"/>
        <v/>
      </c>
      <c r="D295" s="2" t="str">
        <f t="shared" si="34"/>
        <v/>
      </c>
      <c r="E295" s="85" t="str">
        <f>IF(D294=$I$12,SUM($E$20:E294),IF(D295="","",$H$14))</f>
        <v/>
      </c>
      <c r="F295" s="83" t="str">
        <f t="shared" si="28"/>
        <v/>
      </c>
      <c r="G295" s="83" t="str">
        <f t="shared" si="29"/>
        <v/>
      </c>
      <c r="H295" s="85" t="str">
        <f t="shared" si="30"/>
        <v/>
      </c>
      <c r="I295" s="85" t="str">
        <f t="shared" si="31"/>
        <v/>
      </c>
    </row>
    <row r="296" spans="2:9">
      <c r="B296" s="85" t="str">
        <f t="shared" si="32"/>
        <v/>
      </c>
      <c r="C296" s="85" t="str">
        <f t="shared" si="33"/>
        <v/>
      </c>
      <c r="D296" s="2" t="str">
        <f t="shared" si="34"/>
        <v/>
      </c>
      <c r="E296" s="85" t="str">
        <f>IF(D295=$I$12,SUM($E$20:E295),IF(D296="","",$H$14))</f>
        <v/>
      </c>
      <c r="F296" s="83" t="str">
        <f t="shared" si="28"/>
        <v/>
      </c>
      <c r="G296" s="83" t="str">
        <f t="shared" si="29"/>
        <v/>
      </c>
      <c r="H296" s="85" t="str">
        <f t="shared" si="30"/>
        <v/>
      </c>
      <c r="I296" s="85" t="str">
        <f t="shared" si="31"/>
        <v/>
      </c>
    </row>
    <row r="297" spans="2:9">
      <c r="B297" s="85" t="str">
        <f t="shared" si="32"/>
        <v/>
      </c>
      <c r="C297" s="85" t="str">
        <f t="shared" si="33"/>
        <v/>
      </c>
      <c r="D297" s="2" t="str">
        <f t="shared" si="34"/>
        <v/>
      </c>
      <c r="E297" s="85" t="str">
        <f>IF(D296=$I$12,SUM($E$20:E296),IF(D297="","",$H$14))</f>
        <v/>
      </c>
      <c r="F297" s="83" t="str">
        <f t="shared" si="28"/>
        <v/>
      </c>
      <c r="G297" s="83" t="str">
        <f t="shared" si="29"/>
        <v/>
      </c>
      <c r="H297" s="85" t="str">
        <f t="shared" si="30"/>
        <v/>
      </c>
      <c r="I297" s="85" t="str">
        <f t="shared" si="31"/>
        <v/>
      </c>
    </row>
    <row r="298" spans="2:9">
      <c r="B298" s="85" t="str">
        <f t="shared" si="32"/>
        <v/>
      </c>
      <c r="C298" s="85" t="str">
        <f t="shared" si="33"/>
        <v/>
      </c>
      <c r="D298" s="2" t="str">
        <f t="shared" si="34"/>
        <v/>
      </c>
      <c r="E298" s="85" t="str">
        <f>IF(D297=$I$12,SUM($E$20:E297),IF(D298="","",$H$14))</f>
        <v/>
      </c>
      <c r="F298" s="83" t="str">
        <f t="shared" si="28"/>
        <v/>
      </c>
      <c r="G298" s="83" t="str">
        <f t="shared" si="29"/>
        <v/>
      </c>
      <c r="H298" s="85" t="str">
        <f t="shared" si="30"/>
        <v/>
      </c>
      <c r="I298" s="85" t="str">
        <f t="shared" si="31"/>
        <v/>
      </c>
    </row>
    <row r="299" spans="2:9">
      <c r="B299" s="85" t="str">
        <f t="shared" si="32"/>
        <v/>
      </c>
      <c r="C299" s="85" t="str">
        <f t="shared" si="33"/>
        <v/>
      </c>
      <c r="D299" s="2" t="str">
        <f t="shared" si="34"/>
        <v/>
      </c>
      <c r="E299" s="85" t="str">
        <f>IF(D298=$I$12,SUM($E$20:E298),IF(D299="","",$H$14))</f>
        <v/>
      </c>
      <c r="F299" s="83" t="str">
        <f t="shared" si="28"/>
        <v/>
      </c>
      <c r="G299" s="83" t="str">
        <f t="shared" si="29"/>
        <v/>
      </c>
      <c r="H299" s="85" t="str">
        <f t="shared" si="30"/>
        <v/>
      </c>
      <c r="I299" s="85" t="str">
        <f t="shared" si="31"/>
        <v/>
      </c>
    </row>
    <row r="300" spans="2:9">
      <c r="B300" s="85" t="str">
        <f t="shared" si="32"/>
        <v/>
      </c>
      <c r="C300" s="85" t="str">
        <f t="shared" si="33"/>
        <v/>
      </c>
      <c r="D300" s="2" t="str">
        <f t="shared" si="34"/>
        <v/>
      </c>
      <c r="E300" s="85" t="str">
        <f>IF(D299=$I$12,SUM($E$20:E299),IF(D300="","",$H$14))</f>
        <v/>
      </c>
      <c r="F300" s="83" t="str">
        <f t="shared" si="28"/>
        <v/>
      </c>
      <c r="G300" s="83" t="str">
        <f t="shared" si="29"/>
        <v/>
      </c>
      <c r="H300" s="85" t="str">
        <f t="shared" si="30"/>
        <v/>
      </c>
      <c r="I300" s="85" t="str">
        <f t="shared" si="31"/>
        <v/>
      </c>
    </row>
    <row r="301" spans="2:9">
      <c r="B301" s="85" t="str">
        <f t="shared" si="32"/>
        <v/>
      </c>
      <c r="C301" s="85" t="str">
        <f t="shared" si="33"/>
        <v/>
      </c>
      <c r="D301" s="2" t="str">
        <f t="shared" si="34"/>
        <v/>
      </c>
      <c r="E301" s="85" t="str">
        <f>IF(D300=$I$12,SUM($E$20:E300),IF(D301="","",$H$14))</f>
        <v/>
      </c>
      <c r="F301" s="83" t="str">
        <f t="shared" ref="F301:F364" si="35">IF(D300=$I$12,0,IF(D301="","",I300*($F$12/12)))</f>
        <v/>
      </c>
      <c r="G301" s="83" t="str">
        <f t="shared" ref="G301:G364" si="36">IF(D300=$I$12,0,IF(D301="","",E301-F301))</f>
        <v/>
      </c>
      <c r="H301" s="85" t="str">
        <f t="shared" si="30"/>
        <v/>
      </c>
      <c r="I301" s="85" t="str">
        <f t="shared" si="31"/>
        <v/>
      </c>
    </row>
    <row r="302" spans="2:9">
      <c r="B302" s="85" t="str">
        <f t="shared" si="32"/>
        <v/>
      </c>
      <c r="C302" s="85" t="str">
        <f t="shared" si="33"/>
        <v/>
      </c>
      <c r="D302" s="2" t="str">
        <f t="shared" si="34"/>
        <v/>
      </c>
      <c r="E302" s="85" t="str">
        <f>IF(D301=$I$12,SUM($E$20:E301),IF(D302="","",$H$14))</f>
        <v/>
      </c>
      <c r="F302" s="83" t="str">
        <f t="shared" si="35"/>
        <v/>
      </c>
      <c r="G302" s="83" t="str">
        <f t="shared" si="36"/>
        <v/>
      </c>
      <c r="H302" s="85" t="str">
        <f t="shared" si="30"/>
        <v/>
      </c>
      <c r="I302" s="85" t="str">
        <f t="shared" si="31"/>
        <v/>
      </c>
    </row>
    <row r="303" spans="2:9">
      <c r="B303" s="85" t="str">
        <f t="shared" si="32"/>
        <v/>
      </c>
      <c r="C303" s="85" t="str">
        <f t="shared" si="33"/>
        <v/>
      </c>
      <c r="D303" s="2" t="str">
        <f t="shared" si="34"/>
        <v/>
      </c>
      <c r="E303" s="85" t="str">
        <f>IF(D302=$I$12,SUM($E$20:E302),IF(D303="","",$H$14))</f>
        <v/>
      </c>
      <c r="F303" s="83" t="str">
        <f t="shared" si="35"/>
        <v/>
      </c>
      <c r="G303" s="83" t="str">
        <f t="shared" si="36"/>
        <v/>
      </c>
      <c r="H303" s="85" t="str">
        <f t="shared" si="30"/>
        <v/>
      </c>
      <c r="I303" s="85" t="str">
        <f t="shared" si="31"/>
        <v/>
      </c>
    </row>
    <row r="304" spans="2:9">
      <c r="B304" s="85" t="str">
        <f t="shared" si="32"/>
        <v/>
      </c>
      <c r="C304" s="85" t="str">
        <f t="shared" si="33"/>
        <v/>
      </c>
      <c r="D304" s="2" t="str">
        <f t="shared" si="34"/>
        <v/>
      </c>
      <c r="E304" s="85" t="str">
        <f>IF(D303=$I$12,SUM($E$20:E303),IF(D304="","",$H$14))</f>
        <v/>
      </c>
      <c r="F304" s="83" t="str">
        <f t="shared" si="35"/>
        <v/>
      </c>
      <c r="G304" s="83" t="str">
        <f t="shared" si="36"/>
        <v/>
      </c>
      <c r="H304" s="85" t="str">
        <f t="shared" si="30"/>
        <v/>
      </c>
      <c r="I304" s="85" t="str">
        <f t="shared" si="31"/>
        <v/>
      </c>
    </row>
    <row r="305" spans="2:9">
      <c r="B305" s="85" t="str">
        <f t="shared" si="32"/>
        <v/>
      </c>
      <c r="C305" s="85" t="str">
        <f t="shared" si="33"/>
        <v/>
      </c>
      <c r="D305" s="2" t="str">
        <f t="shared" si="34"/>
        <v/>
      </c>
      <c r="E305" s="85" t="str">
        <f>IF(D304=$I$12,SUM($E$20:E304),IF(D305="","",$H$14))</f>
        <v/>
      </c>
      <c r="F305" s="83" t="str">
        <f t="shared" si="35"/>
        <v/>
      </c>
      <c r="G305" s="83" t="str">
        <f t="shared" si="36"/>
        <v/>
      </c>
      <c r="H305" s="85" t="str">
        <f t="shared" si="30"/>
        <v/>
      </c>
      <c r="I305" s="85" t="str">
        <f t="shared" si="31"/>
        <v/>
      </c>
    </row>
    <row r="306" spans="2:9">
      <c r="B306" s="85" t="str">
        <f t="shared" si="32"/>
        <v/>
      </c>
      <c r="C306" s="85" t="str">
        <f t="shared" si="33"/>
        <v/>
      </c>
      <c r="D306" s="2" t="str">
        <f t="shared" si="34"/>
        <v/>
      </c>
      <c r="E306" s="85" t="str">
        <f>IF(D305=$I$12,SUM($E$20:E305),IF(D306="","",$H$14))</f>
        <v/>
      </c>
      <c r="F306" s="83" t="str">
        <f t="shared" si="35"/>
        <v/>
      </c>
      <c r="G306" s="83" t="str">
        <f t="shared" si="36"/>
        <v/>
      </c>
      <c r="H306" s="85" t="str">
        <f t="shared" si="30"/>
        <v/>
      </c>
      <c r="I306" s="85" t="str">
        <f t="shared" si="31"/>
        <v/>
      </c>
    </row>
    <row r="307" spans="2:9">
      <c r="B307" s="85" t="str">
        <f t="shared" si="32"/>
        <v/>
      </c>
      <c r="C307" s="85" t="str">
        <f t="shared" si="33"/>
        <v/>
      </c>
      <c r="D307" s="2" t="str">
        <f t="shared" si="34"/>
        <v/>
      </c>
      <c r="E307" s="85" t="str">
        <f>IF(D306=$I$12,SUM($E$20:E306),IF(D307="","",$H$14))</f>
        <v/>
      </c>
      <c r="F307" s="83" t="str">
        <f t="shared" si="35"/>
        <v/>
      </c>
      <c r="G307" s="83" t="str">
        <f t="shared" si="36"/>
        <v/>
      </c>
      <c r="H307" s="85" t="str">
        <f t="shared" si="30"/>
        <v/>
      </c>
      <c r="I307" s="85" t="str">
        <f t="shared" si="31"/>
        <v/>
      </c>
    </row>
    <row r="308" spans="2:9">
      <c r="B308" s="85" t="str">
        <f t="shared" si="32"/>
        <v/>
      </c>
      <c r="C308" s="85" t="str">
        <f t="shared" si="33"/>
        <v/>
      </c>
      <c r="D308" s="2" t="str">
        <f t="shared" si="34"/>
        <v/>
      </c>
      <c r="E308" s="85" t="str">
        <f>IF(D307=$I$12,SUM($E$20:E307),IF(D308="","",$H$14))</f>
        <v/>
      </c>
      <c r="F308" s="83" t="str">
        <f t="shared" si="35"/>
        <v/>
      </c>
      <c r="G308" s="83" t="str">
        <f t="shared" si="36"/>
        <v/>
      </c>
      <c r="H308" s="85" t="str">
        <f t="shared" si="30"/>
        <v/>
      </c>
      <c r="I308" s="85" t="str">
        <f t="shared" si="31"/>
        <v/>
      </c>
    </row>
    <row r="309" spans="2:9">
      <c r="B309" s="85" t="str">
        <f t="shared" si="32"/>
        <v/>
      </c>
      <c r="C309" s="85" t="str">
        <f t="shared" si="33"/>
        <v/>
      </c>
      <c r="D309" s="2" t="str">
        <f t="shared" si="34"/>
        <v/>
      </c>
      <c r="E309" s="85" t="str">
        <f>IF(D308=$I$12,SUM($E$20:E308),IF(D309="","",$H$14))</f>
        <v/>
      </c>
      <c r="F309" s="83" t="str">
        <f t="shared" si="35"/>
        <v/>
      </c>
      <c r="G309" s="83" t="str">
        <f t="shared" si="36"/>
        <v/>
      </c>
      <c r="H309" s="85" t="str">
        <f t="shared" si="30"/>
        <v/>
      </c>
      <c r="I309" s="85" t="str">
        <f t="shared" si="31"/>
        <v/>
      </c>
    </row>
    <row r="310" spans="2:9">
      <c r="B310" s="85" t="str">
        <f t="shared" si="32"/>
        <v/>
      </c>
      <c r="C310" s="85" t="str">
        <f t="shared" si="33"/>
        <v/>
      </c>
      <c r="D310" s="2" t="str">
        <f t="shared" si="34"/>
        <v/>
      </c>
      <c r="E310" s="85" t="str">
        <f>IF(D309=$I$12,SUM($E$20:E309),IF(D310="","",$H$14))</f>
        <v/>
      </c>
      <c r="F310" s="83" t="str">
        <f t="shared" si="35"/>
        <v/>
      </c>
      <c r="G310" s="83" t="str">
        <f t="shared" si="36"/>
        <v/>
      </c>
      <c r="H310" s="85" t="str">
        <f t="shared" si="30"/>
        <v/>
      </c>
      <c r="I310" s="85" t="str">
        <f t="shared" si="31"/>
        <v/>
      </c>
    </row>
    <row r="311" spans="2:9">
      <c r="B311" s="85" t="str">
        <f t="shared" si="32"/>
        <v/>
      </c>
      <c r="C311" s="85" t="str">
        <f t="shared" si="33"/>
        <v/>
      </c>
      <c r="D311" s="2" t="str">
        <f t="shared" si="34"/>
        <v/>
      </c>
      <c r="E311" s="85" t="str">
        <f>IF(D310=$I$12,SUM($E$20:E310),IF(D311="","",$H$14))</f>
        <v/>
      </c>
      <c r="F311" s="83" t="str">
        <f t="shared" si="35"/>
        <v/>
      </c>
      <c r="G311" s="83" t="str">
        <f t="shared" si="36"/>
        <v/>
      </c>
      <c r="H311" s="85" t="str">
        <f t="shared" si="30"/>
        <v/>
      </c>
      <c r="I311" s="85" t="str">
        <f t="shared" si="31"/>
        <v/>
      </c>
    </row>
    <row r="312" spans="2:9">
      <c r="B312" s="85" t="str">
        <f t="shared" si="32"/>
        <v/>
      </c>
      <c r="C312" s="85" t="str">
        <f t="shared" si="33"/>
        <v/>
      </c>
      <c r="D312" s="2" t="str">
        <f t="shared" si="34"/>
        <v/>
      </c>
      <c r="E312" s="85" t="str">
        <f>IF(D311=$I$12,SUM($E$20:E311),IF(D312="","",$H$14))</f>
        <v/>
      </c>
      <c r="F312" s="83" t="str">
        <f t="shared" si="35"/>
        <v/>
      </c>
      <c r="G312" s="83" t="str">
        <f t="shared" si="36"/>
        <v/>
      </c>
      <c r="H312" s="85" t="str">
        <f t="shared" si="30"/>
        <v/>
      </c>
      <c r="I312" s="85" t="str">
        <f t="shared" si="31"/>
        <v/>
      </c>
    </row>
    <row r="313" spans="2:9">
      <c r="B313" s="85" t="str">
        <f t="shared" si="32"/>
        <v/>
      </c>
      <c r="C313" s="85" t="str">
        <f t="shared" si="33"/>
        <v/>
      </c>
      <c r="D313" s="2" t="str">
        <f t="shared" si="34"/>
        <v/>
      </c>
      <c r="E313" s="85" t="str">
        <f>IF(D312=$I$12,SUM($E$20:E312),IF(D313="","",$H$14))</f>
        <v/>
      </c>
      <c r="F313" s="83" t="str">
        <f t="shared" si="35"/>
        <v/>
      </c>
      <c r="G313" s="83" t="str">
        <f t="shared" si="36"/>
        <v/>
      </c>
      <c r="H313" s="85" t="str">
        <f t="shared" si="30"/>
        <v/>
      </c>
      <c r="I313" s="85" t="str">
        <f t="shared" si="31"/>
        <v/>
      </c>
    </row>
    <row r="314" spans="2:9">
      <c r="B314" s="85" t="str">
        <f t="shared" si="32"/>
        <v/>
      </c>
      <c r="C314" s="85" t="str">
        <f t="shared" si="33"/>
        <v/>
      </c>
      <c r="D314" s="2" t="str">
        <f t="shared" si="34"/>
        <v/>
      </c>
      <c r="E314" s="85" t="str">
        <f>IF(D313=$I$12,SUM($E$20:E313),IF(D314="","",$H$14))</f>
        <v/>
      </c>
      <c r="F314" s="83" t="str">
        <f t="shared" si="35"/>
        <v/>
      </c>
      <c r="G314" s="83" t="str">
        <f t="shared" si="36"/>
        <v/>
      </c>
      <c r="H314" s="85" t="str">
        <f t="shared" si="30"/>
        <v/>
      </c>
      <c r="I314" s="85" t="str">
        <f t="shared" si="31"/>
        <v/>
      </c>
    </row>
    <row r="315" spans="2:9">
      <c r="B315" s="85" t="str">
        <f t="shared" si="32"/>
        <v/>
      </c>
      <c r="C315" s="85" t="str">
        <f t="shared" si="33"/>
        <v/>
      </c>
      <c r="D315" s="2" t="str">
        <f t="shared" si="34"/>
        <v/>
      </c>
      <c r="E315" s="85" t="str">
        <f>IF(D314=$I$12,SUM($E$20:E314),IF(D315="","",$H$14))</f>
        <v/>
      </c>
      <c r="F315" s="83" t="str">
        <f t="shared" si="35"/>
        <v/>
      </c>
      <c r="G315" s="83" t="str">
        <f t="shared" si="36"/>
        <v/>
      </c>
      <c r="H315" s="85" t="str">
        <f t="shared" si="30"/>
        <v/>
      </c>
      <c r="I315" s="85" t="str">
        <f t="shared" si="31"/>
        <v/>
      </c>
    </row>
    <row r="316" spans="2:9">
      <c r="B316" s="85" t="str">
        <f t="shared" si="32"/>
        <v/>
      </c>
      <c r="C316" s="85" t="str">
        <f t="shared" si="33"/>
        <v/>
      </c>
      <c r="D316" s="2" t="str">
        <f t="shared" si="34"/>
        <v/>
      </c>
      <c r="E316" s="85" t="str">
        <f>IF(D315=$I$12,SUM($E$20:E315),IF(D316="","",$H$14))</f>
        <v/>
      </c>
      <c r="F316" s="83" t="str">
        <f t="shared" si="35"/>
        <v/>
      </c>
      <c r="G316" s="83" t="str">
        <f t="shared" si="36"/>
        <v/>
      </c>
      <c r="H316" s="85" t="str">
        <f t="shared" si="30"/>
        <v/>
      </c>
      <c r="I316" s="85" t="str">
        <f t="shared" si="31"/>
        <v/>
      </c>
    </row>
    <row r="317" spans="2:9">
      <c r="B317" s="85" t="str">
        <f t="shared" si="32"/>
        <v/>
      </c>
      <c r="C317" s="85" t="str">
        <f t="shared" si="33"/>
        <v/>
      </c>
      <c r="D317" s="2" t="str">
        <f t="shared" si="34"/>
        <v/>
      </c>
      <c r="E317" s="85" t="str">
        <f>IF(D316=$I$12,SUM($E$20:E316),IF(D317="","",$H$14))</f>
        <v/>
      </c>
      <c r="F317" s="83" t="str">
        <f t="shared" si="35"/>
        <v/>
      </c>
      <c r="G317" s="83" t="str">
        <f t="shared" si="36"/>
        <v/>
      </c>
      <c r="H317" s="85" t="str">
        <f t="shared" si="30"/>
        <v/>
      </c>
      <c r="I317" s="85" t="str">
        <f t="shared" si="31"/>
        <v/>
      </c>
    </row>
    <row r="318" spans="2:9">
      <c r="B318" s="85" t="str">
        <f t="shared" si="32"/>
        <v/>
      </c>
      <c r="C318" s="85" t="str">
        <f t="shared" si="33"/>
        <v/>
      </c>
      <c r="D318" s="2" t="str">
        <f t="shared" si="34"/>
        <v/>
      </c>
      <c r="E318" s="85" t="str">
        <f>IF(D317=$I$12,SUM($E$20:E317),IF(D318="","",$H$14))</f>
        <v/>
      </c>
      <c r="F318" s="83" t="str">
        <f t="shared" si="35"/>
        <v/>
      </c>
      <c r="G318" s="83" t="str">
        <f t="shared" si="36"/>
        <v/>
      </c>
      <c r="H318" s="85" t="str">
        <f t="shared" si="30"/>
        <v/>
      </c>
      <c r="I318" s="85" t="str">
        <f t="shared" si="31"/>
        <v/>
      </c>
    </row>
    <row r="319" spans="2:9">
      <c r="B319" s="85" t="str">
        <f t="shared" si="32"/>
        <v/>
      </c>
      <c r="C319" s="85" t="str">
        <f t="shared" si="33"/>
        <v/>
      </c>
      <c r="D319" s="2" t="str">
        <f t="shared" si="34"/>
        <v/>
      </c>
      <c r="E319" s="85" t="str">
        <f>IF(D318=$I$12,SUM($E$20:E318),IF(D319="","",$H$14))</f>
        <v/>
      </c>
      <c r="F319" s="83" t="str">
        <f t="shared" si="35"/>
        <v/>
      </c>
      <c r="G319" s="83" t="str">
        <f t="shared" si="36"/>
        <v/>
      </c>
      <c r="H319" s="85" t="str">
        <f t="shared" si="30"/>
        <v/>
      </c>
      <c r="I319" s="85" t="str">
        <f t="shared" si="31"/>
        <v/>
      </c>
    </row>
    <row r="320" spans="2:9">
      <c r="B320" s="85" t="str">
        <f t="shared" si="32"/>
        <v/>
      </c>
      <c r="C320" s="85" t="str">
        <f t="shared" si="33"/>
        <v/>
      </c>
      <c r="D320" s="2" t="str">
        <f t="shared" si="34"/>
        <v/>
      </c>
      <c r="E320" s="85" t="str">
        <f>IF(D319=$I$12,SUM($E$20:E319),IF(D320="","",$H$14))</f>
        <v/>
      </c>
      <c r="F320" s="83" t="str">
        <f t="shared" si="35"/>
        <v/>
      </c>
      <c r="G320" s="83" t="str">
        <f t="shared" si="36"/>
        <v/>
      </c>
      <c r="H320" s="85" t="str">
        <f t="shared" si="30"/>
        <v/>
      </c>
      <c r="I320" s="85" t="str">
        <f t="shared" si="31"/>
        <v/>
      </c>
    </row>
    <row r="321" spans="2:9">
      <c r="B321" s="85" t="str">
        <f t="shared" si="32"/>
        <v/>
      </c>
      <c r="C321" s="85" t="str">
        <f t="shared" si="33"/>
        <v/>
      </c>
      <c r="D321" s="2" t="str">
        <f t="shared" si="34"/>
        <v/>
      </c>
      <c r="E321" s="85" t="str">
        <f>IF(D320=$I$12,SUM($E$20:E320),IF(D321="","",$H$14))</f>
        <v/>
      </c>
      <c r="F321" s="83" t="str">
        <f t="shared" si="35"/>
        <v/>
      </c>
      <c r="G321" s="83" t="str">
        <f t="shared" si="36"/>
        <v/>
      </c>
      <c r="H321" s="85" t="str">
        <f t="shared" si="30"/>
        <v/>
      </c>
      <c r="I321" s="85" t="str">
        <f t="shared" si="31"/>
        <v/>
      </c>
    </row>
    <row r="322" spans="2:9">
      <c r="B322" s="85" t="str">
        <f t="shared" si="32"/>
        <v/>
      </c>
      <c r="C322" s="85" t="str">
        <f t="shared" si="33"/>
        <v/>
      </c>
      <c r="D322" s="2" t="str">
        <f t="shared" si="34"/>
        <v/>
      </c>
      <c r="E322" s="85" t="str">
        <f>IF(D321=$I$12,SUM($E$20:E321),IF(D322="","",$H$14))</f>
        <v/>
      </c>
      <c r="F322" s="83" t="str">
        <f t="shared" si="35"/>
        <v/>
      </c>
      <c r="G322" s="83" t="str">
        <f t="shared" si="36"/>
        <v/>
      </c>
      <c r="H322" s="85" t="str">
        <f t="shared" si="30"/>
        <v/>
      </c>
      <c r="I322" s="85" t="str">
        <f t="shared" si="31"/>
        <v/>
      </c>
    </row>
    <row r="323" spans="2:9">
      <c r="B323" s="85" t="str">
        <f t="shared" si="32"/>
        <v/>
      </c>
      <c r="C323" s="85" t="str">
        <f t="shared" si="33"/>
        <v/>
      </c>
      <c r="D323" s="2" t="str">
        <f t="shared" si="34"/>
        <v/>
      </c>
      <c r="E323" s="85" t="str">
        <f>IF(D322=$I$12,SUM($E$20:E322),IF(D323="","",$H$14))</f>
        <v/>
      </c>
      <c r="F323" s="83" t="str">
        <f t="shared" si="35"/>
        <v/>
      </c>
      <c r="G323" s="83" t="str">
        <f t="shared" si="36"/>
        <v/>
      </c>
      <c r="H323" s="85" t="str">
        <f t="shared" si="30"/>
        <v/>
      </c>
      <c r="I323" s="85" t="str">
        <f t="shared" si="31"/>
        <v/>
      </c>
    </row>
    <row r="324" spans="2:9">
      <c r="B324" s="85" t="str">
        <f t="shared" si="32"/>
        <v/>
      </c>
      <c r="C324" s="85" t="str">
        <f t="shared" si="33"/>
        <v/>
      </c>
      <c r="D324" s="2" t="str">
        <f t="shared" si="34"/>
        <v/>
      </c>
      <c r="E324" s="85" t="str">
        <f>IF(D323=$I$12,SUM($E$20:E323),IF(D324="","",$H$14))</f>
        <v/>
      </c>
      <c r="F324" s="83" t="str">
        <f t="shared" si="35"/>
        <v/>
      </c>
      <c r="G324" s="83" t="str">
        <f t="shared" si="36"/>
        <v/>
      </c>
      <c r="H324" s="85" t="str">
        <f t="shared" si="30"/>
        <v/>
      </c>
      <c r="I324" s="85" t="str">
        <f t="shared" si="31"/>
        <v/>
      </c>
    </row>
    <row r="325" spans="2:9">
      <c r="B325" s="85" t="str">
        <f t="shared" si="32"/>
        <v/>
      </c>
      <c r="C325" s="85" t="str">
        <f t="shared" si="33"/>
        <v/>
      </c>
      <c r="D325" s="2" t="str">
        <f t="shared" si="34"/>
        <v/>
      </c>
      <c r="E325" s="85" t="str">
        <f>IF(D324=$I$12,SUM($E$20:E324),IF(D325="","",$H$14))</f>
        <v/>
      </c>
      <c r="F325" s="83" t="str">
        <f t="shared" si="35"/>
        <v/>
      </c>
      <c r="G325" s="83" t="str">
        <f t="shared" si="36"/>
        <v/>
      </c>
      <c r="H325" s="85" t="str">
        <f t="shared" si="30"/>
        <v/>
      </c>
      <c r="I325" s="85" t="str">
        <f t="shared" si="31"/>
        <v/>
      </c>
    </row>
    <row r="326" spans="2:9">
      <c r="B326" s="85" t="str">
        <f t="shared" si="32"/>
        <v/>
      </c>
      <c r="C326" s="85" t="str">
        <f t="shared" si="33"/>
        <v/>
      </c>
      <c r="D326" s="2" t="str">
        <f t="shared" si="34"/>
        <v/>
      </c>
      <c r="E326" s="85" t="str">
        <f>IF(D325=$I$12,SUM($E$20:E325),IF(D326="","",$H$14))</f>
        <v/>
      </c>
      <c r="F326" s="83" t="str">
        <f t="shared" si="35"/>
        <v/>
      </c>
      <c r="G326" s="83" t="str">
        <f t="shared" si="36"/>
        <v/>
      </c>
      <c r="H326" s="85" t="str">
        <f t="shared" si="30"/>
        <v/>
      </c>
      <c r="I326" s="85" t="str">
        <f t="shared" si="31"/>
        <v/>
      </c>
    </row>
    <row r="327" spans="2:9">
      <c r="B327" s="85" t="str">
        <f t="shared" si="32"/>
        <v/>
      </c>
      <c r="C327" s="85" t="str">
        <f t="shared" si="33"/>
        <v/>
      </c>
      <c r="D327" s="2" t="str">
        <f t="shared" si="34"/>
        <v/>
      </c>
      <c r="E327" s="85" t="str">
        <f>IF(D326=$I$12,SUM($E$20:E326),IF(D327="","",$H$14))</f>
        <v/>
      </c>
      <c r="F327" s="83" t="str">
        <f t="shared" si="35"/>
        <v/>
      </c>
      <c r="G327" s="83" t="str">
        <f t="shared" si="36"/>
        <v/>
      </c>
      <c r="H327" s="85" t="str">
        <f t="shared" si="30"/>
        <v/>
      </c>
      <c r="I327" s="85" t="str">
        <f t="shared" si="31"/>
        <v/>
      </c>
    </row>
    <row r="328" spans="2:9">
      <c r="B328" s="85" t="str">
        <f t="shared" si="32"/>
        <v/>
      </c>
      <c r="C328" s="85" t="str">
        <f t="shared" si="33"/>
        <v/>
      </c>
      <c r="D328" s="2" t="str">
        <f t="shared" si="34"/>
        <v/>
      </c>
      <c r="E328" s="85" t="str">
        <f>IF(D327=$I$12,SUM($E$20:E327),IF(D328="","",$H$14))</f>
        <v/>
      </c>
      <c r="F328" s="83" t="str">
        <f t="shared" si="35"/>
        <v/>
      </c>
      <c r="G328" s="83" t="str">
        <f t="shared" si="36"/>
        <v/>
      </c>
      <c r="H328" s="85" t="str">
        <f t="shared" si="30"/>
        <v/>
      </c>
      <c r="I328" s="85" t="str">
        <f t="shared" si="31"/>
        <v/>
      </c>
    </row>
    <row r="329" spans="2:9">
      <c r="B329" s="85" t="str">
        <f t="shared" si="32"/>
        <v/>
      </c>
      <c r="C329" s="85" t="str">
        <f t="shared" si="33"/>
        <v/>
      </c>
      <c r="D329" s="2" t="str">
        <f t="shared" si="34"/>
        <v/>
      </c>
      <c r="E329" s="85" t="str">
        <f>IF(D328=$I$12,SUM($E$20:E328),IF(D329="","",$H$14))</f>
        <v/>
      </c>
      <c r="F329" s="83" t="str">
        <f t="shared" si="35"/>
        <v/>
      </c>
      <c r="G329" s="83" t="str">
        <f t="shared" si="36"/>
        <v/>
      </c>
      <c r="H329" s="85" t="str">
        <f t="shared" si="30"/>
        <v/>
      </c>
      <c r="I329" s="85" t="str">
        <f t="shared" si="31"/>
        <v/>
      </c>
    </row>
    <row r="330" spans="2:9">
      <c r="B330" s="85" t="str">
        <f t="shared" si="32"/>
        <v/>
      </c>
      <c r="C330" s="85" t="str">
        <f t="shared" si="33"/>
        <v/>
      </c>
      <c r="D330" s="2" t="str">
        <f t="shared" si="34"/>
        <v/>
      </c>
      <c r="E330" s="85" t="str">
        <f>IF(D329=$I$12,SUM($E$20:E329),IF(D330="","",$H$14))</f>
        <v/>
      </c>
      <c r="F330" s="83" t="str">
        <f t="shared" si="35"/>
        <v/>
      </c>
      <c r="G330" s="83" t="str">
        <f t="shared" si="36"/>
        <v/>
      </c>
      <c r="H330" s="85" t="str">
        <f t="shared" si="30"/>
        <v/>
      </c>
      <c r="I330" s="85" t="str">
        <f t="shared" si="31"/>
        <v/>
      </c>
    </row>
    <row r="331" spans="2:9">
      <c r="B331" s="85" t="str">
        <f t="shared" si="32"/>
        <v/>
      </c>
      <c r="C331" s="85" t="str">
        <f t="shared" si="33"/>
        <v/>
      </c>
      <c r="D331" s="2" t="str">
        <f t="shared" si="34"/>
        <v/>
      </c>
      <c r="E331" s="85" t="str">
        <f>IF(D330=$I$12,SUM($E$20:E330),IF(D331="","",$H$14))</f>
        <v/>
      </c>
      <c r="F331" s="83" t="str">
        <f t="shared" si="35"/>
        <v/>
      </c>
      <c r="G331" s="83" t="str">
        <f t="shared" si="36"/>
        <v/>
      </c>
      <c r="H331" s="85" t="str">
        <f t="shared" si="30"/>
        <v/>
      </c>
      <c r="I331" s="85" t="str">
        <f t="shared" si="31"/>
        <v/>
      </c>
    </row>
    <row r="332" spans="2:9">
      <c r="B332" s="85" t="str">
        <f t="shared" si="32"/>
        <v/>
      </c>
      <c r="C332" s="85" t="str">
        <f t="shared" si="33"/>
        <v/>
      </c>
      <c r="D332" s="2" t="str">
        <f t="shared" si="34"/>
        <v/>
      </c>
      <c r="E332" s="85" t="str">
        <f>IF(D331=$I$12,SUM($E$20:E331),IF(D332="","",$H$14))</f>
        <v/>
      </c>
      <c r="F332" s="83" t="str">
        <f t="shared" si="35"/>
        <v/>
      </c>
      <c r="G332" s="83" t="str">
        <f t="shared" si="36"/>
        <v/>
      </c>
      <c r="H332" s="85" t="str">
        <f t="shared" si="30"/>
        <v/>
      </c>
      <c r="I332" s="85" t="str">
        <f t="shared" si="31"/>
        <v/>
      </c>
    </row>
    <row r="333" spans="2:9">
      <c r="B333" s="85" t="str">
        <f t="shared" si="32"/>
        <v/>
      </c>
      <c r="C333" s="85" t="str">
        <f t="shared" si="33"/>
        <v/>
      </c>
      <c r="D333" s="2" t="str">
        <f t="shared" si="34"/>
        <v/>
      </c>
      <c r="E333" s="85" t="str">
        <f>IF(D332=$I$12,SUM($E$20:E332),IF(D333="","",$H$14))</f>
        <v/>
      </c>
      <c r="F333" s="83" t="str">
        <f t="shared" si="35"/>
        <v/>
      </c>
      <c r="G333" s="83" t="str">
        <f t="shared" si="36"/>
        <v/>
      </c>
      <c r="H333" s="85" t="str">
        <f t="shared" si="30"/>
        <v/>
      </c>
      <c r="I333" s="85" t="str">
        <f t="shared" si="31"/>
        <v/>
      </c>
    </row>
    <row r="334" spans="2:9">
      <c r="B334" s="85" t="str">
        <f t="shared" si="32"/>
        <v/>
      </c>
      <c r="C334" s="85" t="str">
        <f t="shared" si="33"/>
        <v/>
      </c>
      <c r="D334" s="2" t="str">
        <f t="shared" si="34"/>
        <v/>
      </c>
      <c r="E334" s="85" t="str">
        <f>IF(D333=$I$12,SUM($E$20:E333),IF(D334="","",$H$14))</f>
        <v/>
      </c>
      <c r="F334" s="83" t="str">
        <f t="shared" si="35"/>
        <v/>
      </c>
      <c r="G334" s="83" t="str">
        <f t="shared" si="36"/>
        <v/>
      </c>
      <c r="H334" s="85" t="str">
        <f t="shared" si="30"/>
        <v/>
      </c>
      <c r="I334" s="85" t="str">
        <f t="shared" si="31"/>
        <v/>
      </c>
    </row>
    <row r="335" spans="2:9">
      <c r="B335" s="85" t="str">
        <f t="shared" si="32"/>
        <v/>
      </c>
      <c r="C335" s="85" t="str">
        <f t="shared" si="33"/>
        <v/>
      </c>
      <c r="D335" s="2" t="str">
        <f t="shared" si="34"/>
        <v/>
      </c>
      <c r="E335" s="85" t="str">
        <f>IF(D334=$I$12,SUM($E$20:E334),IF(D335="","",$H$14))</f>
        <v/>
      </c>
      <c r="F335" s="83" t="str">
        <f t="shared" si="35"/>
        <v/>
      </c>
      <c r="G335" s="83" t="str">
        <f t="shared" si="36"/>
        <v/>
      </c>
      <c r="H335" s="85" t="str">
        <f t="shared" si="30"/>
        <v/>
      </c>
      <c r="I335" s="85" t="str">
        <f t="shared" si="31"/>
        <v/>
      </c>
    </row>
    <row r="336" spans="2:9">
      <c r="B336" s="85" t="str">
        <f t="shared" si="32"/>
        <v/>
      </c>
      <c r="C336" s="85" t="str">
        <f t="shared" si="33"/>
        <v/>
      </c>
      <c r="D336" s="2" t="str">
        <f t="shared" si="34"/>
        <v/>
      </c>
      <c r="E336" s="85" t="str">
        <f>IF(D335=$I$12,SUM($E$20:E335),IF(D336="","",$H$14))</f>
        <v/>
      </c>
      <c r="F336" s="83" t="str">
        <f t="shared" si="35"/>
        <v/>
      </c>
      <c r="G336" s="83" t="str">
        <f t="shared" si="36"/>
        <v/>
      </c>
      <c r="H336" s="85" t="str">
        <f t="shared" si="30"/>
        <v/>
      </c>
      <c r="I336" s="85" t="str">
        <f t="shared" si="31"/>
        <v/>
      </c>
    </row>
    <row r="337" spans="2:9">
      <c r="B337" s="85" t="str">
        <f t="shared" si="32"/>
        <v/>
      </c>
      <c r="C337" s="85" t="str">
        <f t="shared" si="33"/>
        <v/>
      </c>
      <c r="D337" s="2" t="str">
        <f t="shared" si="34"/>
        <v/>
      </c>
      <c r="E337" s="85" t="str">
        <f>IF(D336=$I$12,SUM($E$20:E336),IF(D337="","",$H$14))</f>
        <v/>
      </c>
      <c r="F337" s="83" t="str">
        <f t="shared" si="35"/>
        <v/>
      </c>
      <c r="G337" s="83" t="str">
        <f t="shared" si="36"/>
        <v/>
      </c>
      <c r="H337" s="85" t="str">
        <f t="shared" si="30"/>
        <v/>
      </c>
      <c r="I337" s="85" t="str">
        <f t="shared" si="31"/>
        <v/>
      </c>
    </row>
    <row r="338" spans="2:9">
      <c r="B338" s="85" t="str">
        <f t="shared" si="32"/>
        <v/>
      </c>
      <c r="C338" s="85" t="str">
        <f t="shared" si="33"/>
        <v/>
      </c>
      <c r="D338" s="2" t="str">
        <f t="shared" si="34"/>
        <v/>
      </c>
      <c r="E338" s="85" t="str">
        <f>IF(D337=$I$12,SUM($E$20:E337),IF(D338="","",$H$14))</f>
        <v/>
      </c>
      <c r="F338" s="83" t="str">
        <f t="shared" si="35"/>
        <v/>
      </c>
      <c r="G338" s="83" t="str">
        <f t="shared" si="36"/>
        <v/>
      </c>
      <c r="H338" s="85" t="str">
        <f t="shared" si="30"/>
        <v/>
      </c>
      <c r="I338" s="85" t="str">
        <f t="shared" si="31"/>
        <v/>
      </c>
    </row>
    <row r="339" spans="2:9">
      <c r="B339" s="85" t="str">
        <f t="shared" si="32"/>
        <v/>
      </c>
      <c r="C339" s="85" t="str">
        <f t="shared" si="33"/>
        <v/>
      </c>
      <c r="D339" s="2" t="str">
        <f t="shared" si="34"/>
        <v/>
      </c>
      <c r="E339" s="85" t="str">
        <f>IF(D338=$I$12,SUM($E$20:E338),IF(D339="","",$H$14))</f>
        <v/>
      </c>
      <c r="F339" s="83" t="str">
        <f t="shared" si="35"/>
        <v/>
      </c>
      <c r="G339" s="83" t="str">
        <f t="shared" si="36"/>
        <v/>
      </c>
      <c r="H339" s="85" t="str">
        <f t="shared" si="30"/>
        <v/>
      </c>
      <c r="I339" s="85" t="str">
        <f t="shared" si="31"/>
        <v/>
      </c>
    </row>
    <row r="340" spans="2:9">
      <c r="B340" s="85" t="str">
        <f t="shared" si="32"/>
        <v/>
      </c>
      <c r="C340" s="85" t="str">
        <f t="shared" si="33"/>
        <v/>
      </c>
      <c r="D340" s="2" t="str">
        <f t="shared" si="34"/>
        <v/>
      </c>
      <c r="E340" s="85" t="str">
        <f>IF(D339=$I$12,SUM($E$20:E339),IF(D340="","",$H$14))</f>
        <v/>
      </c>
      <c r="F340" s="83" t="str">
        <f t="shared" si="35"/>
        <v/>
      </c>
      <c r="G340" s="83" t="str">
        <f t="shared" si="36"/>
        <v/>
      </c>
      <c r="H340" s="85" t="str">
        <f t="shared" ref="H340:H403" si="37">IF(D339=$I$12,0,IF(D340="","",H339+G340))</f>
        <v/>
      </c>
      <c r="I340" s="85" t="str">
        <f t="shared" ref="I340:I403" si="38">IF(D339=$I$12,0,IF(D340="","",I339-G340))</f>
        <v/>
      </c>
    </row>
    <row r="341" spans="2:9">
      <c r="B341" s="85" t="str">
        <f t="shared" ref="B341:B404" si="39">IF(D341="","",(B340+1)-(12*(C341-C340)))</f>
        <v/>
      </c>
      <c r="C341" s="85" t="str">
        <f t="shared" ref="C341:C404" si="40">IF(D341="","",IF(B340=12,C340+1,C340))</f>
        <v/>
      </c>
      <c r="D341" s="2" t="str">
        <f t="shared" ref="D341:D404" si="41">IF(D340="","",IF(D340=INT(ROUND($I$12,0)),"",D340+1))</f>
        <v/>
      </c>
      <c r="E341" s="85" t="str">
        <f>IF(D340=$I$12,SUM($E$20:E340),IF(D341="","",$H$14))</f>
        <v/>
      </c>
      <c r="F341" s="83" t="str">
        <f t="shared" si="35"/>
        <v/>
      </c>
      <c r="G341" s="83" t="str">
        <f t="shared" si="36"/>
        <v/>
      </c>
      <c r="H341" s="85" t="str">
        <f t="shared" si="37"/>
        <v/>
      </c>
      <c r="I341" s="85" t="str">
        <f t="shared" si="38"/>
        <v/>
      </c>
    </row>
    <row r="342" spans="2:9">
      <c r="B342" s="85" t="str">
        <f t="shared" si="39"/>
        <v/>
      </c>
      <c r="C342" s="85" t="str">
        <f t="shared" si="40"/>
        <v/>
      </c>
      <c r="D342" s="2" t="str">
        <f t="shared" si="41"/>
        <v/>
      </c>
      <c r="E342" s="85" t="str">
        <f>IF(D341=$I$12,SUM($E$20:E341),IF(D342="","",$H$14))</f>
        <v/>
      </c>
      <c r="F342" s="83" t="str">
        <f t="shared" si="35"/>
        <v/>
      </c>
      <c r="G342" s="83" t="str">
        <f t="shared" si="36"/>
        <v/>
      </c>
      <c r="H342" s="85" t="str">
        <f t="shared" si="37"/>
        <v/>
      </c>
      <c r="I342" s="85" t="str">
        <f t="shared" si="38"/>
        <v/>
      </c>
    </row>
    <row r="343" spans="2:9">
      <c r="B343" s="85" t="str">
        <f t="shared" si="39"/>
        <v/>
      </c>
      <c r="C343" s="85" t="str">
        <f t="shared" si="40"/>
        <v/>
      </c>
      <c r="D343" s="2" t="str">
        <f t="shared" si="41"/>
        <v/>
      </c>
      <c r="E343" s="85" t="str">
        <f>IF(D342=$I$12,SUM($E$20:E342),IF(D343="","",$H$14))</f>
        <v/>
      </c>
      <c r="F343" s="83" t="str">
        <f t="shared" si="35"/>
        <v/>
      </c>
      <c r="G343" s="83" t="str">
        <f t="shared" si="36"/>
        <v/>
      </c>
      <c r="H343" s="85" t="str">
        <f t="shared" si="37"/>
        <v/>
      </c>
      <c r="I343" s="85" t="str">
        <f t="shared" si="38"/>
        <v/>
      </c>
    </row>
    <row r="344" spans="2:9">
      <c r="B344" s="85" t="str">
        <f t="shared" si="39"/>
        <v/>
      </c>
      <c r="C344" s="85" t="str">
        <f t="shared" si="40"/>
        <v/>
      </c>
      <c r="D344" s="2" t="str">
        <f t="shared" si="41"/>
        <v/>
      </c>
      <c r="E344" s="85" t="str">
        <f>IF(D343=$I$12,SUM($E$20:E343),IF(D344="","",$H$14))</f>
        <v/>
      </c>
      <c r="F344" s="83" t="str">
        <f t="shared" si="35"/>
        <v/>
      </c>
      <c r="G344" s="83" t="str">
        <f t="shared" si="36"/>
        <v/>
      </c>
      <c r="H344" s="85" t="str">
        <f t="shared" si="37"/>
        <v/>
      </c>
      <c r="I344" s="85" t="str">
        <f t="shared" si="38"/>
        <v/>
      </c>
    </row>
    <row r="345" spans="2:9">
      <c r="B345" s="85" t="str">
        <f t="shared" si="39"/>
        <v/>
      </c>
      <c r="C345" s="85" t="str">
        <f t="shared" si="40"/>
        <v/>
      </c>
      <c r="D345" s="2" t="str">
        <f t="shared" si="41"/>
        <v/>
      </c>
      <c r="E345" s="85" t="str">
        <f>IF(D344=$I$12,SUM($E$20:E344),IF(D345="","",$H$14))</f>
        <v/>
      </c>
      <c r="F345" s="83" t="str">
        <f t="shared" si="35"/>
        <v/>
      </c>
      <c r="G345" s="83" t="str">
        <f t="shared" si="36"/>
        <v/>
      </c>
      <c r="H345" s="85" t="str">
        <f t="shared" si="37"/>
        <v/>
      </c>
      <c r="I345" s="85" t="str">
        <f t="shared" si="38"/>
        <v/>
      </c>
    </row>
    <row r="346" spans="2:9">
      <c r="B346" s="85" t="str">
        <f t="shared" si="39"/>
        <v/>
      </c>
      <c r="C346" s="85" t="str">
        <f t="shared" si="40"/>
        <v/>
      </c>
      <c r="D346" s="2" t="str">
        <f t="shared" si="41"/>
        <v/>
      </c>
      <c r="E346" s="85" t="str">
        <f>IF(D345=$I$12,SUM($E$20:E345),IF(D346="","",$H$14))</f>
        <v/>
      </c>
      <c r="F346" s="83" t="str">
        <f t="shared" si="35"/>
        <v/>
      </c>
      <c r="G346" s="83" t="str">
        <f t="shared" si="36"/>
        <v/>
      </c>
      <c r="H346" s="85" t="str">
        <f t="shared" si="37"/>
        <v/>
      </c>
      <c r="I346" s="85" t="str">
        <f t="shared" si="38"/>
        <v/>
      </c>
    </row>
    <row r="347" spans="2:9">
      <c r="B347" s="85" t="str">
        <f t="shared" si="39"/>
        <v/>
      </c>
      <c r="C347" s="85" t="str">
        <f t="shared" si="40"/>
        <v/>
      </c>
      <c r="D347" s="2" t="str">
        <f t="shared" si="41"/>
        <v/>
      </c>
      <c r="E347" s="85" t="str">
        <f>IF(D346=$I$12,SUM($E$20:E346),IF(D347="","",$H$14))</f>
        <v/>
      </c>
      <c r="F347" s="83" t="str">
        <f t="shared" si="35"/>
        <v/>
      </c>
      <c r="G347" s="83" t="str">
        <f t="shared" si="36"/>
        <v/>
      </c>
      <c r="H347" s="85" t="str">
        <f t="shared" si="37"/>
        <v/>
      </c>
      <c r="I347" s="85" t="str">
        <f t="shared" si="38"/>
        <v/>
      </c>
    </row>
    <row r="348" spans="2:9">
      <c r="B348" s="85" t="str">
        <f t="shared" si="39"/>
        <v/>
      </c>
      <c r="C348" s="85" t="str">
        <f t="shared" si="40"/>
        <v/>
      </c>
      <c r="D348" s="2" t="str">
        <f t="shared" si="41"/>
        <v/>
      </c>
      <c r="E348" s="85" t="str">
        <f>IF(D347=$I$12,SUM($E$20:E347),IF(D348="","",$H$14))</f>
        <v/>
      </c>
      <c r="F348" s="83" t="str">
        <f t="shared" si="35"/>
        <v/>
      </c>
      <c r="G348" s="83" t="str">
        <f t="shared" si="36"/>
        <v/>
      </c>
      <c r="H348" s="85" t="str">
        <f t="shared" si="37"/>
        <v/>
      </c>
      <c r="I348" s="85" t="str">
        <f t="shared" si="38"/>
        <v/>
      </c>
    </row>
    <row r="349" spans="2:9">
      <c r="B349" s="85" t="str">
        <f t="shared" si="39"/>
        <v/>
      </c>
      <c r="C349" s="85" t="str">
        <f t="shared" si="40"/>
        <v/>
      </c>
      <c r="D349" s="2" t="str">
        <f t="shared" si="41"/>
        <v/>
      </c>
      <c r="E349" s="85" t="str">
        <f>IF(D348=$I$12,SUM($E$20:E348),IF(D349="","",$H$14))</f>
        <v/>
      </c>
      <c r="F349" s="83" t="str">
        <f t="shared" si="35"/>
        <v/>
      </c>
      <c r="G349" s="83" t="str">
        <f t="shared" si="36"/>
        <v/>
      </c>
      <c r="H349" s="85" t="str">
        <f t="shared" si="37"/>
        <v/>
      </c>
      <c r="I349" s="85" t="str">
        <f t="shared" si="38"/>
        <v/>
      </c>
    </row>
    <row r="350" spans="2:9">
      <c r="B350" s="85" t="str">
        <f t="shared" si="39"/>
        <v/>
      </c>
      <c r="C350" s="85" t="str">
        <f t="shared" si="40"/>
        <v/>
      </c>
      <c r="D350" s="2" t="str">
        <f t="shared" si="41"/>
        <v/>
      </c>
      <c r="E350" s="85" t="str">
        <f>IF(D349=$I$12,SUM($E$20:E349),IF(D350="","",$H$14))</f>
        <v/>
      </c>
      <c r="F350" s="83" t="str">
        <f t="shared" si="35"/>
        <v/>
      </c>
      <c r="G350" s="83" t="str">
        <f t="shared" si="36"/>
        <v/>
      </c>
      <c r="H350" s="85" t="str">
        <f t="shared" si="37"/>
        <v/>
      </c>
      <c r="I350" s="85" t="str">
        <f t="shared" si="38"/>
        <v/>
      </c>
    </row>
    <row r="351" spans="2:9">
      <c r="B351" s="85" t="str">
        <f t="shared" si="39"/>
        <v/>
      </c>
      <c r="C351" s="85" t="str">
        <f t="shared" si="40"/>
        <v/>
      </c>
      <c r="D351" s="2" t="str">
        <f t="shared" si="41"/>
        <v/>
      </c>
      <c r="E351" s="85" t="str">
        <f>IF(D350=$I$12,SUM($E$20:E350),IF(D351="","",$H$14))</f>
        <v/>
      </c>
      <c r="F351" s="83" t="str">
        <f t="shared" si="35"/>
        <v/>
      </c>
      <c r="G351" s="83" t="str">
        <f t="shared" si="36"/>
        <v/>
      </c>
      <c r="H351" s="85" t="str">
        <f t="shared" si="37"/>
        <v/>
      </c>
      <c r="I351" s="85" t="str">
        <f t="shared" si="38"/>
        <v/>
      </c>
    </row>
    <row r="352" spans="2:9">
      <c r="B352" s="85" t="str">
        <f t="shared" si="39"/>
        <v/>
      </c>
      <c r="C352" s="85" t="str">
        <f t="shared" si="40"/>
        <v/>
      </c>
      <c r="D352" s="2" t="str">
        <f t="shared" si="41"/>
        <v/>
      </c>
      <c r="E352" s="85" t="str">
        <f>IF(D351=$I$12,SUM($E$20:E351),IF(D352="","",$H$14))</f>
        <v/>
      </c>
      <c r="F352" s="83" t="str">
        <f t="shared" si="35"/>
        <v/>
      </c>
      <c r="G352" s="83" t="str">
        <f t="shared" si="36"/>
        <v/>
      </c>
      <c r="H352" s="85" t="str">
        <f t="shared" si="37"/>
        <v/>
      </c>
      <c r="I352" s="85" t="str">
        <f t="shared" si="38"/>
        <v/>
      </c>
    </row>
    <row r="353" spans="2:9">
      <c r="B353" s="85" t="str">
        <f t="shared" si="39"/>
        <v/>
      </c>
      <c r="C353" s="85" t="str">
        <f t="shared" si="40"/>
        <v/>
      </c>
      <c r="D353" s="2" t="str">
        <f t="shared" si="41"/>
        <v/>
      </c>
      <c r="E353" s="85" t="str">
        <f>IF(D352=$I$12,SUM($E$20:E352),IF(D353="","",$H$14))</f>
        <v/>
      </c>
      <c r="F353" s="83" t="str">
        <f t="shared" si="35"/>
        <v/>
      </c>
      <c r="G353" s="83" t="str">
        <f t="shared" si="36"/>
        <v/>
      </c>
      <c r="H353" s="85" t="str">
        <f t="shared" si="37"/>
        <v/>
      </c>
      <c r="I353" s="85" t="str">
        <f t="shared" si="38"/>
        <v/>
      </c>
    </row>
    <row r="354" spans="2:9">
      <c r="B354" s="85" t="str">
        <f t="shared" si="39"/>
        <v/>
      </c>
      <c r="C354" s="85" t="str">
        <f t="shared" si="40"/>
        <v/>
      </c>
      <c r="D354" s="2" t="str">
        <f t="shared" si="41"/>
        <v/>
      </c>
      <c r="E354" s="85" t="str">
        <f>IF(D353=$I$12,SUM($E$20:E353),IF(D354="","",$H$14))</f>
        <v/>
      </c>
      <c r="F354" s="83" t="str">
        <f t="shared" si="35"/>
        <v/>
      </c>
      <c r="G354" s="83" t="str">
        <f t="shared" si="36"/>
        <v/>
      </c>
      <c r="H354" s="85" t="str">
        <f t="shared" si="37"/>
        <v/>
      </c>
      <c r="I354" s="85" t="str">
        <f t="shared" si="38"/>
        <v/>
      </c>
    </row>
    <row r="355" spans="2:9">
      <c r="B355" s="85" t="str">
        <f t="shared" si="39"/>
        <v/>
      </c>
      <c r="C355" s="85" t="str">
        <f t="shared" si="40"/>
        <v/>
      </c>
      <c r="D355" s="2" t="str">
        <f t="shared" si="41"/>
        <v/>
      </c>
      <c r="E355" s="85" t="str">
        <f>IF(D354=$I$12,SUM($E$20:E354),IF(D355="","",$H$14))</f>
        <v/>
      </c>
      <c r="F355" s="83" t="str">
        <f t="shared" si="35"/>
        <v/>
      </c>
      <c r="G355" s="83" t="str">
        <f t="shared" si="36"/>
        <v/>
      </c>
      <c r="H355" s="85" t="str">
        <f t="shared" si="37"/>
        <v/>
      </c>
      <c r="I355" s="85" t="str">
        <f t="shared" si="38"/>
        <v/>
      </c>
    </row>
    <row r="356" spans="2:9">
      <c r="B356" s="85" t="str">
        <f t="shared" si="39"/>
        <v/>
      </c>
      <c r="C356" s="85" t="str">
        <f t="shared" si="40"/>
        <v/>
      </c>
      <c r="D356" s="2" t="str">
        <f t="shared" si="41"/>
        <v/>
      </c>
      <c r="E356" s="85" t="str">
        <f>IF(D355=$I$12,SUM($E$20:E355),IF(D356="","",$H$14))</f>
        <v/>
      </c>
      <c r="F356" s="83" t="str">
        <f t="shared" si="35"/>
        <v/>
      </c>
      <c r="G356" s="83" t="str">
        <f t="shared" si="36"/>
        <v/>
      </c>
      <c r="H356" s="85" t="str">
        <f t="shared" si="37"/>
        <v/>
      </c>
      <c r="I356" s="85" t="str">
        <f t="shared" si="38"/>
        <v/>
      </c>
    </row>
    <row r="357" spans="2:9">
      <c r="B357" s="85" t="str">
        <f t="shared" si="39"/>
        <v/>
      </c>
      <c r="C357" s="85" t="str">
        <f t="shared" si="40"/>
        <v/>
      </c>
      <c r="D357" s="2" t="str">
        <f t="shared" si="41"/>
        <v/>
      </c>
      <c r="E357" s="85" t="str">
        <f>IF(D356=$I$12,SUM($E$20:E356),IF(D357="","",$H$14))</f>
        <v/>
      </c>
      <c r="F357" s="83" t="str">
        <f t="shared" si="35"/>
        <v/>
      </c>
      <c r="G357" s="83" t="str">
        <f t="shared" si="36"/>
        <v/>
      </c>
      <c r="H357" s="85" t="str">
        <f t="shared" si="37"/>
        <v/>
      </c>
      <c r="I357" s="85" t="str">
        <f t="shared" si="38"/>
        <v/>
      </c>
    </row>
    <row r="358" spans="2:9">
      <c r="B358" s="85" t="str">
        <f t="shared" si="39"/>
        <v/>
      </c>
      <c r="C358" s="85" t="str">
        <f t="shared" si="40"/>
        <v/>
      </c>
      <c r="D358" s="2" t="str">
        <f t="shared" si="41"/>
        <v/>
      </c>
      <c r="E358" s="85" t="str">
        <f>IF(D357=$I$12,SUM($E$20:E357),IF(D358="","",$H$14))</f>
        <v/>
      </c>
      <c r="F358" s="83" t="str">
        <f t="shared" si="35"/>
        <v/>
      </c>
      <c r="G358" s="83" t="str">
        <f t="shared" si="36"/>
        <v/>
      </c>
      <c r="H358" s="85" t="str">
        <f t="shared" si="37"/>
        <v/>
      </c>
      <c r="I358" s="85" t="str">
        <f t="shared" si="38"/>
        <v/>
      </c>
    </row>
    <row r="359" spans="2:9">
      <c r="B359" s="85" t="str">
        <f t="shared" si="39"/>
        <v/>
      </c>
      <c r="C359" s="85" t="str">
        <f t="shared" si="40"/>
        <v/>
      </c>
      <c r="D359" s="2" t="str">
        <f t="shared" si="41"/>
        <v/>
      </c>
      <c r="E359" s="85" t="str">
        <f>IF(D358=$I$12,SUM($E$20:E358),IF(D359="","",$H$14))</f>
        <v/>
      </c>
      <c r="F359" s="83" t="str">
        <f t="shared" si="35"/>
        <v/>
      </c>
      <c r="G359" s="83" t="str">
        <f t="shared" si="36"/>
        <v/>
      </c>
      <c r="H359" s="85" t="str">
        <f t="shared" si="37"/>
        <v/>
      </c>
      <c r="I359" s="85" t="str">
        <f t="shared" si="38"/>
        <v/>
      </c>
    </row>
    <row r="360" spans="2:9">
      <c r="B360" s="85" t="str">
        <f t="shared" si="39"/>
        <v/>
      </c>
      <c r="C360" s="85" t="str">
        <f t="shared" si="40"/>
        <v/>
      </c>
      <c r="D360" s="2" t="str">
        <f t="shared" si="41"/>
        <v/>
      </c>
      <c r="E360" s="85" t="str">
        <f>IF(D359=$I$12,SUM($E$20:E359),IF(D360="","",$H$14))</f>
        <v/>
      </c>
      <c r="F360" s="83" t="str">
        <f t="shared" si="35"/>
        <v/>
      </c>
      <c r="G360" s="83" t="str">
        <f t="shared" si="36"/>
        <v/>
      </c>
      <c r="H360" s="85" t="str">
        <f t="shared" si="37"/>
        <v/>
      </c>
      <c r="I360" s="85" t="str">
        <f t="shared" si="38"/>
        <v/>
      </c>
    </row>
    <row r="361" spans="2:9">
      <c r="B361" s="85" t="str">
        <f t="shared" si="39"/>
        <v/>
      </c>
      <c r="C361" s="85" t="str">
        <f t="shared" si="40"/>
        <v/>
      </c>
      <c r="D361" s="2" t="str">
        <f t="shared" si="41"/>
        <v/>
      </c>
      <c r="E361" s="85" t="str">
        <f>IF(D360=$I$12,SUM($E$20:E360),IF(D361="","",$H$14))</f>
        <v/>
      </c>
      <c r="F361" s="83" t="str">
        <f t="shared" si="35"/>
        <v/>
      </c>
      <c r="G361" s="83" t="str">
        <f t="shared" si="36"/>
        <v/>
      </c>
      <c r="H361" s="85" t="str">
        <f t="shared" si="37"/>
        <v/>
      </c>
      <c r="I361" s="85" t="str">
        <f t="shared" si="38"/>
        <v/>
      </c>
    </row>
    <row r="362" spans="2:9">
      <c r="B362" s="85" t="str">
        <f t="shared" si="39"/>
        <v/>
      </c>
      <c r="C362" s="85" t="str">
        <f t="shared" si="40"/>
        <v/>
      </c>
      <c r="D362" s="2" t="str">
        <f t="shared" si="41"/>
        <v/>
      </c>
      <c r="E362" s="85" t="str">
        <f>IF(D361=$I$12,SUM($E$20:E361),IF(D362="","",$H$14))</f>
        <v/>
      </c>
      <c r="F362" s="83" t="str">
        <f t="shared" si="35"/>
        <v/>
      </c>
      <c r="G362" s="83" t="str">
        <f t="shared" si="36"/>
        <v/>
      </c>
      <c r="H362" s="85" t="str">
        <f t="shared" si="37"/>
        <v/>
      </c>
      <c r="I362" s="85" t="str">
        <f t="shared" si="38"/>
        <v/>
      </c>
    </row>
    <row r="363" spans="2:9">
      <c r="B363" s="85" t="str">
        <f t="shared" si="39"/>
        <v/>
      </c>
      <c r="C363" s="85" t="str">
        <f t="shared" si="40"/>
        <v/>
      </c>
      <c r="D363" s="2" t="str">
        <f t="shared" si="41"/>
        <v/>
      </c>
      <c r="E363" s="85" t="str">
        <f>IF(D362=$I$12,SUM($E$20:E362),IF(D363="","",$H$14))</f>
        <v/>
      </c>
      <c r="F363" s="83" t="str">
        <f t="shared" si="35"/>
        <v/>
      </c>
      <c r="G363" s="83" t="str">
        <f t="shared" si="36"/>
        <v/>
      </c>
      <c r="H363" s="85" t="str">
        <f t="shared" si="37"/>
        <v/>
      </c>
      <c r="I363" s="85" t="str">
        <f t="shared" si="38"/>
        <v/>
      </c>
    </row>
    <row r="364" spans="2:9">
      <c r="B364" s="85" t="str">
        <f t="shared" si="39"/>
        <v/>
      </c>
      <c r="C364" s="85" t="str">
        <f t="shared" si="40"/>
        <v/>
      </c>
      <c r="D364" s="2" t="str">
        <f t="shared" si="41"/>
        <v/>
      </c>
      <c r="E364" s="85" t="str">
        <f>IF(D363=$I$12,SUM($E$20:E363),IF(D364="","",$H$14))</f>
        <v/>
      </c>
      <c r="F364" s="83" t="str">
        <f t="shared" si="35"/>
        <v/>
      </c>
      <c r="G364" s="83" t="str">
        <f t="shared" si="36"/>
        <v/>
      </c>
      <c r="H364" s="85" t="str">
        <f t="shared" si="37"/>
        <v/>
      </c>
      <c r="I364" s="85" t="str">
        <f t="shared" si="38"/>
        <v/>
      </c>
    </row>
    <row r="365" spans="2:9">
      <c r="B365" s="85" t="str">
        <f t="shared" si="39"/>
        <v/>
      </c>
      <c r="C365" s="85" t="str">
        <f t="shared" si="40"/>
        <v/>
      </c>
      <c r="D365" s="2" t="str">
        <f t="shared" si="41"/>
        <v/>
      </c>
      <c r="E365" s="85" t="str">
        <f>IF(D364=$I$12,SUM($E$20:E364),IF(D365="","",$H$14))</f>
        <v/>
      </c>
      <c r="F365" s="83" t="str">
        <f t="shared" ref="F365:F428" si="42">IF(D364=$I$12,0,IF(D365="","",I364*($F$12/12)))</f>
        <v/>
      </c>
      <c r="G365" s="83" t="str">
        <f t="shared" ref="G365:G428" si="43">IF(D364=$I$12,0,IF(D365="","",E365-F365))</f>
        <v/>
      </c>
      <c r="H365" s="85" t="str">
        <f t="shared" si="37"/>
        <v/>
      </c>
      <c r="I365" s="85" t="str">
        <f t="shared" si="38"/>
        <v/>
      </c>
    </row>
    <row r="366" spans="2:9">
      <c r="B366" s="85" t="str">
        <f t="shared" si="39"/>
        <v/>
      </c>
      <c r="C366" s="85" t="str">
        <f t="shared" si="40"/>
        <v/>
      </c>
      <c r="D366" s="2" t="str">
        <f t="shared" si="41"/>
        <v/>
      </c>
      <c r="E366" s="85" t="str">
        <f>IF(D365=$I$12,SUM($E$20:E365),IF(D366="","",$H$14))</f>
        <v/>
      </c>
      <c r="F366" s="83" t="str">
        <f t="shared" si="42"/>
        <v/>
      </c>
      <c r="G366" s="83" t="str">
        <f t="shared" si="43"/>
        <v/>
      </c>
      <c r="H366" s="85" t="str">
        <f t="shared" si="37"/>
        <v/>
      </c>
      <c r="I366" s="85" t="str">
        <f t="shared" si="38"/>
        <v/>
      </c>
    </row>
    <row r="367" spans="2:9">
      <c r="B367" s="85" t="str">
        <f t="shared" si="39"/>
        <v/>
      </c>
      <c r="C367" s="85" t="str">
        <f t="shared" si="40"/>
        <v/>
      </c>
      <c r="D367" s="2" t="str">
        <f t="shared" si="41"/>
        <v/>
      </c>
      <c r="E367" s="85" t="str">
        <f>IF(D366=$I$12,SUM($E$20:E366),IF(D367="","",$H$14))</f>
        <v/>
      </c>
      <c r="F367" s="83" t="str">
        <f t="shared" si="42"/>
        <v/>
      </c>
      <c r="G367" s="83" t="str">
        <f t="shared" si="43"/>
        <v/>
      </c>
      <c r="H367" s="85" t="str">
        <f t="shared" si="37"/>
        <v/>
      </c>
      <c r="I367" s="85" t="str">
        <f t="shared" si="38"/>
        <v/>
      </c>
    </row>
    <row r="368" spans="2:9">
      <c r="B368" s="85" t="str">
        <f t="shared" si="39"/>
        <v/>
      </c>
      <c r="C368" s="85" t="str">
        <f t="shared" si="40"/>
        <v/>
      </c>
      <c r="D368" s="2" t="str">
        <f t="shared" si="41"/>
        <v/>
      </c>
      <c r="E368" s="85" t="str">
        <f>IF(D367=$I$12,SUM($E$20:E367),IF(D368="","",$H$14))</f>
        <v/>
      </c>
      <c r="F368" s="83" t="str">
        <f t="shared" si="42"/>
        <v/>
      </c>
      <c r="G368" s="83" t="str">
        <f t="shared" si="43"/>
        <v/>
      </c>
      <c r="H368" s="85" t="str">
        <f t="shared" si="37"/>
        <v/>
      </c>
      <c r="I368" s="85" t="str">
        <f t="shared" si="38"/>
        <v/>
      </c>
    </row>
    <row r="369" spans="2:9">
      <c r="B369" s="85" t="str">
        <f t="shared" si="39"/>
        <v/>
      </c>
      <c r="C369" s="85" t="str">
        <f t="shared" si="40"/>
        <v/>
      </c>
      <c r="D369" s="2" t="str">
        <f t="shared" si="41"/>
        <v/>
      </c>
      <c r="E369" s="85" t="str">
        <f>IF(D368=$I$12,SUM($E$20:E368),IF(D369="","",$H$14))</f>
        <v/>
      </c>
      <c r="F369" s="83" t="str">
        <f t="shared" si="42"/>
        <v/>
      </c>
      <c r="G369" s="83" t="str">
        <f t="shared" si="43"/>
        <v/>
      </c>
      <c r="H369" s="85" t="str">
        <f t="shared" si="37"/>
        <v/>
      </c>
      <c r="I369" s="85" t="str">
        <f t="shared" si="38"/>
        <v/>
      </c>
    </row>
    <row r="370" spans="2:9">
      <c r="B370" s="85" t="str">
        <f t="shared" si="39"/>
        <v/>
      </c>
      <c r="C370" s="85" t="str">
        <f t="shared" si="40"/>
        <v/>
      </c>
      <c r="D370" s="2" t="str">
        <f t="shared" si="41"/>
        <v/>
      </c>
      <c r="E370" s="85" t="str">
        <f>IF(D369=$I$12,SUM($E$20:E369),IF(D370="","",$H$14))</f>
        <v/>
      </c>
      <c r="F370" s="83" t="str">
        <f t="shared" si="42"/>
        <v/>
      </c>
      <c r="G370" s="83" t="str">
        <f t="shared" si="43"/>
        <v/>
      </c>
      <c r="H370" s="85" t="str">
        <f t="shared" si="37"/>
        <v/>
      </c>
      <c r="I370" s="85" t="str">
        <f t="shared" si="38"/>
        <v/>
      </c>
    </row>
    <row r="371" spans="2:9">
      <c r="B371" s="85" t="str">
        <f t="shared" si="39"/>
        <v/>
      </c>
      <c r="C371" s="85" t="str">
        <f t="shared" si="40"/>
        <v/>
      </c>
      <c r="D371" s="2" t="str">
        <f t="shared" si="41"/>
        <v/>
      </c>
      <c r="E371" s="85" t="str">
        <f>IF(D370=$I$12,SUM($E$20:E370),IF(D371="","",$H$14))</f>
        <v/>
      </c>
      <c r="F371" s="83" t="str">
        <f t="shared" si="42"/>
        <v/>
      </c>
      <c r="G371" s="83" t="str">
        <f t="shared" si="43"/>
        <v/>
      </c>
      <c r="H371" s="85" t="str">
        <f t="shared" si="37"/>
        <v/>
      </c>
      <c r="I371" s="85" t="str">
        <f t="shared" si="38"/>
        <v/>
      </c>
    </row>
    <row r="372" spans="2:9">
      <c r="B372" s="85" t="str">
        <f t="shared" si="39"/>
        <v/>
      </c>
      <c r="C372" s="85" t="str">
        <f t="shared" si="40"/>
        <v/>
      </c>
      <c r="D372" s="2" t="str">
        <f t="shared" si="41"/>
        <v/>
      </c>
      <c r="E372" s="85" t="str">
        <f>IF(D371=$I$12,SUM($E$20:E371),IF(D372="","",$H$14))</f>
        <v/>
      </c>
      <c r="F372" s="83" t="str">
        <f t="shared" si="42"/>
        <v/>
      </c>
      <c r="G372" s="83" t="str">
        <f t="shared" si="43"/>
        <v/>
      </c>
      <c r="H372" s="85" t="str">
        <f t="shared" si="37"/>
        <v/>
      </c>
      <c r="I372" s="85" t="str">
        <f t="shared" si="38"/>
        <v/>
      </c>
    </row>
    <row r="373" spans="2:9">
      <c r="B373" s="85" t="str">
        <f t="shared" si="39"/>
        <v/>
      </c>
      <c r="C373" s="85" t="str">
        <f t="shared" si="40"/>
        <v/>
      </c>
      <c r="D373" s="2" t="str">
        <f t="shared" si="41"/>
        <v/>
      </c>
      <c r="E373" s="85" t="str">
        <f>IF(D372=$I$12,SUM($E$20:E372),IF(D373="","",$H$14))</f>
        <v/>
      </c>
      <c r="F373" s="83" t="str">
        <f t="shared" si="42"/>
        <v/>
      </c>
      <c r="G373" s="83" t="str">
        <f t="shared" si="43"/>
        <v/>
      </c>
      <c r="H373" s="85" t="str">
        <f t="shared" si="37"/>
        <v/>
      </c>
      <c r="I373" s="85" t="str">
        <f t="shared" si="38"/>
        <v/>
      </c>
    </row>
    <row r="374" spans="2:9">
      <c r="B374" s="85" t="str">
        <f t="shared" si="39"/>
        <v/>
      </c>
      <c r="C374" s="85" t="str">
        <f t="shared" si="40"/>
        <v/>
      </c>
      <c r="D374" s="2" t="str">
        <f t="shared" si="41"/>
        <v/>
      </c>
      <c r="E374" s="85" t="str">
        <f>IF(D373=$I$12,SUM($E$20:E373),IF(D374="","",$H$14))</f>
        <v/>
      </c>
      <c r="F374" s="83" t="str">
        <f t="shared" si="42"/>
        <v/>
      </c>
      <c r="G374" s="83" t="str">
        <f t="shared" si="43"/>
        <v/>
      </c>
      <c r="H374" s="85" t="str">
        <f t="shared" si="37"/>
        <v/>
      </c>
      <c r="I374" s="85" t="str">
        <f t="shared" si="38"/>
        <v/>
      </c>
    </row>
    <row r="375" spans="2:9">
      <c r="B375" s="85" t="str">
        <f t="shared" si="39"/>
        <v/>
      </c>
      <c r="C375" s="85" t="str">
        <f t="shared" si="40"/>
        <v/>
      </c>
      <c r="D375" s="2" t="str">
        <f t="shared" si="41"/>
        <v/>
      </c>
      <c r="E375" s="85" t="str">
        <f>IF(D374=$I$12,SUM($E$20:E374),IF(D375="","",$H$14))</f>
        <v/>
      </c>
      <c r="F375" s="83" t="str">
        <f t="shared" si="42"/>
        <v/>
      </c>
      <c r="G375" s="83" t="str">
        <f t="shared" si="43"/>
        <v/>
      </c>
      <c r="H375" s="85" t="str">
        <f t="shared" si="37"/>
        <v/>
      </c>
      <c r="I375" s="85" t="str">
        <f t="shared" si="38"/>
        <v/>
      </c>
    </row>
    <row r="376" spans="2:9">
      <c r="B376" s="85" t="str">
        <f t="shared" si="39"/>
        <v/>
      </c>
      <c r="C376" s="85" t="str">
        <f t="shared" si="40"/>
        <v/>
      </c>
      <c r="D376" s="2" t="str">
        <f t="shared" si="41"/>
        <v/>
      </c>
      <c r="E376" s="85" t="str">
        <f>IF(D375=$I$12,SUM($E$20:E375),IF(D376="","",$H$14))</f>
        <v/>
      </c>
      <c r="F376" s="83" t="str">
        <f t="shared" si="42"/>
        <v/>
      </c>
      <c r="G376" s="83" t="str">
        <f t="shared" si="43"/>
        <v/>
      </c>
      <c r="H376" s="85" t="str">
        <f t="shared" si="37"/>
        <v/>
      </c>
      <c r="I376" s="85" t="str">
        <f t="shared" si="38"/>
        <v/>
      </c>
    </row>
    <row r="377" spans="2:9">
      <c r="B377" s="85" t="str">
        <f t="shared" si="39"/>
        <v/>
      </c>
      <c r="C377" s="85" t="str">
        <f t="shared" si="40"/>
        <v/>
      </c>
      <c r="D377" s="2" t="str">
        <f t="shared" si="41"/>
        <v/>
      </c>
      <c r="E377" s="85" t="str">
        <f>IF(D376=$I$12,SUM($E$20:E376),IF(D377="","",$H$14))</f>
        <v/>
      </c>
      <c r="F377" s="83" t="str">
        <f t="shared" si="42"/>
        <v/>
      </c>
      <c r="G377" s="83" t="str">
        <f t="shared" si="43"/>
        <v/>
      </c>
      <c r="H377" s="85" t="str">
        <f t="shared" si="37"/>
        <v/>
      </c>
      <c r="I377" s="85" t="str">
        <f t="shared" si="38"/>
        <v/>
      </c>
    </row>
    <row r="378" spans="2:9">
      <c r="B378" s="85" t="str">
        <f t="shared" si="39"/>
        <v/>
      </c>
      <c r="C378" s="85" t="str">
        <f t="shared" si="40"/>
        <v/>
      </c>
      <c r="D378" s="2" t="str">
        <f t="shared" si="41"/>
        <v/>
      </c>
      <c r="E378" s="85" t="str">
        <f>IF(D377=$I$12,SUM($E$20:E377),IF(D378="","",$H$14))</f>
        <v/>
      </c>
      <c r="F378" s="83" t="str">
        <f t="shared" si="42"/>
        <v/>
      </c>
      <c r="G378" s="83" t="str">
        <f t="shared" si="43"/>
        <v/>
      </c>
      <c r="H378" s="85" t="str">
        <f t="shared" si="37"/>
        <v/>
      </c>
      <c r="I378" s="85" t="str">
        <f t="shared" si="38"/>
        <v/>
      </c>
    </row>
    <row r="379" spans="2:9">
      <c r="B379" s="85" t="str">
        <f t="shared" si="39"/>
        <v/>
      </c>
      <c r="C379" s="85" t="str">
        <f t="shared" si="40"/>
        <v/>
      </c>
      <c r="D379" s="2" t="str">
        <f t="shared" si="41"/>
        <v/>
      </c>
      <c r="E379" s="85" t="str">
        <f>IF(D378=$I$12,SUM($E$20:E378),IF(D379="","",$H$14))</f>
        <v/>
      </c>
      <c r="F379" s="83" t="str">
        <f t="shared" si="42"/>
        <v/>
      </c>
      <c r="G379" s="83" t="str">
        <f t="shared" si="43"/>
        <v/>
      </c>
      <c r="H379" s="85" t="str">
        <f t="shared" si="37"/>
        <v/>
      </c>
      <c r="I379" s="85" t="str">
        <f t="shared" si="38"/>
        <v/>
      </c>
    </row>
    <row r="380" spans="2:9">
      <c r="B380" s="85" t="str">
        <f t="shared" si="39"/>
        <v/>
      </c>
      <c r="C380" s="85" t="str">
        <f t="shared" si="40"/>
        <v/>
      </c>
      <c r="D380" s="2" t="str">
        <f t="shared" si="41"/>
        <v/>
      </c>
      <c r="E380" s="85" t="str">
        <f>IF(D379=$I$12,SUM($E$20:E379),IF(D380="","",$H$14))</f>
        <v/>
      </c>
      <c r="F380" s="83" t="str">
        <f t="shared" si="42"/>
        <v/>
      </c>
      <c r="G380" s="83" t="str">
        <f t="shared" si="43"/>
        <v/>
      </c>
      <c r="H380" s="85" t="str">
        <f t="shared" si="37"/>
        <v/>
      </c>
      <c r="I380" s="85" t="str">
        <f t="shared" si="38"/>
        <v/>
      </c>
    </row>
    <row r="381" spans="2:9">
      <c r="B381" s="85" t="str">
        <f t="shared" si="39"/>
        <v/>
      </c>
      <c r="C381" s="85" t="str">
        <f t="shared" si="40"/>
        <v/>
      </c>
      <c r="D381" s="2" t="str">
        <f t="shared" si="41"/>
        <v/>
      </c>
      <c r="E381" s="85" t="str">
        <f>IF(D380=$I$12,SUM($E$20:E380),IF(D381="","",$H$14))</f>
        <v/>
      </c>
      <c r="F381" s="83" t="str">
        <f t="shared" si="42"/>
        <v/>
      </c>
      <c r="G381" s="83" t="str">
        <f t="shared" si="43"/>
        <v/>
      </c>
      <c r="H381" s="85" t="str">
        <f t="shared" si="37"/>
        <v/>
      </c>
      <c r="I381" s="85" t="str">
        <f t="shared" si="38"/>
        <v/>
      </c>
    </row>
    <row r="382" spans="2:9">
      <c r="B382" s="85" t="str">
        <f t="shared" si="39"/>
        <v/>
      </c>
      <c r="C382" s="85" t="str">
        <f t="shared" si="40"/>
        <v/>
      </c>
      <c r="D382" s="2" t="str">
        <f t="shared" si="41"/>
        <v/>
      </c>
      <c r="E382" s="85" t="str">
        <f>IF(D381=$I$12,SUM($E$20:E381),IF(D382="","",$H$14))</f>
        <v/>
      </c>
      <c r="F382" s="83" t="str">
        <f t="shared" si="42"/>
        <v/>
      </c>
      <c r="G382" s="83" t="str">
        <f t="shared" si="43"/>
        <v/>
      </c>
      <c r="H382" s="85" t="str">
        <f t="shared" si="37"/>
        <v/>
      </c>
      <c r="I382" s="85" t="str">
        <f t="shared" si="38"/>
        <v/>
      </c>
    </row>
    <row r="383" spans="2:9">
      <c r="B383" s="85" t="str">
        <f t="shared" si="39"/>
        <v/>
      </c>
      <c r="C383" s="85" t="str">
        <f t="shared" si="40"/>
        <v/>
      </c>
      <c r="D383" s="2" t="str">
        <f t="shared" si="41"/>
        <v/>
      </c>
      <c r="E383" s="85" t="str">
        <f>IF(D382=$I$12,SUM($E$20:E382),IF(D383="","",$H$14))</f>
        <v/>
      </c>
      <c r="F383" s="83" t="str">
        <f t="shared" si="42"/>
        <v/>
      </c>
      <c r="G383" s="83" t="str">
        <f t="shared" si="43"/>
        <v/>
      </c>
      <c r="H383" s="85" t="str">
        <f t="shared" si="37"/>
        <v/>
      </c>
      <c r="I383" s="85" t="str">
        <f t="shared" si="38"/>
        <v/>
      </c>
    </row>
    <row r="384" spans="2:9">
      <c r="B384" s="85" t="str">
        <f t="shared" si="39"/>
        <v/>
      </c>
      <c r="C384" s="85" t="str">
        <f t="shared" si="40"/>
        <v/>
      </c>
      <c r="D384" s="2" t="str">
        <f t="shared" si="41"/>
        <v/>
      </c>
      <c r="E384" s="85" t="str">
        <f>IF(D383=$I$12,SUM($E$20:E383),IF(D384="","",$H$14))</f>
        <v/>
      </c>
      <c r="F384" s="83" t="str">
        <f t="shared" si="42"/>
        <v/>
      </c>
      <c r="G384" s="83" t="str">
        <f t="shared" si="43"/>
        <v/>
      </c>
      <c r="H384" s="85" t="str">
        <f t="shared" si="37"/>
        <v/>
      </c>
      <c r="I384" s="85" t="str">
        <f t="shared" si="38"/>
        <v/>
      </c>
    </row>
    <row r="385" spans="2:9">
      <c r="B385" s="85" t="str">
        <f t="shared" si="39"/>
        <v/>
      </c>
      <c r="C385" s="85" t="str">
        <f t="shared" si="40"/>
        <v/>
      </c>
      <c r="D385" s="2" t="str">
        <f t="shared" si="41"/>
        <v/>
      </c>
      <c r="E385" s="85" t="str">
        <f>IF(D384=$I$12,SUM($E$20:E384),IF(D385="","",$H$14))</f>
        <v/>
      </c>
      <c r="F385" s="83" t="str">
        <f t="shared" si="42"/>
        <v/>
      </c>
      <c r="G385" s="83" t="str">
        <f t="shared" si="43"/>
        <v/>
      </c>
      <c r="H385" s="85" t="str">
        <f t="shared" si="37"/>
        <v/>
      </c>
      <c r="I385" s="85" t="str">
        <f t="shared" si="38"/>
        <v/>
      </c>
    </row>
    <row r="386" spans="2:9">
      <c r="B386" s="85" t="str">
        <f t="shared" si="39"/>
        <v/>
      </c>
      <c r="C386" s="85" t="str">
        <f t="shared" si="40"/>
        <v/>
      </c>
      <c r="D386" s="2" t="str">
        <f t="shared" si="41"/>
        <v/>
      </c>
      <c r="E386" s="85" t="str">
        <f>IF(D385=$I$12,SUM($E$20:E385),IF(D386="","",$H$14))</f>
        <v/>
      </c>
      <c r="F386" s="83" t="str">
        <f t="shared" si="42"/>
        <v/>
      </c>
      <c r="G386" s="83" t="str">
        <f t="shared" si="43"/>
        <v/>
      </c>
      <c r="H386" s="85" t="str">
        <f t="shared" si="37"/>
        <v/>
      </c>
      <c r="I386" s="85" t="str">
        <f t="shared" si="38"/>
        <v/>
      </c>
    </row>
    <row r="387" spans="2:9">
      <c r="B387" s="85" t="str">
        <f t="shared" si="39"/>
        <v/>
      </c>
      <c r="C387" s="85" t="str">
        <f t="shared" si="40"/>
        <v/>
      </c>
      <c r="D387" s="2" t="str">
        <f t="shared" si="41"/>
        <v/>
      </c>
      <c r="E387" s="85" t="str">
        <f>IF(D386=$I$12,SUM($E$20:E386),IF(D387="","",$H$14))</f>
        <v/>
      </c>
      <c r="F387" s="83" t="str">
        <f t="shared" si="42"/>
        <v/>
      </c>
      <c r="G387" s="83" t="str">
        <f t="shared" si="43"/>
        <v/>
      </c>
      <c r="H387" s="85" t="str">
        <f t="shared" si="37"/>
        <v/>
      </c>
      <c r="I387" s="85" t="str">
        <f t="shared" si="38"/>
        <v/>
      </c>
    </row>
    <row r="388" spans="2:9">
      <c r="B388" s="85" t="str">
        <f t="shared" si="39"/>
        <v/>
      </c>
      <c r="C388" s="85" t="str">
        <f t="shared" si="40"/>
        <v/>
      </c>
      <c r="D388" s="2" t="str">
        <f t="shared" si="41"/>
        <v/>
      </c>
      <c r="E388" s="85" t="str">
        <f>IF(D387=$I$12,SUM($E$20:E387),IF(D388="","",$H$14))</f>
        <v/>
      </c>
      <c r="F388" s="83" t="str">
        <f t="shared" si="42"/>
        <v/>
      </c>
      <c r="G388" s="83" t="str">
        <f t="shared" si="43"/>
        <v/>
      </c>
      <c r="H388" s="85" t="str">
        <f t="shared" si="37"/>
        <v/>
      </c>
      <c r="I388" s="85" t="str">
        <f t="shared" si="38"/>
        <v/>
      </c>
    </row>
    <row r="389" spans="2:9">
      <c r="B389" s="85" t="str">
        <f t="shared" si="39"/>
        <v/>
      </c>
      <c r="C389" s="85" t="str">
        <f t="shared" si="40"/>
        <v/>
      </c>
      <c r="D389" s="2" t="str">
        <f t="shared" si="41"/>
        <v/>
      </c>
      <c r="E389" s="85" t="str">
        <f>IF(D388=$I$12,SUM($E$20:E388),IF(D389="","",$H$14))</f>
        <v/>
      </c>
      <c r="F389" s="83" t="str">
        <f t="shared" si="42"/>
        <v/>
      </c>
      <c r="G389" s="83" t="str">
        <f t="shared" si="43"/>
        <v/>
      </c>
      <c r="H389" s="85" t="str">
        <f t="shared" si="37"/>
        <v/>
      </c>
      <c r="I389" s="85" t="str">
        <f t="shared" si="38"/>
        <v/>
      </c>
    </row>
    <row r="390" spans="2:9">
      <c r="B390" s="85" t="str">
        <f t="shared" si="39"/>
        <v/>
      </c>
      <c r="C390" s="85" t="str">
        <f t="shared" si="40"/>
        <v/>
      </c>
      <c r="D390" s="2" t="str">
        <f t="shared" si="41"/>
        <v/>
      </c>
      <c r="E390" s="85" t="str">
        <f>IF(D389=$I$12,SUM($E$20:E389),IF(D390="","",$H$14))</f>
        <v/>
      </c>
      <c r="F390" s="83" t="str">
        <f t="shared" si="42"/>
        <v/>
      </c>
      <c r="G390" s="83" t="str">
        <f t="shared" si="43"/>
        <v/>
      </c>
      <c r="H390" s="85" t="str">
        <f t="shared" si="37"/>
        <v/>
      </c>
      <c r="I390" s="85" t="str">
        <f t="shared" si="38"/>
        <v/>
      </c>
    </row>
    <row r="391" spans="2:9">
      <c r="B391" s="85" t="str">
        <f t="shared" si="39"/>
        <v/>
      </c>
      <c r="C391" s="85" t="str">
        <f t="shared" si="40"/>
        <v/>
      </c>
      <c r="D391" s="2" t="str">
        <f t="shared" si="41"/>
        <v/>
      </c>
      <c r="E391" s="85" t="str">
        <f>IF(D390=$I$12,SUM($E$20:E390),IF(D391="","",$H$14))</f>
        <v/>
      </c>
      <c r="F391" s="83" t="str">
        <f t="shared" si="42"/>
        <v/>
      </c>
      <c r="G391" s="83" t="str">
        <f t="shared" si="43"/>
        <v/>
      </c>
      <c r="H391" s="85" t="str">
        <f t="shared" si="37"/>
        <v/>
      </c>
      <c r="I391" s="85" t="str">
        <f t="shared" si="38"/>
        <v/>
      </c>
    </row>
    <row r="392" spans="2:9">
      <c r="B392" s="85" t="str">
        <f t="shared" si="39"/>
        <v/>
      </c>
      <c r="C392" s="85" t="str">
        <f t="shared" si="40"/>
        <v/>
      </c>
      <c r="D392" s="2" t="str">
        <f t="shared" si="41"/>
        <v/>
      </c>
      <c r="E392" s="85" t="str">
        <f>IF(D391=$I$12,SUM($E$20:E391),IF(D392="","",$H$14))</f>
        <v/>
      </c>
      <c r="F392" s="83" t="str">
        <f t="shared" si="42"/>
        <v/>
      </c>
      <c r="G392" s="83" t="str">
        <f t="shared" si="43"/>
        <v/>
      </c>
      <c r="H392" s="85" t="str">
        <f t="shared" si="37"/>
        <v/>
      </c>
      <c r="I392" s="85" t="str">
        <f t="shared" si="38"/>
        <v/>
      </c>
    </row>
    <row r="393" spans="2:9">
      <c r="B393" s="85" t="str">
        <f t="shared" si="39"/>
        <v/>
      </c>
      <c r="C393" s="85" t="str">
        <f t="shared" si="40"/>
        <v/>
      </c>
      <c r="D393" s="2" t="str">
        <f t="shared" si="41"/>
        <v/>
      </c>
      <c r="E393" s="85" t="str">
        <f>IF(D392=$I$12,SUM($E$20:E392),IF(D393="","",$H$14))</f>
        <v/>
      </c>
      <c r="F393" s="83" t="str">
        <f t="shared" si="42"/>
        <v/>
      </c>
      <c r="G393" s="83" t="str">
        <f t="shared" si="43"/>
        <v/>
      </c>
      <c r="H393" s="85" t="str">
        <f t="shared" si="37"/>
        <v/>
      </c>
      <c r="I393" s="85" t="str">
        <f t="shared" si="38"/>
        <v/>
      </c>
    </row>
    <row r="394" spans="2:9">
      <c r="B394" s="85" t="str">
        <f t="shared" si="39"/>
        <v/>
      </c>
      <c r="C394" s="85" t="str">
        <f t="shared" si="40"/>
        <v/>
      </c>
      <c r="D394" s="2" t="str">
        <f t="shared" si="41"/>
        <v/>
      </c>
      <c r="E394" s="85" t="str">
        <f>IF(D393=$I$12,SUM($E$20:E393),IF(D394="","",$H$14))</f>
        <v/>
      </c>
      <c r="F394" s="83" t="str">
        <f t="shared" si="42"/>
        <v/>
      </c>
      <c r="G394" s="83" t="str">
        <f t="shared" si="43"/>
        <v/>
      </c>
      <c r="H394" s="85" t="str">
        <f t="shared" si="37"/>
        <v/>
      </c>
      <c r="I394" s="85" t="str">
        <f t="shared" si="38"/>
        <v/>
      </c>
    </row>
    <row r="395" spans="2:9">
      <c r="B395" s="85" t="str">
        <f t="shared" si="39"/>
        <v/>
      </c>
      <c r="C395" s="85" t="str">
        <f t="shared" si="40"/>
        <v/>
      </c>
      <c r="D395" s="2" t="str">
        <f t="shared" si="41"/>
        <v/>
      </c>
      <c r="E395" s="85" t="str">
        <f>IF(D394=$I$12,SUM($E$20:E394),IF(D395="","",$H$14))</f>
        <v/>
      </c>
      <c r="F395" s="83" t="str">
        <f t="shared" si="42"/>
        <v/>
      </c>
      <c r="G395" s="83" t="str">
        <f t="shared" si="43"/>
        <v/>
      </c>
      <c r="H395" s="85" t="str">
        <f t="shared" si="37"/>
        <v/>
      </c>
      <c r="I395" s="85" t="str">
        <f t="shared" si="38"/>
        <v/>
      </c>
    </row>
    <row r="396" spans="2:9">
      <c r="B396" s="85" t="str">
        <f t="shared" si="39"/>
        <v/>
      </c>
      <c r="C396" s="85" t="str">
        <f t="shared" si="40"/>
        <v/>
      </c>
      <c r="D396" s="2" t="str">
        <f t="shared" si="41"/>
        <v/>
      </c>
      <c r="E396" s="85" t="str">
        <f>IF(D395=$I$12,SUM($E$20:E395),IF(D396="","",$H$14))</f>
        <v/>
      </c>
      <c r="F396" s="83" t="str">
        <f t="shared" si="42"/>
        <v/>
      </c>
      <c r="G396" s="83" t="str">
        <f t="shared" si="43"/>
        <v/>
      </c>
      <c r="H396" s="85" t="str">
        <f t="shared" si="37"/>
        <v/>
      </c>
      <c r="I396" s="85" t="str">
        <f t="shared" si="38"/>
        <v/>
      </c>
    </row>
    <row r="397" spans="2:9">
      <c r="B397" s="85" t="str">
        <f t="shared" si="39"/>
        <v/>
      </c>
      <c r="C397" s="85" t="str">
        <f t="shared" si="40"/>
        <v/>
      </c>
      <c r="D397" s="2" t="str">
        <f t="shared" si="41"/>
        <v/>
      </c>
      <c r="E397" s="85" t="str">
        <f>IF(D396=$I$12,SUM($E$20:E396),IF(D397="","",$H$14))</f>
        <v/>
      </c>
      <c r="F397" s="83" t="str">
        <f t="shared" si="42"/>
        <v/>
      </c>
      <c r="G397" s="83" t="str">
        <f t="shared" si="43"/>
        <v/>
      </c>
      <c r="H397" s="85" t="str">
        <f t="shared" si="37"/>
        <v/>
      </c>
      <c r="I397" s="85" t="str">
        <f t="shared" si="38"/>
        <v/>
      </c>
    </row>
    <row r="398" spans="2:9">
      <c r="B398" s="85" t="str">
        <f t="shared" si="39"/>
        <v/>
      </c>
      <c r="C398" s="85" t="str">
        <f t="shared" si="40"/>
        <v/>
      </c>
      <c r="D398" s="2" t="str">
        <f t="shared" si="41"/>
        <v/>
      </c>
      <c r="E398" s="85" t="str">
        <f>IF(D397=$I$12,SUM($E$20:E397),IF(D398="","",$H$14))</f>
        <v/>
      </c>
      <c r="F398" s="83" t="str">
        <f t="shared" si="42"/>
        <v/>
      </c>
      <c r="G398" s="83" t="str">
        <f t="shared" si="43"/>
        <v/>
      </c>
      <c r="H398" s="85" t="str">
        <f t="shared" si="37"/>
        <v/>
      </c>
      <c r="I398" s="85" t="str">
        <f t="shared" si="38"/>
        <v/>
      </c>
    </row>
    <row r="399" spans="2:9">
      <c r="B399" s="85" t="str">
        <f t="shared" si="39"/>
        <v/>
      </c>
      <c r="C399" s="85" t="str">
        <f t="shared" si="40"/>
        <v/>
      </c>
      <c r="D399" s="2" t="str">
        <f t="shared" si="41"/>
        <v/>
      </c>
      <c r="E399" s="85" t="str">
        <f>IF(D398=$I$12,SUM($E$20:E398),IF(D399="","",$H$14))</f>
        <v/>
      </c>
      <c r="F399" s="83" t="str">
        <f t="shared" si="42"/>
        <v/>
      </c>
      <c r="G399" s="83" t="str">
        <f t="shared" si="43"/>
        <v/>
      </c>
      <c r="H399" s="85" t="str">
        <f t="shared" si="37"/>
        <v/>
      </c>
      <c r="I399" s="85" t="str">
        <f t="shared" si="38"/>
        <v/>
      </c>
    </row>
    <row r="400" spans="2:9">
      <c r="B400" s="85" t="str">
        <f t="shared" si="39"/>
        <v/>
      </c>
      <c r="C400" s="85" t="str">
        <f t="shared" si="40"/>
        <v/>
      </c>
      <c r="D400" s="2" t="str">
        <f t="shared" si="41"/>
        <v/>
      </c>
      <c r="E400" s="85" t="str">
        <f>IF(D399=$I$12,SUM($E$20:E399),IF(D400="","",$H$14))</f>
        <v/>
      </c>
      <c r="F400" s="83" t="str">
        <f t="shared" si="42"/>
        <v/>
      </c>
      <c r="G400" s="83" t="str">
        <f t="shared" si="43"/>
        <v/>
      </c>
      <c r="H400" s="85" t="str">
        <f t="shared" si="37"/>
        <v/>
      </c>
      <c r="I400" s="85" t="str">
        <f t="shared" si="38"/>
        <v/>
      </c>
    </row>
    <row r="401" spans="2:9">
      <c r="B401" s="85" t="str">
        <f t="shared" si="39"/>
        <v/>
      </c>
      <c r="C401" s="85" t="str">
        <f t="shared" si="40"/>
        <v/>
      </c>
      <c r="D401" s="2" t="str">
        <f t="shared" si="41"/>
        <v/>
      </c>
      <c r="E401" s="85" t="str">
        <f>IF(D400=$I$12,SUM($E$20:E400),IF(D401="","",$H$14))</f>
        <v/>
      </c>
      <c r="F401" s="83" t="str">
        <f t="shared" si="42"/>
        <v/>
      </c>
      <c r="G401" s="83" t="str">
        <f t="shared" si="43"/>
        <v/>
      </c>
      <c r="H401" s="85" t="str">
        <f t="shared" si="37"/>
        <v/>
      </c>
      <c r="I401" s="85" t="str">
        <f t="shared" si="38"/>
        <v/>
      </c>
    </row>
    <row r="402" spans="2:9">
      <c r="B402" s="85" t="str">
        <f t="shared" si="39"/>
        <v/>
      </c>
      <c r="C402" s="85" t="str">
        <f t="shared" si="40"/>
        <v/>
      </c>
      <c r="D402" s="2" t="str">
        <f t="shared" si="41"/>
        <v/>
      </c>
      <c r="E402" s="85" t="str">
        <f>IF(D401=$I$12,SUM($E$20:E401),IF(D402="","",$H$14))</f>
        <v/>
      </c>
      <c r="F402" s="83" t="str">
        <f t="shared" si="42"/>
        <v/>
      </c>
      <c r="G402" s="83" t="str">
        <f t="shared" si="43"/>
        <v/>
      </c>
      <c r="H402" s="85" t="str">
        <f t="shared" si="37"/>
        <v/>
      </c>
      <c r="I402" s="85" t="str">
        <f t="shared" si="38"/>
        <v/>
      </c>
    </row>
    <row r="403" spans="2:9">
      <c r="B403" s="85" t="str">
        <f t="shared" si="39"/>
        <v/>
      </c>
      <c r="C403" s="85" t="str">
        <f t="shared" si="40"/>
        <v/>
      </c>
      <c r="D403" s="2" t="str">
        <f t="shared" si="41"/>
        <v/>
      </c>
      <c r="E403" s="85" t="str">
        <f>IF(D402=$I$12,SUM($E$20:E402),IF(D403="","",$H$14))</f>
        <v/>
      </c>
      <c r="F403" s="83" t="str">
        <f t="shared" si="42"/>
        <v/>
      </c>
      <c r="G403" s="83" t="str">
        <f t="shared" si="43"/>
        <v/>
      </c>
      <c r="H403" s="85" t="str">
        <f t="shared" si="37"/>
        <v/>
      </c>
      <c r="I403" s="85" t="str">
        <f t="shared" si="38"/>
        <v/>
      </c>
    </row>
    <row r="404" spans="2:9">
      <c r="B404" s="85" t="str">
        <f t="shared" si="39"/>
        <v/>
      </c>
      <c r="C404" s="85" t="str">
        <f t="shared" si="40"/>
        <v/>
      </c>
      <c r="D404" s="2" t="str">
        <f t="shared" si="41"/>
        <v/>
      </c>
      <c r="E404" s="85" t="str">
        <f>IF(D403=$I$12,SUM($E$20:E403),IF(D404="","",$H$14))</f>
        <v/>
      </c>
      <c r="F404" s="83" t="str">
        <f t="shared" si="42"/>
        <v/>
      </c>
      <c r="G404" s="83" t="str">
        <f t="shared" si="43"/>
        <v/>
      </c>
      <c r="H404" s="85" t="str">
        <f>IF(D403=$I$12,0,IF(D404="","",H403+G404))</f>
        <v/>
      </c>
      <c r="I404" s="85" t="str">
        <f>IF(D403=$I$12,0,IF(D404="","",I403-G404))</f>
        <v/>
      </c>
    </row>
    <row r="405" spans="2:9">
      <c r="B405" s="85" t="str">
        <f>IF(D405="","",(B404+1)-(12*(C405-C404)))</f>
        <v/>
      </c>
      <c r="C405" s="85" t="str">
        <f>IF(D405="","",IF(B404=12,C404+1,C404))</f>
        <v/>
      </c>
      <c r="D405" s="2" t="str">
        <f>IF(D404="","",IF(D404=INT(ROUND($I$12,0)),"",D404+1))</f>
        <v/>
      </c>
      <c r="E405" s="85" t="str">
        <f>IF(D404=$I$12,SUM($E$20:E404),IF(D405="","",$H$14))</f>
        <v/>
      </c>
      <c r="F405" s="83" t="str">
        <f t="shared" si="42"/>
        <v/>
      </c>
      <c r="G405" s="83" t="str">
        <f t="shared" si="43"/>
        <v/>
      </c>
      <c r="H405" s="85" t="str">
        <f>IF(D404=$I$12,0,IF(D405="","",H404+G405))</f>
        <v/>
      </c>
      <c r="I405" s="85" t="str">
        <f>IF(D404=$I$12,0,IF(D405="","",I404-G405))</f>
        <v/>
      </c>
    </row>
    <row r="406" spans="2:9">
      <c r="B406" s="85" t="str">
        <f>IF(D406="","",(B405+1)-(12*(C406-C405)))</f>
        <v/>
      </c>
      <c r="C406" s="85" t="str">
        <f>IF(D406="","",IF(B405=12,C405+1,C405))</f>
        <v/>
      </c>
      <c r="D406" s="2" t="str">
        <f>IF(D405="","",IF(D405=INT(ROUND($I$12,0)),"",D405+1))</f>
        <v/>
      </c>
      <c r="E406" s="85" t="str">
        <f>IF(D405=$I$12,SUM($E$20:E405),IF(D406="","",$H$14))</f>
        <v/>
      </c>
      <c r="F406" s="83" t="str">
        <f t="shared" si="42"/>
        <v/>
      </c>
      <c r="G406" s="83" t="str">
        <f t="shared" si="43"/>
        <v/>
      </c>
      <c r="H406" s="85" t="str">
        <f>IF(D405=$I$12,0,IF(D406="","",H405+G406))</f>
        <v/>
      </c>
      <c r="I406" s="85" t="str">
        <f>IF(D405=$I$12,0,IF(D406="","",I405-G406))</f>
        <v/>
      </c>
    </row>
    <row r="407" spans="2:9">
      <c r="B407" s="85" t="str">
        <f>IF(D407="","",(B406+1)-(12*(C407-C406)))</f>
        <v/>
      </c>
      <c r="C407" s="85" t="str">
        <f>IF(D407="","",IF(B406=12,C406+1,C406))</f>
        <v/>
      </c>
      <c r="D407" s="2" t="str">
        <f>IF(D406="","",IF(D406=INT(ROUND($I$12,0)),"",D406+1))</f>
        <v/>
      </c>
      <c r="E407" s="85" t="str">
        <f>IF(D406=$I$12,SUM($E$20:E406),IF(D407="","",$H$14))</f>
        <v/>
      </c>
      <c r="F407" s="83" t="str">
        <f t="shared" si="42"/>
        <v/>
      </c>
      <c r="G407" s="83" t="str">
        <f t="shared" si="43"/>
        <v/>
      </c>
      <c r="H407" s="85" t="str">
        <f>IF(D406=$I$12,0,IF(D407="","",H406+G407))</f>
        <v/>
      </c>
      <c r="I407" s="85" t="str">
        <f>IF(D406=$I$12,0,IF(D407="","",I406-G407))</f>
        <v/>
      </c>
    </row>
    <row r="408" spans="2:9">
      <c r="F408" s="83" t="str">
        <f t="shared" si="42"/>
        <v/>
      </c>
      <c r="G408" s="83" t="str">
        <f t="shared" si="43"/>
        <v/>
      </c>
    </row>
    <row r="409" spans="2:9">
      <c r="F409" s="83" t="str">
        <f t="shared" si="42"/>
        <v/>
      </c>
      <c r="G409" s="83" t="str">
        <f t="shared" si="43"/>
        <v/>
      </c>
    </row>
    <row r="410" spans="2:9">
      <c r="F410" s="83" t="str">
        <f t="shared" si="42"/>
        <v/>
      </c>
      <c r="G410" s="83" t="str">
        <f t="shared" si="43"/>
        <v/>
      </c>
    </row>
    <row r="411" spans="2:9">
      <c r="F411" s="83" t="str">
        <f t="shared" si="42"/>
        <v/>
      </c>
      <c r="G411" s="83" t="str">
        <f t="shared" si="43"/>
        <v/>
      </c>
    </row>
    <row r="412" spans="2:9">
      <c r="F412" s="83" t="str">
        <f t="shared" si="42"/>
        <v/>
      </c>
      <c r="G412" s="83" t="str">
        <f t="shared" si="43"/>
        <v/>
      </c>
    </row>
    <row r="413" spans="2:9">
      <c r="F413" s="83" t="str">
        <f t="shared" si="42"/>
        <v/>
      </c>
      <c r="G413" s="83" t="str">
        <f t="shared" si="43"/>
        <v/>
      </c>
    </row>
    <row r="414" spans="2:9">
      <c r="F414" s="83" t="str">
        <f t="shared" si="42"/>
        <v/>
      </c>
      <c r="G414" s="83" t="str">
        <f t="shared" si="43"/>
        <v/>
      </c>
    </row>
    <row r="415" spans="2:9">
      <c r="F415" s="83" t="str">
        <f t="shared" si="42"/>
        <v/>
      </c>
      <c r="G415" s="83" t="str">
        <f t="shared" si="43"/>
        <v/>
      </c>
    </row>
    <row r="416" spans="2:9">
      <c r="F416" s="83" t="str">
        <f t="shared" si="42"/>
        <v/>
      </c>
      <c r="G416" s="83" t="str">
        <f t="shared" si="43"/>
        <v/>
      </c>
    </row>
    <row r="417" spans="6:7">
      <c r="F417" s="83" t="str">
        <f t="shared" si="42"/>
        <v/>
      </c>
      <c r="G417" s="83" t="str">
        <f t="shared" si="43"/>
        <v/>
      </c>
    </row>
    <row r="418" spans="6:7">
      <c r="F418" s="83" t="str">
        <f t="shared" si="42"/>
        <v/>
      </c>
      <c r="G418" s="83" t="str">
        <f t="shared" si="43"/>
        <v/>
      </c>
    </row>
    <row r="419" spans="6:7">
      <c r="F419" s="83" t="str">
        <f t="shared" si="42"/>
        <v/>
      </c>
      <c r="G419" s="83" t="str">
        <f t="shared" si="43"/>
        <v/>
      </c>
    </row>
    <row r="420" spans="6:7">
      <c r="F420" s="83" t="str">
        <f t="shared" si="42"/>
        <v/>
      </c>
      <c r="G420" s="83" t="str">
        <f t="shared" si="43"/>
        <v/>
      </c>
    </row>
    <row r="421" spans="6:7">
      <c r="F421" s="83" t="str">
        <f t="shared" si="42"/>
        <v/>
      </c>
      <c r="G421" s="83" t="str">
        <f t="shared" si="43"/>
        <v/>
      </c>
    </row>
    <row r="422" spans="6:7">
      <c r="F422" s="83" t="str">
        <f t="shared" si="42"/>
        <v/>
      </c>
      <c r="G422" s="83" t="str">
        <f t="shared" si="43"/>
        <v/>
      </c>
    </row>
    <row r="423" spans="6:7">
      <c r="F423" s="83" t="str">
        <f t="shared" si="42"/>
        <v/>
      </c>
      <c r="G423" s="83" t="str">
        <f t="shared" si="43"/>
        <v/>
      </c>
    </row>
    <row r="424" spans="6:7">
      <c r="F424" s="83" t="str">
        <f t="shared" si="42"/>
        <v/>
      </c>
      <c r="G424" s="83" t="str">
        <f t="shared" si="43"/>
        <v/>
      </c>
    </row>
    <row r="425" spans="6:7">
      <c r="F425" s="83" t="str">
        <f t="shared" si="42"/>
        <v/>
      </c>
      <c r="G425" s="83" t="str">
        <f t="shared" si="43"/>
        <v/>
      </c>
    </row>
    <row r="426" spans="6:7">
      <c r="F426" s="83" t="str">
        <f t="shared" si="42"/>
        <v/>
      </c>
      <c r="G426" s="83" t="str">
        <f t="shared" si="43"/>
        <v/>
      </c>
    </row>
    <row r="427" spans="6:7">
      <c r="F427" s="83" t="str">
        <f t="shared" si="42"/>
        <v/>
      </c>
      <c r="G427" s="83" t="str">
        <f t="shared" si="43"/>
        <v/>
      </c>
    </row>
    <row r="428" spans="6:7">
      <c r="F428" s="83" t="str">
        <f t="shared" si="42"/>
        <v/>
      </c>
      <c r="G428" s="83" t="str">
        <f t="shared" si="43"/>
        <v/>
      </c>
    </row>
    <row r="429" spans="6:7">
      <c r="F429" s="83" t="str">
        <f t="shared" ref="F429:F492" si="44">IF(D428=$I$12,0,IF(D429="","",I428*($F$12/12)))</f>
        <v/>
      </c>
      <c r="G429" s="83" t="str">
        <f t="shared" ref="G429:G492" si="45">IF(D428=$I$12,0,IF(D429="","",E429-F429))</f>
        <v/>
      </c>
    </row>
    <row r="430" spans="6:7">
      <c r="F430" s="83" t="str">
        <f t="shared" si="44"/>
        <v/>
      </c>
      <c r="G430" s="83" t="str">
        <f t="shared" si="45"/>
        <v/>
      </c>
    </row>
    <row r="431" spans="6:7">
      <c r="F431" s="83" t="str">
        <f t="shared" si="44"/>
        <v/>
      </c>
      <c r="G431" s="83" t="str">
        <f t="shared" si="45"/>
        <v/>
      </c>
    </row>
    <row r="432" spans="6:7">
      <c r="F432" s="83" t="str">
        <f t="shared" si="44"/>
        <v/>
      </c>
      <c r="G432" s="83" t="str">
        <f t="shared" si="45"/>
        <v/>
      </c>
    </row>
    <row r="433" spans="6:7">
      <c r="F433" s="83" t="str">
        <f t="shared" si="44"/>
        <v/>
      </c>
      <c r="G433" s="83" t="str">
        <f t="shared" si="45"/>
        <v/>
      </c>
    </row>
    <row r="434" spans="6:7">
      <c r="F434" s="83" t="str">
        <f t="shared" si="44"/>
        <v/>
      </c>
      <c r="G434" s="83" t="str">
        <f t="shared" si="45"/>
        <v/>
      </c>
    </row>
    <row r="435" spans="6:7">
      <c r="F435" s="83" t="str">
        <f t="shared" si="44"/>
        <v/>
      </c>
      <c r="G435" s="83" t="str">
        <f t="shared" si="45"/>
        <v/>
      </c>
    </row>
    <row r="436" spans="6:7">
      <c r="F436" s="83" t="str">
        <f t="shared" si="44"/>
        <v/>
      </c>
      <c r="G436" s="83" t="str">
        <f t="shared" si="45"/>
        <v/>
      </c>
    </row>
    <row r="437" spans="6:7">
      <c r="F437" s="83" t="str">
        <f t="shared" si="44"/>
        <v/>
      </c>
      <c r="G437" s="83" t="str">
        <f t="shared" si="45"/>
        <v/>
      </c>
    </row>
    <row r="438" spans="6:7">
      <c r="F438" s="83" t="str">
        <f t="shared" si="44"/>
        <v/>
      </c>
      <c r="G438" s="83" t="str">
        <f t="shared" si="45"/>
        <v/>
      </c>
    </row>
    <row r="439" spans="6:7">
      <c r="F439" s="83" t="str">
        <f t="shared" si="44"/>
        <v/>
      </c>
      <c r="G439" s="83" t="str">
        <f t="shared" si="45"/>
        <v/>
      </c>
    </row>
    <row r="440" spans="6:7">
      <c r="F440" s="83" t="str">
        <f t="shared" si="44"/>
        <v/>
      </c>
      <c r="G440" s="83" t="str">
        <f t="shared" si="45"/>
        <v/>
      </c>
    </row>
    <row r="441" spans="6:7">
      <c r="F441" s="83" t="str">
        <f t="shared" si="44"/>
        <v/>
      </c>
      <c r="G441" s="83" t="str">
        <f t="shared" si="45"/>
        <v/>
      </c>
    </row>
    <row r="442" spans="6:7">
      <c r="F442" s="83" t="str">
        <f t="shared" si="44"/>
        <v/>
      </c>
      <c r="G442" s="83" t="str">
        <f t="shared" si="45"/>
        <v/>
      </c>
    </row>
    <row r="443" spans="6:7">
      <c r="F443" s="83" t="str">
        <f t="shared" si="44"/>
        <v/>
      </c>
      <c r="G443" s="83" t="str">
        <f t="shared" si="45"/>
        <v/>
      </c>
    </row>
    <row r="444" spans="6:7">
      <c r="F444" s="83" t="str">
        <f t="shared" si="44"/>
        <v/>
      </c>
      <c r="G444" s="83" t="str">
        <f t="shared" si="45"/>
        <v/>
      </c>
    </row>
    <row r="445" spans="6:7">
      <c r="F445" s="83" t="str">
        <f t="shared" si="44"/>
        <v/>
      </c>
      <c r="G445" s="83" t="str">
        <f t="shared" si="45"/>
        <v/>
      </c>
    </row>
    <row r="446" spans="6:7">
      <c r="F446" s="83" t="str">
        <f t="shared" si="44"/>
        <v/>
      </c>
      <c r="G446" s="83" t="str">
        <f t="shared" si="45"/>
        <v/>
      </c>
    </row>
    <row r="447" spans="6:7">
      <c r="F447" s="83" t="str">
        <f t="shared" si="44"/>
        <v/>
      </c>
      <c r="G447" s="83" t="str">
        <f t="shared" si="45"/>
        <v/>
      </c>
    </row>
    <row r="448" spans="6:7">
      <c r="F448" s="83" t="str">
        <f t="shared" si="44"/>
        <v/>
      </c>
      <c r="G448" s="83" t="str">
        <f t="shared" si="45"/>
        <v/>
      </c>
    </row>
    <row r="449" spans="6:7">
      <c r="F449" s="83" t="str">
        <f t="shared" si="44"/>
        <v/>
      </c>
      <c r="G449" s="83" t="str">
        <f t="shared" si="45"/>
        <v/>
      </c>
    </row>
    <row r="450" spans="6:7">
      <c r="F450" s="83" t="str">
        <f t="shared" si="44"/>
        <v/>
      </c>
      <c r="G450" s="83" t="str">
        <f t="shared" si="45"/>
        <v/>
      </c>
    </row>
    <row r="451" spans="6:7">
      <c r="F451" s="83" t="str">
        <f t="shared" si="44"/>
        <v/>
      </c>
      <c r="G451" s="83" t="str">
        <f t="shared" si="45"/>
        <v/>
      </c>
    </row>
    <row r="452" spans="6:7">
      <c r="F452" s="83" t="str">
        <f t="shared" si="44"/>
        <v/>
      </c>
      <c r="G452" s="83" t="str">
        <f t="shared" si="45"/>
        <v/>
      </c>
    </row>
    <row r="453" spans="6:7">
      <c r="F453" s="83" t="str">
        <f t="shared" si="44"/>
        <v/>
      </c>
      <c r="G453" s="83" t="str">
        <f t="shared" si="45"/>
        <v/>
      </c>
    </row>
    <row r="454" spans="6:7">
      <c r="F454" s="83" t="str">
        <f t="shared" si="44"/>
        <v/>
      </c>
      <c r="G454" s="83" t="str">
        <f t="shared" si="45"/>
        <v/>
      </c>
    </row>
    <row r="455" spans="6:7">
      <c r="F455" s="83" t="str">
        <f t="shared" si="44"/>
        <v/>
      </c>
      <c r="G455" s="83" t="str">
        <f t="shared" si="45"/>
        <v/>
      </c>
    </row>
    <row r="456" spans="6:7">
      <c r="F456" s="83" t="str">
        <f t="shared" si="44"/>
        <v/>
      </c>
      <c r="G456" s="83" t="str">
        <f t="shared" si="45"/>
        <v/>
      </c>
    </row>
    <row r="457" spans="6:7">
      <c r="F457" s="83" t="str">
        <f t="shared" si="44"/>
        <v/>
      </c>
      <c r="G457" s="83" t="str">
        <f t="shared" si="45"/>
        <v/>
      </c>
    </row>
    <row r="458" spans="6:7">
      <c r="F458" s="83" t="str">
        <f t="shared" si="44"/>
        <v/>
      </c>
      <c r="G458" s="83" t="str">
        <f t="shared" si="45"/>
        <v/>
      </c>
    </row>
    <row r="459" spans="6:7">
      <c r="F459" s="83" t="str">
        <f t="shared" si="44"/>
        <v/>
      </c>
      <c r="G459" s="83" t="str">
        <f t="shared" si="45"/>
        <v/>
      </c>
    </row>
    <row r="460" spans="6:7">
      <c r="F460" s="83" t="str">
        <f t="shared" si="44"/>
        <v/>
      </c>
      <c r="G460" s="83" t="str">
        <f t="shared" si="45"/>
        <v/>
      </c>
    </row>
    <row r="461" spans="6:7">
      <c r="F461" s="83" t="str">
        <f t="shared" si="44"/>
        <v/>
      </c>
      <c r="G461" s="83" t="str">
        <f t="shared" si="45"/>
        <v/>
      </c>
    </row>
    <row r="462" spans="6:7">
      <c r="F462" s="83" t="str">
        <f t="shared" si="44"/>
        <v/>
      </c>
      <c r="G462" s="83" t="str">
        <f t="shared" si="45"/>
        <v/>
      </c>
    </row>
    <row r="463" spans="6:7">
      <c r="F463" s="83" t="str">
        <f t="shared" si="44"/>
        <v/>
      </c>
      <c r="G463" s="83" t="str">
        <f t="shared" si="45"/>
        <v/>
      </c>
    </row>
    <row r="464" spans="6:7">
      <c r="F464" s="83" t="str">
        <f t="shared" si="44"/>
        <v/>
      </c>
      <c r="G464" s="83" t="str">
        <f t="shared" si="45"/>
        <v/>
      </c>
    </row>
    <row r="465" spans="6:7">
      <c r="F465" s="83" t="str">
        <f t="shared" si="44"/>
        <v/>
      </c>
      <c r="G465" s="83" t="str">
        <f t="shared" si="45"/>
        <v/>
      </c>
    </row>
    <row r="466" spans="6:7">
      <c r="F466" s="83" t="str">
        <f t="shared" si="44"/>
        <v/>
      </c>
      <c r="G466" s="83" t="str">
        <f t="shared" si="45"/>
        <v/>
      </c>
    </row>
    <row r="467" spans="6:7">
      <c r="F467" s="83" t="str">
        <f t="shared" si="44"/>
        <v/>
      </c>
      <c r="G467" s="83" t="str">
        <f t="shared" si="45"/>
        <v/>
      </c>
    </row>
    <row r="468" spans="6:7">
      <c r="F468" s="83" t="str">
        <f t="shared" si="44"/>
        <v/>
      </c>
      <c r="G468" s="83" t="str">
        <f t="shared" si="45"/>
        <v/>
      </c>
    </row>
    <row r="469" spans="6:7">
      <c r="F469" s="83" t="str">
        <f t="shared" si="44"/>
        <v/>
      </c>
      <c r="G469" s="83" t="str">
        <f t="shared" si="45"/>
        <v/>
      </c>
    </row>
    <row r="470" spans="6:7">
      <c r="F470" s="83" t="str">
        <f t="shared" si="44"/>
        <v/>
      </c>
      <c r="G470" s="83" t="str">
        <f t="shared" si="45"/>
        <v/>
      </c>
    </row>
    <row r="471" spans="6:7">
      <c r="F471" s="83" t="str">
        <f t="shared" si="44"/>
        <v/>
      </c>
      <c r="G471" s="83" t="str">
        <f t="shared" si="45"/>
        <v/>
      </c>
    </row>
    <row r="472" spans="6:7">
      <c r="F472" s="83" t="str">
        <f t="shared" si="44"/>
        <v/>
      </c>
      <c r="G472" s="83" t="str">
        <f t="shared" si="45"/>
        <v/>
      </c>
    </row>
    <row r="473" spans="6:7">
      <c r="F473" s="83" t="str">
        <f t="shared" si="44"/>
        <v/>
      </c>
      <c r="G473" s="83" t="str">
        <f t="shared" si="45"/>
        <v/>
      </c>
    </row>
    <row r="474" spans="6:7">
      <c r="F474" s="83" t="str">
        <f t="shared" si="44"/>
        <v/>
      </c>
      <c r="G474" s="83" t="str">
        <f t="shared" si="45"/>
        <v/>
      </c>
    </row>
    <row r="475" spans="6:7">
      <c r="F475" s="83" t="str">
        <f t="shared" si="44"/>
        <v/>
      </c>
      <c r="G475" s="83" t="str">
        <f t="shared" si="45"/>
        <v/>
      </c>
    </row>
    <row r="476" spans="6:7">
      <c r="F476" s="83" t="str">
        <f t="shared" si="44"/>
        <v/>
      </c>
      <c r="G476" s="83" t="str">
        <f t="shared" si="45"/>
        <v/>
      </c>
    </row>
    <row r="477" spans="6:7">
      <c r="F477" s="83" t="str">
        <f t="shared" si="44"/>
        <v/>
      </c>
      <c r="G477" s="83" t="str">
        <f t="shared" si="45"/>
        <v/>
      </c>
    </row>
    <row r="478" spans="6:7">
      <c r="F478" s="83" t="str">
        <f t="shared" si="44"/>
        <v/>
      </c>
      <c r="G478" s="83" t="str">
        <f t="shared" si="45"/>
        <v/>
      </c>
    </row>
    <row r="479" spans="6:7">
      <c r="F479" s="83" t="str">
        <f t="shared" si="44"/>
        <v/>
      </c>
      <c r="G479" s="83" t="str">
        <f t="shared" si="45"/>
        <v/>
      </c>
    </row>
    <row r="480" spans="6:7">
      <c r="F480" s="83" t="str">
        <f t="shared" si="44"/>
        <v/>
      </c>
      <c r="G480" s="83" t="str">
        <f t="shared" si="45"/>
        <v/>
      </c>
    </row>
    <row r="481" spans="6:7">
      <c r="F481" s="83" t="str">
        <f t="shared" si="44"/>
        <v/>
      </c>
      <c r="G481" s="83" t="str">
        <f t="shared" si="45"/>
        <v/>
      </c>
    </row>
    <row r="482" spans="6:7">
      <c r="F482" s="83" t="str">
        <f t="shared" si="44"/>
        <v/>
      </c>
      <c r="G482" s="83" t="str">
        <f t="shared" si="45"/>
        <v/>
      </c>
    </row>
    <row r="483" spans="6:7">
      <c r="F483" s="83" t="str">
        <f t="shared" si="44"/>
        <v/>
      </c>
      <c r="G483" s="83" t="str">
        <f t="shared" si="45"/>
        <v/>
      </c>
    </row>
    <row r="484" spans="6:7">
      <c r="F484" s="83" t="str">
        <f t="shared" si="44"/>
        <v/>
      </c>
      <c r="G484" s="83" t="str">
        <f t="shared" si="45"/>
        <v/>
      </c>
    </row>
    <row r="485" spans="6:7">
      <c r="F485" s="83" t="str">
        <f t="shared" si="44"/>
        <v/>
      </c>
      <c r="G485" s="83" t="str">
        <f t="shared" si="45"/>
        <v/>
      </c>
    </row>
    <row r="486" spans="6:7">
      <c r="F486" s="83" t="str">
        <f t="shared" si="44"/>
        <v/>
      </c>
      <c r="G486" s="83" t="str">
        <f t="shared" si="45"/>
        <v/>
      </c>
    </row>
    <row r="487" spans="6:7">
      <c r="F487" s="83" t="str">
        <f t="shared" si="44"/>
        <v/>
      </c>
      <c r="G487" s="83" t="str">
        <f t="shared" si="45"/>
        <v/>
      </c>
    </row>
    <row r="488" spans="6:7">
      <c r="F488" s="83" t="str">
        <f t="shared" si="44"/>
        <v/>
      </c>
      <c r="G488" s="83" t="str">
        <f t="shared" si="45"/>
        <v/>
      </c>
    </row>
    <row r="489" spans="6:7">
      <c r="F489" s="83" t="str">
        <f t="shared" si="44"/>
        <v/>
      </c>
      <c r="G489" s="83" t="str">
        <f t="shared" si="45"/>
        <v/>
      </c>
    </row>
    <row r="490" spans="6:7">
      <c r="F490" s="83" t="str">
        <f t="shared" si="44"/>
        <v/>
      </c>
      <c r="G490" s="83" t="str">
        <f t="shared" si="45"/>
        <v/>
      </c>
    </row>
    <row r="491" spans="6:7">
      <c r="F491" s="83" t="str">
        <f t="shared" si="44"/>
        <v/>
      </c>
      <c r="G491" s="83" t="str">
        <f t="shared" si="45"/>
        <v/>
      </c>
    </row>
    <row r="492" spans="6:7">
      <c r="F492" s="83" t="str">
        <f t="shared" si="44"/>
        <v/>
      </c>
      <c r="G492" s="83" t="str">
        <f t="shared" si="45"/>
        <v/>
      </c>
    </row>
    <row r="493" spans="6:7">
      <c r="F493" s="83" t="str">
        <f t="shared" ref="F493:F556" si="46">IF(D492=$I$12,0,IF(D493="","",I492*($F$12/12)))</f>
        <v/>
      </c>
      <c r="G493" s="83" t="str">
        <f t="shared" ref="G493:G556" si="47">IF(D492=$I$12,0,IF(D493="","",E493-F493))</f>
        <v/>
      </c>
    </row>
    <row r="494" spans="6:7">
      <c r="F494" s="83" t="str">
        <f t="shared" si="46"/>
        <v/>
      </c>
      <c r="G494" s="83" t="str">
        <f t="shared" si="47"/>
        <v/>
      </c>
    </row>
    <row r="495" spans="6:7">
      <c r="F495" s="83" t="str">
        <f t="shared" si="46"/>
        <v/>
      </c>
      <c r="G495" s="83" t="str">
        <f t="shared" si="47"/>
        <v/>
      </c>
    </row>
    <row r="496" spans="6:7">
      <c r="F496" s="83" t="str">
        <f t="shared" si="46"/>
        <v/>
      </c>
      <c r="G496" s="83" t="str">
        <f t="shared" si="47"/>
        <v/>
      </c>
    </row>
    <row r="497" spans="6:7">
      <c r="F497" s="83" t="str">
        <f t="shared" si="46"/>
        <v/>
      </c>
      <c r="G497" s="83" t="str">
        <f t="shared" si="47"/>
        <v/>
      </c>
    </row>
    <row r="498" spans="6:7">
      <c r="F498" s="83" t="str">
        <f t="shared" si="46"/>
        <v/>
      </c>
      <c r="G498" s="83" t="str">
        <f t="shared" si="47"/>
        <v/>
      </c>
    </row>
    <row r="499" spans="6:7">
      <c r="F499" s="83" t="str">
        <f t="shared" si="46"/>
        <v/>
      </c>
      <c r="G499" s="83" t="str">
        <f t="shared" si="47"/>
        <v/>
      </c>
    </row>
    <row r="500" spans="6:7">
      <c r="F500" s="83" t="str">
        <f t="shared" si="46"/>
        <v/>
      </c>
      <c r="G500" s="83" t="str">
        <f t="shared" si="47"/>
        <v/>
      </c>
    </row>
    <row r="501" spans="6:7">
      <c r="F501" s="83" t="str">
        <f t="shared" si="46"/>
        <v/>
      </c>
      <c r="G501" s="83" t="str">
        <f t="shared" si="47"/>
        <v/>
      </c>
    </row>
    <row r="502" spans="6:7">
      <c r="F502" s="83" t="str">
        <f t="shared" si="46"/>
        <v/>
      </c>
      <c r="G502" s="83" t="str">
        <f t="shared" si="47"/>
        <v/>
      </c>
    </row>
    <row r="503" spans="6:7">
      <c r="F503" s="83" t="str">
        <f t="shared" si="46"/>
        <v/>
      </c>
      <c r="G503" s="83" t="str">
        <f t="shared" si="47"/>
        <v/>
      </c>
    </row>
    <row r="504" spans="6:7">
      <c r="F504" s="83" t="str">
        <f t="shared" si="46"/>
        <v/>
      </c>
      <c r="G504" s="83" t="str">
        <f t="shared" si="47"/>
        <v/>
      </c>
    </row>
    <row r="505" spans="6:7">
      <c r="F505" s="83" t="str">
        <f t="shared" si="46"/>
        <v/>
      </c>
      <c r="G505" s="83" t="str">
        <f t="shared" si="47"/>
        <v/>
      </c>
    </row>
    <row r="506" spans="6:7">
      <c r="F506" s="83" t="str">
        <f t="shared" si="46"/>
        <v/>
      </c>
      <c r="G506" s="83" t="str">
        <f t="shared" si="47"/>
        <v/>
      </c>
    </row>
    <row r="507" spans="6:7">
      <c r="F507" s="83" t="str">
        <f t="shared" si="46"/>
        <v/>
      </c>
      <c r="G507" s="83" t="str">
        <f t="shared" si="47"/>
        <v/>
      </c>
    </row>
    <row r="508" spans="6:7">
      <c r="F508" s="83" t="str">
        <f t="shared" si="46"/>
        <v/>
      </c>
      <c r="G508" s="83" t="str">
        <f t="shared" si="47"/>
        <v/>
      </c>
    </row>
    <row r="509" spans="6:7">
      <c r="F509" s="83" t="str">
        <f t="shared" si="46"/>
        <v/>
      </c>
      <c r="G509" s="83" t="str">
        <f t="shared" si="47"/>
        <v/>
      </c>
    </row>
    <row r="510" spans="6:7">
      <c r="F510" s="83" t="str">
        <f t="shared" si="46"/>
        <v/>
      </c>
      <c r="G510" s="83" t="str">
        <f t="shared" si="47"/>
        <v/>
      </c>
    </row>
    <row r="511" spans="6:7">
      <c r="F511" s="83" t="str">
        <f t="shared" si="46"/>
        <v/>
      </c>
      <c r="G511" s="83" t="str">
        <f t="shared" si="47"/>
        <v/>
      </c>
    </row>
    <row r="512" spans="6:7">
      <c r="F512" s="83" t="str">
        <f t="shared" si="46"/>
        <v/>
      </c>
      <c r="G512" s="83" t="str">
        <f t="shared" si="47"/>
        <v/>
      </c>
    </row>
    <row r="513" spans="6:7">
      <c r="F513" s="83" t="str">
        <f t="shared" si="46"/>
        <v/>
      </c>
      <c r="G513" s="83" t="str">
        <f t="shared" si="47"/>
        <v/>
      </c>
    </row>
    <row r="514" spans="6:7">
      <c r="F514" s="83" t="str">
        <f t="shared" si="46"/>
        <v/>
      </c>
      <c r="G514" s="83" t="str">
        <f t="shared" si="47"/>
        <v/>
      </c>
    </row>
    <row r="515" spans="6:7">
      <c r="F515" s="83" t="str">
        <f t="shared" si="46"/>
        <v/>
      </c>
      <c r="G515" s="83" t="str">
        <f t="shared" si="47"/>
        <v/>
      </c>
    </row>
    <row r="516" spans="6:7">
      <c r="F516" s="83" t="str">
        <f t="shared" si="46"/>
        <v/>
      </c>
      <c r="G516" s="83" t="str">
        <f t="shared" si="47"/>
        <v/>
      </c>
    </row>
    <row r="517" spans="6:7">
      <c r="F517" s="83" t="str">
        <f t="shared" si="46"/>
        <v/>
      </c>
      <c r="G517" s="83" t="str">
        <f t="shared" si="47"/>
        <v/>
      </c>
    </row>
    <row r="518" spans="6:7">
      <c r="F518" s="83" t="str">
        <f t="shared" si="46"/>
        <v/>
      </c>
      <c r="G518" s="83" t="str">
        <f t="shared" si="47"/>
        <v/>
      </c>
    </row>
    <row r="519" spans="6:7">
      <c r="F519" s="83" t="str">
        <f t="shared" si="46"/>
        <v/>
      </c>
      <c r="G519" s="83" t="str">
        <f t="shared" si="47"/>
        <v/>
      </c>
    </row>
    <row r="520" spans="6:7">
      <c r="F520" s="83" t="str">
        <f t="shared" si="46"/>
        <v/>
      </c>
      <c r="G520" s="83" t="str">
        <f t="shared" si="47"/>
        <v/>
      </c>
    </row>
    <row r="521" spans="6:7">
      <c r="F521" s="83" t="str">
        <f t="shared" si="46"/>
        <v/>
      </c>
      <c r="G521" s="83" t="str">
        <f t="shared" si="47"/>
        <v/>
      </c>
    </row>
    <row r="522" spans="6:7">
      <c r="F522" s="83" t="str">
        <f t="shared" si="46"/>
        <v/>
      </c>
      <c r="G522" s="83" t="str">
        <f t="shared" si="47"/>
        <v/>
      </c>
    </row>
    <row r="523" spans="6:7">
      <c r="F523" s="83" t="str">
        <f t="shared" si="46"/>
        <v/>
      </c>
      <c r="G523" s="83" t="str">
        <f t="shared" si="47"/>
        <v/>
      </c>
    </row>
    <row r="524" spans="6:7">
      <c r="F524" s="83" t="str">
        <f t="shared" si="46"/>
        <v/>
      </c>
      <c r="G524" s="83" t="str">
        <f t="shared" si="47"/>
        <v/>
      </c>
    </row>
    <row r="525" spans="6:7">
      <c r="F525" s="83" t="str">
        <f t="shared" si="46"/>
        <v/>
      </c>
      <c r="G525" s="83" t="str">
        <f t="shared" si="47"/>
        <v/>
      </c>
    </row>
    <row r="526" spans="6:7">
      <c r="F526" s="83" t="str">
        <f t="shared" si="46"/>
        <v/>
      </c>
      <c r="G526" s="83" t="str">
        <f t="shared" si="47"/>
        <v/>
      </c>
    </row>
    <row r="527" spans="6:7">
      <c r="F527" s="83" t="str">
        <f t="shared" si="46"/>
        <v/>
      </c>
      <c r="G527" s="83" t="str">
        <f t="shared" si="47"/>
        <v/>
      </c>
    </row>
    <row r="528" spans="6:7">
      <c r="F528" s="83" t="str">
        <f t="shared" si="46"/>
        <v/>
      </c>
      <c r="G528" s="83" t="str">
        <f t="shared" si="47"/>
        <v/>
      </c>
    </row>
    <row r="529" spans="6:7">
      <c r="F529" s="83" t="str">
        <f t="shared" si="46"/>
        <v/>
      </c>
      <c r="G529" s="83" t="str">
        <f t="shared" si="47"/>
        <v/>
      </c>
    </row>
    <row r="530" spans="6:7">
      <c r="F530" s="83" t="str">
        <f t="shared" si="46"/>
        <v/>
      </c>
      <c r="G530" s="83" t="str">
        <f t="shared" si="47"/>
        <v/>
      </c>
    </row>
    <row r="531" spans="6:7">
      <c r="F531" s="83" t="str">
        <f t="shared" si="46"/>
        <v/>
      </c>
      <c r="G531" s="83" t="str">
        <f t="shared" si="47"/>
        <v/>
      </c>
    </row>
    <row r="532" spans="6:7">
      <c r="F532" s="83" t="str">
        <f t="shared" si="46"/>
        <v/>
      </c>
      <c r="G532" s="83" t="str">
        <f t="shared" si="47"/>
        <v/>
      </c>
    </row>
    <row r="533" spans="6:7">
      <c r="F533" s="83" t="str">
        <f t="shared" si="46"/>
        <v/>
      </c>
      <c r="G533" s="83" t="str">
        <f t="shared" si="47"/>
        <v/>
      </c>
    </row>
    <row r="534" spans="6:7">
      <c r="F534" s="83" t="str">
        <f t="shared" si="46"/>
        <v/>
      </c>
      <c r="G534" s="83" t="str">
        <f t="shared" si="47"/>
        <v/>
      </c>
    </row>
    <row r="535" spans="6:7">
      <c r="F535" s="83" t="str">
        <f t="shared" si="46"/>
        <v/>
      </c>
      <c r="G535" s="83" t="str">
        <f t="shared" si="47"/>
        <v/>
      </c>
    </row>
    <row r="536" spans="6:7">
      <c r="F536" s="83" t="str">
        <f t="shared" si="46"/>
        <v/>
      </c>
      <c r="G536" s="83" t="str">
        <f t="shared" si="47"/>
        <v/>
      </c>
    </row>
    <row r="537" spans="6:7">
      <c r="F537" s="83" t="str">
        <f t="shared" si="46"/>
        <v/>
      </c>
      <c r="G537" s="83" t="str">
        <f t="shared" si="47"/>
        <v/>
      </c>
    </row>
    <row r="538" spans="6:7">
      <c r="F538" s="83" t="str">
        <f t="shared" si="46"/>
        <v/>
      </c>
      <c r="G538" s="83" t="str">
        <f t="shared" si="47"/>
        <v/>
      </c>
    </row>
    <row r="539" spans="6:7">
      <c r="F539" s="83" t="str">
        <f t="shared" si="46"/>
        <v/>
      </c>
      <c r="G539" s="83" t="str">
        <f t="shared" si="47"/>
        <v/>
      </c>
    </row>
    <row r="540" spans="6:7">
      <c r="F540" s="83" t="str">
        <f t="shared" si="46"/>
        <v/>
      </c>
      <c r="G540" s="83" t="str">
        <f t="shared" si="47"/>
        <v/>
      </c>
    </row>
    <row r="541" spans="6:7">
      <c r="F541" s="83" t="str">
        <f t="shared" si="46"/>
        <v/>
      </c>
      <c r="G541" s="83" t="str">
        <f t="shared" si="47"/>
        <v/>
      </c>
    </row>
    <row r="542" spans="6:7">
      <c r="F542" s="83" t="str">
        <f t="shared" si="46"/>
        <v/>
      </c>
      <c r="G542" s="83" t="str">
        <f t="shared" si="47"/>
        <v/>
      </c>
    </row>
    <row r="543" spans="6:7">
      <c r="F543" s="83" t="str">
        <f t="shared" si="46"/>
        <v/>
      </c>
      <c r="G543" s="83" t="str">
        <f t="shared" si="47"/>
        <v/>
      </c>
    </row>
    <row r="544" spans="6:7">
      <c r="F544" s="83" t="str">
        <f t="shared" si="46"/>
        <v/>
      </c>
      <c r="G544" s="83" t="str">
        <f t="shared" si="47"/>
        <v/>
      </c>
    </row>
    <row r="545" spans="6:7">
      <c r="F545" s="83" t="str">
        <f t="shared" si="46"/>
        <v/>
      </c>
      <c r="G545" s="83" t="str">
        <f t="shared" si="47"/>
        <v/>
      </c>
    </row>
    <row r="546" spans="6:7">
      <c r="F546" s="83" t="str">
        <f t="shared" si="46"/>
        <v/>
      </c>
      <c r="G546" s="83" t="str">
        <f t="shared" si="47"/>
        <v/>
      </c>
    </row>
    <row r="547" spans="6:7">
      <c r="F547" s="83" t="str">
        <f t="shared" si="46"/>
        <v/>
      </c>
      <c r="G547" s="83" t="str">
        <f t="shared" si="47"/>
        <v/>
      </c>
    </row>
    <row r="548" spans="6:7">
      <c r="F548" s="83" t="str">
        <f t="shared" si="46"/>
        <v/>
      </c>
      <c r="G548" s="83" t="str">
        <f t="shared" si="47"/>
        <v/>
      </c>
    </row>
    <row r="549" spans="6:7">
      <c r="F549" s="83" t="str">
        <f t="shared" si="46"/>
        <v/>
      </c>
      <c r="G549" s="83" t="str">
        <f t="shared" si="47"/>
        <v/>
      </c>
    </row>
    <row r="550" spans="6:7">
      <c r="F550" s="83" t="str">
        <f t="shared" si="46"/>
        <v/>
      </c>
      <c r="G550" s="83" t="str">
        <f t="shared" si="47"/>
        <v/>
      </c>
    </row>
    <row r="551" spans="6:7">
      <c r="F551" s="83" t="str">
        <f t="shared" si="46"/>
        <v/>
      </c>
      <c r="G551" s="83" t="str">
        <f t="shared" si="47"/>
        <v/>
      </c>
    </row>
    <row r="552" spans="6:7">
      <c r="F552" s="83" t="str">
        <f t="shared" si="46"/>
        <v/>
      </c>
      <c r="G552" s="83" t="str">
        <f t="shared" si="47"/>
        <v/>
      </c>
    </row>
    <row r="553" spans="6:7">
      <c r="F553" s="83" t="str">
        <f t="shared" si="46"/>
        <v/>
      </c>
      <c r="G553" s="83" t="str">
        <f t="shared" si="47"/>
        <v/>
      </c>
    </row>
    <row r="554" spans="6:7">
      <c r="F554" s="83" t="str">
        <f t="shared" si="46"/>
        <v/>
      </c>
      <c r="G554" s="83" t="str">
        <f t="shared" si="47"/>
        <v/>
      </c>
    </row>
    <row r="555" spans="6:7">
      <c r="F555" s="83" t="str">
        <f t="shared" si="46"/>
        <v/>
      </c>
      <c r="G555" s="83" t="str">
        <f t="shared" si="47"/>
        <v/>
      </c>
    </row>
    <row r="556" spans="6:7">
      <c r="F556" s="83" t="str">
        <f t="shared" si="46"/>
        <v/>
      </c>
      <c r="G556" s="83" t="str">
        <f t="shared" si="47"/>
        <v/>
      </c>
    </row>
    <row r="557" spans="6:7">
      <c r="F557" s="83" t="str">
        <f t="shared" ref="F557:F620" si="48">IF(D556=$I$12,0,IF(D557="","",I556*($F$12/12)))</f>
        <v/>
      </c>
      <c r="G557" s="83" t="str">
        <f t="shared" ref="G557:G620" si="49">IF(D556=$I$12,0,IF(D557="","",E557-F557))</f>
        <v/>
      </c>
    </row>
    <row r="558" spans="6:7">
      <c r="F558" s="83" t="str">
        <f t="shared" si="48"/>
        <v/>
      </c>
      <c r="G558" s="83" t="str">
        <f t="shared" si="49"/>
        <v/>
      </c>
    </row>
    <row r="559" spans="6:7">
      <c r="F559" s="83" t="str">
        <f t="shared" si="48"/>
        <v/>
      </c>
      <c r="G559" s="83" t="str">
        <f t="shared" si="49"/>
        <v/>
      </c>
    </row>
    <row r="560" spans="6:7">
      <c r="F560" s="83" t="str">
        <f t="shared" si="48"/>
        <v/>
      </c>
      <c r="G560" s="83" t="str">
        <f t="shared" si="49"/>
        <v/>
      </c>
    </row>
    <row r="561" spans="6:7">
      <c r="F561" s="83" t="str">
        <f t="shared" si="48"/>
        <v/>
      </c>
      <c r="G561" s="83" t="str">
        <f t="shared" si="49"/>
        <v/>
      </c>
    </row>
    <row r="562" spans="6:7">
      <c r="F562" s="83" t="str">
        <f t="shared" si="48"/>
        <v/>
      </c>
      <c r="G562" s="83" t="str">
        <f t="shared" si="49"/>
        <v/>
      </c>
    </row>
    <row r="563" spans="6:7">
      <c r="F563" s="83" t="str">
        <f t="shared" si="48"/>
        <v/>
      </c>
      <c r="G563" s="83" t="str">
        <f t="shared" si="49"/>
        <v/>
      </c>
    </row>
    <row r="564" spans="6:7">
      <c r="F564" s="83" t="str">
        <f t="shared" si="48"/>
        <v/>
      </c>
      <c r="G564" s="83" t="str">
        <f t="shared" si="49"/>
        <v/>
      </c>
    </row>
    <row r="565" spans="6:7">
      <c r="F565" s="83" t="str">
        <f t="shared" si="48"/>
        <v/>
      </c>
      <c r="G565" s="83" t="str">
        <f t="shared" si="49"/>
        <v/>
      </c>
    </row>
    <row r="566" spans="6:7">
      <c r="F566" s="83" t="str">
        <f t="shared" si="48"/>
        <v/>
      </c>
      <c r="G566" s="83" t="str">
        <f t="shared" si="49"/>
        <v/>
      </c>
    </row>
    <row r="567" spans="6:7">
      <c r="F567" s="83" t="str">
        <f t="shared" si="48"/>
        <v/>
      </c>
      <c r="G567" s="83" t="str">
        <f t="shared" si="49"/>
        <v/>
      </c>
    </row>
    <row r="568" spans="6:7">
      <c r="F568" s="83" t="str">
        <f t="shared" si="48"/>
        <v/>
      </c>
      <c r="G568" s="83" t="str">
        <f t="shared" si="49"/>
        <v/>
      </c>
    </row>
    <row r="569" spans="6:7">
      <c r="F569" s="83" t="str">
        <f t="shared" si="48"/>
        <v/>
      </c>
      <c r="G569" s="83" t="str">
        <f t="shared" si="49"/>
        <v/>
      </c>
    </row>
    <row r="570" spans="6:7">
      <c r="F570" s="83" t="str">
        <f t="shared" si="48"/>
        <v/>
      </c>
      <c r="G570" s="83" t="str">
        <f t="shared" si="49"/>
        <v/>
      </c>
    </row>
    <row r="571" spans="6:7">
      <c r="F571" s="83" t="str">
        <f t="shared" si="48"/>
        <v/>
      </c>
      <c r="G571" s="83" t="str">
        <f t="shared" si="49"/>
        <v/>
      </c>
    </row>
    <row r="572" spans="6:7">
      <c r="F572" s="83" t="str">
        <f t="shared" si="48"/>
        <v/>
      </c>
      <c r="G572" s="83" t="str">
        <f t="shared" si="49"/>
        <v/>
      </c>
    </row>
    <row r="573" spans="6:7">
      <c r="F573" s="83" t="str">
        <f t="shared" si="48"/>
        <v/>
      </c>
      <c r="G573" s="83" t="str">
        <f t="shared" si="49"/>
        <v/>
      </c>
    </row>
    <row r="574" spans="6:7">
      <c r="F574" s="83" t="str">
        <f t="shared" si="48"/>
        <v/>
      </c>
      <c r="G574" s="83" t="str">
        <f t="shared" si="49"/>
        <v/>
      </c>
    </row>
    <row r="575" spans="6:7">
      <c r="F575" s="83" t="str">
        <f t="shared" si="48"/>
        <v/>
      </c>
      <c r="G575" s="83" t="str">
        <f t="shared" si="49"/>
        <v/>
      </c>
    </row>
    <row r="576" spans="6:7">
      <c r="F576" s="83" t="str">
        <f t="shared" si="48"/>
        <v/>
      </c>
      <c r="G576" s="83" t="str">
        <f t="shared" si="49"/>
        <v/>
      </c>
    </row>
    <row r="577" spans="6:7">
      <c r="F577" s="83" t="str">
        <f t="shared" si="48"/>
        <v/>
      </c>
      <c r="G577" s="83" t="str">
        <f t="shared" si="49"/>
        <v/>
      </c>
    </row>
    <row r="578" spans="6:7">
      <c r="F578" s="83" t="str">
        <f t="shared" si="48"/>
        <v/>
      </c>
      <c r="G578" s="83" t="str">
        <f t="shared" si="49"/>
        <v/>
      </c>
    </row>
    <row r="579" spans="6:7">
      <c r="F579" s="83" t="str">
        <f t="shared" si="48"/>
        <v/>
      </c>
      <c r="G579" s="83" t="str">
        <f t="shared" si="49"/>
        <v/>
      </c>
    </row>
    <row r="580" spans="6:7">
      <c r="F580" s="83" t="str">
        <f t="shared" si="48"/>
        <v/>
      </c>
      <c r="G580" s="83" t="str">
        <f t="shared" si="49"/>
        <v/>
      </c>
    </row>
    <row r="581" spans="6:7">
      <c r="F581" s="83" t="str">
        <f t="shared" si="48"/>
        <v/>
      </c>
      <c r="G581" s="83" t="str">
        <f t="shared" si="49"/>
        <v/>
      </c>
    </row>
    <row r="582" spans="6:7">
      <c r="F582" s="83" t="str">
        <f t="shared" si="48"/>
        <v/>
      </c>
      <c r="G582" s="83" t="str">
        <f t="shared" si="49"/>
        <v/>
      </c>
    </row>
    <row r="583" spans="6:7">
      <c r="F583" s="83" t="str">
        <f t="shared" si="48"/>
        <v/>
      </c>
      <c r="G583" s="83" t="str">
        <f t="shared" si="49"/>
        <v/>
      </c>
    </row>
    <row r="584" spans="6:7">
      <c r="F584" s="83" t="str">
        <f t="shared" si="48"/>
        <v/>
      </c>
      <c r="G584" s="83" t="str">
        <f t="shared" si="49"/>
        <v/>
      </c>
    </row>
    <row r="585" spans="6:7">
      <c r="F585" s="83" t="str">
        <f t="shared" si="48"/>
        <v/>
      </c>
      <c r="G585" s="83" t="str">
        <f t="shared" si="49"/>
        <v/>
      </c>
    </row>
    <row r="586" spans="6:7">
      <c r="F586" s="83" t="str">
        <f t="shared" si="48"/>
        <v/>
      </c>
      <c r="G586" s="83" t="str">
        <f t="shared" si="49"/>
        <v/>
      </c>
    </row>
    <row r="587" spans="6:7">
      <c r="F587" s="83" t="str">
        <f t="shared" si="48"/>
        <v/>
      </c>
      <c r="G587" s="83" t="str">
        <f t="shared" si="49"/>
        <v/>
      </c>
    </row>
    <row r="588" spans="6:7">
      <c r="F588" s="83" t="str">
        <f t="shared" si="48"/>
        <v/>
      </c>
      <c r="G588" s="83" t="str">
        <f t="shared" si="49"/>
        <v/>
      </c>
    </row>
    <row r="589" spans="6:7">
      <c r="F589" s="83" t="str">
        <f t="shared" si="48"/>
        <v/>
      </c>
      <c r="G589" s="83" t="str">
        <f t="shared" si="49"/>
        <v/>
      </c>
    </row>
    <row r="590" spans="6:7">
      <c r="F590" s="83" t="str">
        <f t="shared" si="48"/>
        <v/>
      </c>
      <c r="G590" s="83" t="str">
        <f t="shared" si="49"/>
        <v/>
      </c>
    </row>
    <row r="591" spans="6:7">
      <c r="F591" s="83" t="str">
        <f t="shared" si="48"/>
        <v/>
      </c>
      <c r="G591" s="83" t="str">
        <f t="shared" si="49"/>
        <v/>
      </c>
    </row>
    <row r="592" spans="6:7">
      <c r="F592" s="83" t="str">
        <f t="shared" si="48"/>
        <v/>
      </c>
      <c r="G592" s="83" t="str">
        <f t="shared" si="49"/>
        <v/>
      </c>
    </row>
    <row r="593" spans="6:7">
      <c r="F593" s="83" t="str">
        <f t="shared" si="48"/>
        <v/>
      </c>
      <c r="G593" s="83" t="str">
        <f t="shared" si="49"/>
        <v/>
      </c>
    </row>
    <row r="594" spans="6:7">
      <c r="F594" s="83" t="str">
        <f t="shared" si="48"/>
        <v/>
      </c>
      <c r="G594" s="83" t="str">
        <f t="shared" si="49"/>
        <v/>
      </c>
    </row>
    <row r="595" spans="6:7">
      <c r="F595" s="83" t="str">
        <f t="shared" si="48"/>
        <v/>
      </c>
      <c r="G595" s="83" t="str">
        <f t="shared" si="49"/>
        <v/>
      </c>
    </row>
    <row r="596" spans="6:7">
      <c r="F596" s="83" t="str">
        <f t="shared" si="48"/>
        <v/>
      </c>
      <c r="G596" s="83" t="str">
        <f t="shared" si="49"/>
        <v/>
      </c>
    </row>
    <row r="597" spans="6:7">
      <c r="F597" s="83" t="str">
        <f t="shared" si="48"/>
        <v/>
      </c>
      <c r="G597" s="83" t="str">
        <f t="shared" si="49"/>
        <v/>
      </c>
    </row>
    <row r="598" spans="6:7">
      <c r="F598" s="83" t="str">
        <f t="shared" si="48"/>
        <v/>
      </c>
      <c r="G598" s="83" t="str">
        <f t="shared" si="49"/>
        <v/>
      </c>
    </row>
    <row r="599" spans="6:7">
      <c r="F599" s="83" t="str">
        <f t="shared" si="48"/>
        <v/>
      </c>
      <c r="G599" s="83" t="str">
        <f t="shared" si="49"/>
        <v/>
      </c>
    </row>
    <row r="600" spans="6:7">
      <c r="F600" s="83" t="str">
        <f t="shared" si="48"/>
        <v/>
      </c>
      <c r="G600" s="83" t="str">
        <f t="shared" si="49"/>
        <v/>
      </c>
    </row>
    <row r="601" spans="6:7">
      <c r="F601" s="83" t="str">
        <f t="shared" si="48"/>
        <v/>
      </c>
      <c r="G601" s="83" t="str">
        <f t="shared" si="49"/>
        <v/>
      </c>
    </row>
    <row r="602" spans="6:7">
      <c r="F602" s="83" t="str">
        <f t="shared" si="48"/>
        <v/>
      </c>
      <c r="G602" s="83" t="str">
        <f t="shared" si="49"/>
        <v/>
      </c>
    </row>
    <row r="603" spans="6:7">
      <c r="F603" s="83" t="str">
        <f t="shared" si="48"/>
        <v/>
      </c>
      <c r="G603" s="83" t="str">
        <f t="shared" si="49"/>
        <v/>
      </c>
    </row>
    <row r="604" spans="6:7">
      <c r="F604" s="83" t="str">
        <f t="shared" si="48"/>
        <v/>
      </c>
      <c r="G604" s="83" t="str">
        <f t="shared" si="49"/>
        <v/>
      </c>
    </row>
    <row r="605" spans="6:7">
      <c r="F605" s="83" t="str">
        <f t="shared" si="48"/>
        <v/>
      </c>
      <c r="G605" s="83" t="str">
        <f t="shared" si="49"/>
        <v/>
      </c>
    </row>
    <row r="606" spans="6:7">
      <c r="F606" s="83" t="str">
        <f t="shared" si="48"/>
        <v/>
      </c>
      <c r="G606" s="83" t="str">
        <f t="shared" si="49"/>
        <v/>
      </c>
    </row>
    <row r="607" spans="6:7">
      <c r="F607" s="83" t="str">
        <f t="shared" si="48"/>
        <v/>
      </c>
      <c r="G607" s="83" t="str">
        <f t="shared" si="49"/>
        <v/>
      </c>
    </row>
    <row r="608" spans="6:7">
      <c r="F608" s="83" t="str">
        <f t="shared" si="48"/>
        <v/>
      </c>
      <c r="G608" s="83" t="str">
        <f t="shared" si="49"/>
        <v/>
      </c>
    </row>
    <row r="609" spans="6:7">
      <c r="F609" s="83" t="str">
        <f t="shared" si="48"/>
        <v/>
      </c>
      <c r="G609" s="83" t="str">
        <f t="shared" si="49"/>
        <v/>
      </c>
    </row>
    <row r="610" spans="6:7">
      <c r="F610" s="83" t="str">
        <f t="shared" si="48"/>
        <v/>
      </c>
      <c r="G610" s="83" t="str">
        <f t="shared" si="49"/>
        <v/>
      </c>
    </row>
    <row r="611" spans="6:7">
      <c r="F611" s="83" t="str">
        <f t="shared" si="48"/>
        <v/>
      </c>
      <c r="G611" s="83" t="str">
        <f t="shared" si="49"/>
        <v/>
      </c>
    </row>
    <row r="612" spans="6:7">
      <c r="F612" s="83" t="str">
        <f t="shared" si="48"/>
        <v/>
      </c>
      <c r="G612" s="83" t="str">
        <f t="shared" si="49"/>
        <v/>
      </c>
    </row>
    <row r="613" spans="6:7">
      <c r="F613" s="83" t="str">
        <f t="shared" si="48"/>
        <v/>
      </c>
      <c r="G613" s="83" t="str">
        <f t="shared" si="49"/>
        <v/>
      </c>
    </row>
    <row r="614" spans="6:7">
      <c r="F614" s="83" t="str">
        <f t="shared" si="48"/>
        <v/>
      </c>
      <c r="G614" s="83" t="str">
        <f t="shared" si="49"/>
        <v/>
      </c>
    </row>
    <row r="615" spans="6:7">
      <c r="F615" s="83" t="str">
        <f t="shared" si="48"/>
        <v/>
      </c>
      <c r="G615" s="83" t="str">
        <f t="shared" si="49"/>
        <v/>
      </c>
    </row>
    <row r="616" spans="6:7">
      <c r="F616" s="83" t="str">
        <f t="shared" si="48"/>
        <v/>
      </c>
      <c r="G616" s="83" t="str">
        <f t="shared" si="49"/>
        <v/>
      </c>
    </row>
    <row r="617" spans="6:7">
      <c r="F617" s="83" t="str">
        <f t="shared" si="48"/>
        <v/>
      </c>
      <c r="G617" s="83" t="str">
        <f t="shared" si="49"/>
        <v/>
      </c>
    </row>
    <row r="618" spans="6:7">
      <c r="F618" s="83" t="str">
        <f t="shared" si="48"/>
        <v/>
      </c>
      <c r="G618" s="83" t="str">
        <f t="shared" si="49"/>
        <v/>
      </c>
    </row>
    <row r="619" spans="6:7">
      <c r="F619" s="83" t="str">
        <f t="shared" si="48"/>
        <v/>
      </c>
      <c r="G619" s="83" t="str">
        <f t="shared" si="49"/>
        <v/>
      </c>
    </row>
    <row r="620" spans="6:7">
      <c r="F620" s="83" t="str">
        <f t="shared" si="48"/>
        <v/>
      </c>
      <c r="G620" s="83" t="str">
        <f t="shared" si="49"/>
        <v/>
      </c>
    </row>
    <row r="621" spans="6:7">
      <c r="F621" s="83" t="str">
        <f t="shared" ref="F621:F684" si="50">IF(D620=$I$12,0,IF(D621="","",I620*($F$12/12)))</f>
        <v/>
      </c>
      <c r="G621" s="83" t="str">
        <f t="shared" ref="G621:G684" si="51">IF(D620=$I$12,0,IF(D621="","",E621-F621))</f>
        <v/>
      </c>
    </row>
    <row r="622" spans="6:7">
      <c r="F622" s="83" t="str">
        <f t="shared" si="50"/>
        <v/>
      </c>
      <c r="G622" s="83" t="str">
        <f t="shared" si="51"/>
        <v/>
      </c>
    </row>
    <row r="623" spans="6:7">
      <c r="F623" s="83" t="str">
        <f t="shared" si="50"/>
        <v/>
      </c>
      <c r="G623" s="83" t="str">
        <f t="shared" si="51"/>
        <v/>
      </c>
    </row>
    <row r="624" spans="6:7">
      <c r="F624" s="83" t="str">
        <f t="shared" si="50"/>
        <v/>
      </c>
      <c r="G624" s="83" t="str">
        <f t="shared" si="51"/>
        <v/>
      </c>
    </row>
    <row r="625" spans="6:7">
      <c r="F625" s="83" t="str">
        <f t="shared" si="50"/>
        <v/>
      </c>
      <c r="G625" s="83" t="str">
        <f t="shared" si="51"/>
        <v/>
      </c>
    </row>
    <row r="626" spans="6:7">
      <c r="F626" s="83" t="str">
        <f t="shared" si="50"/>
        <v/>
      </c>
      <c r="G626" s="83" t="str">
        <f t="shared" si="51"/>
        <v/>
      </c>
    </row>
    <row r="627" spans="6:7">
      <c r="F627" s="83" t="str">
        <f t="shared" si="50"/>
        <v/>
      </c>
      <c r="G627" s="83" t="str">
        <f t="shared" si="51"/>
        <v/>
      </c>
    </row>
    <row r="628" spans="6:7">
      <c r="F628" s="83" t="str">
        <f t="shared" si="50"/>
        <v/>
      </c>
      <c r="G628" s="83" t="str">
        <f t="shared" si="51"/>
        <v/>
      </c>
    </row>
    <row r="629" spans="6:7">
      <c r="F629" s="83" t="str">
        <f t="shared" si="50"/>
        <v/>
      </c>
      <c r="G629" s="83" t="str">
        <f t="shared" si="51"/>
        <v/>
      </c>
    </row>
    <row r="630" spans="6:7">
      <c r="F630" s="83" t="str">
        <f t="shared" si="50"/>
        <v/>
      </c>
      <c r="G630" s="83" t="str">
        <f t="shared" si="51"/>
        <v/>
      </c>
    </row>
    <row r="631" spans="6:7">
      <c r="F631" s="83" t="str">
        <f t="shared" si="50"/>
        <v/>
      </c>
      <c r="G631" s="83" t="str">
        <f t="shared" si="51"/>
        <v/>
      </c>
    </row>
    <row r="632" spans="6:7">
      <c r="F632" s="83" t="str">
        <f t="shared" si="50"/>
        <v/>
      </c>
      <c r="G632" s="83" t="str">
        <f t="shared" si="51"/>
        <v/>
      </c>
    </row>
    <row r="633" spans="6:7">
      <c r="F633" s="83" t="str">
        <f t="shared" si="50"/>
        <v/>
      </c>
      <c r="G633" s="83" t="str">
        <f t="shared" si="51"/>
        <v/>
      </c>
    </row>
    <row r="634" spans="6:7">
      <c r="F634" s="83" t="str">
        <f t="shared" si="50"/>
        <v/>
      </c>
      <c r="G634" s="83" t="str">
        <f t="shared" si="51"/>
        <v/>
      </c>
    </row>
    <row r="635" spans="6:7">
      <c r="F635" s="83" t="str">
        <f t="shared" si="50"/>
        <v/>
      </c>
      <c r="G635" s="83" t="str">
        <f t="shared" si="51"/>
        <v/>
      </c>
    </row>
    <row r="636" spans="6:7">
      <c r="F636" s="83" t="str">
        <f t="shared" si="50"/>
        <v/>
      </c>
      <c r="G636" s="83" t="str">
        <f t="shared" si="51"/>
        <v/>
      </c>
    </row>
    <row r="637" spans="6:7">
      <c r="F637" s="83" t="str">
        <f t="shared" si="50"/>
        <v/>
      </c>
      <c r="G637" s="83" t="str">
        <f t="shared" si="51"/>
        <v/>
      </c>
    </row>
    <row r="638" spans="6:7">
      <c r="F638" s="83" t="str">
        <f t="shared" si="50"/>
        <v/>
      </c>
      <c r="G638" s="83" t="str">
        <f t="shared" si="51"/>
        <v/>
      </c>
    </row>
    <row r="639" spans="6:7">
      <c r="F639" s="83" t="str">
        <f t="shared" si="50"/>
        <v/>
      </c>
      <c r="G639" s="83" t="str">
        <f t="shared" si="51"/>
        <v/>
      </c>
    </row>
    <row r="640" spans="6:7">
      <c r="F640" s="83" t="str">
        <f t="shared" si="50"/>
        <v/>
      </c>
      <c r="G640" s="83" t="str">
        <f t="shared" si="51"/>
        <v/>
      </c>
    </row>
    <row r="641" spans="6:7">
      <c r="F641" s="83" t="str">
        <f t="shared" si="50"/>
        <v/>
      </c>
      <c r="G641" s="83" t="str">
        <f t="shared" si="51"/>
        <v/>
      </c>
    </row>
    <row r="642" spans="6:7">
      <c r="F642" s="83" t="str">
        <f t="shared" si="50"/>
        <v/>
      </c>
      <c r="G642" s="83" t="str">
        <f t="shared" si="51"/>
        <v/>
      </c>
    </row>
    <row r="643" spans="6:7">
      <c r="F643" s="83" t="str">
        <f t="shared" si="50"/>
        <v/>
      </c>
      <c r="G643" s="83" t="str">
        <f t="shared" si="51"/>
        <v/>
      </c>
    </row>
    <row r="644" spans="6:7">
      <c r="F644" s="83" t="str">
        <f t="shared" si="50"/>
        <v/>
      </c>
      <c r="G644" s="83" t="str">
        <f t="shared" si="51"/>
        <v/>
      </c>
    </row>
    <row r="645" spans="6:7">
      <c r="F645" s="83" t="str">
        <f t="shared" si="50"/>
        <v/>
      </c>
      <c r="G645" s="83" t="str">
        <f t="shared" si="51"/>
        <v/>
      </c>
    </row>
    <row r="646" spans="6:7">
      <c r="F646" s="83" t="str">
        <f t="shared" si="50"/>
        <v/>
      </c>
      <c r="G646" s="83" t="str">
        <f t="shared" si="51"/>
        <v/>
      </c>
    </row>
    <row r="647" spans="6:7">
      <c r="F647" s="83" t="str">
        <f t="shared" si="50"/>
        <v/>
      </c>
      <c r="G647" s="83" t="str">
        <f t="shared" si="51"/>
        <v/>
      </c>
    </row>
    <row r="648" spans="6:7">
      <c r="F648" s="83" t="str">
        <f t="shared" si="50"/>
        <v/>
      </c>
      <c r="G648" s="83" t="str">
        <f t="shared" si="51"/>
        <v/>
      </c>
    </row>
    <row r="649" spans="6:7">
      <c r="F649" s="83" t="str">
        <f t="shared" si="50"/>
        <v/>
      </c>
      <c r="G649" s="83" t="str">
        <f t="shared" si="51"/>
        <v/>
      </c>
    </row>
    <row r="650" spans="6:7">
      <c r="F650" s="83" t="str">
        <f t="shared" si="50"/>
        <v/>
      </c>
      <c r="G650" s="83" t="str">
        <f t="shared" si="51"/>
        <v/>
      </c>
    </row>
    <row r="651" spans="6:7">
      <c r="F651" s="83" t="str">
        <f t="shared" si="50"/>
        <v/>
      </c>
      <c r="G651" s="83" t="str">
        <f t="shared" si="51"/>
        <v/>
      </c>
    </row>
    <row r="652" spans="6:7">
      <c r="F652" s="83" t="str">
        <f t="shared" si="50"/>
        <v/>
      </c>
      <c r="G652" s="83" t="str">
        <f t="shared" si="51"/>
        <v/>
      </c>
    </row>
    <row r="653" spans="6:7">
      <c r="F653" s="83" t="str">
        <f t="shared" si="50"/>
        <v/>
      </c>
      <c r="G653" s="83" t="str">
        <f t="shared" si="51"/>
        <v/>
      </c>
    </row>
    <row r="654" spans="6:7">
      <c r="F654" s="83" t="str">
        <f t="shared" si="50"/>
        <v/>
      </c>
      <c r="G654" s="83" t="str">
        <f t="shared" si="51"/>
        <v/>
      </c>
    </row>
    <row r="655" spans="6:7">
      <c r="F655" s="83" t="str">
        <f t="shared" si="50"/>
        <v/>
      </c>
      <c r="G655" s="83" t="str">
        <f t="shared" si="51"/>
        <v/>
      </c>
    </row>
    <row r="656" spans="6:7">
      <c r="F656" s="83" t="str">
        <f t="shared" si="50"/>
        <v/>
      </c>
      <c r="G656" s="83" t="str">
        <f t="shared" si="51"/>
        <v/>
      </c>
    </row>
    <row r="657" spans="6:7">
      <c r="F657" s="83" t="str">
        <f t="shared" si="50"/>
        <v/>
      </c>
      <c r="G657" s="83" t="str">
        <f t="shared" si="51"/>
        <v/>
      </c>
    </row>
    <row r="658" spans="6:7">
      <c r="F658" s="83" t="str">
        <f t="shared" si="50"/>
        <v/>
      </c>
      <c r="G658" s="83" t="str">
        <f t="shared" si="51"/>
        <v/>
      </c>
    </row>
    <row r="659" spans="6:7">
      <c r="F659" s="83" t="str">
        <f t="shared" si="50"/>
        <v/>
      </c>
      <c r="G659" s="83" t="str">
        <f t="shared" si="51"/>
        <v/>
      </c>
    </row>
    <row r="660" spans="6:7">
      <c r="F660" s="83" t="str">
        <f t="shared" si="50"/>
        <v/>
      </c>
      <c r="G660" s="83" t="str">
        <f t="shared" si="51"/>
        <v/>
      </c>
    </row>
    <row r="661" spans="6:7">
      <c r="F661" s="83" t="str">
        <f t="shared" si="50"/>
        <v/>
      </c>
      <c r="G661" s="83" t="str">
        <f t="shared" si="51"/>
        <v/>
      </c>
    </row>
    <row r="662" spans="6:7">
      <c r="F662" s="83" t="str">
        <f t="shared" si="50"/>
        <v/>
      </c>
      <c r="G662" s="83" t="str">
        <f t="shared" si="51"/>
        <v/>
      </c>
    </row>
    <row r="663" spans="6:7">
      <c r="F663" s="83" t="str">
        <f t="shared" si="50"/>
        <v/>
      </c>
      <c r="G663" s="83" t="str">
        <f t="shared" si="51"/>
        <v/>
      </c>
    </row>
    <row r="664" spans="6:7">
      <c r="F664" s="83" t="str">
        <f t="shared" si="50"/>
        <v/>
      </c>
      <c r="G664" s="83" t="str">
        <f t="shared" si="51"/>
        <v/>
      </c>
    </row>
    <row r="665" spans="6:7">
      <c r="F665" s="83" t="str">
        <f t="shared" si="50"/>
        <v/>
      </c>
      <c r="G665" s="83" t="str">
        <f t="shared" si="51"/>
        <v/>
      </c>
    </row>
    <row r="666" spans="6:7">
      <c r="F666" s="83" t="str">
        <f t="shared" si="50"/>
        <v/>
      </c>
      <c r="G666" s="83" t="str">
        <f t="shared" si="51"/>
        <v/>
      </c>
    </row>
    <row r="667" spans="6:7">
      <c r="F667" s="83" t="str">
        <f t="shared" si="50"/>
        <v/>
      </c>
      <c r="G667" s="83" t="str">
        <f t="shared" si="51"/>
        <v/>
      </c>
    </row>
    <row r="668" spans="6:7">
      <c r="F668" s="83" t="str">
        <f t="shared" si="50"/>
        <v/>
      </c>
      <c r="G668" s="83" t="str">
        <f t="shared" si="51"/>
        <v/>
      </c>
    </row>
    <row r="669" spans="6:7">
      <c r="F669" s="83" t="str">
        <f t="shared" si="50"/>
        <v/>
      </c>
      <c r="G669" s="83" t="str">
        <f t="shared" si="51"/>
        <v/>
      </c>
    </row>
    <row r="670" spans="6:7">
      <c r="F670" s="83" t="str">
        <f t="shared" si="50"/>
        <v/>
      </c>
      <c r="G670" s="83" t="str">
        <f t="shared" si="51"/>
        <v/>
      </c>
    </row>
    <row r="671" spans="6:7">
      <c r="F671" s="83" t="str">
        <f t="shared" si="50"/>
        <v/>
      </c>
      <c r="G671" s="83" t="str">
        <f t="shared" si="51"/>
        <v/>
      </c>
    </row>
    <row r="672" spans="6:7">
      <c r="F672" s="83" t="str">
        <f t="shared" si="50"/>
        <v/>
      </c>
      <c r="G672" s="83" t="str">
        <f t="shared" si="51"/>
        <v/>
      </c>
    </row>
    <row r="673" spans="6:7">
      <c r="F673" s="83" t="str">
        <f t="shared" si="50"/>
        <v/>
      </c>
      <c r="G673" s="83" t="str">
        <f t="shared" si="51"/>
        <v/>
      </c>
    </row>
    <row r="674" spans="6:7">
      <c r="F674" s="83" t="str">
        <f t="shared" si="50"/>
        <v/>
      </c>
      <c r="G674" s="83" t="str">
        <f t="shared" si="51"/>
        <v/>
      </c>
    </row>
    <row r="675" spans="6:7">
      <c r="F675" s="83" t="str">
        <f t="shared" si="50"/>
        <v/>
      </c>
      <c r="G675" s="83" t="str">
        <f t="shared" si="51"/>
        <v/>
      </c>
    </row>
    <row r="676" spans="6:7">
      <c r="F676" s="83" t="str">
        <f t="shared" si="50"/>
        <v/>
      </c>
      <c r="G676" s="83" t="str">
        <f t="shared" si="51"/>
        <v/>
      </c>
    </row>
    <row r="677" spans="6:7">
      <c r="F677" s="83" t="str">
        <f t="shared" si="50"/>
        <v/>
      </c>
      <c r="G677" s="83" t="str">
        <f t="shared" si="51"/>
        <v/>
      </c>
    </row>
    <row r="678" spans="6:7">
      <c r="F678" s="83" t="str">
        <f t="shared" si="50"/>
        <v/>
      </c>
      <c r="G678" s="83" t="str">
        <f t="shared" si="51"/>
        <v/>
      </c>
    </row>
    <row r="679" spans="6:7">
      <c r="F679" s="83" t="str">
        <f t="shared" si="50"/>
        <v/>
      </c>
      <c r="G679" s="83" t="str">
        <f t="shared" si="51"/>
        <v/>
      </c>
    </row>
    <row r="680" spans="6:7">
      <c r="F680" s="83" t="str">
        <f t="shared" si="50"/>
        <v/>
      </c>
      <c r="G680" s="83" t="str">
        <f t="shared" si="51"/>
        <v/>
      </c>
    </row>
    <row r="681" spans="6:7">
      <c r="F681" s="83" t="str">
        <f t="shared" si="50"/>
        <v/>
      </c>
      <c r="G681" s="83" t="str">
        <f t="shared" si="51"/>
        <v/>
      </c>
    </row>
    <row r="682" spans="6:7">
      <c r="F682" s="83" t="str">
        <f t="shared" si="50"/>
        <v/>
      </c>
      <c r="G682" s="83" t="str">
        <f t="shared" si="51"/>
        <v/>
      </c>
    </row>
    <row r="683" spans="6:7">
      <c r="F683" s="83" t="str">
        <f t="shared" si="50"/>
        <v/>
      </c>
      <c r="G683" s="83" t="str">
        <f t="shared" si="51"/>
        <v/>
      </c>
    </row>
    <row r="684" spans="6:7">
      <c r="F684" s="83" t="str">
        <f t="shared" si="50"/>
        <v/>
      </c>
      <c r="G684" s="83" t="str">
        <f t="shared" si="51"/>
        <v/>
      </c>
    </row>
    <row r="685" spans="6:7">
      <c r="F685" s="83" t="str">
        <f t="shared" ref="F685:F748" si="52">IF(D684=$I$12,0,IF(D685="","",I684*($F$12/12)))</f>
        <v/>
      </c>
      <c r="G685" s="83" t="str">
        <f t="shared" ref="G685:G748" si="53">IF(D684=$I$12,0,IF(D685="","",E685-F685))</f>
        <v/>
      </c>
    </row>
    <row r="686" spans="6:7">
      <c r="F686" s="83" t="str">
        <f t="shared" si="52"/>
        <v/>
      </c>
      <c r="G686" s="83" t="str">
        <f t="shared" si="53"/>
        <v/>
      </c>
    </row>
    <row r="687" spans="6:7">
      <c r="F687" s="83" t="str">
        <f t="shared" si="52"/>
        <v/>
      </c>
      <c r="G687" s="83" t="str">
        <f t="shared" si="53"/>
        <v/>
      </c>
    </row>
    <row r="688" spans="6:7">
      <c r="F688" s="83" t="str">
        <f t="shared" si="52"/>
        <v/>
      </c>
      <c r="G688" s="83" t="str">
        <f t="shared" si="53"/>
        <v/>
      </c>
    </row>
    <row r="689" spans="6:7">
      <c r="F689" s="83" t="str">
        <f t="shared" si="52"/>
        <v/>
      </c>
      <c r="G689" s="83" t="str">
        <f t="shared" si="53"/>
        <v/>
      </c>
    </row>
    <row r="690" spans="6:7">
      <c r="F690" s="83" t="str">
        <f t="shared" si="52"/>
        <v/>
      </c>
      <c r="G690" s="83" t="str">
        <f t="shared" si="53"/>
        <v/>
      </c>
    </row>
    <row r="691" spans="6:7">
      <c r="F691" s="83" t="str">
        <f t="shared" si="52"/>
        <v/>
      </c>
      <c r="G691" s="83" t="str">
        <f t="shared" si="53"/>
        <v/>
      </c>
    </row>
    <row r="692" spans="6:7">
      <c r="F692" s="83" t="str">
        <f t="shared" si="52"/>
        <v/>
      </c>
      <c r="G692" s="83" t="str">
        <f t="shared" si="53"/>
        <v/>
      </c>
    </row>
    <row r="693" spans="6:7">
      <c r="F693" s="83" t="str">
        <f t="shared" si="52"/>
        <v/>
      </c>
      <c r="G693" s="83" t="str">
        <f t="shared" si="53"/>
        <v/>
      </c>
    </row>
    <row r="694" spans="6:7">
      <c r="F694" s="83" t="str">
        <f t="shared" si="52"/>
        <v/>
      </c>
      <c r="G694" s="83" t="str">
        <f t="shared" si="53"/>
        <v/>
      </c>
    </row>
    <row r="695" spans="6:7">
      <c r="F695" s="83" t="str">
        <f t="shared" si="52"/>
        <v/>
      </c>
      <c r="G695" s="83" t="str">
        <f t="shared" si="53"/>
        <v/>
      </c>
    </row>
    <row r="696" spans="6:7">
      <c r="F696" s="83" t="str">
        <f t="shared" si="52"/>
        <v/>
      </c>
      <c r="G696" s="83" t="str">
        <f t="shared" si="53"/>
        <v/>
      </c>
    </row>
    <row r="697" spans="6:7">
      <c r="F697" s="83" t="str">
        <f t="shared" si="52"/>
        <v/>
      </c>
      <c r="G697" s="83" t="str">
        <f t="shared" si="53"/>
        <v/>
      </c>
    </row>
    <row r="698" spans="6:7">
      <c r="F698" s="83" t="str">
        <f t="shared" si="52"/>
        <v/>
      </c>
      <c r="G698" s="83" t="str">
        <f t="shared" si="53"/>
        <v/>
      </c>
    </row>
    <row r="699" spans="6:7">
      <c r="F699" s="83" t="str">
        <f t="shared" si="52"/>
        <v/>
      </c>
      <c r="G699" s="83" t="str">
        <f t="shared" si="53"/>
        <v/>
      </c>
    </row>
    <row r="700" spans="6:7">
      <c r="F700" s="83" t="str">
        <f t="shared" si="52"/>
        <v/>
      </c>
      <c r="G700" s="83" t="str">
        <f t="shared" si="53"/>
        <v/>
      </c>
    </row>
    <row r="701" spans="6:7">
      <c r="F701" s="83" t="str">
        <f t="shared" si="52"/>
        <v/>
      </c>
      <c r="G701" s="83" t="str">
        <f t="shared" si="53"/>
        <v/>
      </c>
    </row>
    <row r="702" spans="6:7">
      <c r="F702" s="83" t="str">
        <f t="shared" si="52"/>
        <v/>
      </c>
      <c r="G702" s="83" t="str">
        <f t="shared" si="53"/>
        <v/>
      </c>
    </row>
    <row r="703" spans="6:7">
      <c r="F703" s="83" t="str">
        <f t="shared" si="52"/>
        <v/>
      </c>
      <c r="G703" s="83" t="str">
        <f t="shared" si="53"/>
        <v/>
      </c>
    </row>
    <row r="704" spans="6:7">
      <c r="F704" s="83" t="str">
        <f t="shared" si="52"/>
        <v/>
      </c>
      <c r="G704" s="83" t="str">
        <f t="shared" si="53"/>
        <v/>
      </c>
    </row>
    <row r="705" spans="6:7">
      <c r="F705" s="83" t="str">
        <f t="shared" si="52"/>
        <v/>
      </c>
      <c r="G705" s="83" t="str">
        <f t="shared" si="53"/>
        <v/>
      </c>
    </row>
    <row r="706" spans="6:7">
      <c r="F706" s="83" t="str">
        <f t="shared" si="52"/>
        <v/>
      </c>
      <c r="G706" s="83" t="str">
        <f t="shared" si="53"/>
        <v/>
      </c>
    </row>
    <row r="707" spans="6:7">
      <c r="F707" s="83" t="str">
        <f t="shared" si="52"/>
        <v/>
      </c>
      <c r="G707" s="83" t="str">
        <f t="shared" si="53"/>
        <v/>
      </c>
    </row>
    <row r="708" spans="6:7">
      <c r="F708" s="83" t="str">
        <f t="shared" si="52"/>
        <v/>
      </c>
      <c r="G708" s="83" t="str">
        <f t="shared" si="53"/>
        <v/>
      </c>
    </row>
    <row r="709" spans="6:7">
      <c r="F709" s="83" t="str">
        <f t="shared" si="52"/>
        <v/>
      </c>
      <c r="G709" s="83" t="str">
        <f t="shared" si="53"/>
        <v/>
      </c>
    </row>
    <row r="710" spans="6:7">
      <c r="F710" s="83" t="str">
        <f t="shared" si="52"/>
        <v/>
      </c>
      <c r="G710" s="83" t="str">
        <f t="shared" si="53"/>
        <v/>
      </c>
    </row>
    <row r="711" spans="6:7">
      <c r="F711" s="83" t="str">
        <f t="shared" si="52"/>
        <v/>
      </c>
      <c r="G711" s="83" t="str">
        <f t="shared" si="53"/>
        <v/>
      </c>
    </row>
    <row r="712" spans="6:7">
      <c r="F712" s="83" t="str">
        <f t="shared" si="52"/>
        <v/>
      </c>
      <c r="G712" s="83" t="str">
        <f t="shared" si="53"/>
        <v/>
      </c>
    </row>
    <row r="713" spans="6:7">
      <c r="F713" s="83" t="str">
        <f t="shared" si="52"/>
        <v/>
      </c>
      <c r="G713" s="83" t="str">
        <f t="shared" si="53"/>
        <v/>
      </c>
    </row>
    <row r="714" spans="6:7">
      <c r="F714" s="83" t="str">
        <f t="shared" si="52"/>
        <v/>
      </c>
      <c r="G714" s="83" t="str">
        <f t="shared" si="53"/>
        <v/>
      </c>
    </row>
    <row r="715" spans="6:7">
      <c r="F715" s="83" t="str">
        <f t="shared" si="52"/>
        <v/>
      </c>
      <c r="G715" s="83" t="str">
        <f t="shared" si="53"/>
        <v/>
      </c>
    </row>
    <row r="716" spans="6:7">
      <c r="F716" s="83" t="str">
        <f t="shared" si="52"/>
        <v/>
      </c>
      <c r="G716" s="83" t="str">
        <f t="shared" si="53"/>
        <v/>
      </c>
    </row>
    <row r="717" spans="6:7">
      <c r="F717" s="83" t="str">
        <f t="shared" si="52"/>
        <v/>
      </c>
      <c r="G717" s="83" t="str">
        <f t="shared" si="53"/>
        <v/>
      </c>
    </row>
    <row r="718" spans="6:7">
      <c r="F718" s="83" t="str">
        <f t="shared" si="52"/>
        <v/>
      </c>
      <c r="G718" s="83" t="str">
        <f t="shared" si="53"/>
        <v/>
      </c>
    </row>
    <row r="719" spans="6:7">
      <c r="F719" s="83" t="str">
        <f t="shared" si="52"/>
        <v/>
      </c>
      <c r="G719" s="83" t="str">
        <f t="shared" si="53"/>
        <v/>
      </c>
    </row>
    <row r="720" spans="6:7">
      <c r="F720" s="83" t="str">
        <f t="shared" si="52"/>
        <v/>
      </c>
      <c r="G720" s="83" t="str">
        <f t="shared" si="53"/>
        <v/>
      </c>
    </row>
    <row r="721" spans="6:7">
      <c r="F721" s="83" t="str">
        <f t="shared" si="52"/>
        <v/>
      </c>
      <c r="G721" s="83" t="str">
        <f t="shared" si="53"/>
        <v/>
      </c>
    </row>
    <row r="722" spans="6:7">
      <c r="F722" s="83" t="str">
        <f t="shared" si="52"/>
        <v/>
      </c>
      <c r="G722" s="83" t="str">
        <f t="shared" si="53"/>
        <v/>
      </c>
    </row>
    <row r="723" spans="6:7">
      <c r="F723" s="83" t="str">
        <f t="shared" si="52"/>
        <v/>
      </c>
      <c r="G723" s="83" t="str">
        <f t="shared" si="53"/>
        <v/>
      </c>
    </row>
    <row r="724" spans="6:7">
      <c r="F724" s="83" t="str">
        <f t="shared" si="52"/>
        <v/>
      </c>
      <c r="G724" s="83" t="str">
        <f t="shared" si="53"/>
        <v/>
      </c>
    </row>
    <row r="725" spans="6:7">
      <c r="F725" s="83" t="str">
        <f t="shared" si="52"/>
        <v/>
      </c>
      <c r="G725" s="83" t="str">
        <f t="shared" si="53"/>
        <v/>
      </c>
    </row>
    <row r="726" spans="6:7">
      <c r="F726" s="83" t="str">
        <f t="shared" si="52"/>
        <v/>
      </c>
      <c r="G726" s="83" t="str">
        <f t="shared" si="53"/>
        <v/>
      </c>
    </row>
    <row r="727" spans="6:7">
      <c r="F727" s="83" t="str">
        <f t="shared" si="52"/>
        <v/>
      </c>
      <c r="G727" s="83" t="str">
        <f t="shared" si="53"/>
        <v/>
      </c>
    </row>
    <row r="728" spans="6:7">
      <c r="F728" s="83" t="str">
        <f t="shared" si="52"/>
        <v/>
      </c>
      <c r="G728" s="83" t="str">
        <f t="shared" si="53"/>
        <v/>
      </c>
    </row>
    <row r="729" spans="6:7">
      <c r="F729" s="83" t="str">
        <f t="shared" si="52"/>
        <v/>
      </c>
      <c r="G729" s="83" t="str">
        <f t="shared" si="53"/>
        <v/>
      </c>
    </row>
    <row r="730" spans="6:7">
      <c r="F730" s="83" t="str">
        <f t="shared" si="52"/>
        <v/>
      </c>
      <c r="G730" s="83" t="str">
        <f t="shared" si="53"/>
        <v/>
      </c>
    </row>
    <row r="731" spans="6:7">
      <c r="F731" s="83" t="str">
        <f t="shared" si="52"/>
        <v/>
      </c>
      <c r="G731" s="83" t="str">
        <f t="shared" si="53"/>
        <v/>
      </c>
    </row>
    <row r="732" spans="6:7">
      <c r="F732" s="83" t="str">
        <f t="shared" si="52"/>
        <v/>
      </c>
      <c r="G732" s="83" t="str">
        <f t="shared" si="53"/>
        <v/>
      </c>
    </row>
    <row r="733" spans="6:7">
      <c r="F733" s="83" t="str">
        <f t="shared" si="52"/>
        <v/>
      </c>
      <c r="G733" s="83" t="str">
        <f t="shared" si="53"/>
        <v/>
      </c>
    </row>
    <row r="734" spans="6:7">
      <c r="F734" s="83" t="str">
        <f t="shared" si="52"/>
        <v/>
      </c>
      <c r="G734" s="83" t="str">
        <f t="shared" si="53"/>
        <v/>
      </c>
    </row>
    <row r="735" spans="6:7">
      <c r="F735" s="83" t="str">
        <f t="shared" si="52"/>
        <v/>
      </c>
      <c r="G735" s="83" t="str">
        <f t="shared" si="53"/>
        <v/>
      </c>
    </row>
    <row r="736" spans="6:7">
      <c r="F736" s="83" t="str">
        <f t="shared" si="52"/>
        <v/>
      </c>
      <c r="G736" s="83" t="str">
        <f t="shared" si="53"/>
        <v/>
      </c>
    </row>
    <row r="737" spans="6:7">
      <c r="F737" s="83" t="str">
        <f t="shared" si="52"/>
        <v/>
      </c>
      <c r="G737" s="83" t="str">
        <f t="shared" si="53"/>
        <v/>
      </c>
    </row>
    <row r="738" spans="6:7">
      <c r="F738" s="83" t="str">
        <f t="shared" si="52"/>
        <v/>
      </c>
      <c r="G738" s="83" t="str">
        <f t="shared" si="53"/>
        <v/>
      </c>
    </row>
    <row r="739" spans="6:7">
      <c r="F739" s="83" t="str">
        <f t="shared" si="52"/>
        <v/>
      </c>
      <c r="G739" s="83" t="str">
        <f t="shared" si="53"/>
        <v/>
      </c>
    </row>
    <row r="740" spans="6:7">
      <c r="F740" s="83" t="str">
        <f t="shared" si="52"/>
        <v/>
      </c>
      <c r="G740" s="83" t="str">
        <f t="shared" si="53"/>
        <v/>
      </c>
    </row>
    <row r="741" spans="6:7">
      <c r="F741" s="83" t="str">
        <f t="shared" si="52"/>
        <v/>
      </c>
      <c r="G741" s="83" t="str">
        <f t="shared" si="53"/>
        <v/>
      </c>
    </row>
    <row r="742" spans="6:7">
      <c r="F742" s="83" t="str">
        <f t="shared" si="52"/>
        <v/>
      </c>
      <c r="G742" s="83" t="str">
        <f t="shared" si="53"/>
        <v/>
      </c>
    </row>
    <row r="743" spans="6:7">
      <c r="F743" s="83" t="str">
        <f t="shared" si="52"/>
        <v/>
      </c>
      <c r="G743" s="83" t="str">
        <f t="shared" si="53"/>
        <v/>
      </c>
    </row>
    <row r="744" spans="6:7">
      <c r="F744" s="83" t="str">
        <f t="shared" si="52"/>
        <v/>
      </c>
      <c r="G744" s="83" t="str">
        <f t="shared" si="53"/>
        <v/>
      </c>
    </row>
    <row r="745" spans="6:7">
      <c r="F745" s="83" t="str">
        <f t="shared" si="52"/>
        <v/>
      </c>
      <c r="G745" s="83" t="str">
        <f t="shared" si="53"/>
        <v/>
      </c>
    </row>
    <row r="746" spans="6:7">
      <c r="F746" s="83" t="str">
        <f t="shared" si="52"/>
        <v/>
      </c>
      <c r="G746" s="83" t="str">
        <f t="shared" si="53"/>
        <v/>
      </c>
    </row>
    <row r="747" spans="6:7">
      <c r="F747" s="83" t="str">
        <f t="shared" si="52"/>
        <v/>
      </c>
      <c r="G747" s="83" t="str">
        <f t="shared" si="53"/>
        <v/>
      </c>
    </row>
    <row r="748" spans="6:7">
      <c r="F748" s="83" t="str">
        <f t="shared" si="52"/>
        <v/>
      </c>
      <c r="G748" s="83" t="str">
        <f t="shared" si="53"/>
        <v/>
      </c>
    </row>
    <row r="749" spans="6:7">
      <c r="F749" s="83" t="str">
        <f t="shared" ref="F749:F812" si="54">IF(D748=$I$12,0,IF(D749="","",I748*($F$12/12)))</f>
        <v/>
      </c>
      <c r="G749" s="83" t="str">
        <f t="shared" ref="G749:G812" si="55">IF(D748=$I$12,0,IF(D749="","",E749-F749))</f>
        <v/>
      </c>
    </row>
    <row r="750" spans="6:7">
      <c r="F750" s="83" t="str">
        <f t="shared" si="54"/>
        <v/>
      </c>
      <c r="G750" s="83" t="str">
        <f t="shared" si="55"/>
        <v/>
      </c>
    </row>
    <row r="751" spans="6:7">
      <c r="F751" s="83" t="str">
        <f t="shared" si="54"/>
        <v/>
      </c>
      <c r="G751" s="83" t="str">
        <f t="shared" si="55"/>
        <v/>
      </c>
    </row>
    <row r="752" spans="6:7">
      <c r="F752" s="83" t="str">
        <f t="shared" si="54"/>
        <v/>
      </c>
      <c r="G752" s="83" t="str">
        <f t="shared" si="55"/>
        <v/>
      </c>
    </row>
    <row r="753" spans="6:7">
      <c r="F753" s="83" t="str">
        <f t="shared" si="54"/>
        <v/>
      </c>
      <c r="G753" s="83" t="str">
        <f t="shared" si="55"/>
        <v/>
      </c>
    </row>
    <row r="754" spans="6:7">
      <c r="F754" s="83" t="str">
        <f t="shared" si="54"/>
        <v/>
      </c>
      <c r="G754" s="83" t="str">
        <f t="shared" si="55"/>
        <v/>
      </c>
    </row>
    <row r="755" spans="6:7">
      <c r="F755" s="83" t="str">
        <f t="shared" si="54"/>
        <v/>
      </c>
      <c r="G755" s="83" t="str">
        <f t="shared" si="55"/>
        <v/>
      </c>
    </row>
    <row r="756" spans="6:7">
      <c r="F756" s="83" t="str">
        <f t="shared" si="54"/>
        <v/>
      </c>
      <c r="G756" s="83" t="str">
        <f t="shared" si="55"/>
        <v/>
      </c>
    </row>
    <row r="757" spans="6:7">
      <c r="F757" s="83" t="str">
        <f t="shared" si="54"/>
        <v/>
      </c>
      <c r="G757" s="83" t="str">
        <f t="shared" si="55"/>
        <v/>
      </c>
    </row>
    <row r="758" spans="6:7">
      <c r="F758" s="83" t="str">
        <f t="shared" si="54"/>
        <v/>
      </c>
      <c r="G758" s="83" t="str">
        <f t="shared" si="55"/>
        <v/>
      </c>
    </row>
    <row r="759" spans="6:7">
      <c r="F759" s="83" t="str">
        <f t="shared" si="54"/>
        <v/>
      </c>
      <c r="G759" s="83" t="str">
        <f t="shared" si="55"/>
        <v/>
      </c>
    </row>
    <row r="760" spans="6:7">
      <c r="F760" s="83" t="str">
        <f t="shared" si="54"/>
        <v/>
      </c>
      <c r="G760" s="83" t="str">
        <f t="shared" si="55"/>
        <v/>
      </c>
    </row>
    <row r="761" spans="6:7">
      <c r="F761" s="83" t="str">
        <f t="shared" si="54"/>
        <v/>
      </c>
      <c r="G761" s="83" t="str">
        <f t="shared" si="55"/>
        <v/>
      </c>
    </row>
    <row r="762" spans="6:7">
      <c r="F762" s="83" t="str">
        <f t="shared" si="54"/>
        <v/>
      </c>
      <c r="G762" s="83" t="str">
        <f t="shared" si="55"/>
        <v/>
      </c>
    </row>
    <row r="763" spans="6:7">
      <c r="F763" s="83" t="str">
        <f t="shared" si="54"/>
        <v/>
      </c>
      <c r="G763" s="83" t="str">
        <f t="shared" si="55"/>
        <v/>
      </c>
    </row>
    <row r="764" spans="6:7">
      <c r="F764" s="83" t="str">
        <f t="shared" si="54"/>
        <v/>
      </c>
      <c r="G764" s="83" t="str">
        <f t="shared" si="55"/>
        <v/>
      </c>
    </row>
    <row r="765" spans="6:7">
      <c r="F765" s="83" t="str">
        <f t="shared" si="54"/>
        <v/>
      </c>
      <c r="G765" s="83" t="str">
        <f t="shared" si="55"/>
        <v/>
      </c>
    </row>
    <row r="766" spans="6:7">
      <c r="F766" s="83" t="str">
        <f t="shared" si="54"/>
        <v/>
      </c>
      <c r="G766" s="83" t="str">
        <f t="shared" si="55"/>
        <v/>
      </c>
    </row>
    <row r="767" spans="6:7">
      <c r="F767" s="83" t="str">
        <f t="shared" si="54"/>
        <v/>
      </c>
      <c r="G767" s="83" t="str">
        <f t="shared" si="55"/>
        <v/>
      </c>
    </row>
    <row r="768" spans="6:7">
      <c r="F768" s="83" t="str">
        <f t="shared" si="54"/>
        <v/>
      </c>
      <c r="G768" s="83" t="str">
        <f t="shared" si="55"/>
        <v/>
      </c>
    </row>
    <row r="769" spans="6:7">
      <c r="F769" s="83" t="str">
        <f t="shared" si="54"/>
        <v/>
      </c>
      <c r="G769" s="83" t="str">
        <f t="shared" si="55"/>
        <v/>
      </c>
    </row>
    <row r="770" spans="6:7">
      <c r="F770" s="83" t="str">
        <f t="shared" si="54"/>
        <v/>
      </c>
      <c r="G770" s="83" t="str">
        <f t="shared" si="55"/>
        <v/>
      </c>
    </row>
    <row r="771" spans="6:7">
      <c r="F771" s="83" t="str">
        <f t="shared" si="54"/>
        <v/>
      </c>
      <c r="G771" s="83" t="str">
        <f t="shared" si="55"/>
        <v/>
      </c>
    </row>
    <row r="772" spans="6:7">
      <c r="F772" s="83" t="str">
        <f t="shared" si="54"/>
        <v/>
      </c>
      <c r="G772" s="83" t="str">
        <f t="shared" si="55"/>
        <v/>
      </c>
    </row>
    <row r="773" spans="6:7">
      <c r="F773" s="83" t="str">
        <f t="shared" si="54"/>
        <v/>
      </c>
      <c r="G773" s="83" t="str">
        <f t="shared" si="55"/>
        <v/>
      </c>
    </row>
    <row r="774" spans="6:7">
      <c r="F774" s="83" t="str">
        <f t="shared" si="54"/>
        <v/>
      </c>
      <c r="G774" s="83" t="str">
        <f t="shared" si="55"/>
        <v/>
      </c>
    </row>
    <row r="775" spans="6:7">
      <c r="F775" s="83" t="str">
        <f t="shared" si="54"/>
        <v/>
      </c>
      <c r="G775" s="83" t="str">
        <f t="shared" si="55"/>
        <v/>
      </c>
    </row>
    <row r="776" spans="6:7">
      <c r="F776" s="83" t="str">
        <f t="shared" si="54"/>
        <v/>
      </c>
      <c r="G776" s="83" t="str">
        <f t="shared" si="55"/>
        <v/>
      </c>
    </row>
    <row r="777" spans="6:7">
      <c r="F777" s="83" t="str">
        <f t="shared" si="54"/>
        <v/>
      </c>
      <c r="G777" s="83" t="str">
        <f t="shared" si="55"/>
        <v/>
      </c>
    </row>
    <row r="778" spans="6:7">
      <c r="F778" s="83" t="str">
        <f t="shared" si="54"/>
        <v/>
      </c>
      <c r="G778" s="83" t="str">
        <f t="shared" si="55"/>
        <v/>
      </c>
    </row>
    <row r="779" spans="6:7">
      <c r="F779" s="83" t="str">
        <f t="shared" si="54"/>
        <v/>
      </c>
      <c r="G779" s="83" t="str">
        <f t="shared" si="55"/>
        <v/>
      </c>
    </row>
    <row r="780" spans="6:7">
      <c r="F780" s="83" t="str">
        <f t="shared" si="54"/>
        <v/>
      </c>
      <c r="G780" s="83" t="str">
        <f t="shared" si="55"/>
        <v/>
      </c>
    </row>
    <row r="781" spans="6:7">
      <c r="F781" s="83" t="str">
        <f t="shared" si="54"/>
        <v/>
      </c>
      <c r="G781" s="83" t="str">
        <f t="shared" si="55"/>
        <v/>
      </c>
    </row>
    <row r="782" spans="6:7">
      <c r="F782" s="83" t="str">
        <f t="shared" si="54"/>
        <v/>
      </c>
      <c r="G782" s="83" t="str">
        <f t="shared" si="55"/>
        <v/>
      </c>
    </row>
    <row r="783" spans="6:7">
      <c r="F783" s="83" t="str">
        <f t="shared" si="54"/>
        <v/>
      </c>
      <c r="G783" s="83" t="str">
        <f t="shared" si="55"/>
        <v/>
      </c>
    </row>
    <row r="784" spans="6:7">
      <c r="F784" s="83" t="str">
        <f t="shared" si="54"/>
        <v/>
      </c>
      <c r="G784" s="83" t="str">
        <f t="shared" si="55"/>
        <v/>
      </c>
    </row>
    <row r="785" spans="6:7">
      <c r="F785" s="83" t="str">
        <f t="shared" si="54"/>
        <v/>
      </c>
      <c r="G785" s="83" t="str">
        <f t="shared" si="55"/>
        <v/>
      </c>
    </row>
    <row r="786" spans="6:7">
      <c r="F786" s="83" t="str">
        <f t="shared" si="54"/>
        <v/>
      </c>
      <c r="G786" s="83" t="str">
        <f t="shared" si="55"/>
        <v/>
      </c>
    </row>
    <row r="787" spans="6:7">
      <c r="F787" s="83" t="str">
        <f t="shared" si="54"/>
        <v/>
      </c>
      <c r="G787" s="83" t="str">
        <f t="shared" si="55"/>
        <v/>
      </c>
    </row>
    <row r="788" spans="6:7">
      <c r="F788" s="83" t="str">
        <f t="shared" si="54"/>
        <v/>
      </c>
      <c r="G788" s="83" t="str">
        <f t="shared" si="55"/>
        <v/>
      </c>
    </row>
    <row r="789" spans="6:7">
      <c r="F789" s="83" t="str">
        <f t="shared" si="54"/>
        <v/>
      </c>
      <c r="G789" s="83" t="str">
        <f t="shared" si="55"/>
        <v/>
      </c>
    </row>
    <row r="790" spans="6:7">
      <c r="F790" s="83" t="str">
        <f t="shared" si="54"/>
        <v/>
      </c>
      <c r="G790" s="83" t="str">
        <f t="shared" si="55"/>
        <v/>
      </c>
    </row>
    <row r="791" spans="6:7">
      <c r="F791" s="83" t="str">
        <f t="shared" si="54"/>
        <v/>
      </c>
      <c r="G791" s="83" t="str">
        <f t="shared" si="55"/>
        <v/>
      </c>
    </row>
    <row r="792" spans="6:7">
      <c r="F792" s="83" t="str">
        <f t="shared" si="54"/>
        <v/>
      </c>
      <c r="G792" s="83" t="str">
        <f t="shared" si="55"/>
        <v/>
      </c>
    </row>
    <row r="793" spans="6:7">
      <c r="F793" s="83" t="str">
        <f t="shared" si="54"/>
        <v/>
      </c>
      <c r="G793" s="83" t="str">
        <f t="shared" si="55"/>
        <v/>
      </c>
    </row>
    <row r="794" spans="6:7">
      <c r="F794" s="83" t="str">
        <f t="shared" si="54"/>
        <v/>
      </c>
      <c r="G794" s="83" t="str">
        <f t="shared" si="55"/>
        <v/>
      </c>
    </row>
    <row r="795" spans="6:7">
      <c r="F795" s="83" t="str">
        <f t="shared" si="54"/>
        <v/>
      </c>
      <c r="G795" s="83" t="str">
        <f t="shared" si="55"/>
        <v/>
      </c>
    </row>
    <row r="796" spans="6:7">
      <c r="F796" s="83" t="str">
        <f t="shared" si="54"/>
        <v/>
      </c>
      <c r="G796" s="83" t="str">
        <f t="shared" si="55"/>
        <v/>
      </c>
    </row>
    <row r="797" spans="6:7">
      <c r="F797" s="83" t="str">
        <f t="shared" si="54"/>
        <v/>
      </c>
      <c r="G797" s="83" t="str">
        <f t="shared" si="55"/>
        <v/>
      </c>
    </row>
    <row r="798" spans="6:7">
      <c r="F798" s="83" t="str">
        <f t="shared" si="54"/>
        <v/>
      </c>
      <c r="G798" s="83" t="str">
        <f t="shared" si="55"/>
        <v/>
      </c>
    </row>
    <row r="799" spans="6:7">
      <c r="F799" s="83" t="str">
        <f t="shared" si="54"/>
        <v/>
      </c>
      <c r="G799" s="83" t="str">
        <f t="shared" si="55"/>
        <v/>
      </c>
    </row>
    <row r="800" spans="6:7">
      <c r="F800" s="83" t="str">
        <f t="shared" si="54"/>
        <v/>
      </c>
      <c r="G800" s="83" t="str">
        <f t="shared" si="55"/>
        <v/>
      </c>
    </row>
    <row r="801" spans="6:7">
      <c r="F801" s="83" t="str">
        <f t="shared" si="54"/>
        <v/>
      </c>
      <c r="G801" s="83" t="str">
        <f t="shared" si="55"/>
        <v/>
      </c>
    </row>
    <row r="802" spans="6:7">
      <c r="F802" s="83" t="str">
        <f t="shared" si="54"/>
        <v/>
      </c>
      <c r="G802" s="83" t="str">
        <f t="shared" si="55"/>
        <v/>
      </c>
    </row>
    <row r="803" spans="6:7">
      <c r="F803" s="83" t="str">
        <f t="shared" si="54"/>
        <v/>
      </c>
      <c r="G803" s="83" t="str">
        <f t="shared" si="55"/>
        <v/>
      </c>
    </row>
    <row r="804" spans="6:7">
      <c r="F804" s="83" t="str">
        <f t="shared" si="54"/>
        <v/>
      </c>
      <c r="G804" s="83" t="str">
        <f t="shared" si="55"/>
        <v/>
      </c>
    </row>
    <row r="805" spans="6:7">
      <c r="F805" s="83" t="str">
        <f t="shared" si="54"/>
        <v/>
      </c>
      <c r="G805" s="83" t="str">
        <f t="shared" si="55"/>
        <v/>
      </c>
    </row>
    <row r="806" spans="6:7">
      <c r="F806" s="83" t="str">
        <f t="shared" si="54"/>
        <v/>
      </c>
      <c r="G806" s="83" t="str">
        <f t="shared" si="55"/>
        <v/>
      </c>
    </row>
    <row r="807" spans="6:7">
      <c r="F807" s="83" t="str">
        <f t="shared" si="54"/>
        <v/>
      </c>
      <c r="G807" s="83" t="str">
        <f t="shared" si="55"/>
        <v/>
      </c>
    </row>
    <row r="808" spans="6:7">
      <c r="F808" s="83" t="str">
        <f t="shared" si="54"/>
        <v/>
      </c>
      <c r="G808" s="83" t="str">
        <f t="shared" si="55"/>
        <v/>
      </c>
    </row>
    <row r="809" spans="6:7">
      <c r="F809" s="83" t="str">
        <f t="shared" si="54"/>
        <v/>
      </c>
      <c r="G809" s="83" t="str">
        <f t="shared" si="55"/>
        <v/>
      </c>
    </row>
    <row r="810" spans="6:7">
      <c r="F810" s="83" t="str">
        <f t="shared" si="54"/>
        <v/>
      </c>
      <c r="G810" s="83" t="str">
        <f t="shared" si="55"/>
        <v/>
      </c>
    </row>
    <row r="811" spans="6:7">
      <c r="F811" s="83" t="str">
        <f t="shared" si="54"/>
        <v/>
      </c>
      <c r="G811" s="83" t="str">
        <f t="shared" si="55"/>
        <v/>
      </c>
    </row>
    <row r="812" spans="6:7">
      <c r="F812" s="83" t="str">
        <f t="shared" si="54"/>
        <v/>
      </c>
      <c r="G812" s="83" t="str">
        <f t="shared" si="55"/>
        <v/>
      </c>
    </row>
    <row r="813" spans="6:7">
      <c r="F813" s="83" t="str">
        <f t="shared" ref="F813:F876" si="56">IF(D812=$I$12,0,IF(D813="","",I812*($F$12/12)))</f>
        <v/>
      </c>
      <c r="G813" s="83" t="str">
        <f t="shared" ref="G813:G876" si="57">IF(D812=$I$12,0,IF(D813="","",E813-F813))</f>
        <v/>
      </c>
    </row>
    <row r="814" spans="6:7">
      <c r="F814" s="83" t="str">
        <f t="shared" si="56"/>
        <v/>
      </c>
      <c r="G814" s="83" t="str">
        <f t="shared" si="57"/>
        <v/>
      </c>
    </row>
    <row r="815" spans="6:7">
      <c r="F815" s="83" t="str">
        <f t="shared" si="56"/>
        <v/>
      </c>
      <c r="G815" s="83" t="str">
        <f t="shared" si="57"/>
        <v/>
      </c>
    </row>
    <row r="816" spans="6:7">
      <c r="F816" s="83" t="str">
        <f t="shared" si="56"/>
        <v/>
      </c>
      <c r="G816" s="83" t="str">
        <f t="shared" si="57"/>
        <v/>
      </c>
    </row>
    <row r="817" spans="6:7">
      <c r="F817" s="83" t="str">
        <f t="shared" si="56"/>
        <v/>
      </c>
      <c r="G817" s="83" t="str">
        <f t="shared" si="57"/>
        <v/>
      </c>
    </row>
    <row r="818" spans="6:7">
      <c r="F818" s="83" t="str">
        <f t="shared" si="56"/>
        <v/>
      </c>
      <c r="G818" s="83" t="str">
        <f t="shared" si="57"/>
        <v/>
      </c>
    </row>
    <row r="819" spans="6:7">
      <c r="F819" s="83" t="str">
        <f t="shared" si="56"/>
        <v/>
      </c>
      <c r="G819" s="83" t="str">
        <f t="shared" si="57"/>
        <v/>
      </c>
    </row>
    <row r="820" spans="6:7">
      <c r="F820" s="83" t="str">
        <f t="shared" si="56"/>
        <v/>
      </c>
      <c r="G820" s="83" t="str">
        <f t="shared" si="57"/>
        <v/>
      </c>
    </row>
    <row r="821" spans="6:7">
      <c r="F821" s="83" t="str">
        <f t="shared" si="56"/>
        <v/>
      </c>
      <c r="G821" s="83" t="str">
        <f t="shared" si="57"/>
        <v/>
      </c>
    </row>
    <row r="822" spans="6:7">
      <c r="F822" s="83" t="str">
        <f t="shared" si="56"/>
        <v/>
      </c>
      <c r="G822" s="83" t="str">
        <f t="shared" si="57"/>
        <v/>
      </c>
    </row>
    <row r="823" spans="6:7">
      <c r="F823" s="83" t="str">
        <f t="shared" si="56"/>
        <v/>
      </c>
      <c r="G823" s="83" t="str">
        <f t="shared" si="57"/>
        <v/>
      </c>
    </row>
    <row r="824" spans="6:7">
      <c r="F824" s="83" t="str">
        <f t="shared" si="56"/>
        <v/>
      </c>
      <c r="G824" s="83" t="str">
        <f t="shared" si="57"/>
        <v/>
      </c>
    </row>
    <row r="825" spans="6:7">
      <c r="F825" s="83" t="str">
        <f t="shared" si="56"/>
        <v/>
      </c>
      <c r="G825" s="83" t="str">
        <f t="shared" si="57"/>
        <v/>
      </c>
    </row>
    <row r="826" spans="6:7">
      <c r="F826" s="83" t="str">
        <f t="shared" si="56"/>
        <v/>
      </c>
      <c r="G826" s="83" t="str">
        <f t="shared" si="57"/>
        <v/>
      </c>
    </row>
    <row r="827" spans="6:7">
      <c r="F827" s="83" t="str">
        <f t="shared" si="56"/>
        <v/>
      </c>
      <c r="G827" s="83" t="str">
        <f t="shared" si="57"/>
        <v/>
      </c>
    </row>
    <row r="828" spans="6:7">
      <c r="F828" s="83" t="str">
        <f t="shared" si="56"/>
        <v/>
      </c>
      <c r="G828" s="83" t="str">
        <f t="shared" si="57"/>
        <v/>
      </c>
    </row>
    <row r="829" spans="6:7">
      <c r="F829" s="83" t="str">
        <f t="shared" si="56"/>
        <v/>
      </c>
      <c r="G829" s="83" t="str">
        <f t="shared" si="57"/>
        <v/>
      </c>
    </row>
    <row r="830" spans="6:7">
      <c r="F830" s="83" t="str">
        <f t="shared" si="56"/>
        <v/>
      </c>
      <c r="G830" s="83" t="str">
        <f t="shared" si="57"/>
        <v/>
      </c>
    </row>
    <row r="831" spans="6:7">
      <c r="F831" s="83" t="str">
        <f t="shared" si="56"/>
        <v/>
      </c>
      <c r="G831" s="83" t="str">
        <f t="shared" si="57"/>
        <v/>
      </c>
    </row>
    <row r="832" spans="6:7">
      <c r="F832" s="83" t="str">
        <f t="shared" si="56"/>
        <v/>
      </c>
      <c r="G832" s="83" t="str">
        <f t="shared" si="57"/>
        <v/>
      </c>
    </row>
    <row r="833" spans="6:7">
      <c r="F833" s="83" t="str">
        <f t="shared" si="56"/>
        <v/>
      </c>
      <c r="G833" s="83" t="str">
        <f t="shared" si="57"/>
        <v/>
      </c>
    </row>
    <row r="834" spans="6:7">
      <c r="F834" s="83" t="str">
        <f t="shared" si="56"/>
        <v/>
      </c>
      <c r="G834" s="83" t="str">
        <f t="shared" si="57"/>
        <v/>
      </c>
    </row>
    <row r="835" spans="6:7">
      <c r="F835" s="83" t="str">
        <f t="shared" si="56"/>
        <v/>
      </c>
      <c r="G835" s="83" t="str">
        <f t="shared" si="57"/>
        <v/>
      </c>
    </row>
    <row r="836" spans="6:7">
      <c r="F836" s="83" t="str">
        <f t="shared" si="56"/>
        <v/>
      </c>
      <c r="G836" s="83" t="str">
        <f t="shared" si="57"/>
        <v/>
      </c>
    </row>
    <row r="837" spans="6:7">
      <c r="F837" s="83" t="str">
        <f t="shared" si="56"/>
        <v/>
      </c>
      <c r="G837" s="83" t="str">
        <f t="shared" si="57"/>
        <v/>
      </c>
    </row>
    <row r="838" spans="6:7">
      <c r="F838" s="83" t="str">
        <f t="shared" si="56"/>
        <v/>
      </c>
      <c r="G838" s="83" t="str">
        <f t="shared" si="57"/>
        <v/>
      </c>
    </row>
    <row r="839" spans="6:7">
      <c r="F839" s="83" t="str">
        <f t="shared" si="56"/>
        <v/>
      </c>
      <c r="G839" s="83" t="str">
        <f t="shared" si="57"/>
        <v/>
      </c>
    </row>
    <row r="840" spans="6:7">
      <c r="F840" s="83" t="str">
        <f t="shared" si="56"/>
        <v/>
      </c>
      <c r="G840" s="83" t="str">
        <f t="shared" si="57"/>
        <v/>
      </c>
    </row>
    <row r="841" spans="6:7">
      <c r="F841" s="83" t="str">
        <f t="shared" si="56"/>
        <v/>
      </c>
      <c r="G841" s="83" t="str">
        <f t="shared" si="57"/>
        <v/>
      </c>
    </row>
    <row r="842" spans="6:7">
      <c r="F842" s="83" t="str">
        <f t="shared" si="56"/>
        <v/>
      </c>
      <c r="G842" s="83" t="str">
        <f t="shared" si="57"/>
        <v/>
      </c>
    </row>
    <row r="843" spans="6:7">
      <c r="F843" s="83" t="str">
        <f t="shared" si="56"/>
        <v/>
      </c>
      <c r="G843" s="83" t="str">
        <f t="shared" si="57"/>
        <v/>
      </c>
    </row>
    <row r="844" spans="6:7">
      <c r="F844" s="83" t="str">
        <f t="shared" si="56"/>
        <v/>
      </c>
      <c r="G844" s="83" t="str">
        <f t="shared" si="57"/>
        <v/>
      </c>
    </row>
    <row r="845" spans="6:7">
      <c r="F845" s="83" t="str">
        <f t="shared" si="56"/>
        <v/>
      </c>
      <c r="G845" s="83" t="str">
        <f t="shared" si="57"/>
        <v/>
      </c>
    </row>
    <row r="846" spans="6:7">
      <c r="F846" s="83" t="str">
        <f t="shared" si="56"/>
        <v/>
      </c>
      <c r="G846" s="83" t="str">
        <f t="shared" si="57"/>
        <v/>
      </c>
    </row>
    <row r="847" spans="6:7">
      <c r="F847" s="83" t="str">
        <f t="shared" si="56"/>
        <v/>
      </c>
      <c r="G847" s="83" t="str">
        <f t="shared" si="57"/>
        <v/>
      </c>
    </row>
    <row r="848" spans="6:7">
      <c r="F848" s="83" t="str">
        <f t="shared" si="56"/>
        <v/>
      </c>
      <c r="G848" s="83" t="str">
        <f t="shared" si="57"/>
        <v/>
      </c>
    </row>
    <row r="849" spans="6:7">
      <c r="F849" s="83" t="str">
        <f t="shared" si="56"/>
        <v/>
      </c>
      <c r="G849" s="83" t="str">
        <f t="shared" si="57"/>
        <v/>
      </c>
    </row>
    <row r="850" spans="6:7">
      <c r="F850" s="83" t="str">
        <f t="shared" si="56"/>
        <v/>
      </c>
      <c r="G850" s="83" t="str">
        <f t="shared" si="57"/>
        <v/>
      </c>
    </row>
    <row r="851" spans="6:7">
      <c r="F851" s="83" t="str">
        <f t="shared" si="56"/>
        <v/>
      </c>
      <c r="G851" s="83" t="str">
        <f t="shared" si="57"/>
        <v/>
      </c>
    </row>
    <row r="852" spans="6:7">
      <c r="F852" s="83" t="str">
        <f t="shared" si="56"/>
        <v/>
      </c>
      <c r="G852" s="83" t="str">
        <f t="shared" si="57"/>
        <v/>
      </c>
    </row>
    <row r="853" spans="6:7">
      <c r="F853" s="83" t="str">
        <f t="shared" si="56"/>
        <v/>
      </c>
      <c r="G853" s="83" t="str">
        <f t="shared" si="57"/>
        <v/>
      </c>
    </row>
    <row r="854" spans="6:7">
      <c r="F854" s="83" t="str">
        <f t="shared" si="56"/>
        <v/>
      </c>
      <c r="G854" s="83" t="str">
        <f t="shared" si="57"/>
        <v/>
      </c>
    </row>
    <row r="855" spans="6:7">
      <c r="F855" s="83" t="str">
        <f t="shared" si="56"/>
        <v/>
      </c>
      <c r="G855" s="83" t="str">
        <f t="shared" si="57"/>
        <v/>
      </c>
    </row>
    <row r="856" spans="6:7">
      <c r="F856" s="83" t="str">
        <f t="shared" si="56"/>
        <v/>
      </c>
      <c r="G856" s="83" t="str">
        <f t="shared" si="57"/>
        <v/>
      </c>
    </row>
    <row r="857" spans="6:7">
      <c r="F857" s="83" t="str">
        <f t="shared" si="56"/>
        <v/>
      </c>
      <c r="G857" s="83" t="str">
        <f t="shared" si="57"/>
        <v/>
      </c>
    </row>
    <row r="858" spans="6:7">
      <c r="F858" s="83" t="str">
        <f t="shared" si="56"/>
        <v/>
      </c>
      <c r="G858" s="83" t="str">
        <f t="shared" si="57"/>
        <v/>
      </c>
    </row>
    <row r="859" spans="6:7">
      <c r="F859" s="83" t="str">
        <f t="shared" si="56"/>
        <v/>
      </c>
      <c r="G859" s="83" t="str">
        <f t="shared" si="57"/>
        <v/>
      </c>
    </row>
    <row r="860" spans="6:7">
      <c r="F860" s="83" t="str">
        <f t="shared" si="56"/>
        <v/>
      </c>
      <c r="G860" s="83" t="str">
        <f t="shared" si="57"/>
        <v/>
      </c>
    </row>
    <row r="861" spans="6:7">
      <c r="F861" s="83" t="str">
        <f t="shared" si="56"/>
        <v/>
      </c>
      <c r="G861" s="83" t="str">
        <f t="shared" si="57"/>
        <v/>
      </c>
    </row>
    <row r="862" spans="6:7">
      <c r="F862" s="83" t="str">
        <f t="shared" si="56"/>
        <v/>
      </c>
      <c r="G862" s="83" t="str">
        <f t="shared" si="57"/>
        <v/>
      </c>
    </row>
    <row r="863" spans="6:7">
      <c r="F863" s="83" t="str">
        <f t="shared" si="56"/>
        <v/>
      </c>
      <c r="G863" s="83" t="str">
        <f t="shared" si="57"/>
        <v/>
      </c>
    </row>
    <row r="864" spans="6:7">
      <c r="F864" s="83" t="str">
        <f t="shared" si="56"/>
        <v/>
      </c>
      <c r="G864" s="83" t="str">
        <f t="shared" si="57"/>
        <v/>
      </c>
    </row>
    <row r="865" spans="6:7">
      <c r="F865" s="83" t="str">
        <f t="shared" si="56"/>
        <v/>
      </c>
      <c r="G865" s="83" t="str">
        <f t="shared" si="57"/>
        <v/>
      </c>
    </row>
    <row r="866" spans="6:7">
      <c r="F866" s="83" t="str">
        <f t="shared" si="56"/>
        <v/>
      </c>
      <c r="G866" s="83" t="str">
        <f t="shared" si="57"/>
        <v/>
      </c>
    </row>
    <row r="867" spans="6:7">
      <c r="F867" s="83" t="str">
        <f t="shared" si="56"/>
        <v/>
      </c>
      <c r="G867" s="83" t="str">
        <f t="shared" si="57"/>
        <v/>
      </c>
    </row>
    <row r="868" spans="6:7">
      <c r="F868" s="83" t="str">
        <f t="shared" si="56"/>
        <v/>
      </c>
      <c r="G868" s="83" t="str">
        <f t="shared" si="57"/>
        <v/>
      </c>
    </row>
    <row r="869" spans="6:7">
      <c r="F869" s="83" t="str">
        <f t="shared" si="56"/>
        <v/>
      </c>
      <c r="G869" s="83" t="str">
        <f t="shared" si="57"/>
        <v/>
      </c>
    </row>
    <row r="870" spans="6:7">
      <c r="F870" s="83" t="str">
        <f t="shared" si="56"/>
        <v/>
      </c>
      <c r="G870" s="83" t="str">
        <f t="shared" si="57"/>
        <v/>
      </c>
    </row>
    <row r="871" spans="6:7">
      <c r="F871" s="83" t="str">
        <f t="shared" si="56"/>
        <v/>
      </c>
      <c r="G871" s="83" t="str">
        <f t="shared" si="57"/>
        <v/>
      </c>
    </row>
    <row r="872" spans="6:7">
      <c r="F872" s="83" t="str">
        <f t="shared" si="56"/>
        <v/>
      </c>
      <c r="G872" s="83" t="str">
        <f t="shared" si="57"/>
        <v/>
      </c>
    </row>
    <row r="873" spans="6:7">
      <c r="F873" s="83" t="str">
        <f t="shared" si="56"/>
        <v/>
      </c>
      <c r="G873" s="83" t="str">
        <f t="shared" si="57"/>
        <v/>
      </c>
    </row>
    <row r="874" spans="6:7">
      <c r="F874" s="83" t="str">
        <f t="shared" si="56"/>
        <v/>
      </c>
      <c r="G874" s="83" t="str">
        <f t="shared" si="57"/>
        <v/>
      </c>
    </row>
    <row r="875" spans="6:7">
      <c r="F875" s="83" t="str">
        <f t="shared" si="56"/>
        <v/>
      </c>
      <c r="G875" s="83" t="str">
        <f t="shared" si="57"/>
        <v/>
      </c>
    </row>
    <row r="876" spans="6:7">
      <c r="F876" s="83" t="str">
        <f t="shared" si="56"/>
        <v/>
      </c>
      <c r="G876" s="83" t="str">
        <f t="shared" si="57"/>
        <v/>
      </c>
    </row>
    <row r="877" spans="6:7">
      <c r="F877" s="83" t="str">
        <f t="shared" ref="F877:F940" si="58">IF(D876=$I$12,0,IF(D877="","",I876*($F$12/12)))</f>
        <v/>
      </c>
      <c r="G877" s="83" t="str">
        <f t="shared" ref="G877:G940" si="59">IF(D876=$I$12,0,IF(D877="","",E877-F877))</f>
        <v/>
      </c>
    </row>
    <row r="878" spans="6:7">
      <c r="F878" s="83" t="str">
        <f t="shared" si="58"/>
        <v/>
      </c>
      <c r="G878" s="83" t="str">
        <f t="shared" si="59"/>
        <v/>
      </c>
    </row>
    <row r="879" spans="6:7">
      <c r="F879" s="83" t="str">
        <f t="shared" si="58"/>
        <v/>
      </c>
      <c r="G879" s="83" t="str">
        <f t="shared" si="59"/>
        <v/>
      </c>
    </row>
    <row r="880" spans="6:7">
      <c r="F880" s="83" t="str">
        <f t="shared" si="58"/>
        <v/>
      </c>
      <c r="G880" s="83" t="str">
        <f t="shared" si="59"/>
        <v/>
      </c>
    </row>
    <row r="881" spans="6:7">
      <c r="F881" s="83" t="str">
        <f t="shared" si="58"/>
        <v/>
      </c>
      <c r="G881" s="83" t="str">
        <f t="shared" si="59"/>
        <v/>
      </c>
    </row>
    <row r="882" spans="6:7">
      <c r="F882" s="83" t="str">
        <f t="shared" si="58"/>
        <v/>
      </c>
      <c r="G882" s="83" t="str">
        <f t="shared" si="59"/>
        <v/>
      </c>
    </row>
    <row r="883" spans="6:7">
      <c r="F883" s="83" t="str">
        <f t="shared" si="58"/>
        <v/>
      </c>
      <c r="G883" s="83" t="str">
        <f t="shared" si="59"/>
        <v/>
      </c>
    </row>
    <row r="884" spans="6:7">
      <c r="F884" s="83" t="str">
        <f t="shared" si="58"/>
        <v/>
      </c>
      <c r="G884" s="83" t="str">
        <f t="shared" si="59"/>
        <v/>
      </c>
    </row>
    <row r="885" spans="6:7">
      <c r="F885" s="83" t="str">
        <f t="shared" si="58"/>
        <v/>
      </c>
      <c r="G885" s="83" t="str">
        <f t="shared" si="59"/>
        <v/>
      </c>
    </row>
    <row r="886" spans="6:7">
      <c r="F886" s="83" t="str">
        <f t="shared" si="58"/>
        <v/>
      </c>
      <c r="G886" s="83" t="str">
        <f t="shared" si="59"/>
        <v/>
      </c>
    </row>
    <row r="887" spans="6:7">
      <c r="F887" s="83" t="str">
        <f t="shared" si="58"/>
        <v/>
      </c>
      <c r="G887" s="83" t="str">
        <f t="shared" si="59"/>
        <v/>
      </c>
    </row>
    <row r="888" spans="6:7">
      <c r="F888" s="83" t="str">
        <f t="shared" si="58"/>
        <v/>
      </c>
      <c r="G888" s="83" t="str">
        <f t="shared" si="59"/>
        <v/>
      </c>
    </row>
    <row r="889" spans="6:7">
      <c r="F889" s="83" t="str">
        <f t="shared" si="58"/>
        <v/>
      </c>
      <c r="G889" s="83" t="str">
        <f t="shared" si="59"/>
        <v/>
      </c>
    </row>
    <row r="890" spans="6:7">
      <c r="F890" s="83" t="str">
        <f t="shared" si="58"/>
        <v/>
      </c>
      <c r="G890" s="83" t="str">
        <f t="shared" si="59"/>
        <v/>
      </c>
    </row>
    <row r="891" spans="6:7">
      <c r="F891" s="83" t="str">
        <f t="shared" si="58"/>
        <v/>
      </c>
      <c r="G891" s="83" t="str">
        <f t="shared" si="59"/>
        <v/>
      </c>
    </row>
    <row r="892" spans="6:7">
      <c r="F892" s="83" t="str">
        <f t="shared" si="58"/>
        <v/>
      </c>
      <c r="G892" s="83" t="str">
        <f t="shared" si="59"/>
        <v/>
      </c>
    </row>
    <row r="893" spans="6:7">
      <c r="F893" s="83" t="str">
        <f t="shared" si="58"/>
        <v/>
      </c>
      <c r="G893" s="83" t="str">
        <f t="shared" si="59"/>
        <v/>
      </c>
    </row>
    <row r="894" spans="6:7">
      <c r="F894" s="83" t="str">
        <f t="shared" si="58"/>
        <v/>
      </c>
      <c r="G894" s="83" t="str">
        <f t="shared" si="59"/>
        <v/>
      </c>
    </row>
    <row r="895" spans="6:7">
      <c r="F895" s="83" t="str">
        <f t="shared" si="58"/>
        <v/>
      </c>
      <c r="G895" s="83" t="str">
        <f t="shared" si="59"/>
        <v/>
      </c>
    </row>
    <row r="896" spans="6:7">
      <c r="F896" s="83" t="str">
        <f t="shared" si="58"/>
        <v/>
      </c>
      <c r="G896" s="83" t="str">
        <f t="shared" si="59"/>
        <v/>
      </c>
    </row>
    <row r="897" spans="6:7">
      <c r="F897" s="83" t="str">
        <f t="shared" si="58"/>
        <v/>
      </c>
      <c r="G897" s="83" t="str">
        <f t="shared" si="59"/>
        <v/>
      </c>
    </row>
    <row r="898" spans="6:7">
      <c r="F898" s="83" t="str">
        <f t="shared" si="58"/>
        <v/>
      </c>
      <c r="G898" s="83" t="str">
        <f t="shared" si="59"/>
        <v/>
      </c>
    </row>
    <row r="899" spans="6:7">
      <c r="F899" s="83" t="str">
        <f t="shared" si="58"/>
        <v/>
      </c>
      <c r="G899" s="83" t="str">
        <f t="shared" si="59"/>
        <v/>
      </c>
    </row>
    <row r="900" spans="6:7">
      <c r="F900" s="83" t="str">
        <f t="shared" si="58"/>
        <v/>
      </c>
      <c r="G900" s="83" t="str">
        <f t="shared" si="59"/>
        <v/>
      </c>
    </row>
    <row r="901" spans="6:7">
      <c r="F901" s="83" t="str">
        <f t="shared" si="58"/>
        <v/>
      </c>
      <c r="G901" s="83" t="str">
        <f t="shared" si="59"/>
        <v/>
      </c>
    </row>
    <row r="902" spans="6:7">
      <c r="F902" s="83" t="str">
        <f t="shared" si="58"/>
        <v/>
      </c>
      <c r="G902" s="83" t="str">
        <f t="shared" si="59"/>
        <v/>
      </c>
    </row>
    <row r="903" spans="6:7">
      <c r="F903" s="83" t="str">
        <f t="shared" si="58"/>
        <v/>
      </c>
      <c r="G903" s="83" t="str">
        <f t="shared" si="59"/>
        <v/>
      </c>
    </row>
    <row r="904" spans="6:7">
      <c r="F904" s="83" t="str">
        <f t="shared" si="58"/>
        <v/>
      </c>
      <c r="G904" s="83" t="str">
        <f t="shared" si="59"/>
        <v/>
      </c>
    </row>
    <row r="905" spans="6:7">
      <c r="F905" s="83" t="str">
        <f t="shared" si="58"/>
        <v/>
      </c>
      <c r="G905" s="83" t="str">
        <f t="shared" si="59"/>
        <v/>
      </c>
    </row>
    <row r="906" spans="6:7">
      <c r="F906" s="83" t="str">
        <f t="shared" si="58"/>
        <v/>
      </c>
      <c r="G906" s="83" t="str">
        <f t="shared" si="59"/>
        <v/>
      </c>
    </row>
    <row r="907" spans="6:7">
      <c r="F907" s="83" t="str">
        <f t="shared" si="58"/>
        <v/>
      </c>
      <c r="G907" s="83" t="str">
        <f t="shared" si="59"/>
        <v/>
      </c>
    </row>
    <row r="908" spans="6:7">
      <c r="F908" s="83" t="str">
        <f t="shared" si="58"/>
        <v/>
      </c>
      <c r="G908" s="83" t="str">
        <f t="shared" si="59"/>
        <v/>
      </c>
    </row>
    <row r="909" spans="6:7">
      <c r="F909" s="83" t="str">
        <f t="shared" si="58"/>
        <v/>
      </c>
      <c r="G909" s="83" t="str">
        <f t="shared" si="59"/>
        <v/>
      </c>
    </row>
    <row r="910" spans="6:7">
      <c r="F910" s="83" t="str">
        <f t="shared" si="58"/>
        <v/>
      </c>
      <c r="G910" s="83" t="str">
        <f t="shared" si="59"/>
        <v/>
      </c>
    </row>
    <row r="911" spans="6:7">
      <c r="F911" s="83" t="str">
        <f t="shared" si="58"/>
        <v/>
      </c>
      <c r="G911" s="83" t="str">
        <f t="shared" si="59"/>
        <v/>
      </c>
    </row>
    <row r="912" spans="6:7">
      <c r="F912" s="83" t="str">
        <f t="shared" si="58"/>
        <v/>
      </c>
      <c r="G912" s="83" t="str">
        <f t="shared" si="59"/>
        <v/>
      </c>
    </row>
    <row r="913" spans="6:7">
      <c r="F913" s="83" t="str">
        <f t="shared" si="58"/>
        <v/>
      </c>
      <c r="G913" s="83" t="str">
        <f t="shared" si="59"/>
        <v/>
      </c>
    </row>
    <row r="914" spans="6:7">
      <c r="F914" s="83" t="str">
        <f t="shared" si="58"/>
        <v/>
      </c>
      <c r="G914" s="83" t="str">
        <f t="shared" si="59"/>
        <v/>
      </c>
    </row>
    <row r="915" spans="6:7">
      <c r="F915" s="83" t="str">
        <f t="shared" si="58"/>
        <v/>
      </c>
      <c r="G915" s="83" t="str">
        <f t="shared" si="59"/>
        <v/>
      </c>
    </row>
    <row r="916" spans="6:7">
      <c r="F916" s="83" t="str">
        <f t="shared" si="58"/>
        <v/>
      </c>
      <c r="G916" s="83" t="str">
        <f t="shared" si="59"/>
        <v/>
      </c>
    </row>
    <row r="917" spans="6:7">
      <c r="F917" s="83" t="str">
        <f t="shared" si="58"/>
        <v/>
      </c>
      <c r="G917" s="83" t="str">
        <f t="shared" si="59"/>
        <v/>
      </c>
    </row>
    <row r="918" spans="6:7">
      <c r="F918" s="83" t="str">
        <f t="shared" si="58"/>
        <v/>
      </c>
      <c r="G918" s="83" t="str">
        <f t="shared" si="59"/>
        <v/>
      </c>
    </row>
    <row r="919" spans="6:7">
      <c r="F919" s="83" t="str">
        <f t="shared" si="58"/>
        <v/>
      </c>
      <c r="G919" s="83" t="str">
        <f t="shared" si="59"/>
        <v/>
      </c>
    </row>
    <row r="920" spans="6:7">
      <c r="F920" s="83" t="str">
        <f t="shared" si="58"/>
        <v/>
      </c>
      <c r="G920" s="83" t="str">
        <f t="shared" si="59"/>
        <v/>
      </c>
    </row>
    <row r="921" spans="6:7">
      <c r="F921" s="83" t="str">
        <f t="shared" si="58"/>
        <v/>
      </c>
      <c r="G921" s="83" t="str">
        <f t="shared" si="59"/>
        <v/>
      </c>
    </row>
    <row r="922" spans="6:7">
      <c r="F922" s="83" t="str">
        <f t="shared" si="58"/>
        <v/>
      </c>
      <c r="G922" s="83" t="str">
        <f t="shared" si="59"/>
        <v/>
      </c>
    </row>
    <row r="923" spans="6:7">
      <c r="F923" s="83" t="str">
        <f t="shared" si="58"/>
        <v/>
      </c>
      <c r="G923" s="83" t="str">
        <f t="shared" si="59"/>
        <v/>
      </c>
    </row>
    <row r="924" spans="6:7">
      <c r="F924" s="83" t="str">
        <f t="shared" si="58"/>
        <v/>
      </c>
      <c r="G924" s="83" t="str">
        <f t="shared" si="59"/>
        <v/>
      </c>
    </row>
    <row r="925" spans="6:7">
      <c r="F925" s="83" t="str">
        <f t="shared" si="58"/>
        <v/>
      </c>
      <c r="G925" s="83" t="str">
        <f t="shared" si="59"/>
        <v/>
      </c>
    </row>
    <row r="926" spans="6:7">
      <c r="F926" s="83" t="str">
        <f t="shared" si="58"/>
        <v/>
      </c>
      <c r="G926" s="83" t="str">
        <f t="shared" si="59"/>
        <v/>
      </c>
    </row>
    <row r="927" spans="6:7">
      <c r="F927" s="83" t="str">
        <f t="shared" si="58"/>
        <v/>
      </c>
      <c r="G927" s="83" t="str">
        <f t="shared" si="59"/>
        <v/>
      </c>
    </row>
    <row r="928" spans="6:7">
      <c r="F928" s="83" t="str">
        <f t="shared" si="58"/>
        <v/>
      </c>
      <c r="G928" s="83" t="str">
        <f t="shared" si="59"/>
        <v/>
      </c>
    </row>
    <row r="929" spans="6:7">
      <c r="F929" s="83" t="str">
        <f t="shared" si="58"/>
        <v/>
      </c>
      <c r="G929" s="83" t="str">
        <f t="shared" si="59"/>
        <v/>
      </c>
    </row>
    <row r="930" spans="6:7">
      <c r="F930" s="83" t="str">
        <f t="shared" si="58"/>
        <v/>
      </c>
      <c r="G930" s="83" t="str">
        <f t="shared" si="59"/>
        <v/>
      </c>
    </row>
    <row r="931" spans="6:7">
      <c r="F931" s="83" t="str">
        <f t="shared" si="58"/>
        <v/>
      </c>
      <c r="G931" s="83" t="str">
        <f t="shared" si="59"/>
        <v/>
      </c>
    </row>
    <row r="932" spans="6:7">
      <c r="F932" s="83" t="str">
        <f t="shared" si="58"/>
        <v/>
      </c>
      <c r="G932" s="83" t="str">
        <f t="shared" si="59"/>
        <v/>
      </c>
    </row>
    <row r="933" spans="6:7">
      <c r="F933" s="83" t="str">
        <f t="shared" si="58"/>
        <v/>
      </c>
      <c r="G933" s="83" t="str">
        <f t="shared" si="59"/>
        <v/>
      </c>
    </row>
    <row r="934" spans="6:7">
      <c r="F934" s="83" t="str">
        <f t="shared" si="58"/>
        <v/>
      </c>
      <c r="G934" s="83" t="str">
        <f t="shared" si="59"/>
        <v/>
      </c>
    </row>
    <row r="935" spans="6:7">
      <c r="F935" s="83" t="str">
        <f t="shared" si="58"/>
        <v/>
      </c>
      <c r="G935" s="83" t="str">
        <f t="shared" si="59"/>
        <v/>
      </c>
    </row>
    <row r="936" spans="6:7">
      <c r="F936" s="83" t="str">
        <f t="shared" si="58"/>
        <v/>
      </c>
      <c r="G936" s="83" t="str">
        <f t="shared" si="59"/>
        <v/>
      </c>
    </row>
    <row r="937" spans="6:7">
      <c r="F937" s="83" t="str">
        <f t="shared" si="58"/>
        <v/>
      </c>
      <c r="G937" s="83" t="str">
        <f t="shared" si="59"/>
        <v/>
      </c>
    </row>
    <row r="938" spans="6:7">
      <c r="F938" s="83" t="str">
        <f t="shared" si="58"/>
        <v/>
      </c>
      <c r="G938" s="83" t="str">
        <f t="shared" si="59"/>
        <v/>
      </c>
    </row>
    <row r="939" spans="6:7">
      <c r="F939" s="83" t="str">
        <f t="shared" si="58"/>
        <v/>
      </c>
      <c r="G939" s="83" t="str">
        <f t="shared" si="59"/>
        <v/>
      </c>
    </row>
    <row r="940" spans="6:7">
      <c r="F940" s="83" t="str">
        <f t="shared" si="58"/>
        <v/>
      </c>
      <c r="G940" s="83" t="str">
        <f t="shared" si="59"/>
        <v/>
      </c>
    </row>
    <row r="941" spans="6:7">
      <c r="F941" s="83" t="str">
        <f t="shared" ref="F941:F1004" si="60">IF(D940=$I$12,0,IF(D941="","",I940*($F$12/12)))</f>
        <v/>
      </c>
      <c r="G941" s="83" t="str">
        <f t="shared" ref="G941:G1004" si="61">IF(D940=$I$12,0,IF(D941="","",E941-F941))</f>
        <v/>
      </c>
    </row>
    <row r="942" spans="6:7">
      <c r="F942" s="83" t="str">
        <f t="shared" si="60"/>
        <v/>
      </c>
      <c r="G942" s="83" t="str">
        <f t="shared" si="61"/>
        <v/>
      </c>
    </row>
    <row r="943" spans="6:7">
      <c r="F943" s="83" t="str">
        <f t="shared" si="60"/>
        <v/>
      </c>
      <c r="G943" s="83" t="str">
        <f t="shared" si="61"/>
        <v/>
      </c>
    </row>
    <row r="944" spans="6:7">
      <c r="F944" s="83" t="str">
        <f t="shared" si="60"/>
        <v/>
      </c>
      <c r="G944" s="83" t="str">
        <f t="shared" si="61"/>
        <v/>
      </c>
    </row>
    <row r="945" spans="6:7">
      <c r="F945" s="83" t="str">
        <f t="shared" si="60"/>
        <v/>
      </c>
      <c r="G945" s="83" t="str">
        <f t="shared" si="61"/>
        <v/>
      </c>
    </row>
    <row r="946" spans="6:7">
      <c r="F946" s="83" t="str">
        <f t="shared" si="60"/>
        <v/>
      </c>
      <c r="G946" s="83" t="str">
        <f t="shared" si="61"/>
        <v/>
      </c>
    </row>
    <row r="947" spans="6:7">
      <c r="F947" s="83" t="str">
        <f t="shared" si="60"/>
        <v/>
      </c>
      <c r="G947" s="83" t="str">
        <f t="shared" si="61"/>
        <v/>
      </c>
    </row>
    <row r="948" spans="6:7">
      <c r="F948" s="83" t="str">
        <f t="shared" si="60"/>
        <v/>
      </c>
      <c r="G948" s="83" t="str">
        <f t="shared" si="61"/>
        <v/>
      </c>
    </row>
    <row r="949" spans="6:7">
      <c r="F949" s="83" t="str">
        <f t="shared" si="60"/>
        <v/>
      </c>
      <c r="G949" s="83" t="str">
        <f t="shared" si="61"/>
        <v/>
      </c>
    </row>
    <row r="950" spans="6:7">
      <c r="F950" s="83" t="str">
        <f t="shared" si="60"/>
        <v/>
      </c>
      <c r="G950" s="83" t="str">
        <f t="shared" si="61"/>
        <v/>
      </c>
    </row>
    <row r="951" spans="6:7">
      <c r="F951" s="83" t="str">
        <f t="shared" si="60"/>
        <v/>
      </c>
      <c r="G951" s="83" t="str">
        <f t="shared" si="61"/>
        <v/>
      </c>
    </row>
    <row r="952" spans="6:7">
      <c r="F952" s="83" t="str">
        <f t="shared" si="60"/>
        <v/>
      </c>
      <c r="G952" s="83" t="str">
        <f t="shared" si="61"/>
        <v/>
      </c>
    </row>
    <row r="953" spans="6:7">
      <c r="F953" s="83" t="str">
        <f t="shared" si="60"/>
        <v/>
      </c>
      <c r="G953" s="83" t="str">
        <f t="shared" si="61"/>
        <v/>
      </c>
    </row>
    <row r="954" spans="6:7">
      <c r="F954" s="83" t="str">
        <f t="shared" si="60"/>
        <v/>
      </c>
      <c r="G954" s="83" t="str">
        <f t="shared" si="61"/>
        <v/>
      </c>
    </row>
    <row r="955" spans="6:7">
      <c r="F955" s="83" t="str">
        <f t="shared" si="60"/>
        <v/>
      </c>
      <c r="G955" s="83" t="str">
        <f t="shared" si="61"/>
        <v/>
      </c>
    </row>
    <row r="956" spans="6:7">
      <c r="F956" s="83" t="str">
        <f t="shared" si="60"/>
        <v/>
      </c>
      <c r="G956" s="83" t="str">
        <f t="shared" si="61"/>
        <v/>
      </c>
    </row>
    <row r="957" spans="6:7">
      <c r="F957" s="83" t="str">
        <f t="shared" si="60"/>
        <v/>
      </c>
      <c r="G957" s="83" t="str">
        <f t="shared" si="61"/>
        <v/>
      </c>
    </row>
    <row r="958" spans="6:7">
      <c r="F958" s="83" t="str">
        <f t="shared" si="60"/>
        <v/>
      </c>
      <c r="G958" s="83" t="str">
        <f t="shared" si="61"/>
        <v/>
      </c>
    </row>
    <row r="959" spans="6:7">
      <c r="F959" s="83" t="str">
        <f t="shared" si="60"/>
        <v/>
      </c>
      <c r="G959" s="83" t="str">
        <f t="shared" si="61"/>
        <v/>
      </c>
    </row>
    <row r="960" spans="6:7">
      <c r="F960" s="83" t="str">
        <f t="shared" si="60"/>
        <v/>
      </c>
      <c r="G960" s="83" t="str">
        <f t="shared" si="61"/>
        <v/>
      </c>
    </row>
    <row r="961" spans="6:7">
      <c r="F961" s="83" t="str">
        <f t="shared" si="60"/>
        <v/>
      </c>
      <c r="G961" s="83" t="str">
        <f t="shared" si="61"/>
        <v/>
      </c>
    </row>
    <row r="962" spans="6:7">
      <c r="F962" s="83" t="str">
        <f t="shared" si="60"/>
        <v/>
      </c>
      <c r="G962" s="83" t="str">
        <f t="shared" si="61"/>
        <v/>
      </c>
    </row>
    <row r="963" spans="6:7">
      <c r="F963" s="83" t="str">
        <f t="shared" si="60"/>
        <v/>
      </c>
      <c r="G963" s="83" t="str">
        <f t="shared" si="61"/>
        <v/>
      </c>
    </row>
    <row r="964" spans="6:7">
      <c r="F964" s="83" t="str">
        <f t="shared" si="60"/>
        <v/>
      </c>
      <c r="G964" s="83" t="str">
        <f t="shared" si="61"/>
        <v/>
      </c>
    </row>
    <row r="965" spans="6:7">
      <c r="F965" s="83" t="str">
        <f t="shared" si="60"/>
        <v/>
      </c>
      <c r="G965" s="83" t="str">
        <f t="shared" si="61"/>
        <v/>
      </c>
    </row>
    <row r="966" spans="6:7">
      <c r="F966" s="83" t="str">
        <f t="shared" si="60"/>
        <v/>
      </c>
      <c r="G966" s="83" t="str">
        <f t="shared" si="61"/>
        <v/>
      </c>
    </row>
    <row r="967" spans="6:7">
      <c r="F967" s="83" t="str">
        <f t="shared" si="60"/>
        <v/>
      </c>
      <c r="G967" s="83" t="str">
        <f t="shared" si="61"/>
        <v/>
      </c>
    </row>
    <row r="968" spans="6:7">
      <c r="F968" s="83" t="str">
        <f t="shared" si="60"/>
        <v/>
      </c>
      <c r="G968" s="83" t="str">
        <f t="shared" si="61"/>
        <v/>
      </c>
    </row>
    <row r="969" spans="6:7">
      <c r="F969" s="83" t="str">
        <f t="shared" si="60"/>
        <v/>
      </c>
      <c r="G969" s="83" t="str">
        <f t="shared" si="61"/>
        <v/>
      </c>
    </row>
    <row r="970" spans="6:7">
      <c r="F970" s="83" t="str">
        <f t="shared" si="60"/>
        <v/>
      </c>
      <c r="G970" s="83" t="str">
        <f t="shared" si="61"/>
        <v/>
      </c>
    </row>
    <row r="971" spans="6:7">
      <c r="F971" s="83" t="str">
        <f t="shared" si="60"/>
        <v/>
      </c>
      <c r="G971" s="83" t="str">
        <f t="shared" si="61"/>
        <v/>
      </c>
    </row>
    <row r="972" spans="6:7">
      <c r="F972" s="83" t="str">
        <f t="shared" si="60"/>
        <v/>
      </c>
      <c r="G972" s="83" t="str">
        <f t="shared" si="61"/>
        <v/>
      </c>
    </row>
    <row r="973" spans="6:7">
      <c r="F973" s="83" t="str">
        <f t="shared" si="60"/>
        <v/>
      </c>
      <c r="G973" s="83" t="str">
        <f t="shared" si="61"/>
        <v/>
      </c>
    </row>
    <row r="974" spans="6:7">
      <c r="F974" s="83" t="str">
        <f t="shared" si="60"/>
        <v/>
      </c>
      <c r="G974" s="83" t="str">
        <f t="shared" si="61"/>
        <v/>
      </c>
    </row>
    <row r="975" spans="6:7">
      <c r="F975" s="83" t="str">
        <f t="shared" si="60"/>
        <v/>
      </c>
      <c r="G975" s="83" t="str">
        <f t="shared" si="61"/>
        <v/>
      </c>
    </row>
    <row r="976" spans="6:7">
      <c r="F976" s="83" t="str">
        <f t="shared" si="60"/>
        <v/>
      </c>
      <c r="G976" s="83" t="str">
        <f t="shared" si="61"/>
        <v/>
      </c>
    </row>
    <row r="977" spans="6:7">
      <c r="F977" s="83" t="str">
        <f t="shared" si="60"/>
        <v/>
      </c>
      <c r="G977" s="83" t="str">
        <f t="shared" si="61"/>
        <v/>
      </c>
    </row>
    <row r="978" spans="6:7">
      <c r="F978" s="83" t="str">
        <f t="shared" si="60"/>
        <v/>
      </c>
      <c r="G978" s="83" t="str">
        <f t="shared" si="61"/>
        <v/>
      </c>
    </row>
    <row r="979" spans="6:7">
      <c r="F979" s="83" t="str">
        <f t="shared" si="60"/>
        <v/>
      </c>
      <c r="G979" s="83" t="str">
        <f t="shared" si="61"/>
        <v/>
      </c>
    </row>
    <row r="980" spans="6:7">
      <c r="F980" s="83" t="str">
        <f t="shared" si="60"/>
        <v/>
      </c>
      <c r="G980" s="83" t="str">
        <f t="shared" si="61"/>
        <v/>
      </c>
    </row>
    <row r="981" spans="6:7">
      <c r="F981" s="83" t="str">
        <f t="shared" si="60"/>
        <v/>
      </c>
      <c r="G981" s="83" t="str">
        <f t="shared" si="61"/>
        <v/>
      </c>
    </row>
    <row r="982" spans="6:7">
      <c r="F982" s="83" t="str">
        <f t="shared" si="60"/>
        <v/>
      </c>
      <c r="G982" s="83" t="str">
        <f t="shared" si="61"/>
        <v/>
      </c>
    </row>
    <row r="983" spans="6:7">
      <c r="F983" s="83" t="str">
        <f t="shared" si="60"/>
        <v/>
      </c>
      <c r="G983" s="83" t="str">
        <f t="shared" si="61"/>
        <v/>
      </c>
    </row>
    <row r="984" spans="6:7">
      <c r="F984" s="83" t="str">
        <f t="shared" si="60"/>
        <v/>
      </c>
      <c r="G984" s="83" t="str">
        <f t="shared" si="61"/>
        <v/>
      </c>
    </row>
    <row r="985" spans="6:7">
      <c r="F985" s="83" t="str">
        <f t="shared" si="60"/>
        <v/>
      </c>
      <c r="G985" s="83" t="str">
        <f t="shared" si="61"/>
        <v/>
      </c>
    </row>
    <row r="986" spans="6:7">
      <c r="F986" s="83" t="str">
        <f t="shared" si="60"/>
        <v/>
      </c>
      <c r="G986" s="83" t="str">
        <f t="shared" si="61"/>
        <v/>
      </c>
    </row>
    <row r="987" spans="6:7">
      <c r="F987" s="83" t="str">
        <f t="shared" si="60"/>
        <v/>
      </c>
      <c r="G987" s="83" t="str">
        <f t="shared" si="61"/>
        <v/>
      </c>
    </row>
    <row r="988" spans="6:7">
      <c r="F988" s="83" t="str">
        <f t="shared" si="60"/>
        <v/>
      </c>
      <c r="G988" s="83" t="str">
        <f t="shared" si="61"/>
        <v/>
      </c>
    </row>
    <row r="989" spans="6:7">
      <c r="F989" s="83" t="str">
        <f t="shared" si="60"/>
        <v/>
      </c>
      <c r="G989" s="83" t="str">
        <f t="shared" si="61"/>
        <v/>
      </c>
    </row>
    <row r="990" spans="6:7">
      <c r="F990" s="83" t="str">
        <f t="shared" si="60"/>
        <v/>
      </c>
      <c r="G990" s="83" t="str">
        <f t="shared" si="61"/>
        <v/>
      </c>
    </row>
    <row r="991" spans="6:7">
      <c r="F991" s="83" t="str">
        <f t="shared" si="60"/>
        <v/>
      </c>
      <c r="G991" s="83" t="str">
        <f t="shared" si="61"/>
        <v/>
      </c>
    </row>
    <row r="992" spans="6:7">
      <c r="F992" s="83" t="str">
        <f t="shared" si="60"/>
        <v/>
      </c>
      <c r="G992" s="83" t="str">
        <f t="shared" si="61"/>
        <v/>
      </c>
    </row>
    <row r="993" spans="6:7">
      <c r="F993" s="83" t="str">
        <f t="shared" si="60"/>
        <v/>
      </c>
      <c r="G993" s="83" t="str">
        <f t="shared" si="61"/>
        <v/>
      </c>
    </row>
    <row r="994" spans="6:7">
      <c r="F994" s="83" t="str">
        <f t="shared" si="60"/>
        <v/>
      </c>
      <c r="G994" s="83" t="str">
        <f t="shared" si="61"/>
        <v/>
      </c>
    </row>
    <row r="995" spans="6:7">
      <c r="F995" s="83" t="str">
        <f t="shared" si="60"/>
        <v/>
      </c>
      <c r="G995" s="83" t="str">
        <f t="shared" si="61"/>
        <v/>
      </c>
    </row>
    <row r="996" spans="6:7">
      <c r="F996" s="83" t="str">
        <f t="shared" si="60"/>
        <v/>
      </c>
      <c r="G996" s="83" t="str">
        <f t="shared" si="61"/>
        <v/>
      </c>
    </row>
    <row r="997" spans="6:7">
      <c r="F997" s="83" t="str">
        <f t="shared" si="60"/>
        <v/>
      </c>
      <c r="G997" s="83" t="str">
        <f t="shared" si="61"/>
        <v/>
      </c>
    </row>
    <row r="998" spans="6:7">
      <c r="F998" s="83" t="str">
        <f t="shared" si="60"/>
        <v/>
      </c>
      <c r="G998" s="83" t="str">
        <f t="shared" si="61"/>
        <v/>
      </c>
    </row>
    <row r="999" spans="6:7">
      <c r="F999" s="83" t="str">
        <f t="shared" si="60"/>
        <v/>
      </c>
      <c r="G999" s="83" t="str">
        <f t="shared" si="61"/>
        <v/>
      </c>
    </row>
    <row r="1000" spans="6:7">
      <c r="F1000" s="83" t="str">
        <f t="shared" si="60"/>
        <v/>
      </c>
      <c r="G1000" s="83" t="str">
        <f t="shared" si="61"/>
        <v/>
      </c>
    </row>
    <row r="1001" spans="6:7">
      <c r="F1001" s="83" t="str">
        <f t="shared" si="60"/>
        <v/>
      </c>
      <c r="G1001" s="83" t="str">
        <f t="shared" si="61"/>
        <v/>
      </c>
    </row>
    <row r="1002" spans="6:7">
      <c r="F1002" s="83" t="str">
        <f t="shared" si="60"/>
        <v/>
      </c>
      <c r="G1002" s="83" t="str">
        <f t="shared" si="61"/>
        <v/>
      </c>
    </row>
    <row r="1003" spans="6:7">
      <c r="F1003" s="83" t="str">
        <f t="shared" si="60"/>
        <v/>
      </c>
      <c r="G1003" s="83" t="str">
        <f t="shared" si="61"/>
        <v/>
      </c>
    </row>
    <row r="1004" spans="6:7">
      <c r="F1004" s="83" t="str">
        <f t="shared" si="60"/>
        <v/>
      </c>
      <c r="G1004" s="83" t="str">
        <f t="shared" si="61"/>
        <v/>
      </c>
    </row>
    <row r="1005" spans="6:7">
      <c r="F1005" s="83" t="str">
        <f t="shared" ref="F1005:F1068" si="62">IF(D1004=$I$12,0,IF(D1005="","",I1004*($F$12/12)))</f>
        <v/>
      </c>
      <c r="G1005" s="83" t="str">
        <f t="shared" ref="G1005:G1068" si="63">IF(D1004=$I$12,0,IF(D1005="","",E1005-F1005))</f>
        <v/>
      </c>
    </row>
    <row r="1006" spans="6:7">
      <c r="F1006" s="83" t="str">
        <f t="shared" si="62"/>
        <v/>
      </c>
      <c r="G1006" s="83" t="str">
        <f t="shared" si="63"/>
        <v/>
      </c>
    </row>
    <row r="1007" spans="6:7">
      <c r="F1007" s="83" t="str">
        <f t="shared" si="62"/>
        <v/>
      </c>
      <c r="G1007" s="83" t="str">
        <f t="shared" si="63"/>
        <v/>
      </c>
    </row>
    <row r="1008" spans="6:7">
      <c r="F1008" s="83" t="str">
        <f t="shared" si="62"/>
        <v/>
      </c>
      <c r="G1008" s="83" t="str">
        <f t="shared" si="63"/>
        <v/>
      </c>
    </row>
    <row r="1009" spans="6:7">
      <c r="F1009" s="83" t="str">
        <f t="shared" si="62"/>
        <v/>
      </c>
      <c r="G1009" s="83" t="str">
        <f t="shared" si="63"/>
        <v/>
      </c>
    </row>
    <row r="1010" spans="6:7">
      <c r="F1010" s="83" t="str">
        <f t="shared" si="62"/>
        <v/>
      </c>
      <c r="G1010" s="83" t="str">
        <f t="shared" si="63"/>
        <v/>
      </c>
    </row>
    <row r="1011" spans="6:7">
      <c r="F1011" s="83" t="str">
        <f t="shared" si="62"/>
        <v/>
      </c>
      <c r="G1011" s="83" t="str">
        <f t="shared" si="63"/>
        <v/>
      </c>
    </row>
    <row r="1012" spans="6:7">
      <c r="F1012" s="83" t="str">
        <f t="shared" si="62"/>
        <v/>
      </c>
      <c r="G1012" s="83" t="str">
        <f t="shared" si="63"/>
        <v/>
      </c>
    </row>
    <row r="1013" spans="6:7">
      <c r="F1013" s="83" t="str">
        <f t="shared" si="62"/>
        <v/>
      </c>
      <c r="G1013" s="83" t="str">
        <f t="shared" si="63"/>
        <v/>
      </c>
    </row>
    <row r="1014" spans="6:7">
      <c r="F1014" s="83" t="str">
        <f t="shared" si="62"/>
        <v/>
      </c>
      <c r="G1014" s="83" t="str">
        <f t="shared" si="63"/>
        <v/>
      </c>
    </row>
    <row r="1015" spans="6:7">
      <c r="F1015" s="83" t="str">
        <f t="shared" si="62"/>
        <v/>
      </c>
      <c r="G1015" s="83" t="str">
        <f t="shared" si="63"/>
        <v/>
      </c>
    </row>
    <row r="1016" spans="6:7">
      <c r="F1016" s="83" t="str">
        <f t="shared" si="62"/>
        <v/>
      </c>
      <c r="G1016" s="83" t="str">
        <f t="shared" si="63"/>
        <v/>
      </c>
    </row>
    <row r="1017" spans="6:7">
      <c r="F1017" s="83" t="str">
        <f t="shared" si="62"/>
        <v/>
      </c>
      <c r="G1017" s="83" t="str">
        <f t="shared" si="63"/>
        <v/>
      </c>
    </row>
    <row r="1018" spans="6:7">
      <c r="F1018" s="83" t="str">
        <f t="shared" si="62"/>
        <v/>
      </c>
      <c r="G1018" s="83" t="str">
        <f t="shared" si="63"/>
        <v/>
      </c>
    </row>
    <row r="1019" spans="6:7">
      <c r="F1019" s="83" t="str">
        <f t="shared" si="62"/>
        <v/>
      </c>
      <c r="G1019" s="83" t="str">
        <f t="shared" si="63"/>
        <v/>
      </c>
    </row>
    <row r="1020" spans="6:7">
      <c r="F1020" s="83" t="str">
        <f t="shared" si="62"/>
        <v/>
      </c>
      <c r="G1020" s="83" t="str">
        <f t="shared" si="63"/>
        <v/>
      </c>
    </row>
    <row r="1021" spans="6:7">
      <c r="F1021" s="83" t="str">
        <f t="shared" si="62"/>
        <v/>
      </c>
      <c r="G1021" s="83" t="str">
        <f t="shared" si="63"/>
        <v/>
      </c>
    </row>
    <row r="1022" spans="6:7">
      <c r="F1022" s="83" t="str">
        <f t="shared" si="62"/>
        <v/>
      </c>
      <c r="G1022" s="83" t="str">
        <f t="shared" si="63"/>
        <v/>
      </c>
    </row>
    <row r="1023" spans="6:7">
      <c r="F1023" s="83" t="str">
        <f t="shared" si="62"/>
        <v/>
      </c>
      <c r="G1023" s="83" t="str">
        <f t="shared" si="63"/>
        <v/>
      </c>
    </row>
    <row r="1024" spans="6:7">
      <c r="F1024" s="83" t="str">
        <f t="shared" si="62"/>
        <v/>
      </c>
      <c r="G1024" s="83" t="str">
        <f t="shared" si="63"/>
        <v/>
      </c>
    </row>
    <row r="1025" spans="6:7">
      <c r="F1025" s="83" t="str">
        <f t="shared" si="62"/>
        <v/>
      </c>
      <c r="G1025" s="83" t="str">
        <f t="shared" si="63"/>
        <v/>
      </c>
    </row>
    <row r="1026" spans="6:7">
      <c r="F1026" s="83" t="str">
        <f t="shared" si="62"/>
        <v/>
      </c>
      <c r="G1026" s="83" t="str">
        <f t="shared" si="63"/>
        <v/>
      </c>
    </row>
    <row r="1027" spans="6:7">
      <c r="F1027" s="83" t="str">
        <f t="shared" si="62"/>
        <v/>
      </c>
      <c r="G1027" s="83" t="str">
        <f t="shared" si="63"/>
        <v/>
      </c>
    </row>
    <row r="1028" spans="6:7">
      <c r="F1028" s="83" t="str">
        <f t="shared" si="62"/>
        <v/>
      </c>
      <c r="G1028" s="83" t="str">
        <f t="shared" si="63"/>
        <v/>
      </c>
    </row>
    <row r="1029" spans="6:7">
      <c r="F1029" s="83" t="str">
        <f t="shared" si="62"/>
        <v/>
      </c>
      <c r="G1029" s="83" t="str">
        <f t="shared" si="63"/>
        <v/>
      </c>
    </row>
    <row r="1030" spans="6:7">
      <c r="F1030" s="83" t="str">
        <f t="shared" si="62"/>
        <v/>
      </c>
      <c r="G1030" s="83" t="str">
        <f t="shared" si="63"/>
        <v/>
      </c>
    </row>
    <row r="1031" spans="6:7">
      <c r="F1031" s="83" t="str">
        <f t="shared" si="62"/>
        <v/>
      </c>
      <c r="G1031" s="83" t="str">
        <f t="shared" si="63"/>
        <v/>
      </c>
    </row>
    <row r="1032" spans="6:7">
      <c r="F1032" s="83" t="str">
        <f t="shared" si="62"/>
        <v/>
      </c>
      <c r="G1032" s="83" t="str">
        <f t="shared" si="63"/>
        <v/>
      </c>
    </row>
    <row r="1033" spans="6:7">
      <c r="F1033" s="83" t="str">
        <f t="shared" si="62"/>
        <v/>
      </c>
      <c r="G1033" s="83" t="str">
        <f t="shared" si="63"/>
        <v/>
      </c>
    </row>
    <row r="1034" spans="6:7">
      <c r="F1034" s="83" t="str">
        <f t="shared" si="62"/>
        <v/>
      </c>
      <c r="G1034" s="83" t="str">
        <f t="shared" si="63"/>
        <v/>
      </c>
    </row>
    <row r="1035" spans="6:7">
      <c r="F1035" s="83" t="str">
        <f t="shared" si="62"/>
        <v/>
      </c>
      <c r="G1035" s="83" t="str">
        <f t="shared" si="63"/>
        <v/>
      </c>
    </row>
    <row r="1036" spans="6:7">
      <c r="F1036" s="83" t="str">
        <f t="shared" si="62"/>
        <v/>
      </c>
      <c r="G1036" s="83" t="str">
        <f t="shared" si="63"/>
        <v/>
      </c>
    </row>
    <row r="1037" spans="6:7">
      <c r="F1037" s="83" t="str">
        <f t="shared" si="62"/>
        <v/>
      </c>
      <c r="G1037" s="83" t="str">
        <f t="shared" si="63"/>
        <v/>
      </c>
    </row>
    <row r="1038" spans="6:7">
      <c r="F1038" s="83" t="str">
        <f t="shared" si="62"/>
        <v/>
      </c>
      <c r="G1038" s="83" t="str">
        <f t="shared" si="63"/>
        <v/>
      </c>
    </row>
    <row r="1039" spans="6:7">
      <c r="F1039" s="83" t="str">
        <f t="shared" si="62"/>
        <v/>
      </c>
      <c r="G1039" s="83" t="str">
        <f t="shared" si="63"/>
        <v/>
      </c>
    </row>
    <row r="1040" spans="6:7">
      <c r="F1040" s="83" t="str">
        <f t="shared" si="62"/>
        <v/>
      </c>
      <c r="G1040" s="83" t="str">
        <f t="shared" si="63"/>
        <v/>
      </c>
    </row>
    <row r="1041" spans="6:7">
      <c r="F1041" s="83" t="str">
        <f t="shared" si="62"/>
        <v/>
      </c>
      <c r="G1041" s="83" t="str">
        <f t="shared" si="63"/>
        <v/>
      </c>
    </row>
    <row r="1042" spans="6:7">
      <c r="F1042" s="83" t="str">
        <f t="shared" si="62"/>
        <v/>
      </c>
      <c r="G1042" s="83" t="str">
        <f t="shared" si="63"/>
        <v/>
      </c>
    </row>
    <row r="1043" spans="6:7">
      <c r="F1043" s="83" t="str">
        <f t="shared" si="62"/>
        <v/>
      </c>
      <c r="G1043" s="83" t="str">
        <f t="shared" si="63"/>
        <v/>
      </c>
    </row>
    <row r="1044" spans="6:7">
      <c r="F1044" s="83" t="str">
        <f t="shared" si="62"/>
        <v/>
      </c>
      <c r="G1044" s="83" t="str">
        <f t="shared" si="63"/>
        <v/>
      </c>
    </row>
    <row r="1045" spans="6:7">
      <c r="F1045" s="83" t="str">
        <f t="shared" si="62"/>
        <v/>
      </c>
      <c r="G1045" s="83" t="str">
        <f t="shared" si="63"/>
        <v/>
      </c>
    </row>
    <row r="1046" spans="6:7">
      <c r="F1046" s="83" t="str">
        <f t="shared" si="62"/>
        <v/>
      </c>
      <c r="G1046" s="83" t="str">
        <f t="shared" si="63"/>
        <v/>
      </c>
    </row>
    <row r="1047" spans="6:7">
      <c r="F1047" s="83" t="str">
        <f t="shared" si="62"/>
        <v/>
      </c>
      <c r="G1047" s="83" t="str">
        <f t="shared" si="63"/>
        <v/>
      </c>
    </row>
    <row r="1048" spans="6:7">
      <c r="F1048" s="83" t="str">
        <f t="shared" si="62"/>
        <v/>
      </c>
      <c r="G1048" s="83" t="str">
        <f t="shared" si="63"/>
        <v/>
      </c>
    </row>
    <row r="1049" spans="6:7">
      <c r="F1049" s="83" t="str">
        <f t="shared" si="62"/>
        <v/>
      </c>
      <c r="G1049" s="83" t="str">
        <f t="shared" si="63"/>
        <v/>
      </c>
    </row>
    <row r="1050" spans="6:7">
      <c r="F1050" s="83" t="str">
        <f t="shared" si="62"/>
        <v/>
      </c>
      <c r="G1050" s="83" t="str">
        <f t="shared" si="63"/>
        <v/>
      </c>
    </row>
    <row r="1051" spans="6:7">
      <c r="F1051" s="83" t="str">
        <f t="shared" si="62"/>
        <v/>
      </c>
      <c r="G1051" s="83" t="str">
        <f t="shared" si="63"/>
        <v/>
      </c>
    </row>
    <row r="1052" spans="6:7">
      <c r="F1052" s="83" t="str">
        <f t="shared" si="62"/>
        <v/>
      </c>
      <c r="G1052" s="83" t="str">
        <f t="shared" si="63"/>
        <v/>
      </c>
    </row>
    <row r="1053" spans="6:7">
      <c r="F1053" s="83" t="str">
        <f t="shared" si="62"/>
        <v/>
      </c>
      <c r="G1053" s="83" t="str">
        <f t="shared" si="63"/>
        <v/>
      </c>
    </row>
    <row r="1054" spans="6:7">
      <c r="F1054" s="83" t="str">
        <f t="shared" si="62"/>
        <v/>
      </c>
      <c r="G1054" s="83" t="str">
        <f t="shared" si="63"/>
        <v/>
      </c>
    </row>
    <row r="1055" spans="6:7">
      <c r="F1055" s="83" t="str">
        <f t="shared" si="62"/>
        <v/>
      </c>
      <c r="G1055" s="83" t="str">
        <f t="shared" si="63"/>
        <v/>
      </c>
    </row>
    <row r="1056" spans="6:7">
      <c r="F1056" s="83" t="str">
        <f t="shared" si="62"/>
        <v/>
      </c>
      <c r="G1056" s="83" t="str">
        <f t="shared" si="63"/>
        <v/>
      </c>
    </row>
    <row r="1057" spans="6:7">
      <c r="F1057" s="83" t="str">
        <f t="shared" si="62"/>
        <v/>
      </c>
      <c r="G1057" s="83" t="str">
        <f t="shared" si="63"/>
        <v/>
      </c>
    </row>
    <row r="1058" spans="6:7">
      <c r="F1058" s="83" t="str">
        <f t="shared" si="62"/>
        <v/>
      </c>
      <c r="G1058" s="83" t="str">
        <f t="shared" si="63"/>
        <v/>
      </c>
    </row>
    <row r="1059" spans="6:7">
      <c r="F1059" s="83" t="str">
        <f t="shared" si="62"/>
        <v/>
      </c>
      <c r="G1059" s="83" t="str">
        <f t="shared" si="63"/>
        <v/>
      </c>
    </row>
    <row r="1060" spans="6:7">
      <c r="F1060" s="83" t="str">
        <f t="shared" si="62"/>
        <v/>
      </c>
      <c r="G1060" s="83" t="str">
        <f t="shared" si="63"/>
        <v/>
      </c>
    </row>
    <row r="1061" spans="6:7">
      <c r="F1061" s="83" t="str">
        <f t="shared" si="62"/>
        <v/>
      </c>
      <c r="G1061" s="83" t="str">
        <f t="shared" si="63"/>
        <v/>
      </c>
    </row>
    <row r="1062" spans="6:7">
      <c r="F1062" s="83" t="str">
        <f t="shared" si="62"/>
        <v/>
      </c>
      <c r="G1062" s="83" t="str">
        <f t="shared" si="63"/>
        <v/>
      </c>
    </row>
    <row r="1063" spans="6:7">
      <c r="F1063" s="83" t="str">
        <f t="shared" si="62"/>
        <v/>
      </c>
      <c r="G1063" s="83" t="str">
        <f t="shared" si="63"/>
        <v/>
      </c>
    </row>
    <row r="1064" spans="6:7">
      <c r="F1064" s="83" t="str">
        <f t="shared" si="62"/>
        <v/>
      </c>
      <c r="G1064" s="83" t="str">
        <f t="shared" si="63"/>
        <v/>
      </c>
    </row>
    <row r="1065" spans="6:7">
      <c r="F1065" s="83" t="str">
        <f t="shared" si="62"/>
        <v/>
      </c>
      <c r="G1065" s="83" t="str">
        <f t="shared" si="63"/>
        <v/>
      </c>
    </row>
    <row r="1066" spans="6:7">
      <c r="F1066" s="83" t="str">
        <f t="shared" si="62"/>
        <v/>
      </c>
      <c r="G1066" s="83" t="str">
        <f t="shared" si="63"/>
        <v/>
      </c>
    </row>
    <row r="1067" spans="6:7">
      <c r="F1067" s="83" t="str">
        <f t="shared" si="62"/>
        <v/>
      </c>
      <c r="G1067" s="83" t="str">
        <f t="shared" si="63"/>
        <v/>
      </c>
    </row>
    <row r="1068" spans="6:7">
      <c r="F1068" s="83" t="str">
        <f t="shared" si="62"/>
        <v/>
      </c>
      <c r="G1068" s="83" t="str">
        <f t="shared" si="63"/>
        <v/>
      </c>
    </row>
    <row r="1069" spans="6:7">
      <c r="F1069" s="83" t="str">
        <f t="shared" ref="F1069:F1132" si="64">IF(D1068=$I$12,0,IF(D1069="","",I1068*($F$12/12)))</f>
        <v/>
      </c>
      <c r="G1069" s="83" t="str">
        <f t="shared" ref="G1069:G1132" si="65">IF(D1068=$I$12,0,IF(D1069="","",E1069-F1069))</f>
        <v/>
      </c>
    </row>
    <row r="1070" spans="6:7">
      <c r="F1070" s="83" t="str">
        <f t="shared" si="64"/>
        <v/>
      </c>
      <c r="G1070" s="83" t="str">
        <f t="shared" si="65"/>
        <v/>
      </c>
    </row>
    <row r="1071" spans="6:7">
      <c r="F1071" s="83" t="str">
        <f t="shared" si="64"/>
        <v/>
      </c>
      <c r="G1071" s="83" t="str">
        <f t="shared" si="65"/>
        <v/>
      </c>
    </row>
    <row r="1072" spans="6:7">
      <c r="F1072" s="83" t="str">
        <f t="shared" si="64"/>
        <v/>
      </c>
      <c r="G1072" s="83" t="str">
        <f t="shared" si="65"/>
        <v/>
      </c>
    </row>
    <row r="1073" spans="6:7">
      <c r="F1073" s="83" t="str">
        <f t="shared" si="64"/>
        <v/>
      </c>
      <c r="G1073" s="83" t="str">
        <f t="shared" si="65"/>
        <v/>
      </c>
    </row>
    <row r="1074" spans="6:7">
      <c r="F1074" s="83" t="str">
        <f t="shared" si="64"/>
        <v/>
      </c>
      <c r="G1074" s="83" t="str">
        <f t="shared" si="65"/>
        <v/>
      </c>
    </row>
    <row r="1075" spans="6:7">
      <c r="F1075" s="83" t="str">
        <f t="shared" si="64"/>
        <v/>
      </c>
      <c r="G1075" s="83" t="str">
        <f t="shared" si="65"/>
        <v/>
      </c>
    </row>
    <row r="1076" spans="6:7">
      <c r="F1076" s="83" t="str">
        <f t="shared" si="64"/>
        <v/>
      </c>
      <c r="G1076" s="83" t="str">
        <f t="shared" si="65"/>
        <v/>
      </c>
    </row>
    <row r="1077" spans="6:7">
      <c r="F1077" s="83" t="str">
        <f t="shared" si="64"/>
        <v/>
      </c>
      <c r="G1077" s="83" t="str">
        <f t="shared" si="65"/>
        <v/>
      </c>
    </row>
    <row r="1078" spans="6:7">
      <c r="F1078" s="83" t="str">
        <f t="shared" si="64"/>
        <v/>
      </c>
      <c r="G1078" s="83" t="str">
        <f t="shared" si="65"/>
        <v/>
      </c>
    </row>
    <row r="1079" spans="6:7">
      <c r="F1079" s="83" t="str">
        <f t="shared" si="64"/>
        <v/>
      </c>
      <c r="G1079" s="83" t="str">
        <f t="shared" si="65"/>
        <v/>
      </c>
    </row>
    <row r="1080" spans="6:7">
      <c r="F1080" s="83" t="str">
        <f t="shared" si="64"/>
        <v/>
      </c>
      <c r="G1080" s="83" t="str">
        <f t="shared" si="65"/>
        <v/>
      </c>
    </row>
    <row r="1081" spans="6:7">
      <c r="F1081" s="83" t="str">
        <f t="shared" si="64"/>
        <v/>
      </c>
      <c r="G1081" s="83" t="str">
        <f t="shared" si="65"/>
        <v/>
      </c>
    </row>
    <row r="1082" spans="6:7">
      <c r="F1082" s="83" t="str">
        <f t="shared" si="64"/>
        <v/>
      </c>
      <c r="G1082" s="83" t="str">
        <f t="shared" si="65"/>
        <v/>
      </c>
    </row>
    <row r="1083" spans="6:7">
      <c r="F1083" s="83" t="str">
        <f t="shared" si="64"/>
        <v/>
      </c>
      <c r="G1083" s="83" t="str">
        <f t="shared" si="65"/>
        <v/>
      </c>
    </row>
    <row r="1084" spans="6:7">
      <c r="F1084" s="83" t="str">
        <f t="shared" si="64"/>
        <v/>
      </c>
      <c r="G1084" s="83" t="str">
        <f t="shared" si="65"/>
        <v/>
      </c>
    </row>
    <row r="1085" spans="6:7">
      <c r="F1085" s="83" t="str">
        <f t="shared" si="64"/>
        <v/>
      </c>
      <c r="G1085" s="83" t="str">
        <f t="shared" si="65"/>
        <v/>
      </c>
    </row>
    <row r="1086" spans="6:7">
      <c r="F1086" s="83" t="str">
        <f t="shared" si="64"/>
        <v/>
      </c>
      <c r="G1086" s="83" t="str">
        <f t="shared" si="65"/>
        <v/>
      </c>
    </row>
    <row r="1087" spans="6:7">
      <c r="F1087" s="83" t="str">
        <f t="shared" si="64"/>
        <v/>
      </c>
      <c r="G1087" s="83" t="str">
        <f t="shared" si="65"/>
        <v/>
      </c>
    </row>
    <row r="1088" spans="6:7">
      <c r="F1088" s="83" t="str">
        <f t="shared" si="64"/>
        <v/>
      </c>
      <c r="G1088" s="83" t="str">
        <f t="shared" si="65"/>
        <v/>
      </c>
    </row>
    <row r="1089" spans="6:7">
      <c r="F1089" s="83" t="str">
        <f t="shared" si="64"/>
        <v/>
      </c>
      <c r="G1089" s="83" t="str">
        <f t="shared" si="65"/>
        <v/>
      </c>
    </row>
    <row r="1090" spans="6:7">
      <c r="F1090" s="83" t="str">
        <f t="shared" si="64"/>
        <v/>
      </c>
      <c r="G1090" s="83" t="str">
        <f t="shared" si="65"/>
        <v/>
      </c>
    </row>
    <row r="1091" spans="6:7">
      <c r="F1091" s="83" t="str">
        <f t="shared" si="64"/>
        <v/>
      </c>
      <c r="G1091" s="83" t="str">
        <f t="shared" si="65"/>
        <v/>
      </c>
    </row>
    <row r="1092" spans="6:7">
      <c r="F1092" s="83" t="str">
        <f t="shared" si="64"/>
        <v/>
      </c>
      <c r="G1092" s="83" t="str">
        <f t="shared" si="65"/>
        <v/>
      </c>
    </row>
    <row r="1093" spans="6:7">
      <c r="F1093" s="83" t="str">
        <f t="shared" si="64"/>
        <v/>
      </c>
      <c r="G1093" s="83" t="str">
        <f t="shared" si="65"/>
        <v/>
      </c>
    </row>
    <row r="1094" spans="6:7">
      <c r="F1094" s="83" t="str">
        <f t="shared" si="64"/>
        <v/>
      </c>
      <c r="G1094" s="83" t="str">
        <f t="shared" si="65"/>
        <v/>
      </c>
    </row>
    <row r="1095" spans="6:7">
      <c r="F1095" s="83" t="str">
        <f t="shared" si="64"/>
        <v/>
      </c>
      <c r="G1095" s="83" t="str">
        <f t="shared" si="65"/>
        <v/>
      </c>
    </row>
    <row r="1096" spans="6:7">
      <c r="F1096" s="83" t="str">
        <f t="shared" si="64"/>
        <v/>
      </c>
      <c r="G1096" s="83" t="str">
        <f t="shared" si="65"/>
        <v/>
      </c>
    </row>
    <row r="1097" spans="6:7">
      <c r="F1097" s="83" t="str">
        <f t="shared" si="64"/>
        <v/>
      </c>
      <c r="G1097" s="83" t="str">
        <f t="shared" si="65"/>
        <v/>
      </c>
    </row>
    <row r="1098" spans="6:7">
      <c r="F1098" s="83" t="str">
        <f t="shared" si="64"/>
        <v/>
      </c>
      <c r="G1098" s="83" t="str">
        <f t="shared" si="65"/>
        <v/>
      </c>
    </row>
    <row r="1099" spans="6:7">
      <c r="F1099" s="83" t="str">
        <f t="shared" si="64"/>
        <v/>
      </c>
      <c r="G1099" s="83" t="str">
        <f t="shared" si="65"/>
        <v/>
      </c>
    </row>
    <row r="1100" spans="6:7">
      <c r="F1100" s="83" t="str">
        <f t="shared" si="64"/>
        <v/>
      </c>
      <c r="G1100" s="83" t="str">
        <f t="shared" si="65"/>
        <v/>
      </c>
    </row>
    <row r="1101" spans="6:7">
      <c r="F1101" s="83" t="str">
        <f t="shared" si="64"/>
        <v/>
      </c>
      <c r="G1101" s="83" t="str">
        <f t="shared" si="65"/>
        <v/>
      </c>
    </row>
    <row r="1102" spans="6:7">
      <c r="F1102" s="83" t="str">
        <f t="shared" si="64"/>
        <v/>
      </c>
      <c r="G1102" s="83" t="str">
        <f t="shared" si="65"/>
        <v/>
      </c>
    </row>
    <row r="1103" spans="6:7">
      <c r="F1103" s="83" t="str">
        <f t="shared" si="64"/>
        <v/>
      </c>
      <c r="G1103" s="83" t="str">
        <f t="shared" si="65"/>
        <v/>
      </c>
    </row>
    <row r="1104" spans="6:7">
      <c r="F1104" s="83" t="str">
        <f t="shared" si="64"/>
        <v/>
      </c>
      <c r="G1104" s="83" t="str">
        <f t="shared" si="65"/>
        <v/>
      </c>
    </row>
    <row r="1105" spans="6:7">
      <c r="F1105" s="83" t="str">
        <f t="shared" si="64"/>
        <v/>
      </c>
      <c r="G1105" s="83" t="str">
        <f t="shared" si="65"/>
        <v/>
      </c>
    </row>
    <row r="1106" spans="6:7">
      <c r="F1106" s="83" t="str">
        <f t="shared" si="64"/>
        <v/>
      </c>
      <c r="G1106" s="83" t="str">
        <f t="shared" si="65"/>
        <v/>
      </c>
    </row>
    <row r="1107" spans="6:7">
      <c r="F1107" s="83" t="str">
        <f t="shared" si="64"/>
        <v/>
      </c>
      <c r="G1107" s="83" t="str">
        <f t="shared" si="65"/>
        <v/>
      </c>
    </row>
    <row r="1108" spans="6:7">
      <c r="F1108" s="83" t="str">
        <f t="shared" si="64"/>
        <v/>
      </c>
      <c r="G1108" s="83" t="str">
        <f t="shared" si="65"/>
        <v/>
      </c>
    </row>
    <row r="1109" spans="6:7">
      <c r="F1109" s="83" t="str">
        <f t="shared" si="64"/>
        <v/>
      </c>
      <c r="G1109" s="83" t="str">
        <f t="shared" si="65"/>
        <v/>
      </c>
    </row>
    <row r="1110" spans="6:7">
      <c r="F1110" s="83" t="str">
        <f t="shared" si="64"/>
        <v/>
      </c>
      <c r="G1110" s="83" t="str">
        <f t="shared" si="65"/>
        <v/>
      </c>
    </row>
    <row r="1111" spans="6:7">
      <c r="F1111" s="83" t="str">
        <f t="shared" si="64"/>
        <v/>
      </c>
      <c r="G1111" s="83" t="str">
        <f t="shared" si="65"/>
        <v/>
      </c>
    </row>
    <row r="1112" spans="6:7">
      <c r="F1112" s="83" t="str">
        <f t="shared" si="64"/>
        <v/>
      </c>
      <c r="G1112" s="83" t="str">
        <f t="shared" si="65"/>
        <v/>
      </c>
    </row>
    <row r="1113" spans="6:7">
      <c r="F1113" s="83" t="str">
        <f t="shared" si="64"/>
        <v/>
      </c>
      <c r="G1113" s="83" t="str">
        <f t="shared" si="65"/>
        <v/>
      </c>
    </row>
    <row r="1114" spans="6:7">
      <c r="F1114" s="83" t="str">
        <f t="shared" si="64"/>
        <v/>
      </c>
      <c r="G1114" s="83" t="str">
        <f t="shared" si="65"/>
        <v/>
      </c>
    </row>
    <row r="1115" spans="6:7">
      <c r="F1115" s="83" t="str">
        <f t="shared" si="64"/>
        <v/>
      </c>
      <c r="G1115" s="83" t="str">
        <f t="shared" si="65"/>
        <v/>
      </c>
    </row>
    <row r="1116" spans="6:7">
      <c r="F1116" s="83" t="str">
        <f t="shared" si="64"/>
        <v/>
      </c>
      <c r="G1116" s="83" t="str">
        <f t="shared" si="65"/>
        <v/>
      </c>
    </row>
    <row r="1117" spans="6:7">
      <c r="F1117" s="83" t="str">
        <f t="shared" si="64"/>
        <v/>
      </c>
      <c r="G1117" s="83" t="str">
        <f t="shared" si="65"/>
        <v/>
      </c>
    </row>
    <row r="1118" spans="6:7">
      <c r="F1118" s="83" t="str">
        <f t="shared" si="64"/>
        <v/>
      </c>
      <c r="G1118" s="83" t="str">
        <f t="shared" si="65"/>
        <v/>
      </c>
    </row>
    <row r="1119" spans="6:7">
      <c r="F1119" s="83" t="str">
        <f t="shared" si="64"/>
        <v/>
      </c>
      <c r="G1119" s="83" t="str">
        <f t="shared" si="65"/>
        <v/>
      </c>
    </row>
    <row r="1120" spans="6:7">
      <c r="F1120" s="83" t="str">
        <f t="shared" si="64"/>
        <v/>
      </c>
      <c r="G1120" s="83" t="str">
        <f t="shared" si="65"/>
        <v/>
      </c>
    </row>
    <row r="1121" spans="6:7">
      <c r="F1121" s="83" t="str">
        <f t="shared" si="64"/>
        <v/>
      </c>
      <c r="G1121" s="83" t="str">
        <f t="shared" si="65"/>
        <v/>
      </c>
    </row>
    <row r="1122" spans="6:7">
      <c r="F1122" s="83" t="str">
        <f t="shared" si="64"/>
        <v/>
      </c>
      <c r="G1122" s="83" t="str">
        <f t="shared" si="65"/>
        <v/>
      </c>
    </row>
    <row r="1123" spans="6:7">
      <c r="F1123" s="83" t="str">
        <f t="shared" si="64"/>
        <v/>
      </c>
      <c r="G1123" s="83" t="str">
        <f t="shared" si="65"/>
        <v/>
      </c>
    </row>
    <row r="1124" spans="6:7">
      <c r="F1124" s="83" t="str">
        <f t="shared" si="64"/>
        <v/>
      </c>
      <c r="G1124" s="83" t="str">
        <f t="shared" si="65"/>
        <v/>
      </c>
    </row>
    <row r="1125" spans="6:7">
      <c r="F1125" s="83" t="str">
        <f t="shared" si="64"/>
        <v/>
      </c>
      <c r="G1125" s="83" t="str">
        <f t="shared" si="65"/>
        <v/>
      </c>
    </row>
    <row r="1126" spans="6:7">
      <c r="F1126" s="83" t="str">
        <f t="shared" si="64"/>
        <v/>
      </c>
      <c r="G1126" s="83" t="str">
        <f t="shared" si="65"/>
        <v/>
      </c>
    </row>
    <row r="1127" spans="6:7">
      <c r="F1127" s="83" t="str">
        <f t="shared" si="64"/>
        <v/>
      </c>
      <c r="G1127" s="83" t="str">
        <f t="shared" si="65"/>
        <v/>
      </c>
    </row>
    <row r="1128" spans="6:7">
      <c r="F1128" s="83" t="str">
        <f t="shared" si="64"/>
        <v/>
      </c>
      <c r="G1128" s="83" t="str">
        <f t="shared" si="65"/>
        <v/>
      </c>
    </row>
    <row r="1129" spans="6:7">
      <c r="F1129" s="83" t="str">
        <f t="shared" si="64"/>
        <v/>
      </c>
      <c r="G1129" s="83" t="str">
        <f t="shared" si="65"/>
        <v/>
      </c>
    </row>
    <row r="1130" spans="6:7">
      <c r="F1130" s="83" t="str">
        <f t="shared" si="64"/>
        <v/>
      </c>
      <c r="G1130" s="83" t="str">
        <f t="shared" si="65"/>
        <v/>
      </c>
    </row>
    <row r="1131" spans="6:7">
      <c r="F1131" s="83" t="str">
        <f t="shared" si="64"/>
        <v/>
      </c>
      <c r="G1131" s="83" t="str">
        <f t="shared" si="65"/>
        <v/>
      </c>
    </row>
    <row r="1132" spans="6:7">
      <c r="F1132" s="83" t="str">
        <f t="shared" si="64"/>
        <v/>
      </c>
      <c r="G1132" s="83" t="str">
        <f t="shared" si="65"/>
        <v/>
      </c>
    </row>
    <row r="1133" spans="6:7">
      <c r="F1133" s="83" t="str">
        <f t="shared" ref="F1133:F1196" si="66">IF(D1132=$I$12,0,IF(D1133="","",I1132*($F$12/12)))</f>
        <v/>
      </c>
      <c r="G1133" s="83" t="str">
        <f t="shared" ref="G1133:G1196" si="67">IF(D1132=$I$12,0,IF(D1133="","",E1133-F1133))</f>
        <v/>
      </c>
    </row>
    <row r="1134" spans="6:7">
      <c r="F1134" s="83" t="str">
        <f t="shared" si="66"/>
        <v/>
      </c>
      <c r="G1134" s="83" t="str">
        <f t="shared" si="67"/>
        <v/>
      </c>
    </row>
    <row r="1135" spans="6:7">
      <c r="F1135" s="83" t="str">
        <f t="shared" si="66"/>
        <v/>
      </c>
      <c r="G1135" s="83" t="str">
        <f t="shared" si="67"/>
        <v/>
      </c>
    </row>
    <row r="1136" spans="6:7">
      <c r="F1136" s="83" t="str">
        <f t="shared" si="66"/>
        <v/>
      </c>
      <c r="G1136" s="83" t="str">
        <f t="shared" si="67"/>
        <v/>
      </c>
    </row>
    <row r="1137" spans="6:7">
      <c r="F1137" s="83" t="str">
        <f t="shared" si="66"/>
        <v/>
      </c>
      <c r="G1137" s="83" t="str">
        <f t="shared" si="67"/>
        <v/>
      </c>
    </row>
    <row r="1138" spans="6:7">
      <c r="F1138" s="83" t="str">
        <f t="shared" si="66"/>
        <v/>
      </c>
      <c r="G1138" s="83" t="str">
        <f t="shared" si="67"/>
        <v/>
      </c>
    </row>
    <row r="1139" spans="6:7">
      <c r="F1139" s="83" t="str">
        <f t="shared" si="66"/>
        <v/>
      </c>
      <c r="G1139" s="83" t="str">
        <f t="shared" si="67"/>
        <v/>
      </c>
    </row>
    <row r="1140" spans="6:7">
      <c r="F1140" s="83" t="str">
        <f t="shared" si="66"/>
        <v/>
      </c>
      <c r="G1140" s="83" t="str">
        <f t="shared" si="67"/>
        <v/>
      </c>
    </row>
    <row r="1141" spans="6:7">
      <c r="F1141" s="83" t="str">
        <f t="shared" si="66"/>
        <v/>
      </c>
      <c r="G1141" s="83" t="str">
        <f t="shared" si="67"/>
        <v/>
      </c>
    </row>
    <row r="1142" spans="6:7">
      <c r="F1142" s="83" t="str">
        <f t="shared" si="66"/>
        <v/>
      </c>
      <c r="G1142" s="83" t="str">
        <f t="shared" si="67"/>
        <v/>
      </c>
    </row>
    <row r="1143" spans="6:7">
      <c r="F1143" s="83" t="str">
        <f t="shared" si="66"/>
        <v/>
      </c>
      <c r="G1143" s="83" t="str">
        <f t="shared" si="67"/>
        <v/>
      </c>
    </row>
    <row r="1144" spans="6:7">
      <c r="F1144" s="83" t="str">
        <f t="shared" si="66"/>
        <v/>
      </c>
      <c r="G1144" s="83" t="str">
        <f t="shared" si="67"/>
        <v/>
      </c>
    </row>
    <row r="1145" spans="6:7">
      <c r="F1145" s="83" t="str">
        <f t="shared" si="66"/>
        <v/>
      </c>
      <c r="G1145" s="83" t="str">
        <f t="shared" si="67"/>
        <v/>
      </c>
    </row>
    <row r="1146" spans="6:7">
      <c r="F1146" s="83" t="str">
        <f t="shared" si="66"/>
        <v/>
      </c>
      <c r="G1146" s="83" t="str">
        <f t="shared" si="67"/>
        <v/>
      </c>
    </row>
    <row r="1147" spans="6:7">
      <c r="F1147" s="83" t="str">
        <f t="shared" si="66"/>
        <v/>
      </c>
      <c r="G1147" s="83" t="str">
        <f t="shared" si="67"/>
        <v/>
      </c>
    </row>
    <row r="1148" spans="6:7">
      <c r="F1148" s="83" t="str">
        <f t="shared" si="66"/>
        <v/>
      </c>
      <c r="G1148" s="83" t="str">
        <f t="shared" si="67"/>
        <v/>
      </c>
    </row>
    <row r="1149" spans="6:7">
      <c r="F1149" s="83" t="str">
        <f t="shared" si="66"/>
        <v/>
      </c>
      <c r="G1149" s="83" t="str">
        <f t="shared" si="67"/>
        <v/>
      </c>
    </row>
    <row r="1150" spans="6:7">
      <c r="F1150" s="83" t="str">
        <f t="shared" si="66"/>
        <v/>
      </c>
      <c r="G1150" s="83" t="str">
        <f t="shared" si="67"/>
        <v/>
      </c>
    </row>
    <row r="1151" spans="6:7">
      <c r="F1151" s="83" t="str">
        <f t="shared" si="66"/>
        <v/>
      </c>
      <c r="G1151" s="83" t="str">
        <f t="shared" si="67"/>
        <v/>
      </c>
    </row>
    <row r="1152" spans="6:7">
      <c r="F1152" s="83" t="str">
        <f t="shared" si="66"/>
        <v/>
      </c>
      <c r="G1152" s="83" t="str">
        <f t="shared" si="67"/>
        <v/>
      </c>
    </row>
    <row r="1153" spans="6:7">
      <c r="F1153" s="83" t="str">
        <f t="shared" si="66"/>
        <v/>
      </c>
      <c r="G1153" s="83" t="str">
        <f t="shared" si="67"/>
        <v/>
      </c>
    </row>
    <row r="1154" spans="6:7">
      <c r="F1154" s="83" t="str">
        <f t="shared" si="66"/>
        <v/>
      </c>
      <c r="G1154" s="83" t="str">
        <f t="shared" si="67"/>
        <v/>
      </c>
    </row>
    <row r="1155" spans="6:7">
      <c r="F1155" s="83" t="str">
        <f t="shared" si="66"/>
        <v/>
      </c>
      <c r="G1155" s="83" t="str">
        <f t="shared" si="67"/>
        <v/>
      </c>
    </row>
    <row r="1156" spans="6:7">
      <c r="F1156" s="83" t="str">
        <f t="shared" si="66"/>
        <v/>
      </c>
      <c r="G1156" s="83" t="str">
        <f t="shared" si="67"/>
        <v/>
      </c>
    </row>
    <row r="1157" spans="6:7">
      <c r="F1157" s="83" t="str">
        <f t="shared" si="66"/>
        <v/>
      </c>
      <c r="G1157" s="83" t="str">
        <f t="shared" si="67"/>
        <v/>
      </c>
    </row>
    <row r="1158" spans="6:7">
      <c r="F1158" s="83" t="str">
        <f t="shared" si="66"/>
        <v/>
      </c>
      <c r="G1158" s="83" t="str">
        <f t="shared" si="67"/>
        <v/>
      </c>
    </row>
    <row r="1159" spans="6:7">
      <c r="F1159" s="83" t="str">
        <f t="shared" si="66"/>
        <v/>
      </c>
      <c r="G1159" s="83" t="str">
        <f t="shared" si="67"/>
        <v/>
      </c>
    </row>
    <row r="1160" spans="6:7">
      <c r="F1160" s="83" t="str">
        <f t="shared" si="66"/>
        <v/>
      </c>
      <c r="G1160" s="83" t="str">
        <f t="shared" si="67"/>
        <v/>
      </c>
    </row>
    <row r="1161" spans="6:7">
      <c r="F1161" s="83" t="str">
        <f t="shared" si="66"/>
        <v/>
      </c>
      <c r="G1161" s="83" t="str">
        <f t="shared" si="67"/>
        <v/>
      </c>
    </row>
    <row r="1162" spans="6:7">
      <c r="F1162" s="83" t="str">
        <f t="shared" si="66"/>
        <v/>
      </c>
      <c r="G1162" s="83" t="str">
        <f t="shared" si="67"/>
        <v/>
      </c>
    </row>
    <row r="1163" spans="6:7">
      <c r="F1163" s="83" t="str">
        <f t="shared" si="66"/>
        <v/>
      </c>
      <c r="G1163" s="83" t="str">
        <f t="shared" si="67"/>
        <v/>
      </c>
    </row>
    <row r="1164" spans="6:7">
      <c r="F1164" s="83" t="str">
        <f t="shared" si="66"/>
        <v/>
      </c>
      <c r="G1164" s="83" t="str">
        <f t="shared" si="67"/>
        <v/>
      </c>
    </row>
    <row r="1165" spans="6:7">
      <c r="F1165" s="83" t="str">
        <f t="shared" si="66"/>
        <v/>
      </c>
      <c r="G1165" s="83" t="str">
        <f t="shared" si="67"/>
        <v/>
      </c>
    </row>
    <row r="1166" spans="6:7">
      <c r="F1166" s="83" t="str">
        <f t="shared" si="66"/>
        <v/>
      </c>
      <c r="G1166" s="83" t="str">
        <f t="shared" si="67"/>
        <v/>
      </c>
    </row>
    <row r="1167" spans="6:7">
      <c r="F1167" s="83" t="str">
        <f t="shared" si="66"/>
        <v/>
      </c>
      <c r="G1167" s="83" t="str">
        <f t="shared" si="67"/>
        <v/>
      </c>
    </row>
    <row r="1168" spans="6:7">
      <c r="F1168" s="83" t="str">
        <f t="shared" si="66"/>
        <v/>
      </c>
      <c r="G1168" s="83" t="str">
        <f t="shared" si="67"/>
        <v/>
      </c>
    </row>
    <row r="1169" spans="6:7">
      <c r="F1169" s="83" t="str">
        <f t="shared" si="66"/>
        <v/>
      </c>
      <c r="G1169" s="83" t="str">
        <f t="shared" si="67"/>
        <v/>
      </c>
    </row>
    <row r="1170" spans="6:7">
      <c r="F1170" s="83" t="str">
        <f t="shared" si="66"/>
        <v/>
      </c>
      <c r="G1170" s="83" t="str">
        <f t="shared" si="67"/>
        <v/>
      </c>
    </row>
    <row r="1171" spans="6:7">
      <c r="F1171" s="83" t="str">
        <f t="shared" si="66"/>
        <v/>
      </c>
      <c r="G1171" s="83" t="str">
        <f t="shared" si="67"/>
        <v/>
      </c>
    </row>
    <row r="1172" spans="6:7">
      <c r="F1172" s="83" t="str">
        <f t="shared" si="66"/>
        <v/>
      </c>
      <c r="G1172" s="83" t="str">
        <f t="shared" si="67"/>
        <v/>
      </c>
    </row>
    <row r="1173" spans="6:7">
      <c r="F1173" s="83" t="str">
        <f t="shared" si="66"/>
        <v/>
      </c>
      <c r="G1173" s="83" t="str">
        <f t="shared" si="67"/>
        <v/>
      </c>
    </row>
    <row r="1174" spans="6:7">
      <c r="F1174" s="83" t="str">
        <f t="shared" si="66"/>
        <v/>
      </c>
      <c r="G1174" s="83" t="str">
        <f t="shared" si="67"/>
        <v/>
      </c>
    </row>
    <row r="1175" spans="6:7">
      <c r="F1175" s="83" t="str">
        <f t="shared" si="66"/>
        <v/>
      </c>
      <c r="G1175" s="83" t="str">
        <f t="shared" si="67"/>
        <v/>
      </c>
    </row>
    <row r="1176" spans="6:7">
      <c r="F1176" s="83" t="str">
        <f t="shared" si="66"/>
        <v/>
      </c>
      <c r="G1176" s="83" t="str">
        <f t="shared" si="67"/>
        <v/>
      </c>
    </row>
    <row r="1177" spans="6:7">
      <c r="F1177" s="83" t="str">
        <f t="shared" si="66"/>
        <v/>
      </c>
      <c r="G1177" s="83" t="str">
        <f t="shared" si="67"/>
        <v/>
      </c>
    </row>
    <row r="1178" spans="6:7">
      <c r="F1178" s="83" t="str">
        <f t="shared" si="66"/>
        <v/>
      </c>
      <c r="G1178" s="83" t="str">
        <f t="shared" si="67"/>
        <v/>
      </c>
    </row>
    <row r="1179" spans="6:7">
      <c r="F1179" s="83" t="str">
        <f t="shared" si="66"/>
        <v/>
      </c>
      <c r="G1179" s="83" t="str">
        <f t="shared" si="67"/>
        <v/>
      </c>
    </row>
    <row r="1180" spans="6:7">
      <c r="F1180" s="83" t="str">
        <f t="shared" si="66"/>
        <v/>
      </c>
      <c r="G1180" s="83" t="str">
        <f t="shared" si="67"/>
        <v/>
      </c>
    </row>
    <row r="1181" spans="6:7">
      <c r="F1181" s="83" t="str">
        <f t="shared" si="66"/>
        <v/>
      </c>
      <c r="G1181" s="83" t="str">
        <f t="shared" si="67"/>
        <v/>
      </c>
    </row>
    <row r="1182" spans="6:7">
      <c r="F1182" s="83" t="str">
        <f t="shared" si="66"/>
        <v/>
      </c>
      <c r="G1182" s="83" t="str">
        <f t="shared" si="67"/>
        <v/>
      </c>
    </row>
    <row r="1183" spans="6:7">
      <c r="F1183" s="83" t="str">
        <f t="shared" si="66"/>
        <v/>
      </c>
      <c r="G1183" s="83" t="str">
        <f t="shared" si="67"/>
        <v/>
      </c>
    </row>
    <row r="1184" spans="6:7">
      <c r="F1184" s="83" t="str">
        <f t="shared" si="66"/>
        <v/>
      </c>
      <c r="G1184" s="83" t="str">
        <f t="shared" si="67"/>
        <v/>
      </c>
    </row>
    <row r="1185" spans="6:7">
      <c r="F1185" s="83" t="str">
        <f t="shared" si="66"/>
        <v/>
      </c>
      <c r="G1185" s="83" t="str">
        <f t="shared" si="67"/>
        <v/>
      </c>
    </row>
    <row r="1186" spans="6:7">
      <c r="F1186" s="83" t="str">
        <f t="shared" si="66"/>
        <v/>
      </c>
      <c r="G1186" s="83" t="str">
        <f t="shared" si="67"/>
        <v/>
      </c>
    </row>
    <row r="1187" spans="6:7">
      <c r="F1187" s="83" t="str">
        <f t="shared" si="66"/>
        <v/>
      </c>
      <c r="G1187" s="83" t="str">
        <f t="shared" si="67"/>
        <v/>
      </c>
    </row>
    <row r="1188" spans="6:7">
      <c r="F1188" s="83" t="str">
        <f t="shared" si="66"/>
        <v/>
      </c>
      <c r="G1188" s="83" t="str">
        <f t="shared" si="67"/>
        <v/>
      </c>
    </row>
    <row r="1189" spans="6:7">
      <c r="F1189" s="83" t="str">
        <f t="shared" si="66"/>
        <v/>
      </c>
      <c r="G1189" s="83" t="str">
        <f t="shared" si="67"/>
        <v/>
      </c>
    </row>
    <row r="1190" spans="6:7">
      <c r="F1190" s="83" t="str">
        <f t="shared" si="66"/>
        <v/>
      </c>
      <c r="G1190" s="83" t="str">
        <f t="shared" si="67"/>
        <v/>
      </c>
    </row>
    <row r="1191" spans="6:7">
      <c r="F1191" s="83" t="str">
        <f t="shared" si="66"/>
        <v/>
      </c>
      <c r="G1191" s="83" t="str">
        <f t="shared" si="67"/>
        <v/>
      </c>
    </row>
    <row r="1192" spans="6:7">
      <c r="F1192" s="83" t="str">
        <f t="shared" si="66"/>
        <v/>
      </c>
      <c r="G1192" s="83" t="str">
        <f t="shared" si="67"/>
        <v/>
      </c>
    </row>
    <row r="1193" spans="6:7">
      <c r="F1193" s="83" t="str">
        <f t="shared" si="66"/>
        <v/>
      </c>
      <c r="G1193" s="83" t="str">
        <f t="shared" si="67"/>
        <v/>
      </c>
    </row>
    <row r="1194" spans="6:7">
      <c r="F1194" s="83" t="str">
        <f t="shared" si="66"/>
        <v/>
      </c>
      <c r="G1194" s="83" t="str">
        <f t="shared" si="67"/>
        <v/>
      </c>
    </row>
    <row r="1195" spans="6:7">
      <c r="F1195" s="83" t="str">
        <f t="shared" si="66"/>
        <v/>
      </c>
      <c r="G1195" s="83" t="str">
        <f t="shared" si="67"/>
        <v/>
      </c>
    </row>
    <row r="1196" spans="6:7">
      <c r="F1196" s="83" t="str">
        <f t="shared" si="66"/>
        <v/>
      </c>
      <c r="G1196" s="83" t="str">
        <f t="shared" si="67"/>
        <v/>
      </c>
    </row>
    <row r="1197" spans="6:7">
      <c r="F1197" s="83" t="str">
        <f t="shared" ref="F1197:F1260" si="68">IF(D1196=$I$12,0,IF(D1197="","",I1196*($F$12/12)))</f>
        <v/>
      </c>
      <c r="G1197" s="83" t="str">
        <f t="shared" ref="G1197:G1260" si="69">IF(D1196=$I$12,0,IF(D1197="","",E1197-F1197))</f>
        <v/>
      </c>
    </row>
    <row r="1198" spans="6:7">
      <c r="F1198" s="83" t="str">
        <f t="shared" si="68"/>
        <v/>
      </c>
      <c r="G1198" s="83" t="str">
        <f t="shared" si="69"/>
        <v/>
      </c>
    </row>
    <row r="1199" spans="6:7">
      <c r="F1199" s="83" t="str">
        <f t="shared" si="68"/>
        <v/>
      </c>
      <c r="G1199" s="83" t="str">
        <f t="shared" si="69"/>
        <v/>
      </c>
    </row>
    <row r="1200" spans="6:7">
      <c r="F1200" s="83" t="str">
        <f t="shared" si="68"/>
        <v/>
      </c>
      <c r="G1200" s="83" t="str">
        <f t="shared" si="69"/>
        <v/>
      </c>
    </row>
    <row r="1201" spans="6:7">
      <c r="F1201" s="83" t="str">
        <f t="shared" si="68"/>
        <v/>
      </c>
      <c r="G1201" s="83" t="str">
        <f t="shared" si="69"/>
        <v/>
      </c>
    </row>
    <row r="1202" spans="6:7">
      <c r="F1202" s="83" t="str">
        <f t="shared" si="68"/>
        <v/>
      </c>
      <c r="G1202" s="83" t="str">
        <f t="shared" si="69"/>
        <v/>
      </c>
    </row>
    <row r="1203" spans="6:7">
      <c r="F1203" s="83" t="str">
        <f t="shared" si="68"/>
        <v/>
      </c>
      <c r="G1203" s="83" t="str">
        <f t="shared" si="69"/>
        <v/>
      </c>
    </row>
    <row r="1204" spans="6:7">
      <c r="F1204" s="83" t="str">
        <f t="shared" si="68"/>
        <v/>
      </c>
      <c r="G1204" s="83" t="str">
        <f t="shared" si="69"/>
        <v/>
      </c>
    </row>
    <row r="1205" spans="6:7">
      <c r="F1205" s="83" t="str">
        <f t="shared" si="68"/>
        <v/>
      </c>
      <c r="G1205" s="83" t="str">
        <f t="shared" si="69"/>
        <v/>
      </c>
    </row>
    <row r="1206" spans="6:7">
      <c r="F1206" s="83" t="str">
        <f t="shared" si="68"/>
        <v/>
      </c>
      <c r="G1206" s="83" t="str">
        <f t="shared" si="69"/>
        <v/>
      </c>
    </row>
    <row r="1207" spans="6:7">
      <c r="F1207" s="83" t="str">
        <f t="shared" si="68"/>
        <v/>
      </c>
      <c r="G1207" s="83" t="str">
        <f t="shared" si="69"/>
        <v/>
      </c>
    </row>
    <row r="1208" spans="6:7">
      <c r="F1208" s="83" t="str">
        <f t="shared" si="68"/>
        <v/>
      </c>
      <c r="G1208" s="83" t="str">
        <f t="shared" si="69"/>
        <v/>
      </c>
    </row>
    <row r="1209" spans="6:7">
      <c r="F1209" s="83" t="str">
        <f t="shared" si="68"/>
        <v/>
      </c>
      <c r="G1209" s="83" t="str">
        <f t="shared" si="69"/>
        <v/>
      </c>
    </row>
    <row r="1210" spans="6:7">
      <c r="F1210" s="83" t="str">
        <f t="shared" si="68"/>
        <v/>
      </c>
      <c r="G1210" s="83" t="str">
        <f t="shared" si="69"/>
        <v/>
      </c>
    </row>
    <row r="1211" spans="6:7">
      <c r="F1211" s="83" t="str">
        <f t="shared" si="68"/>
        <v/>
      </c>
      <c r="G1211" s="83" t="str">
        <f t="shared" si="69"/>
        <v/>
      </c>
    </row>
    <row r="1212" spans="6:7">
      <c r="F1212" s="83" t="str">
        <f t="shared" si="68"/>
        <v/>
      </c>
      <c r="G1212" s="83" t="str">
        <f t="shared" si="69"/>
        <v/>
      </c>
    </row>
    <row r="1213" spans="6:7">
      <c r="F1213" s="83" t="str">
        <f t="shared" si="68"/>
        <v/>
      </c>
      <c r="G1213" s="83" t="str">
        <f t="shared" si="69"/>
        <v/>
      </c>
    </row>
    <row r="1214" spans="6:7">
      <c r="F1214" s="83" t="str">
        <f t="shared" si="68"/>
        <v/>
      </c>
      <c r="G1214" s="83" t="str">
        <f t="shared" si="69"/>
        <v/>
      </c>
    </row>
    <row r="1215" spans="6:7">
      <c r="F1215" s="83" t="str">
        <f t="shared" si="68"/>
        <v/>
      </c>
      <c r="G1215" s="83" t="str">
        <f t="shared" si="69"/>
        <v/>
      </c>
    </row>
    <row r="1216" spans="6:7">
      <c r="F1216" s="83" t="str">
        <f t="shared" si="68"/>
        <v/>
      </c>
      <c r="G1216" s="83" t="str">
        <f t="shared" si="69"/>
        <v/>
      </c>
    </row>
    <row r="1217" spans="6:7">
      <c r="F1217" s="83" t="str">
        <f t="shared" si="68"/>
        <v/>
      </c>
      <c r="G1217" s="83" t="str">
        <f t="shared" si="69"/>
        <v/>
      </c>
    </row>
    <row r="1218" spans="6:7">
      <c r="F1218" s="83" t="str">
        <f t="shared" si="68"/>
        <v/>
      </c>
      <c r="G1218" s="83" t="str">
        <f t="shared" si="69"/>
        <v/>
      </c>
    </row>
    <row r="1219" spans="6:7">
      <c r="F1219" s="83" t="str">
        <f t="shared" si="68"/>
        <v/>
      </c>
      <c r="G1219" s="83" t="str">
        <f t="shared" si="69"/>
        <v/>
      </c>
    </row>
    <row r="1220" spans="6:7">
      <c r="F1220" s="83" t="str">
        <f t="shared" si="68"/>
        <v/>
      </c>
      <c r="G1220" s="83" t="str">
        <f t="shared" si="69"/>
        <v/>
      </c>
    </row>
    <row r="1221" spans="6:7">
      <c r="F1221" s="83" t="str">
        <f t="shared" si="68"/>
        <v/>
      </c>
      <c r="G1221" s="83" t="str">
        <f t="shared" si="69"/>
        <v/>
      </c>
    </row>
    <row r="1222" spans="6:7">
      <c r="F1222" s="83" t="str">
        <f t="shared" si="68"/>
        <v/>
      </c>
      <c r="G1222" s="83" t="str">
        <f t="shared" si="69"/>
        <v/>
      </c>
    </row>
    <row r="1223" spans="6:7">
      <c r="F1223" s="83" t="str">
        <f t="shared" si="68"/>
        <v/>
      </c>
      <c r="G1223" s="83" t="str">
        <f t="shared" si="69"/>
        <v/>
      </c>
    </row>
    <row r="1224" spans="6:7">
      <c r="F1224" s="83" t="str">
        <f t="shared" si="68"/>
        <v/>
      </c>
      <c r="G1224" s="83" t="str">
        <f t="shared" si="69"/>
        <v/>
      </c>
    </row>
    <row r="1225" spans="6:7">
      <c r="F1225" s="83" t="str">
        <f t="shared" si="68"/>
        <v/>
      </c>
      <c r="G1225" s="83" t="str">
        <f t="shared" si="69"/>
        <v/>
      </c>
    </row>
    <row r="1226" spans="6:7">
      <c r="F1226" s="83" t="str">
        <f t="shared" si="68"/>
        <v/>
      </c>
      <c r="G1226" s="83" t="str">
        <f t="shared" si="69"/>
        <v/>
      </c>
    </row>
    <row r="1227" spans="6:7">
      <c r="F1227" s="83" t="str">
        <f t="shared" si="68"/>
        <v/>
      </c>
      <c r="G1227" s="83" t="str">
        <f t="shared" si="69"/>
        <v/>
      </c>
    </row>
    <row r="1228" spans="6:7">
      <c r="F1228" s="83" t="str">
        <f t="shared" si="68"/>
        <v/>
      </c>
      <c r="G1228" s="83" t="str">
        <f t="shared" si="69"/>
        <v/>
      </c>
    </row>
    <row r="1229" spans="6:7">
      <c r="F1229" s="83" t="str">
        <f t="shared" si="68"/>
        <v/>
      </c>
      <c r="G1229" s="83" t="str">
        <f t="shared" si="69"/>
        <v/>
      </c>
    </row>
    <row r="1230" spans="6:7">
      <c r="F1230" s="83" t="str">
        <f t="shared" si="68"/>
        <v/>
      </c>
      <c r="G1230" s="83" t="str">
        <f t="shared" si="69"/>
        <v/>
      </c>
    </row>
    <row r="1231" spans="6:7">
      <c r="F1231" s="83" t="str">
        <f t="shared" si="68"/>
        <v/>
      </c>
      <c r="G1231" s="83" t="str">
        <f t="shared" si="69"/>
        <v/>
      </c>
    </row>
    <row r="1232" spans="6:7">
      <c r="F1232" s="83" t="str">
        <f t="shared" si="68"/>
        <v/>
      </c>
      <c r="G1232" s="83" t="str">
        <f t="shared" si="69"/>
        <v/>
      </c>
    </row>
    <row r="1233" spans="6:7">
      <c r="F1233" s="83" t="str">
        <f t="shared" si="68"/>
        <v/>
      </c>
      <c r="G1233" s="83" t="str">
        <f t="shared" si="69"/>
        <v/>
      </c>
    </row>
    <row r="1234" spans="6:7">
      <c r="F1234" s="83" t="str">
        <f t="shared" si="68"/>
        <v/>
      </c>
      <c r="G1234" s="83" t="str">
        <f t="shared" si="69"/>
        <v/>
      </c>
    </row>
    <row r="1235" spans="6:7">
      <c r="F1235" s="83" t="str">
        <f t="shared" si="68"/>
        <v/>
      </c>
      <c r="G1235" s="83" t="str">
        <f t="shared" si="69"/>
        <v/>
      </c>
    </row>
    <row r="1236" spans="6:7">
      <c r="F1236" s="83" t="str">
        <f t="shared" si="68"/>
        <v/>
      </c>
      <c r="G1236" s="83" t="str">
        <f t="shared" si="69"/>
        <v/>
      </c>
    </row>
    <row r="1237" spans="6:7">
      <c r="F1237" s="83" t="str">
        <f t="shared" si="68"/>
        <v/>
      </c>
      <c r="G1237" s="83" t="str">
        <f t="shared" si="69"/>
        <v/>
      </c>
    </row>
    <row r="1238" spans="6:7">
      <c r="F1238" s="83" t="str">
        <f t="shared" si="68"/>
        <v/>
      </c>
      <c r="G1238" s="83" t="str">
        <f t="shared" si="69"/>
        <v/>
      </c>
    </row>
    <row r="1239" spans="6:7">
      <c r="F1239" s="83" t="str">
        <f t="shared" si="68"/>
        <v/>
      </c>
      <c r="G1239" s="83" t="str">
        <f t="shared" si="69"/>
        <v/>
      </c>
    </row>
    <row r="1240" spans="6:7">
      <c r="F1240" s="83" t="str">
        <f t="shared" si="68"/>
        <v/>
      </c>
      <c r="G1240" s="83" t="str">
        <f t="shared" si="69"/>
        <v/>
      </c>
    </row>
    <row r="1241" spans="6:7">
      <c r="F1241" s="83" t="str">
        <f t="shared" si="68"/>
        <v/>
      </c>
      <c r="G1241" s="83" t="str">
        <f t="shared" si="69"/>
        <v/>
      </c>
    </row>
    <row r="1242" spans="6:7">
      <c r="F1242" s="83" t="str">
        <f t="shared" si="68"/>
        <v/>
      </c>
      <c r="G1242" s="83" t="str">
        <f t="shared" si="69"/>
        <v/>
      </c>
    </row>
    <row r="1243" spans="6:7">
      <c r="F1243" s="83" t="str">
        <f t="shared" si="68"/>
        <v/>
      </c>
      <c r="G1243" s="83" t="str">
        <f t="shared" si="69"/>
        <v/>
      </c>
    </row>
    <row r="1244" spans="6:7">
      <c r="F1244" s="83" t="str">
        <f t="shared" si="68"/>
        <v/>
      </c>
      <c r="G1244" s="83" t="str">
        <f t="shared" si="69"/>
        <v/>
      </c>
    </row>
    <row r="1245" spans="6:7">
      <c r="F1245" s="83" t="str">
        <f t="shared" si="68"/>
        <v/>
      </c>
      <c r="G1245" s="83" t="str">
        <f t="shared" si="69"/>
        <v/>
      </c>
    </row>
    <row r="1246" spans="6:7">
      <c r="F1246" s="83" t="str">
        <f t="shared" si="68"/>
        <v/>
      </c>
      <c r="G1246" s="83" t="str">
        <f t="shared" si="69"/>
        <v/>
      </c>
    </row>
    <row r="1247" spans="6:7">
      <c r="F1247" s="83" t="str">
        <f t="shared" si="68"/>
        <v/>
      </c>
      <c r="G1247" s="83" t="str">
        <f t="shared" si="69"/>
        <v/>
      </c>
    </row>
    <row r="1248" spans="6:7">
      <c r="F1248" s="83" t="str">
        <f t="shared" si="68"/>
        <v/>
      </c>
      <c r="G1248" s="83" t="str">
        <f t="shared" si="69"/>
        <v/>
      </c>
    </row>
    <row r="1249" spans="6:7">
      <c r="F1249" s="83" t="str">
        <f t="shared" si="68"/>
        <v/>
      </c>
      <c r="G1249" s="83" t="str">
        <f t="shared" si="69"/>
        <v/>
      </c>
    </row>
    <row r="1250" spans="6:7">
      <c r="F1250" s="83" t="str">
        <f t="shared" si="68"/>
        <v/>
      </c>
      <c r="G1250" s="83" t="str">
        <f t="shared" si="69"/>
        <v/>
      </c>
    </row>
    <row r="1251" spans="6:7">
      <c r="F1251" s="83" t="str">
        <f t="shared" si="68"/>
        <v/>
      </c>
      <c r="G1251" s="83" t="str">
        <f t="shared" si="69"/>
        <v/>
      </c>
    </row>
    <row r="1252" spans="6:7">
      <c r="F1252" s="83" t="str">
        <f t="shared" si="68"/>
        <v/>
      </c>
      <c r="G1252" s="83" t="str">
        <f t="shared" si="69"/>
        <v/>
      </c>
    </row>
    <row r="1253" spans="6:7">
      <c r="F1253" s="83" t="str">
        <f t="shared" si="68"/>
        <v/>
      </c>
      <c r="G1253" s="83" t="str">
        <f t="shared" si="69"/>
        <v/>
      </c>
    </row>
    <row r="1254" spans="6:7">
      <c r="F1254" s="83" t="str">
        <f t="shared" si="68"/>
        <v/>
      </c>
      <c r="G1254" s="83" t="str">
        <f t="shared" si="69"/>
        <v/>
      </c>
    </row>
    <row r="1255" spans="6:7">
      <c r="F1255" s="83" t="str">
        <f t="shared" si="68"/>
        <v/>
      </c>
      <c r="G1255" s="83" t="str">
        <f t="shared" si="69"/>
        <v/>
      </c>
    </row>
    <row r="1256" spans="6:7">
      <c r="F1256" s="83" t="str">
        <f t="shared" si="68"/>
        <v/>
      </c>
      <c r="G1256" s="83" t="str">
        <f t="shared" si="69"/>
        <v/>
      </c>
    </row>
    <row r="1257" spans="6:7">
      <c r="F1257" s="83" t="str">
        <f t="shared" si="68"/>
        <v/>
      </c>
      <c r="G1257" s="83" t="str">
        <f t="shared" si="69"/>
        <v/>
      </c>
    </row>
    <row r="1258" spans="6:7">
      <c r="F1258" s="83" t="str">
        <f t="shared" si="68"/>
        <v/>
      </c>
      <c r="G1258" s="83" t="str">
        <f t="shared" si="69"/>
        <v/>
      </c>
    </row>
    <row r="1259" spans="6:7">
      <c r="F1259" s="83" t="str">
        <f t="shared" si="68"/>
        <v/>
      </c>
      <c r="G1259" s="83" t="str">
        <f t="shared" si="69"/>
        <v/>
      </c>
    </row>
    <row r="1260" spans="6:7">
      <c r="F1260" s="83" t="str">
        <f t="shared" si="68"/>
        <v/>
      </c>
      <c r="G1260" s="83" t="str">
        <f t="shared" si="69"/>
        <v/>
      </c>
    </row>
    <row r="1261" spans="6:7">
      <c r="F1261" s="83" t="str">
        <f t="shared" ref="F1261:F1324" si="70">IF(D1260=$I$12,0,IF(D1261="","",I1260*($F$12/12)))</f>
        <v/>
      </c>
      <c r="G1261" s="83" t="str">
        <f t="shared" ref="G1261:G1324" si="71">IF(D1260=$I$12,0,IF(D1261="","",E1261-F1261))</f>
        <v/>
      </c>
    </row>
    <row r="1262" spans="6:7">
      <c r="F1262" s="83" t="str">
        <f t="shared" si="70"/>
        <v/>
      </c>
      <c r="G1262" s="83" t="str">
        <f t="shared" si="71"/>
        <v/>
      </c>
    </row>
    <row r="1263" spans="6:7">
      <c r="F1263" s="83" t="str">
        <f t="shared" si="70"/>
        <v/>
      </c>
      <c r="G1263" s="83" t="str">
        <f t="shared" si="71"/>
        <v/>
      </c>
    </row>
    <row r="1264" spans="6:7">
      <c r="F1264" s="83" t="str">
        <f t="shared" si="70"/>
        <v/>
      </c>
      <c r="G1264" s="83" t="str">
        <f t="shared" si="71"/>
        <v/>
      </c>
    </row>
    <row r="1265" spans="6:7">
      <c r="F1265" s="83" t="str">
        <f t="shared" si="70"/>
        <v/>
      </c>
      <c r="G1265" s="83" t="str">
        <f t="shared" si="71"/>
        <v/>
      </c>
    </row>
    <row r="1266" spans="6:7">
      <c r="F1266" s="83" t="str">
        <f t="shared" si="70"/>
        <v/>
      </c>
      <c r="G1266" s="83" t="str">
        <f t="shared" si="71"/>
        <v/>
      </c>
    </row>
    <row r="1267" spans="6:7">
      <c r="F1267" s="83" t="str">
        <f t="shared" si="70"/>
        <v/>
      </c>
      <c r="G1267" s="83" t="str">
        <f t="shared" si="71"/>
        <v/>
      </c>
    </row>
    <row r="1268" spans="6:7">
      <c r="F1268" s="83" t="str">
        <f t="shared" si="70"/>
        <v/>
      </c>
      <c r="G1268" s="83" t="str">
        <f t="shared" si="71"/>
        <v/>
      </c>
    </row>
    <row r="1269" spans="6:7">
      <c r="F1269" s="83" t="str">
        <f t="shared" si="70"/>
        <v/>
      </c>
      <c r="G1269" s="83" t="str">
        <f t="shared" si="71"/>
        <v/>
      </c>
    </row>
    <row r="1270" spans="6:7">
      <c r="F1270" s="83" t="str">
        <f t="shared" si="70"/>
        <v/>
      </c>
      <c r="G1270" s="83" t="str">
        <f t="shared" si="71"/>
        <v/>
      </c>
    </row>
    <row r="1271" spans="6:7">
      <c r="F1271" s="83" t="str">
        <f t="shared" si="70"/>
        <v/>
      </c>
      <c r="G1271" s="83" t="str">
        <f t="shared" si="71"/>
        <v/>
      </c>
    </row>
    <row r="1272" spans="6:7">
      <c r="F1272" s="83" t="str">
        <f t="shared" si="70"/>
        <v/>
      </c>
      <c r="G1272" s="83" t="str">
        <f t="shared" si="71"/>
        <v/>
      </c>
    </row>
    <row r="1273" spans="6:7">
      <c r="F1273" s="83" t="str">
        <f t="shared" si="70"/>
        <v/>
      </c>
      <c r="G1273" s="83" t="str">
        <f t="shared" si="71"/>
        <v/>
      </c>
    </row>
    <row r="1274" spans="6:7">
      <c r="F1274" s="83" t="str">
        <f t="shared" si="70"/>
        <v/>
      </c>
      <c r="G1274" s="83" t="str">
        <f t="shared" si="71"/>
        <v/>
      </c>
    </row>
    <row r="1275" spans="6:7">
      <c r="F1275" s="83" t="str">
        <f t="shared" si="70"/>
        <v/>
      </c>
      <c r="G1275" s="83" t="str">
        <f t="shared" si="71"/>
        <v/>
      </c>
    </row>
    <row r="1276" spans="6:7">
      <c r="F1276" s="83" t="str">
        <f t="shared" si="70"/>
        <v/>
      </c>
      <c r="G1276" s="83" t="str">
        <f t="shared" si="71"/>
        <v/>
      </c>
    </row>
    <row r="1277" spans="6:7">
      <c r="F1277" s="83" t="str">
        <f t="shared" si="70"/>
        <v/>
      </c>
      <c r="G1277" s="83" t="str">
        <f t="shared" si="71"/>
        <v/>
      </c>
    </row>
    <row r="1278" spans="6:7">
      <c r="F1278" s="83" t="str">
        <f t="shared" si="70"/>
        <v/>
      </c>
      <c r="G1278" s="83" t="str">
        <f t="shared" si="71"/>
        <v/>
      </c>
    </row>
    <row r="1279" spans="6:7">
      <c r="F1279" s="83" t="str">
        <f t="shared" si="70"/>
        <v/>
      </c>
      <c r="G1279" s="83" t="str">
        <f t="shared" si="71"/>
        <v/>
      </c>
    </row>
    <row r="1280" spans="6:7">
      <c r="F1280" s="83" t="str">
        <f t="shared" si="70"/>
        <v/>
      </c>
      <c r="G1280" s="83" t="str">
        <f t="shared" si="71"/>
        <v/>
      </c>
    </row>
    <row r="1281" spans="6:7">
      <c r="F1281" s="83" t="str">
        <f t="shared" si="70"/>
        <v/>
      </c>
      <c r="G1281" s="83" t="str">
        <f t="shared" si="71"/>
        <v/>
      </c>
    </row>
    <row r="1282" spans="6:7">
      <c r="F1282" s="83" t="str">
        <f t="shared" si="70"/>
        <v/>
      </c>
      <c r="G1282" s="83" t="str">
        <f t="shared" si="71"/>
        <v/>
      </c>
    </row>
    <row r="1283" spans="6:7">
      <c r="F1283" s="83" t="str">
        <f t="shared" si="70"/>
        <v/>
      </c>
      <c r="G1283" s="83" t="str">
        <f t="shared" si="71"/>
        <v/>
      </c>
    </row>
    <row r="1284" spans="6:7">
      <c r="F1284" s="83" t="str">
        <f t="shared" si="70"/>
        <v/>
      </c>
      <c r="G1284" s="83" t="str">
        <f t="shared" si="71"/>
        <v/>
      </c>
    </row>
    <row r="1285" spans="6:7">
      <c r="F1285" s="83" t="str">
        <f t="shared" si="70"/>
        <v/>
      </c>
      <c r="G1285" s="83" t="str">
        <f t="shared" si="71"/>
        <v/>
      </c>
    </row>
    <row r="1286" spans="6:7">
      <c r="F1286" s="83" t="str">
        <f t="shared" si="70"/>
        <v/>
      </c>
      <c r="G1286" s="83" t="str">
        <f t="shared" si="71"/>
        <v/>
      </c>
    </row>
    <row r="1287" spans="6:7">
      <c r="F1287" s="83" t="str">
        <f t="shared" si="70"/>
        <v/>
      </c>
      <c r="G1287" s="83" t="str">
        <f t="shared" si="71"/>
        <v/>
      </c>
    </row>
    <row r="1288" spans="6:7">
      <c r="F1288" s="83" t="str">
        <f t="shared" si="70"/>
        <v/>
      </c>
      <c r="G1288" s="83" t="str">
        <f t="shared" si="71"/>
        <v/>
      </c>
    </row>
    <row r="1289" spans="6:7">
      <c r="F1289" s="83" t="str">
        <f t="shared" si="70"/>
        <v/>
      </c>
      <c r="G1289" s="83" t="str">
        <f t="shared" si="71"/>
        <v/>
      </c>
    </row>
    <row r="1290" spans="6:7">
      <c r="F1290" s="83" t="str">
        <f t="shared" si="70"/>
        <v/>
      </c>
      <c r="G1290" s="83" t="str">
        <f t="shared" si="71"/>
        <v/>
      </c>
    </row>
    <row r="1291" spans="6:7">
      <c r="F1291" s="83" t="str">
        <f t="shared" si="70"/>
        <v/>
      </c>
      <c r="G1291" s="83" t="str">
        <f t="shared" si="71"/>
        <v/>
      </c>
    </row>
    <row r="1292" spans="6:7">
      <c r="F1292" s="83" t="str">
        <f t="shared" si="70"/>
        <v/>
      </c>
      <c r="G1292" s="83" t="str">
        <f t="shared" si="71"/>
        <v/>
      </c>
    </row>
    <row r="1293" spans="6:7">
      <c r="F1293" s="83" t="str">
        <f t="shared" si="70"/>
        <v/>
      </c>
      <c r="G1293" s="83" t="str">
        <f t="shared" si="71"/>
        <v/>
      </c>
    </row>
    <row r="1294" spans="6:7">
      <c r="F1294" s="83" t="str">
        <f t="shared" si="70"/>
        <v/>
      </c>
      <c r="G1294" s="83" t="str">
        <f t="shared" si="71"/>
        <v/>
      </c>
    </row>
    <row r="1295" spans="6:7">
      <c r="F1295" s="83" t="str">
        <f t="shared" si="70"/>
        <v/>
      </c>
      <c r="G1295" s="83" t="str">
        <f t="shared" si="71"/>
        <v/>
      </c>
    </row>
    <row r="1296" spans="6:7">
      <c r="F1296" s="83" t="str">
        <f t="shared" si="70"/>
        <v/>
      </c>
      <c r="G1296" s="83" t="str">
        <f t="shared" si="71"/>
        <v/>
      </c>
    </row>
    <row r="1297" spans="6:7">
      <c r="F1297" s="83" t="str">
        <f t="shared" si="70"/>
        <v/>
      </c>
      <c r="G1297" s="83" t="str">
        <f t="shared" si="71"/>
        <v/>
      </c>
    </row>
    <row r="1298" spans="6:7">
      <c r="F1298" s="83" t="str">
        <f t="shared" si="70"/>
        <v/>
      </c>
      <c r="G1298" s="83" t="str">
        <f t="shared" si="71"/>
        <v/>
      </c>
    </row>
    <row r="1299" spans="6:7">
      <c r="F1299" s="83" t="str">
        <f t="shared" si="70"/>
        <v/>
      </c>
      <c r="G1299" s="83" t="str">
        <f t="shared" si="71"/>
        <v/>
      </c>
    </row>
    <row r="1300" spans="6:7">
      <c r="F1300" s="83" t="str">
        <f t="shared" si="70"/>
        <v/>
      </c>
      <c r="G1300" s="83" t="str">
        <f t="shared" si="71"/>
        <v/>
      </c>
    </row>
    <row r="1301" spans="6:7">
      <c r="F1301" s="83" t="str">
        <f t="shared" si="70"/>
        <v/>
      </c>
      <c r="G1301" s="83" t="str">
        <f t="shared" si="71"/>
        <v/>
      </c>
    </row>
    <row r="1302" spans="6:7">
      <c r="F1302" s="83" t="str">
        <f t="shared" si="70"/>
        <v/>
      </c>
      <c r="G1302" s="83" t="str">
        <f t="shared" si="71"/>
        <v/>
      </c>
    </row>
    <row r="1303" spans="6:7">
      <c r="F1303" s="83" t="str">
        <f t="shared" si="70"/>
        <v/>
      </c>
      <c r="G1303" s="83" t="str">
        <f t="shared" si="71"/>
        <v/>
      </c>
    </row>
    <row r="1304" spans="6:7">
      <c r="F1304" s="83" t="str">
        <f t="shared" si="70"/>
        <v/>
      </c>
      <c r="G1304" s="83" t="str">
        <f t="shared" si="71"/>
        <v/>
      </c>
    </row>
    <row r="1305" spans="6:7">
      <c r="F1305" s="83" t="str">
        <f t="shared" si="70"/>
        <v/>
      </c>
      <c r="G1305" s="83" t="str">
        <f t="shared" si="71"/>
        <v/>
      </c>
    </row>
    <row r="1306" spans="6:7">
      <c r="F1306" s="83" t="str">
        <f t="shared" si="70"/>
        <v/>
      </c>
      <c r="G1306" s="83" t="str">
        <f t="shared" si="71"/>
        <v/>
      </c>
    </row>
    <row r="1307" spans="6:7">
      <c r="F1307" s="83" t="str">
        <f t="shared" si="70"/>
        <v/>
      </c>
      <c r="G1307" s="83" t="str">
        <f t="shared" si="71"/>
        <v/>
      </c>
    </row>
    <row r="1308" spans="6:7">
      <c r="F1308" s="83" t="str">
        <f t="shared" si="70"/>
        <v/>
      </c>
      <c r="G1308" s="83" t="str">
        <f t="shared" si="71"/>
        <v/>
      </c>
    </row>
    <row r="1309" spans="6:7">
      <c r="F1309" s="83" t="str">
        <f t="shared" si="70"/>
        <v/>
      </c>
      <c r="G1309" s="83" t="str">
        <f t="shared" si="71"/>
        <v/>
      </c>
    </row>
    <row r="1310" spans="6:7">
      <c r="F1310" s="83" t="str">
        <f t="shared" si="70"/>
        <v/>
      </c>
      <c r="G1310" s="83" t="str">
        <f t="shared" si="71"/>
        <v/>
      </c>
    </row>
    <row r="1311" spans="6:7">
      <c r="F1311" s="83" t="str">
        <f t="shared" si="70"/>
        <v/>
      </c>
      <c r="G1311" s="83" t="str">
        <f t="shared" si="71"/>
        <v/>
      </c>
    </row>
    <row r="1312" spans="6:7">
      <c r="F1312" s="83" t="str">
        <f t="shared" si="70"/>
        <v/>
      </c>
      <c r="G1312" s="83" t="str">
        <f t="shared" si="71"/>
        <v/>
      </c>
    </row>
    <row r="1313" spans="6:7">
      <c r="F1313" s="83" t="str">
        <f t="shared" si="70"/>
        <v/>
      </c>
      <c r="G1313" s="83" t="str">
        <f t="shared" si="71"/>
        <v/>
      </c>
    </row>
    <row r="1314" spans="6:7">
      <c r="F1314" s="83" t="str">
        <f t="shared" si="70"/>
        <v/>
      </c>
      <c r="G1314" s="83" t="str">
        <f t="shared" si="71"/>
        <v/>
      </c>
    </row>
    <row r="1315" spans="6:7">
      <c r="F1315" s="83" t="str">
        <f t="shared" si="70"/>
        <v/>
      </c>
      <c r="G1315" s="83" t="str">
        <f t="shared" si="71"/>
        <v/>
      </c>
    </row>
    <row r="1316" spans="6:7">
      <c r="F1316" s="83" t="str">
        <f t="shared" si="70"/>
        <v/>
      </c>
      <c r="G1316" s="83" t="str">
        <f t="shared" si="71"/>
        <v/>
      </c>
    </row>
    <row r="1317" spans="6:7">
      <c r="F1317" s="83" t="str">
        <f t="shared" si="70"/>
        <v/>
      </c>
      <c r="G1317" s="83" t="str">
        <f t="shared" si="71"/>
        <v/>
      </c>
    </row>
    <row r="1318" spans="6:7">
      <c r="F1318" s="83" t="str">
        <f t="shared" si="70"/>
        <v/>
      </c>
      <c r="G1318" s="83" t="str">
        <f t="shared" si="71"/>
        <v/>
      </c>
    </row>
    <row r="1319" spans="6:7">
      <c r="F1319" s="83" t="str">
        <f t="shared" si="70"/>
        <v/>
      </c>
      <c r="G1319" s="83" t="str">
        <f t="shared" si="71"/>
        <v/>
      </c>
    </row>
    <row r="1320" spans="6:7">
      <c r="F1320" s="83" t="str">
        <f t="shared" si="70"/>
        <v/>
      </c>
      <c r="G1320" s="83" t="str">
        <f t="shared" si="71"/>
        <v/>
      </c>
    </row>
    <row r="1321" spans="6:7">
      <c r="F1321" s="83" t="str">
        <f t="shared" si="70"/>
        <v/>
      </c>
      <c r="G1321" s="83" t="str">
        <f t="shared" si="71"/>
        <v/>
      </c>
    </row>
    <row r="1322" spans="6:7">
      <c r="F1322" s="83" t="str">
        <f t="shared" si="70"/>
        <v/>
      </c>
      <c r="G1322" s="83" t="str">
        <f t="shared" si="71"/>
        <v/>
      </c>
    </row>
    <row r="1323" spans="6:7">
      <c r="F1323" s="83" t="str">
        <f t="shared" si="70"/>
        <v/>
      </c>
      <c r="G1323" s="83" t="str">
        <f t="shared" si="71"/>
        <v/>
      </c>
    </row>
    <row r="1324" spans="6:7">
      <c r="F1324" s="83" t="str">
        <f t="shared" si="70"/>
        <v/>
      </c>
      <c r="G1324" s="83" t="str">
        <f t="shared" si="71"/>
        <v/>
      </c>
    </row>
    <row r="1325" spans="6:7">
      <c r="F1325" s="83" t="str">
        <f t="shared" ref="F1325:F1388" si="72">IF(D1324=$I$12,0,IF(D1325="","",I1324*($F$12/12)))</f>
        <v/>
      </c>
      <c r="G1325" s="83" t="str">
        <f t="shared" ref="G1325:G1388" si="73">IF(D1324=$I$12,0,IF(D1325="","",E1325-F1325))</f>
        <v/>
      </c>
    </row>
    <row r="1326" spans="6:7">
      <c r="F1326" s="83" t="str">
        <f t="shared" si="72"/>
        <v/>
      </c>
      <c r="G1326" s="83" t="str">
        <f t="shared" si="73"/>
        <v/>
      </c>
    </row>
    <row r="1327" spans="6:7">
      <c r="F1327" s="83" t="str">
        <f t="shared" si="72"/>
        <v/>
      </c>
      <c r="G1327" s="83" t="str">
        <f t="shared" si="73"/>
        <v/>
      </c>
    </row>
    <row r="1328" spans="6:7">
      <c r="F1328" s="83" t="str">
        <f t="shared" si="72"/>
        <v/>
      </c>
      <c r="G1328" s="83" t="str">
        <f t="shared" si="73"/>
        <v/>
      </c>
    </row>
    <row r="1329" spans="6:7">
      <c r="F1329" s="83" t="str">
        <f t="shared" si="72"/>
        <v/>
      </c>
      <c r="G1329" s="83" t="str">
        <f t="shared" si="73"/>
        <v/>
      </c>
    </row>
    <row r="1330" spans="6:7">
      <c r="F1330" s="83" t="str">
        <f t="shared" si="72"/>
        <v/>
      </c>
      <c r="G1330" s="83" t="str">
        <f t="shared" si="73"/>
        <v/>
      </c>
    </row>
    <row r="1331" spans="6:7">
      <c r="F1331" s="83" t="str">
        <f t="shared" si="72"/>
        <v/>
      </c>
      <c r="G1331" s="83" t="str">
        <f t="shared" si="73"/>
        <v/>
      </c>
    </row>
    <row r="1332" spans="6:7">
      <c r="F1332" s="83" t="str">
        <f t="shared" si="72"/>
        <v/>
      </c>
      <c r="G1332" s="83" t="str">
        <f t="shared" si="73"/>
        <v/>
      </c>
    </row>
    <row r="1333" spans="6:7">
      <c r="F1333" s="83" t="str">
        <f t="shared" si="72"/>
        <v/>
      </c>
      <c r="G1333" s="83" t="str">
        <f t="shared" si="73"/>
        <v/>
      </c>
    </row>
    <row r="1334" spans="6:7">
      <c r="F1334" s="83" t="str">
        <f t="shared" si="72"/>
        <v/>
      </c>
      <c r="G1334" s="83" t="str">
        <f t="shared" si="73"/>
        <v/>
      </c>
    </row>
    <row r="1335" spans="6:7">
      <c r="F1335" s="83" t="str">
        <f t="shared" si="72"/>
        <v/>
      </c>
      <c r="G1335" s="83" t="str">
        <f t="shared" si="73"/>
        <v/>
      </c>
    </row>
    <row r="1336" spans="6:7">
      <c r="F1336" s="83" t="str">
        <f t="shared" si="72"/>
        <v/>
      </c>
      <c r="G1336" s="83" t="str">
        <f t="shared" si="73"/>
        <v/>
      </c>
    </row>
    <row r="1337" spans="6:7">
      <c r="F1337" s="83" t="str">
        <f t="shared" si="72"/>
        <v/>
      </c>
      <c r="G1337" s="83" t="str">
        <f t="shared" si="73"/>
        <v/>
      </c>
    </row>
    <row r="1338" spans="6:7">
      <c r="F1338" s="83" t="str">
        <f t="shared" si="72"/>
        <v/>
      </c>
      <c r="G1338" s="83" t="str">
        <f t="shared" si="73"/>
        <v/>
      </c>
    </row>
    <row r="1339" spans="6:7">
      <c r="F1339" s="83" t="str">
        <f t="shared" si="72"/>
        <v/>
      </c>
      <c r="G1339" s="83" t="str">
        <f t="shared" si="73"/>
        <v/>
      </c>
    </row>
    <row r="1340" spans="6:7">
      <c r="F1340" s="83" t="str">
        <f t="shared" si="72"/>
        <v/>
      </c>
      <c r="G1340" s="83" t="str">
        <f t="shared" si="73"/>
        <v/>
      </c>
    </row>
    <row r="1341" spans="6:7">
      <c r="F1341" s="83" t="str">
        <f t="shared" si="72"/>
        <v/>
      </c>
      <c r="G1341" s="83" t="str">
        <f t="shared" si="73"/>
        <v/>
      </c>
    </row>
    <row r="1342" spans="6:7">
      <c r="F1342" s="83" t="str">
        <f t="shared" si="72"/>
        <v/>
      </c>
      <c r="G1342" s="83" t="str">
        <f t="shared" si="73"/>
        <v/>
      </c>
    </row>
    <row r="1343" spans="6:7">
      <c r="F1343" s="83" t="str">
        <f t="shared" si="72"/>
        <v/>
      </c>
      <c r="G1343" s="83" t="str">
        <f t="shared" si="73"/>
        <v/>
      </c>
    </row>
    <row r="1344" spans="6:7">
      <c r="F1344" s="83" t="str">
        <f t="shared" si="72"/>
        <v/>
      </c>
      <c r="G1344" s="83" t="str">
        <f t="shared" si="73"/>
        <v/>
      </c>
    </row>
    <row r="1345" spans="6:7">
      <c r="F1345" s="83" t="str">
        <f t="shared" si="72"/>
        <v/>
      </c>
      <c r="G1345" s="83" t="str">
        <f t="shared" si="73"/>
        <v/>
      </c>
    </row>
    <row r="1346" spans="6:7">
      <c r="F1346" s="83" t="str">
        <f t="shared" si="72"/>
        <v/>
      </c>
      <c r="G1346" s="83" t="str">
        <f t="shared" si="73"/>
        <v/>
      </c>
    </row>
    <row r="1347" spans="6:7">
      <c r="F1347" s="83" t="str">
        <f t="shared" si="72"/>
        <v/>
      </c>
      <c r="G1347" s="83" t="str">
        <f t="shared" si="73"/>
        <v/>
      </c>
    </row>
    <row r="1348" spans="6:7">
      <c r="F1348" s="83" t="str">
        <f t="shared" si="72"/>
        <v/>
      </c>
      <c r="G1348" s="83" t="str">
        <f t="shared" si="73"/>
        <v/>
      </c>
    </row>
    <row r="1349" spans="6:7">
      <c r="F1349" s="83" t="str">
        <f t="shared" si="72"/>
        <v/>
      </c>
      <c r="G1349" s="83" t="str">
        <f t="shared" si="73"/>
        <v/>
      </c>
    </row>
    <row r="1350" spans="6:7">
      <c r="F1350" s="83" t="str">
        <f t="shared" si="72"/>
        <v/>
      </c>
      <c r="G1350" s="83" t="str">
        <f t="shared" si="73"/>
        <v/>
      </c>
    </row>
    <row r="1351" spans="6:7">
      <c r="F1351" s="83" t="str">
        <f t="shared" si="72"/>
        <v/>
      </c>
      <c r="G1351" s="83" t="str">
        <f t="shared" si="73"/>
        <v/>
      </c>
    </row>
    <row r="1352" spans="6:7">
      <c r="F1352" s="83" t="str">
        <f t="shared" si="72"/>
        <v/>
      </c>
      <c r="G1352" s="83" t="str">
        <f t="shared" si="73"/>
        <v/>
      </c>
    </row>
    <row r="1353" spans="6:7">
      <c r="F1353" s="83" t="str">
        <f t="shared" si="72"/>
        <v/>
      </c>
      <c r="G1353" s="83" t="str">
        <f t="shared" si="73"/>
        <v/>
      </c>
    </row>
    <row r="1354" spans="6:7">
      <c r="F1354" s="83" t="str">
        <f t="shared" si="72"/>
        <v/>
      </c>
      <c r="G1354" s="83" t="str">
        <f t="shared" si="73"/>
        <v/>
      </c>
    </row>
    <row r="1355" spans="6:7">
      <c r="F1355" s="83" t="str">
        <f t="shared" si="72"/>
        <v/>
      </c>
      <c r="G1355" s="83" t="str">
        <f t="shared" si="73"/>
        <v/>
      </c>
    </row>
    <row r="1356" spans="6:7">
      <c r="F1356" s="83" t="str">
        <f t="shared" si="72"/>
        <v/>
      </c>
      <c r="G1356" s="83" t="str">
        <f t="shared" si="73"/>
        <v/>
      </c>
    </row>
    <row r="1357" spans="6:7">
      <c r="F1357" s="83" t="str">
        <f t="shared" si="72"/>
        <v/>
      </c>
      <c r="G1357" s="83" t="str">
        <f t="shared" si="73"/>
        <v/>
      </c>
    </row>
    <row r="1358" spans="6:7">
      <c r="F1358" s="83" t="str">
        <f t="shared" si="72"/>
        <v/>
      </c>
      <c r="G1358" s="83" t="str">
        <f t="shared" si="73"/>
        <v/>
      </c>
    </row>
    <row r="1359" spans="6:7">
      <c r="F1359" s="83" t="str">
        <f t="shared" si="72"/>
        <v/>
      </c>
      <c r="G1359" s="83" t="str">
        <f t="shared" si="73"/>
        <v/>
      </c>
    </row>
    <row r="1360" spans="6:7">
      <c r="F1360" s="83" t="str">
        <f t="shared" si="72"/>
        <v/>
      </c>
      <c r="G1360" s="83" t="str">
        <f t="shared" si="73"/>
        <v/>
      </c>
    </row>
    <row r="1361" spans="6:7">
      <c r="F1361" s="83" t="str">
        <f t="shared" si="72"/>
        <v/>
      </c>
      <c r="G1361" s="83" t="str">
        <f t="shared" si="73"/>
        <v/>
      </c>
    </row>
    <row r="1362" spans="6:7">
      <c r="F1362" s="83" t="str">
        <f t="shared" si="72"/>
        <v/>
      </c>
      <c r="G1362" s="83" t="str">
        <f t="shared" si="73"/>
        <v/>
      </c>
    </row>
    <row r="1363" spans="6:7">
      <c r="F1363" s="83" t="str">
        <f t="shared" si="72"/>
        <v/>
      </c>
      <c r="G1363" s="83" t="str">
        <f t="shared" si="73"/>
        <v/>
      </c>
    </row>
    <row r="1364" spans="6:7">
      <c r="F1364" s="83" t="str">
        <f t="shared" si="72"/>
        <v/>
      </c>
      <c r="G1364" s="83" t="str">
        <f t="shared" si="73"/>
        <v/>
      </c>
    </row>
    <row r="1365" spans="6:7">
      <c r="F1365" s="83" t="str">
        <f t="shared" si="72"/>
        <v/>
      </c>
      <c r="G1365" s="83" t="str">
        <f t="shared" si="73"/>
        <v/>
      </c>
    </row>
    <row r="1366" spans="6:7">
      <c r="F1366" s="83" t="str">
        <f t="shared" si="72"/>
        <v/>
      </c>
      <c r="G1366" s="83" t="str">
        <f t="shared" si="73"/>
        <v/>
      </c>
    </row>
    <row r="1367" spans="6:7">
      <c r="F1367" s="83" t="str">
        <f t="shared" si="72"/>
        <v/>
      </c>
      <c r="G1367" s="83" t="str">
        <f t="shared" si="73"/>
        <v/>
      </c>
    </row>
    <row r="1368" spans="6:7">
      <c r="F1368" s="83" t="str">
        <f t="shared" si="72"/>
        <v/>
      </c>
      <c r="G1368" s="83" t="str">
        <f t="shared" si="73"/>
        <v/>
      </c>
    </row>
    <row r="1369" spans="6:7">
      <c r="F1369" s="83" t="str">
        <f t="shared" si="72"/>
        <v/>
      </c>
      <c r="G1369" s="83" t="str">
        <f t="shared" si="73"/>
        <v/>
      </c>
    </row>
    <row r="1370" spans="6:7">
      <c r="F1370" s="83" t="str">
        <f t="shared" si="72"/>
        <v/>
      </c>
      <c r="G1370" s="83" t="str">
        <f t="shared" si="73"/>
        <v/>
      </c>
    </row>
    <row r="1371" spans="6:7">
      <c r="F1371" s="83" t="str">
        <f t="shared" si="72"/>
        <v/>
      </c>
      <c r="G1371" s="83" t="str">
        <f t="shared" si="73"/>
        <v/>
      </c>
    </row>
    <row r="1372" spans="6:7">
      <c r="F1372" s="83" t="str">
        <f t="shared" si="72"/>
        <v/>
      </c>
      <c r="G1372" s="83" t="str">
        <f t="shared" si="73"/>
        <v/>
      </c>
    </row>
    <row r="1373" spans="6:7">
      <c r="F1373" s="83" t="str">
        <f t="shared" si="72"/>
        <v/>
      </c>
      <c r="G1373" s="83" t="str">
        <f t="shared" si="73"/>
        <v/>
      </c>
    </row>
    <row r="1374" spans="6:7">
      <c r="F1374" s="83" t="str">
        <f t="shared" si="72"/>
        <v/>
      </c>
      <c r="G1374" s="83" t="str">
        <f t="shared" si="73"/>
        <v/>
      </c>
    </row>
    <row r="1375" spans="6:7">
      <c r="F1375" s="83" t="str">
        <f t="shared" si="72"/>
        <v/>
      </c>
      <c r="G1375" s="83" t="str">
        <f t="shared" si="73"/>
        <v/>
      </c>
    </row>
    <row r="1376" spans="6:7">
      <c r="F1376" s="83" t="str">
        <f t="shared" si="72"/>
        <v/>
      </c>
      <c r="G1376" s="83" t="str">
        <f t="shared" si="73"/>
        <v/>
      </c>
    </row>
    <row r="1377" spans="6:7">
      <c r="F1377" s="83" t="str">
        <f t="shared" si="72"/>
        <v/>
      </c>
      <c r="G1377" s="83" t="str">
        <f t="shared" si="73"/>
        <v/>
      </c>
    </row>
    <row r="1378" spans="6:7">
      <c r="F1378" s="83" t="str">
        <f t="shared" si="72"/>
        <v/>
      </c>
      <c r="G1378" s="83" t="str">
        <f t="shared" si="73"/>
        <v/>
      </c>
    </row>
    <row r="1379" spans="6:7">
      <c r="F1379" s="83" t="str">
        <f t="shared" si="72"/>
        <v/>
      </c>
      <c r="G1379" s="83" t="str">
        <f t="shared" si="73"/>
        <v/>
      </c>
    </row>
    <row r="1380" spans="6:7">
      <c r="F1380" s="83" t="str">
        <f t="shared" si="72"/>
        <v/>
      </c>
      <c r="G1380" s="83" t="str">
        <f t="shared" si="73"/>
        <v/>
      </c>
    </row>
    <row r="1381" spans="6:7">
      <c r="F1381" s="83" t="str">
        <f t="shared" si="72"/>
        <v/>
      </c>
      <c r="G1381" s="83" t="str">
        <f t="shared" si="73"/>
        <v/>
      </c>
    </row>
    <row r="1382" spans="6:7">
      <c r="F1382" s="83" t="str">
        <f t="shared" si="72"/>
        <v/>
      </c>
      <c r="G1382" s="83" t="str">
        <f t="shared" si="73"/>
        <v/>
      </c>
    </row>
    <row r="1383" spans="6:7">
      <c r="F1383" s="83" t="str">
        <f t="shared" si="72"/>
        <v/>
      </c>
      <c r="G1383" s="83" t="str">
        <f t="shared" si="73"/>
        <v/>
      </c>
    </row>
    <row r="1384" spans="6:7">
      <c r="F1384" s="83" t="str">
        <f t="shared" si="72"/>
        <v/>
      </c>
      <c r="G1384" s="83" t="str">
        <f t="shared" si="73"/>
        <v/>
      </c>
    </row>
    <row r="1385" spans="6:7">
      <c r="F1385" s="83" t="str">
        <f t="shared" si="72"/>
        <v/>
      </c>
      <c r="G1385" s="83" t="str">
        <f t="shared" si="73"/>
        <v/>
      </c>
    </row>
    <row r="1386" spans="6:7">
      <c r="F1386" s="83" t="str">
        <f t="shared" si="72"/>
        <v/>
      </c>
      <c r="G1386" s="83" t="str">
        <f t="shared" si="73"/>
        <v/>
      </c>
    </row>
    <row r="1387" spans="6:7">
      <c r="F1387" s="83" t="str">
        <f t="shared" si="72"/>
        <v/>
      </c>
      <c r="G1387" s="83" t="str">
        <f t="shared" si="73"/>
        <v/>
      </c>
    </row>
    <row r="1388" spans="6:7">
      <c r="F1388" s="83" t="str">
        <f t="shared" si="72"/>
        <v/>
      </c>
      <c r="G1388" s="83" t="str">
        <f t="shared" si="73"/>
        <v/>
      </c>
    </row>
    <row r="1389" spans="6:7">
      <c r="F1389" s="83" t="str">
        <f t="shared" ref="F1389:F1452" si="74">IF(D1388=$I$12,0,IF(D1389="","",I1388*($F$12/12)))</f>
        <v/>
      </c>
      <c r="G1389" s="83" t="str">
        <f t="shared" ref="G1389:G1452" si="75">IF(D1388=$I$12,0,IF(D1389="","",E1389-F1389))</f>
        <v/>
      </c>
    </row>
    <row r="1390" spans="6:7">
      <c r="F1390" s="83" t="str">
        <f t="shared" si="74"/>
        <v/>
      </c>
      <c r="G1390" s="83" t="str">
        <f t="shared" si="75"/>
        <v/>
      </c>
    </row>
    <row r="1391" spans="6:7">
      <c r="F1391" s="83" t="str">
        <f t="shared" si="74"/>
        <v/>
      </c>
      <c r="G1391" s="83" t="str">
        <f t="shared" si="75"/>
        <v/>
      </c>
    </row>
    <row r="1392" spans="6:7">
      <c r="F1392" s="83" t="str">
        <f t="shared" si="74"/>
        <v/>
      </c>
      <c r="G1392" s="83" t="str">
        <f t="shared" si="75"/>
        <v/>
      </c>
    </row>
    <row r="1393" spans="6:7">
      <c r="F1393" s="83" t="str">
        <f t="shared" si="74"/>
        <v/>
      </c>
      <c r="G1393" s="83" t="str">
        <f t="shared" si="75"/>
        <v/>
      </c>
    </row>
    <row r="1394" spans="6:7">
      <c r="F1394" s="83" t="str">
        <f t="shared" si="74"/>
        <v/>
      </c>
      <c r="G1394" s="83" t="str">
        <f t="shared" si="75"/>
        <v/>
      </c>
    </row>
    <row r="1395" spans="6:7">
      <c r="F1395" s="83" t="str">
        <f t="shared" si="74"/>
        <v/>
      </c>
      <c r="G1395" s="83" t="str">
        <f t="shared" si="75"/>
        <v/>
      </c>
    </row>
    <row r="1396" spans="6:7">
      <c r="F1396" s="83" t="str">
        <f t="shared" si="74"/>
        <v/>
      </c>
      <c r="G1396" s="83" t="str">
        <f t="shared" si="75"/>
        <v/>
      </c>
    </row>
    <row r="1397" spans="6:7">
      <c r="F1397" s="83" t="str">
        <f t="shared" si="74"/>
        <v/>
      </c>
      <c r="G1397" s="83" t="str">
        <f t="shared" si="75"/>
        <v/>
      </c>
    </row>
    <row r="1398" spans="6:7">
      <c r="F1398" s="83" t="str">
        <f t="shared" si="74"/>
        <v/>
      </c>
      <c r="G1398" s="83" t="str">
        <f t="shared" si="75"/>
        <v/>
      </c>
    </row>
    <row r="1399" spans="6:7">
      <c r="F1399" s="83" t="str">
        <f t="shared" si="74"/>
        <v/>
      </c>
      <c r="G1399" s="83" t="str">
        <f t="shared" si="75"/>
        <v/>
      </c>
    </row>
    <row r="1400" spans="6:7">
      <c r="F1400" s="83" t="str">
        <f t="shared" si="74"/>
        <v/>
      </c>
      <c r="G1400" s="83" t="str">
        <f t="shared" si="75"/>
        <v/>
      </c>
    </row>
    <row r="1401" spans="6:7">
      <c r="F1401" s="83" t="str">
        <f t="shared" si="74"/>
        <v/>
      </c>
      <c r="G1401" s="83" t="str">
        <f t="shared" si="75"/>
        <v/>
      </c>
    </row>
    <row r="1402" spans="6:7">
      <c r="F1402" s="83" t="str">
        <f t="shared" si="74"/>
        <v/>
      </c>
      <c r="G1402" s="83" t="str">
        <f t="shared" si="75"/>
        <v/>
      </c>
    </row>
    <row r="1403" spans="6:7">
      <c r="F1403" s="83" t="str">
        <f t="shared" si="74"/>
        <v/>
      </c>
      <c r="G1403" s="83" t="str">
        <f t="shared" si="75"/>
        <v/>
      </c>
    </row>
    <row r="1404" spans="6:7">
      <c r="F1404" s="83" t="str">
        <f t="shared" si="74"/>
        <v/>
      </c>
      <c r="G1404" s="83" t="str">
        <f t="shared" si="75"/>
        <v/>
      </c>
    </row>
    <row r="1405" spans="6:7">
      <c r="F1405" s="83" t="str">
        <f t="shared" si="74"/>
        <v/>
      </c>
      <c r="G1405" s="83" t="str">
        <f t="shared" si="75"/>
        <v/>
      </c>
    </row>
    <row r="1406" spans="6:7">
      <c r="F1406" s="83" t="str">
        <f t="shared" si="74"/>
        <v/>
      </c>
      <c r="G1406" s="83" t="str">
        <f t="shared" si="75"/>
        <v/>
      </c>
    </row>
    <row r="1407" spans="6:7">
      <c r="F1407" s="83" t="str">
        <f t="shared" si="74"/>
        <v/>
      </c>
      <c r="G1407" s="83" t="str">
        <f t="shared" si="75"/>
        <v/>
      </c>
    </row>
    <row r="1408" spans="6:7">
      <c r="F1408" s="83" t="str">
        <f t="shared" si="74"/>
        <v/>
      </c>
      <c r="G1408" s="83" t="str">
        <f t="shared" si="75"/>
        <v/>
      </c>
    </row>
    <row r="1409" spans="6:7">
      <c r="F1409" s="83" t="str">
        <f t="shared" si="74"/>
        <v/>
      </c>
      <c r="G1409" s="83" t="str">
        <f t="shared" si="75"/>
        <v/>
      </c>
    </row>
    <row r="1410" spans="6:7">
      <c r="F1410" s="83" t="str">
        <f t="shared" si="74"/>
        <v/>
      </c>
      <c r="G1410" s="83" t="str">
        <f t="shared" si="75"/>
        <v/>
      </c>
    </row>
    <row r="1411" spans="6:7">
      <c r="F1411" s="83" t="str">
        <f t="shared" si="74"/>
        <v/>
      </c>
      <c r="G1411" s="83" t="str">
        <f t="shared" si="75"/>
        <v/>
      </c>
    </row>
    <row r="1412" spans="6:7">
      <c r="F1412" s="83" t="str">
        <f t="shared" si="74"/>
        <v/>
      </c>
      <c r="G1412" s="83" t="str">
        <f t="shared" si="75"/>
        <v/>
      </c>
    </row>
    <row r="1413" spans="6:7">
      <c r="F1413" s="83" t="str">
        <f t="shared" si="74"/>
        <v/>
      </c>
      <c r="G1413" s="83" t="str">
        <f t="shared" si="75"/>
        <v/>
      </c>
    </row>
    <row r="1414" spans="6:7">
      <c r="F1414" s="83" t="str">
        <f t="shared" si="74"/>
        <v/>
      </c>
      <c r="G1414" s="83" t="str">
        <f t="shared" si="75"/>
        <v/>
      </c>
    </row>
    <row r="1415" spans="6:7">
      <c r="F1415" s="83" t="str">
        <f t="shared" si="74"/>
        <v/>
      </c>
      <c r="G1415" s="83" t="str">
        <f t="shared" si="75"/>
        <v/>
      </c>
    </row>
    <row r="1416" spans="6:7">
      <c r="F1416" s="83" t="str">
        <f t="shared" si="74"/>
        <v/>
      </c>
      <c r="G1416" s="83" t="str">
        <f t="shared" si="75"/>
        <v/>
      </c>
    </row>
    <row r="1417" spans="6:7">
      <c r="F1417" s="83" t="str">
        <f t="shared" si="74"/>
        <v/>
      </c>
      <c r="G1417" s="83" t="str">
        <f t="shared" si="75"/>
        <v/>
      </c>
    </row>
    <row r="1418" spans="6:7">
      <c r="F1418" s="83" t="str">
        <f t="shared" si="74"/>
        <v/>
      </c>
      <c r="G1418" s="83" t="str">
        <f t="shared" si="75"/>
        <v/>
      </c>
    </row>
    <row r="1419" spans="6:7">
      <c r="F1419" s="83" t="str">
        <f t="shared" si="74"/>
        <v/>
      </c>
      <c r="G1419" s="83" t="str">
        <f t="shared" si="75"/>
        <v/>
      </c>
    </row>
    <row r="1420" spans="6:7">
      <c r="F1420" s="83" t="str">
        <f t="shared" si="74"/>
        <v/>
      </c>
      <c r="G1420" s="83" t="str">
        <f t="shared" si="75"/>
        <v/>
      </c>
    </row>
    <row r="1421" spans="6:7">
      <c r="F1421" s="83" t="str">
        <f t="shared" si="74"/>
        <v/>
      </c>
      <c r="G1421" s="83" t="str">
        <f t="shared" si="75"/>
        <v/>
      </c>
    </row>
    <row r="1422" spans="6:7">
      <c r="F1422" s="83" t="str">
        <f t="shared" si="74"/>
        <v/>
      </c>
      <c r="G1422" s="83" t="str">
        <f t="shared" si="75"/>
        <v/>
      </c>
    </row>
    <row r="1423" spans="6:7">
      <c r="F1423" s="83" t="str">
        <f t="shared" si="74"/>
        <v/>
      </c>
      <c r="G1423" s="83" t="str">
        <f t="shared" si="75"/>
        <v/>
      </c>
    </row>
    <row r="1424" spans="6:7">
      <c r="F1424" s="83" t="str">
        <f t="shared" si="74"/>
        <v/>
      </c>
      <c r="G1424" s="83" t="str">
        <f t="shared" si="75"/>
        <v/>
      </c>
    </row>
    <row r="1425" spans="6:7">
      <c r="F1425" s="83" t="str">
        <f t="shared" si="74"/>
        <v/>
      </c>
      <c r="G1425" s="83" t="str">
        <f t="shared" si="75"/>
        <v/>
      </c>
    </row>
    <row r="1426" spans="6:7">
      <c r="F1426" s="83" t="str">
        <f t="shared" si="74"/>
        <v/>
      </c>
      <c r="G1426" s="83" t="str">
        <f t="shared" si="75"/>
        <v/>
      </c>
    </row>
    <row r="1427" spans="6:7">
      <c r="F1427" s="83" t="str">
        <f t="shared" si="74"/>
        <v/>
      </c>
      <c r="G1427" s="83" t="str">
        <f t="shared" si="75"/>
        <v/>
      </c>
    </row>
    <row r="1428" spans="6:7">
      <c r="F1428" s="83" t="str">
        <f t="shared" si="74"/>
        <v/>
      </c>
      <c r="G1428" s="83" t="str">
        <f t="shared" si="75"/>
        <v/>
      </c>
    </row>
    <row r="1429" spans="6:7">
      <c r="F1429" s="83" t="str">
        <f t="shared" si="74"/>
        <v/>
      </c>
      <c r="G1429" s="83" t="str">
        <f t="shared" si="75"/>
        <v/>
      </c>
    </row>
    <row r="1430" spans="6:7">
      <c r="F1430" s="83" t="str">
        <f t="shared" si="74"/>
        <v/>
      </c>
      <c r="G1430" s="83" t="str">
        <f t="shared" si="75"/>
        <v/>
      </c>
    </row>
    <row r="1431" spans="6:7">
      <c r="F1431" s="83" t="str">
        <f t="shared" si="74"/>
        <v/>
      </c>
      <c r="G1431" s="83" t="str">
        <f t="shared" si="75"/>
        <v/>
      </c>
    </row>
    <row r="1432" spans="6:7">
      <c r="F1432" s="83" t="str">
        <f t="shared" si="74"/>
        <v/>
      </c>
      <c r="G1432" s="83" t="str">
        <f t="shared" si="75"/>
        <v/>
      </c>
    </row>
    <row r="1433" spans="6:7">
      <c r="F1433" s="83" t="str">
        <f t="shared" si="74"/>
        <v/>
      </c>
      <c r="G1433" s="83" t="str">
        <f t="shared" si="75"/>
        <v/>
      </c>
    </row>
    <row r="1434" spans="6:7">
      <c r="F1434" s="83" t="str">
        <f t="shared" si="74"/>
        <v/>
      </c>
      <c r="G1434" s="83" t="str">
        <f t="shared" si="75"/>
        <v/>
      </c>
    </row>
    <row r="1435" spans="6:7">
      <c r="F1435" s="83" t="str">
        <f t="shared" si="74"/>
        <v/>
      </c>
      <c r="G1435" s="83" t="str">
        <f t="shared" si="75"/>
        <v/>
      </c>
    </row>
    <row r="1436" spans="6:7">
      <c r="F1436" s="83" t="str">
        <f t="shared" si="74"/>
        <v/>
      </c>
      <c r="G1436" s="83" t="str">
        <f t="shared" si="75"/>
        <v/>
      </c>
    </row>
    <row r="1437" spans="6:7">
      <c r="F1437" s="83" t="str">
        <f t="shared" si="74"/>
        <v/>
      </c>
      <c r="G1437" s="83" t="str">
        <f t="shared" si="75"/>
        <v/>
      </c>
    </row>
    <row r="1438" spans="6:7">
      <c r="F1438" s="83" t="str">
        <f t="shared" si="74"/>
        <v/>
      </c>
      <c r="G1438" s="83" t="str">
        <f t="shared" si="75"/>
        <v/>
      </c>
    </row>
    <row r="1439" spans="6:7">
      <c r="F1439" s="83" t="str">
        <f t="shared" si="74"/>
        <v/>
      </c>
      <c r="G1439" s="83" t="str">
        <f t="shared" si="75"/>
        <v/>
      </c>
    </row>
    <row r="1440" spans="6:7">
      <c r="F1440" s="83" t="str">
        <f t="shared" si="74"/>
        <v/>
      </c>
      <c r="G1440" s="83" t="str">
        <f t="shared" si="75"/>
        <v/>
      </c>
    </row>
    <row r="1441" spans="6:7">
      <c r="F1441" s="83" t="str">
        <f t="shared" si="74"/>
        <v/>
      </c>
      <c r="G1441" s="83" t="str">
        <f t="shared" si="75"/>
        <v/>
      </c>
    </row>
    <row r="1442" spans="6:7">
      <c r="F1442" s="83" t="str">
        <f t="shared" si="74"/>
        <v/>
      </c>
      <c r="G1442" s="83" t="str">
        <f t="shared" si="75"/>
        <v/>
      </c>
    </row>
    <row r="1443" spans="6:7">
      <c r="F1443" s="83" t="str">
        <f t="shared" si="74"/>
        <v/>
      </c>
      <c r="G1443" s="83" t="str">
        <f t="shared" si="75"/>
        <v/>
      </c>
    </row>
    <row r="1444" spans="6:7">
      <c r="F1444" s="83" t="str">
        <f t="shared" si="74"/>
        <v/>
      </c>
      <c r="G1444" s="83" t="str">
        <f t="shared" si="75"/>
        <v/>
      </c>
    </row>
    <row r="1445" spans="6:7">
      <c r="F1445" s="83" t="str">
        <f t="shared" si="74"/>
        <v/>
      </c>
      <c r="G1445" s="83" t="str">
        <f t="shared" si="75"/>
        <v/>
      </c>
    </row>
    <row r="1446" spans="6:7">
      <c r="F1446" s="83" t="str">
        <f t="shared" si="74"/>
        <v/>
      </c>
      <c r="G1446" s="83" t="str">
        <f t="shared" si="75"/>
        <v/>
      </c>
    </row>
    <row r="1447" spans="6:7">
      <c r="F1447" s="83" t="str">
        <f t="shared" si="74"/>
        <v/>
      </c>
      <c r="G1447" s="83" t="str">
        <f t="shared" si="75"/>
        <v/>
      </c>
    </row>
    <row r="1448" spans="6:7">
      <c r="F1448" s="83" t="str">
        <f t="shared" si="74"/>
        <v/>
      </c>
      <c r="G1448" s="83" t="str">
        <f t="shared" si="75"/>
        <v/>
      </c>
    </row>
    <row r="1449" spans="6:7">
      <c r="F1449" s="83" t="str">
        <f t="shared" si="74"/>
        <v/>
      </c>
      <c r="G1449" s="83" t="str">
        <f t="shared" si="75"/>
        <v/>
      </c>
    </row>
    <row r="1450" spans="6:7">
      <c r="F1450" s="83" t="str">
        <f t="shared" si="74"/>
        <v/>
      </c>
      <c r="G1450" s="83" t="str">
        <f t="shared" si="75"/>
        <v/>
      </c>
    </row>
    <row r="1451" spans="6:7">
      <c r="F1451" s="83" t="str">
        <f t="shared" si="74"/>
        <v/>
      </c>
      <c r="G1451" s="83" t="str">
        <f t="shared" si="75"/>
        <v/>
      </c>
    </row>
    <row r="1452" spans="6:7">
      <c r="F1452" s="83" t="str">
        <f t="shared" si="74"/>
        <v/>
      </c>
      <c r="G1452" s="83" t="str">
        <f t="shared" si="75"/>
        <v/>
      </c>
    </row>
    <row r="1453" spans="6:7">
      <c r="F1453" s="83" t="str">
        <f t="shared" ref="F1453:F1516" si="76">IF(D1452=$I$12,0,IF(D1453="","",I1452*($F$12/12)))</f>
        <v/>
      </c>
      <c r="G1453" s="83" t="str">
        <f t="shared" ref="G1453:G1516" si="77">IF(D1452=$I$12,0,IF(D1453="","",E1453-F1453))</f>
        <v/>
      </c>
    </row>
    <row r="1454" spans="6:7">
      <c r="F1454" s="83" t="str">
        <f t="shared" si="76"/>
        <v/>
      </c>
      <c r="G1454" s="83" t="str">
        <f t="shared" si="77"/>
        <v/>
      </c>
    </row>
    <row r="1455" spans="6:7">
      <c r="F1455" s="83" t="str">
        <f t="shared" si="76"/>
        <v/>
      </c>
      <c r="G1455" s="83" t="str">
        <f t="shared" si="77"/>
        <v/>
      </c>
    </row>
    <row r="1456" spans="6:7">
      <c r="F1456" s="83" t="str">
        <f t="shared" si="76"/>
        <v/>
      </c>
      <c r="G1456" s="83" t="str">
        <f t="shared" si="77"/>
        <v/>
      </c>
    </row>
    <row r="1457" spans="6:7">
      <c r="F1457" s="83" t="str">
        <f t="shared" si="76"/>
        <v/>
      </c>
      <c r="G1457" s="83" t="str">
        <f t="shared" si="77"/>
        <v/>
      </c>
    </row>
    <row r="1458" spans="6:7">
      <c r="F1458" s="83" t="str">
        <f t="shared" si="76"/>
        <v/>
      </c>
      <c r="G1458" s="83" t="str">
        <f t="shared" si="77"/>
        <v/>
      </c>
    </row>
    <row r="1459" spans="6:7">
      <c r="F1459" s="83" t="str">
        <f t="shared" si="76"/>
        <v/>
      </c>
      <c r="G1459" s="83" t="str">
        <f t="shared" si="77"/>
        <v/>
      </c>
    </row>
    <row r="1460" spans="6:7">
      <c r="F1460" s="83" t="str">
        <f t="shared" si="76"/>
        <v/>
      </c>
      <c r="G1460" s="83" t="str">
        <f t="shared" si="77"/>
        <v/>
      </c>
    </row>
    <row r="1461" spans="6:7">
      <c r="F1461" s="83" t="str">
        <f t="shared" si="76"/>
        <v/>
      </c>
      <c r="G1461" s="83" t="str">
        <f t="shared" si="77"/>
        <v/>
      </c>
    </row>
    <row r="1462" spans="6:7">
      <c r="F1462" s="83" t="str">
        <f t="shared" si="76"/>
        <v/>
      </c>
      <c r="G1462" s="83" t="str">
        <f t="shared" si="77"/>
        <v/>
      </c>
    </row>
    <row r="1463" spans="6:7">
      <c r="F1463" s="83" t="str">
        <f t="shared" si="76"/>
        <v/>
      </c>
      <c r="G1463" s="83" t="str">
        <f t="shared" si="77"/>
        <v/>
      </c>
    </row>
    <row r="1464" spans="6:7">
      <c r="F1464" s="83" t="str">
        <f t="shared" si="76"/>
        <v/>
      </c>
      <c r="G1464" s="83" t="str">
        <f t="shared" si="77"/>
        <v/>
      </c>
    </row>
    <row r="1465" spans="6:7">
      <c r="F1465" s="83" t="str">
        <f t="shared" si="76"/>
        <v/>
      </c>
      <c r="G1465" s="83" t="str">
        <f t="shared" si="77"/>
        <v/>
      </c>
    </row>
    <row r="1466" spans="6:7">
      <c r="F1466" s="83" t="str">
        <f t="shared" si="76"/>
        <v/>
      </c>
      <c r="G1466" s="83" t="str">
        <f t="shared" si="77"/>
        <v/>
      </c>
    </row>
    <row r="1467" spans="6:7">
      <c r="F1467" s="83" t="str">
        <f t="shared" si="76"/>
        <v/>
      </c>
      <c r="G1467" s="83" t="str">
        <f t="shared" si="77"/>
        <v/>
      </c>
    </row>
    <row r="1468" spans="6:7">
      <c r="F1468" s="83" t="str">
        <f t="shared" si="76"/>
        <v/>
      </c>
      <c r="G1468" s="83" t="str">
        <f t="shared" si="77"/>
        <v/>
      </c>
    </row>
    <row r="1469" spans="6:7">
      <c r="F1469" s="83" t="str">
        <f t="shared" si="76"/>
        <v/>
      </c>
      <c r="G1469" s="83" t="str">
        <f t="shared" si="77"/>
        <v/>
      </c>
    </row>
    <row r="1470" spans="6:7">
      <c r="F1470" s="83" t="str">
        <f t="shared" si="76"/>
        <v/>
      </c>
      <c r="G1470" s="83" t="str">
        <f t="shared" si="77"/>
        <v/>
      </c>
    </row>
    <row r="1471" spans="6:7">
      <c r="F1471" s="83" t="str">
        <f t="shared" si="76"/>
        <v/>
      </c>
      <c r="G1471" s="83" t="str">
        <f t="shared" si="77"/>
        <v/>
      </c>
    </row>
    <row r="1472" spans="6:7">
      <c r="F1472" s="83" t="str">
        <f t="shared" si="76"/>
        <v/>
      </c>
      <c r="G1472" s="83" t="str">
        <f t="shared" si="77"/>
        <v/>
      </c>
    </row>
    <row r="1473" spans="6:7">
      <c r="F1473" s="83" t="str">
        <f t="shared" si="76"/>
        <v/>
      </c>
      <c r="G1473" s="83" t="str">
        <f t="shared" si="77"/>
        <v/>
      </c>
    </row>
    <row r="1474" spans="6:7">
      <c r="F1474" s="83" t="str">
        <f t="shared" si="76"/>
        <v/>
      </c>
      <c r="G1474" s="83" t="str">
        <f t="shared" si="77"/>
        <v/>
      </c>
    </row>
    <row r="1475" spans="6:7">
      <c r="F1475" s="83" t="str">
        <f t="shared" si="76"/>
        <v/>
      </c>
      <c r="G1475" s="83" t="str">
        <f t="shared" si="77"/>
        <v/>
      </c>
    </row>
    <row r="1476" spans="6:7">
      <c r="F1476" s="83" t="str">
        <f t="shared" si="76"/>
        <v/>
      </c>
      <c r="G1476" s="83" t="str">
        <f t="shared" si="77"/>
        <v/>
      </c>
    </row>
    <row r="1477" spans="6:7">
      <c r="F1477" s="83" t="str">
        <f t="shared" si="76"/>
        <v/>
      </c>
      <c r="G1477" s="83" t="str">
        <f t="shared" si="77"/>
        <v/>
      </c>
    </row>
    <row r="1478" spans="6:7">
      <c r="F1478" s="83" t="str">
        <f t="shared" si="76"/>
        <v/>
      </c>
      <c r="G1478" s="83" t="str">
        <f t="shared" si="77"/>
        <v/>
      </c>
    </row>
    <row r="1479" spans="6:7">
      <c r="F1479" s="83" t="str">
        <f t="shared" si="76"/>
        <v/>
      </c>
      <c r="G1479" s="83" t="str">
        <f t="shared" si="77"/>
        <v/>
      </c>
    </row>
    <row r="1480" spans="6:7">
      <c r="F1480" s="83" t="str">
        <f t="shared" si="76"/>
        <v/>
      </c>
      <c r="G1480" s="83" t="str">
        <f t="shared" si="77"/>
        <v/>
      </c>
    </row>
    <row r="1481" spans="6:7">
      <c r="F1481" s="83" t="str">
        <f t="shared" si="76"/>
        <v/>
      </c>
      <c r="G1481" s="83" t="str">
        <f t="shared" si="77"/>
        <v/>
      </c>
    </row>
    <row r="1482" spans="6:7">
      <c r="F1482" s="83" t="str">
        <f t="shared" si="76"/>
        <v/>
      </c>
      <c r="G1482" s="83" t="str">
        <f t="shared" si="77"/>
        <v/>
      </c>
    </row>
    <row r="1483" spans="6:7">
      <c r="F1483" s="83" t="str">
        <f t="shared" si="76"/>
        <v/>
      </c>
      <c r="G1483" s="83" t="str">
        <f t="shared" si="77"/>
        <v/>
      </c>
    </row>
    <row r="1484" spans="6:7">
      <c r="F1484" s="83" t="str">
        <f t="shared" si="76"/>
        <v/>
      </c>
      <c r="G1484" s="83" t="str">
        <f t="shared" si="77"/>
        <v/>
      </c>
    </row>
    <row r="1485" spans="6:7">
      <c r="F1485" s="83" t="str">
        <f t="shared" si="76"/>
        <v/>
      </c>
      <c r="G1485" s="83" t="str">
        <f t="shared" si="77"/>
        <v/>
      </c>
    </row>
    <row r="1486" spans="6:7">
      <c r="F1486" s="83" t="str">
        <f t="shared" si="76"/>
        <v/>
      </c>
      <c r="G1486" s="83" t="str">
        <f t="shared" si="77"/>
        <v/>
      </c>
    </row>
    <row r="1487" spans="6:7">
      <c r="F1487" s="83" t="str">
        <f t="shared" si="76"/>
        <v/>
      </c>
      <c r="G1487" s="83" t="str">
        <f t="shared" si="77"/>
        <v/>
      </c>
    </row>
    <row r="1488" spans="6:7">
      <c r="F1488" s="83" t="str">
        <f t="shared" si="76"/>
        <v/>
      </c>
      <c r="G1488" s="83" t="str">
        <f t="shared" si="77"/>
        <v/>
      </c>
    </row>
    <row r="1489" spans="6:7">
      <c r="F1489" s="83" t="str">
        <f t="shared" si="76"/>
        <v/>
      </c>
      <c r="G1489" s="83" t="str">
        <f t="shared" si="77"/>
        <v/>
      </c>
    </row>
    <row r="1490" spans="6:7">
      <c r="F1490" s="83" t="str">
        <f t="shared" si="76"/>
        <v/>
      </c>
      <c r="G1490" s="83" t="str">
        <f t="shared" si="77"/>
        <v/>
      </c>
    </row>
    <row r="1491" spans="6:7">
      <c r="F1491" s="83" t="str">
        <f t="shared" si="76"/>
        <v/>
      </c>
      <c r="G1491" s="83" t="str">
        <f t="shared" si="77"/>
        <v/>
      </c>
    </row>
    <row r="1492" spans="6:7">
      <c r="F1492" s="83" t="str">
        <f t="shared" si="76"/>
        <v/>
      </c>
      <c r="G1492" s="83" t="str">
        <f t="shared" si="77"/>
        <v/>
      </c>
    </row>
    <row r="1493" spans="6:7">
      <c r="F1493" s="83" t="str">
        <f t="shared" si="76"/>
        <v/>
      </c>
      <c r="G1493" s="83" t="str">
        <f t="shared" si="77"/>
        <v/>
      </c>
    </row>
    <row r="1494" spans="6:7">
      <c r="F1494" s="83" t="str">
        <f t="shared" si="76"/>
        <v/>
      </c>
      <c r="G1494" s="83" t="str">
        <f t="shared" si="77"/>
        <v/>
      </c>
    </row>
    <row r="1495" spans="6:7">
      <c r="F1495" s="83" t="str">
        <f t="shared" si="76"/>
        <v/>
      </c>
      <c r="G1495" s="83" t="str">
        <f t="shared" si="77"/>
        <v/>
      </c>
    </row>
    <row r="1496" spans="6:7">
      <c r="F1496" s="83" t="str">
        <f t="shared" si="76"/>
        <v/>
      </c>
      <c r="G1496" s="83" t="str">
        <f t="shared" si="77"/>
        <v/>
      </c>
    </row>
    <row r="1497" spans="6:7">
      <c r="F1497" s="83" t="str">
        <f t="shared" si="76"/>
        <v/>
      </c>
      <c r="G1497" s="83" t="str">
        <f t="shared" si="77"/>
        <v/>
      </c>
    </row>
    <row r="1498" spans="6:7">
      <c r="F1498" s="83" t="str">
        <f t="shared" si="76"/>
        <v/>
      </c>
      <c r="G1498" s="83" t="str">
        <f t="shared" si="77"/>
        <v/>
      </c>
    </row>
    <row r="1499" spans="6:7">
      <c r="F1499" s="83" t="str">
        <f t="shared" si="76"/>
        <v/>
      </c>
      <c r="G1499" s="83" t="str">
        <f t="shared" si="77"/>
        <v/>
      </c>
    </row>
    <row r="1500" spans="6:7">
      <c r="F1500" s="83" t="str">
        <f t="shared" si="76"/>
        <v/>
      </c>
      <c r="G1500" s="83" t="str">
        <f t="shared" si="77"/>
        <v/>
      </c>
    </row>
    <row r="1501" spans="6:7">
      <c r="F1501" s="83" t="str">
        <f t="shared" si="76"/>
        <v/>
      </c>
      <c r="G1501" s="83" t="str">
        <f t="shared" si="77"/>
        <v/>
      </c>
    </row>
    <row r="1502" spans="6:7">
      <c r="F1502" s="83" t="str">
        <f t="shared" si="76"/>
        <v/>
      </c>
      <c r="G1502" s="83" t="str">
        <f t="shared" si="77"/>
        <v/>
      </c>
    </row>
    <row r="1503" spans="6:7">
      <c r="F1503" s="83" t="str">
        <f t="shared" si="76"/>
        <v/>
      </c>
      <c r="G1503" s="83" t="str">
        <f t="shared" si="77"/>
        <v/>
      </c>
    </row>
    <row r="1504" spans="6:7">
      <c r="F1504" s="83" t="str">
        <f t="shared" si="76"/>
        <v/>
      </c>
      <c r="G1504" s="83" t="str">
        <f t="shared" si="77"/>
        <v/>
      </c>
    </row>
    <row r="1505" spans="6:7">
      <c r="F1505" s="83" t="str">
        <f t="shared" si="76"/>
        <v/>
      </c>
      <c r="G1505" s="83" t="str">
        <f t="shared" si="77"/>
        <v/>
      </c>
    </row>
    <row r="1506" spans="6:7">
      <c r="F1506" s="83" t="str">
        <f t="shared" si="76"/>
        <v/>
      </c>
      <c r="G1506" s="83" t="str">
        <f t="shared" si="77"/>
        <v/>
      </c>
    </row>
    <row r="1507" spans="6:7">
      <c r="F1507" s="83" t="str">
        <f t="shared" si="76"/>
        <v/>
      </c>
      <c r="G1507" s="83" t="str">
        <f t="shared" si="77"/>
        <v/>
      </c>
    </row>
    <row r="1508" spans="6:7">
      <c r="F1508" s="83" t="str">
        <f t="shared" si="76"/>
        <v/>
      </c>
      <c r="G1508" s="83" t="str">
        <f t="shared" si="77"/>
        <v/>
      </c>
    </row>
    <row r="1509" spans="6:7">
      <c r="F1509" s="83" t="str">
        <f t="shared" si="76"/>
        <v/>
      </c>
      <c r="G1509" s="83" t="str">
        <f t="shared" si="77"/>
        <v/>
      </c>
    </row>
    <row r="1510" spans="6:7">
      <c r="F1510" s="83" t="str">
        <f t="shared" si="76"/>
        <v/>
      </c>
      <c r="G1510" s="83" t="str">
        <f t="shared" si="77"/>
        <v/>
      </c>
    </row>
    <row r="1511" spans="6:7">
      <c r="F1511" s="83" t="str">
        <f t="shared" si="76"/>
        <v/>
      </c>
      <c r="G1511" s="83" t="str">
        <f t="shared" si="77"/>
        <v/>
      </c>
    </row>
    <row r="1512" spans="6:7">
      <c r="F1512" s="83" t="str">
        <f t="shared" si="76"/>
        <v/>
      </c>
      <c r="G1512" s="83" t="str">
        <f t="shared" si="77"/>
        <v/>
      </c>
    </row>
    <row r="1513" spans="6:7">
      <c r="F1513" s="83" t="str">
        <f t="shared" si="76"/>
        <v/>
      </c>
      <c r="G1513" s="83" t="str">
        <f t="shared" si="77"/>
        <v/>
      </c>
    </row>
    <row r="1514" spans="6:7">
      <c r="F1514" s="83" t="str">
        <f t="shared" si="76"/>
        <v/>
      </c>
      <c r="G1514" s="83" t="str">
        <f t="shared" si="77"/>
        <v/>
      </c>
    </row>
    <row r="1515" spans="6:7">
      <c r="F1515" s="83" t="str">
        <f t="shared" si="76"/>
        <v/>
      </c>
      <c r="G1515" s="83" t="str">
        <f t="shared" si="77"/>
        <v/>
      </c>
    </row>
    <row r="1516" spans="6:7">
      <c r="F1516" s="83" t="str">
        <f t="shared" si="76"/>
        <v/>
      </c>
      <c r="G1516" s="83" t="str">
        <f t="shared" si="77"/>
        <v/>
      </c>
    </row>
    <row r="1517" spans="6:7">
      <c r="F1517" s="83" t="str">
        <f t="shared" ref="F1517:F1580" si="78">IF(D1516=$I$12,0,IF(D1517="","",I1516*($F$12/12)))</f>
        <v/>
      </c>
      <c r="G1517" s="83" t="str">
        <f t="shared" ref="G1517:G1580" si="79">IF(D1516=$I$12,0,IF(D1517="","",E1517-F1517))</f>
        <v/>
      </c>
    </row>
    <row r="1518" spans="6:7">
      <c r="F1518" s="83" t="str">
        <f t="shared" si="78"/>
        <v/>
      </c>
      <c r="G1518" s="83" t="str">
        <f t="shared" si="79"/>
        <v/>
      </c>
    </row>
    <row r="1519" spans="6:7">
      <c r="F1519" s="83" t="str">
        <f t="shared" si="78"/>
        <v/>
      </c>
      <c r="G1519" s="83" t="str">
        <f t="shared" si="79"/>
        <v/>
      </c>
    </row>
    <row r="1520" spans="6:7">
      <c r="F1520" s="83" t="str">
        <f t="shared" si="78"/>
        <v/>
      </c>
      <c r="G1520" s="83" t="str">
        <f t="shared" si="79"/>
        <v/>
      </c>
    </row>
    <row r="1521" spans="6:7">
      <c r="F1521" s="83" t="str">
        <f t="shared" si="78"/>
        <v/>
      </c>
      <c r="G1521" s="83" t="str">
        <f t="shared" si="79"/>
        <v/>
      </c>
    </row>
    <row r="1522" spans="6:7">
      <c r="F1522" s="83" t="str">
        <f t="shared" si="78"/>
        <v/>
      </c>
      <c r="G1522" s="83" t="str">
        <f t="shared" si="79"/>
        <v/>
      </c>
    </row>
    <row r="1523" spans="6:7">
      <c r="F1523" s="83" t="str">
        <f t="shared" si="78"/>
        <v/>
      </c>
      <c r="G1523" s="83" t="str">
        <f t="shared" si="79"/>
        <v/>
      </c>
    </row>
    <row r="1524" spans="6:7">
      <c r="F1524" s="83" t="str">
        <f t="shared" si="78"/>
        <v/>
      </c>
      <c r="G1524" s="83" t="str">
        <f t="shared" si="79"/>
        <v/>
      </c>
    </row>
    <row r="1525" spans="6:7">
      <c r="F1525" s="83" t="str">
        <f t="shared" si="78"/>
        <v/>
      </c>
      <c r="G1525" s="83" t="str">
        <f t="shared" si="79"/>
        <v/>
      </c>
    </row>
    <row r="1526" spans="6:7">
      <c r="F1526" s="83" t="str">
        <f t="shared" si="78"/>
        <v/>
      </c>
      <c r="G1526" s="83" t="str">
        <f t="shared" si="79"/>
        <v/>
      </c>
    </row>
    <row r="1527" spans="6:7">
      <c r="F1527" s="83" t="str">
        <f t="shared" si="78"/>
        <v/>
      </c>
      <c r="G1527" s="83" t="str">
        <f t="shared" si="79"/>
        <v/>
      </c>
    </row>
    <row r="1528" spans="6:7">
      <c r="F1528" s="83" t="str">
        <f t="shared" si="78"/>
        <v/>
      </c>
      <c r="G1528" s="83" t="str">
        <f t="shared" si="79"/>
        <v/>
      </c>
    </row>
    <row r="1529" spans="6:7">
      <c r="F1529" s="83" t="str">
        <f t="shared" si="78"/>
        <v/>
      </c>
      <c r="G1529" s="83" t="str">
        <f t="shared" si="79"/>
        <v/>
      </c>
    </row>
    <row r="1530" spans="6:7">
      <c r="F1530" s="83" t="str">
        <f t="shared" si="78"/>
        <v/>
      </c>
      <c r="G1530" s="83" t="str">
        <f t="shared" si="79"/>
        <v/>
      </c>
    </row>
    <row r="1531" spans="6:7">
      <c r="F1531" s="83" t="str">
        <f t="shared" si="78"/>
        <v/>
      </c>
      <c r="G1531" s="83" t="str">
        <f t="shared" si="79"/>
        <v/>
      </c>
    </row>
    <row r="1532" spans="6:7">
      <c r="F1532" s="83" t="str">
        <f t="shared" si="78"/>
        <v/>
      </c>
      <c r="G1532" s="83" t="str">
        <f t="shared" si="79"/>
        <v/>
      </c>
    </row>
    <row r="1533" spans="6:7">
      <c r="F1533" s="83" t="str">
        <f t="shared" si="78"/>
        <v/>
      </c>
      <c r="G1533" s="83" t="str">
        <f t="shared" si="79"/>
        <v/>
      </c>
    </row>
    <row r="1534" spans="6:7">
      <c r="F1534" s="83" t="str">
        <f t="shared" si="78"/>
        <v/>
      </c>
      <c r="G1534" s="83" t="str">
        <f t="shared" si="79"/>
        <v/>
      </c>
    </row>
    <row r="1535" spans="6:7">
      <c r="F1535" s="83" t="str">
        <f t="shared" si="78"/>
        <v/>
      </c>
      <c r="G1535" s="83" t="str">
        <f t="shared" si="79"/>
        <v/>
      </c>
    </row>
    <row r="1536" spans="6:7">
      <c r="F1536" s="83" t="str">
        <f t="shared" si="78"/>
        <v/>
      </c>
      <c r="G1536" s="83" t="str">
        <f t="shared" si="79"/>
        <v/>
      </c>
    </row>
    <row r="1537" spans="6:7">
      <c r="F1537" s="83" t="str">
        <f t="shared" si="78"/>
        <v/>
      </c>
      <c r="G1537" s="83" t="str">
        <f t="shared" si="79"/>
        <v/>
      </c>
    </row>
    <row r="1538" spans="6:7">
      <c r="F1538" s="83" t="str">
        <f t="shared" si="78"/>
        <v/>
      </c>
      <c r="G1538" s="83" t="str">
        <f t="shared" si="79"/>
        <v/>
      </c>
    </row>
    <row r="1539" spans="6:7">
      <c r="F1539" s="83" t="str">
        <f t="shared" si="78"/>
        <v/>
      </c>
      <c r="G1539" s="83" t="str">
        <f t="shared" si="79"/>
        <v/>
      </c>
    </row>
    <row r="1540" spans="6:7">
      <c r="F1540" s="83" t="str">
        <f t="shared" si="78"/>
        <v/>
      </c>
      <c r="G1540" s="83" t="str">
        <f t="shared" si="79"/>
        <v/>
      </c>
    </row>
    <row r="1541" spans="6:7">
      <c r="F1541" s="83" t="str">
        <f t="shared" si="78"/>
        <v/>
      </c>
      <c r="G1541" s="83" t="str">
        <f t="shared" si="79"/>
        <v/>
      </c>
    </row>
    <row r="1542" spans="6:7">
      <c r="F1542" s="83" t="str">
        <f t="shared" si="78"/>
        <v/>
      </c>
      <c r="G1542" s="83" t="str">
        <f t="shared" si="79"/>
        <v/>
      </c>
    </row>
    <row r="1543" spans="6:7">
      <c r="F1543" s="83" t="str">
        <f t="shared" si="78"/>
        <v/>
      </c>
      <c r="G1543" s="83" t="str">
        <f t="shared" si="79"/>
        <v/>
      </c>
    </row>
    <row r="1544" spans="6:7">
      <c r="F1544" s="83" t="str">
        <f t="shared" si="78"/>
        <v/>
      </c>
      <c r="G1544" s="83" t="str">
        <f t="shared" si="79"/>
        <v/>
      </c>
    </row>
    <row r="1545" spans="6:7">
      <c r="F1545" s="83" t="str">
        <f t="shared" si="78"/>
        <v/>
      </c>
      <c r="G1545" s="83" t="str">
        <f t="shared" si="79"/>
        <v/>
      </c>
    </row>
    <row r="1546" spans="6:7">
      <c r="F1546" s="83" t="str">
        <f t="shared" si="78"/>
        <v/>
      </c>
      <c r="G1546" s="83" t="str">
        <f t="shared" si="79"/>
        <v/>
      </c>
    </row>
    <row r="1547" spans="6:7">
      <c r="F1547" s="83" t="str">
        <f t="shared" si="78"/>
        <v/>
      </c>
      <c r="G1547" s="83" t="str">
        <f t="shared" si="79"/>
        <v/>
      </c>
    </row>
    <row r="1548" spans="6:7">
      <c r="F1548" s="83" t="str">
        <f t="shared" si="78"/>
        <v/>
      </c>
      <c r="G1548" s="83" t="str">
        <f t="shared" si="79"/>
        <v/>
      </c>
    </row>
    <row r="1549" spans="6:7">
      <c r="F1549" s="83" t="str">
        <f t="shared" si="78"/>
        <v/>
      </c>
      <c r="G1549" s="83" t="str">
        <f t="shared" si="79"/>
        <v/>
      </c>
    </row>
    <row r="1550" spans="6:7">
      <c r="F1550" s="83" t="str">
        <f t="shared" si="78"/>
        <v/>
      </c>
      <c r="G1550" s="83" t="str">
        <f t="shared" si="79"/>
        <v/>
      </c>
    </row>
    <row r="1551" spans="6:7">
      <c r="F1551" s="83" t="str">
        <f t="shared" si="78"/>
        <v/>
      </c>
      <c r="G1551" s="83" t="str">
        <f t="shared" si="79"/>
        <v/>
      </c>
    </row>
    <row r="1552" spans="6:7">
      <c r="F1552" s="83" t="str">
        <f t="shared" si="78"/>
        <v/>
      </c>
      <c r="G1552" s="83" t="str">
        <f t="shared" si="79"/>
        <v/>
      </c>
    </row>
    <row r="1553" spans="6:7">
      <c r="F1553" s="83" t="str">
        <f t="shared" si="78"/>
        <v/>
      </c>
      <c r="G1553" s="83" t="str">
        <f t="shared" si="79"/>
        <v/>
      </c>
    </row>
    <row r="1554" spans="6:7">
      <c r="F1554" s="83" t="str">
        <f t="shared" si="78"/>
        <v/>
      </c>
      <c r="G1554" s="83" t="str">
        <f t="shared" si="79"/>
        <v/>
      </c>
    </row>
    <row r="1555" spans="6:7">
      <c r="F1555" s="83" t="str">
        <f t="shared" si="78"/>
        <v/>
      </c>
      <c r="G1555" s="83" t="str">
        <f t="shared" si="79"/>
        <v/>
      </c>
    </row>
    <row r="1556" spans="6:7">
      <c r="F1556" s="83" t="str">
        <f t="shared" si="78"/>
        <v/>
      </c>
      <c r="G1556" s="83" t="str">
        <f t="shared" si="79"/>
        <v/>
      </c>
    </row>
    <row r="1557" spans="6:7">
      <c r="F1557" s="83" t="str">
        <f t="shared" si="78"/>
        <v/>
      </c>
      <c r="G1557" s="83" t="str">
        <f t="shared" si="79"/>
        <v/>
      </c>
    </row>
    <row r="1558" spans="6:7">
      <c r="F1558" s="83" t="str">
        <f t="shared" si="78"/>
        <v/>
      </c>
      <c r="G1558" s="83" t="str">
        <f t="shared" si="79"/>
        <v/>
      </c>
    </row>
    <row r="1559" spans="6:7">
      <c r="F1559" s="83" t="str">
        <f t="shared" si="78"/>
        <v/>
      </c>
      <c r="G1559" s="83" t="str">
        <f t="shared" si="79"/>
        <v/>
      </c>
    </row>
    <row r="1560" spans="6:7">
      <c r="F1560" s="83" t="str">
        <f t="shared" si="78"/>
        <v/>
      </c>
      <c r="G1560" s="83" t="str">
        <f t="shared" si="79"/>
        <v/>
      </c>
    </row>
    <row r="1561" spans="6:7">
      <c r="F1561" s="83" t="str">
        <f t="shared" si="78"/>
        <v/>
      </c>
      <c r="G1561" s="83" t="str">
        <f t="shared" si="79"/>
        <v/>
      </c>
    </row>
    <row r="1562" spans="6:7">
      <c r="F1562" s="83" t="str">
        <f t="shared" si="78"/>
        <v/>
      </c>
      <c r="G1562" s="83" t="str">
        <f t="shared" si="79"/>
        <v/>
      </c>
    </row>
    <row r="1563" spans="6:7">
      <c r="F1563" s="83" t="str">
        <f t="shared" si="78"/>
        <v/>
      </c>
      <c r="G1563" s="83" t="str">
        <f t="shared" si="79"/>
        <v/>
      </c>
    </row>
    <row r="1564" spans="6:7">
      <c r="F1564" s="83" t="str">
        <f t="shared" si="78"/>
        <v/>
      </c>
      <c r="G1564" s="83" t="str">
        <f t="shared" si="79"/>
        <v/>
      </c>
    </row>
    <row r="1565" spans="6:7">
      <c r="F1565" s="83" t="str">
        <f t="shared" si="78"/>
        <v/>
      </c>
      <c r="G1565" s="83" t="str">
        <f t="shared" si="79"/>
        <v/>
      </c>
    </row>
    <row r="1566" spans="6:7">
      <c r="F1566" s="83" t="str">
        <f t="shared" si="78"/>
        <v/>
      </c>
      <c r="G1566" s="83" t="str">
        <f t="shared" si="79"/>
        <v/>
      </c>
    </row>
    <row r="1567" spans="6:7">
      <c r="F1567" s="83" t="str">
        <f t="shared" si="78"/>
        <v/>
      </c>
      <c r="G1567" s="83" t="str">
        <f t="shared" si="79"/>
        <v/>
      </c>
    </row>
    <row r="1568" spans="6:7">
      <c r="F1568" s="83" t="str">
        <f t="shared" si="78"/>
        <v/>
      </c>
      <c r="G1568" s="83" t="str">
        <f t="shared" si="79"/>
        <v/>
      </c>
    </row>
    <row r="1569" spans="6:7">
      <c r="F1569" s="83" t="str">
        <f t="shared" si="78"/>
        <v/>
      </c>
      <c r="G1569" s="83" t="str">
        <f t="shared" si="79"/>
        <v/>
      </c>
    </row>
    <row r="1570" spans="6:7">
      <c r="F1570" s="83" t="str">
        <f t="shared" si="78"/>
        <v/>
      </c>
      <c r="G1570" s="83" t="str">
        <f t="shared" si="79"/>
        <v/>
      </c>
    </row>
    <row r="1571" spans="6:7">
      <c r="F1571" s="83" t="str">
        <f t="shared" si="78"/>
        <v/>
      </c>
      <c r="G1571" s="83" t="str">
        <f t="shared" si="79"/>
        <v/>
      </c>
    </row>
    <row r="1572" spans="6:7">
      <c r="F1572" s="83" t="str">
        <f t="shared" si="78"/>
        <v/>
      </c>
      <c r="G1572" s="83" t="str">
        <f t="shared" si="79"/>
        <v/>
      </c>
    </row>
    <row r="1573" spans="6:7">
      <c r="F1573" s="83" t="str">
        <f t="shared" si="78"/>
        <v/>
      </c>
      <c r="G1573" s="83" t="str">
        <f t="shared" si="79"/>
        <v/>
      </c>
    </row>
    <row r="1574" spans="6:7">
      <c r="F1574" s="83" t="str">
        <f t="shared" si="78"/>
        <v/>
      </c>
      <c r="G1574" s="83" t="str">
        <f t="shared" si="79"/>
        <v/>
      </c>
    </row>
    <row r="1575" spans="6:7">
      <c r="F1575" s="83" t="str">
        <f t="shared" si="78"/>
        <v/>
      </c>
      <c r="G1575" s="83" t="str">
        <f t="shared" si="79"/>
        <v/>
      </c>
    </row>
    <row r="1576" spans="6:7">
      <c r="F1576" s="83" t="str">
        <f t="shared" si="78"/>
        <v/>
      </c>
      <c r="G1576" s="83" t="str">
        <f t="shared" si="79"/>
        <v/>
      </c>
    </row>
    <row r="1577" spans="6:7">
      <c r="F1577" s="83" t="str">
        <f t="shared" si="78"/>
        <v/>
      </c>
      <c r="G1577" s="83" t="str">
        <f t="shared" si="79"/>
        <v/>
      </c>
    </row>
    <row r="1578" spans="6:7">
      <c r="F1578" s="83" t="str">
        <f t="shared" si="78"/>
        <v/>
      </c>
      <c r="G1578" s="83" t="str">
        <f t="shared" si="79"/>
        <v/>
      </c>
    </row>
    <row r="1579" spans="6:7">
      <c r="F1579" s="83" t="str">
        <f t="shared" si="78"/>
        <v/>
      </c>
      <c r="G1579" s="83" t="str">
        <f t="shared" si="79"/>
        <v/>
      </c>
    </row>
    <row r="1580" spans="6:7">
      <c r="F1580" s="83" t="str">
        <f t="shared" si="78"/>
        <v/>
      </c>
      <c r="G1580" s="83" t="str">
        <f t="shared" si="79"/>
        <v/>
      </c>
    </row>
    <row r="1581" spans="6:7">
      <c r="F1581" s="83" t="str">
        <f t="shared" ref="F1581:F1644" si="80">IF(D1580=$I$12,0,IF(D1581="","",I1580*($F$12/12)))</f>
        <v/>
      </c>
      <c r="G1581" s="83" t="str">
        <f t="shared" ref="G1581:G1644" si="81">IF(D1580=$I$12,0,IF(D1581="","",E1581-F1581))</f>
        <v/>
      </c>
    </row>
    <row r="1582" spans="6:7">
      <c r="F1582" s="83" t="str">
        <f t="shared" si="80"/>
        <v/>
      </c>
      <c r="G1582" s="83" t="str">
        <f t="shared" si="81"/>
        <v/>
      </c>
    </row>
    <row r="1583" spans="6:7">
      <c r="F1583" s="83" t="str">
        <f t="shared" si="80"/>
        <v/>
      </c>
      <c r="G1583" s="83" t="str">
        <f t="shared" si="81"/>
        <v/>
      </c>
    </row>
    <row r="1584" spans="6:7">
      <c r="F1584" s="83" t="str">
        <f t="shared" si="80"/>
        <v/>
      </c>
      <c r="G1584" s="83" t="str">
        <f t="shared" si="81"/>
        <v/>
      </c>
    </row>
    <row r="1585" spans="6:7">
      <c r="F1585" s="83" t="str">
        <f t="shared" si="80"/>
        <v/>
      </c>
      <c r="G1585" s="83" t="str">
        <f t="shared" si="81"/>
        <v/>
      </c>
    </row>
    <row r="1586" spans="6:7">
      <c r="F1586" s="83" t="str">
        <f t="shared" si="80"/>
        <v/>
      </c>
      <c r="G1586" s="83" t="str">
        <f t="shared" si="81"/>
        <v/>
      </c>
    </row>
    <row r="1587" spans="6:7">
      <c r="F1587" s="83" t="str">
        <f t="shared" si="80"/>
        <v/>
      </c>
      <c r="G1587" s="83" t="str">
        <f t="shared" si="81"/>
        <v/>
      </c>
    </row>
    <row r="1588" spans="6:7">
      <c r="F1588" s="83" t="str">
        <f t="shared" si="80"/>
        <v/>
      </c>
      <c r="G1588" s="83" t="str">
        <f t="shared" si="81"/>
        <v/>
      </c>
    </row>
    <row r="1589" spans="6:7">
      <c r="F1589" s="83" t="str">
        <f t="shared" si="80"/>
        <v/>
      </c>
      <c r="G1589" s="83" t="str">
        <f t="shared" si="81"/>
        <v/>
      </c>
    </row>
    <row r="1590" spans="6:7">
      <c r="F1590" s="83" t="str">
        <f t="shared" si="80"/>
        <v/>
      </c>
      <c r="G1590" s="83" t="str">
        <f t="shared" si="81"/>
        <v/>
      </c>
    </row>
    <row r="1591" spans="6:7">
      <c r="F1591" s="83" t="str">
        <f t="shared" si="80"/>
        <v/>
      </c>
      <c r="G1591" s="83" t="str">
        <f t="shared" si="81"/>
        <v/>
      </c>
    </row>
    <row r="1592" spans="6:7">
      <c r="F1592" s="83" t="str">
        <f t="shared" si="80"/>
        <v/>
      </c>
      <c r="G1592" s="83" t="str">
        <f t="shared" si="81"/>
        <v/>
      </c>
    </row>
    <row r="1593" spans="6:7">
      <c r="F1593" s="83" t="str">
        <f t="shared" si="80"/>
        <v/>
      </c>
      <c r="G1593" s="83" t="str">
        <f t="shared" si="81"/>
        <v/>
      </c>
    </row>
    <row r="1594" spans="6:7">
      <c r="F1594" s="83" t="str">
        <f t="shared" si="80"/>
        <v/>
      </c>
      <c r="G1594" s="83" t="str">
        <f t="shared" si="81"/>
        <v/>
      </c>
    </row>
    <row r="1595" spans="6:7">
      <c r="F1595" s="83" t="str">
        <f t="shared" si="80"/>
        <v/>
      </c>
      <c r="G1595" s="83" t="str">
        <f t="shared" si="81"/>
        <v/>
      </c>
    </row>
    <row r="1596" spans="6:7">
      <c r="F1596" s="83" t="str">
        <f t="shared" si="80"/>
        <v/>
      </c>
      <c r="G1596" s="83" t="str">
        <f t="shared" si="81"/>
        <v/>
      </c>
    </row>
    <row r="1597" spans="6:7">
      <c r="F1597" s="83" t="str">
        <f t="shared" si="80"/>
        <v/>
      </c>
      <c r="G1597" s="83" t="str">
        <f t="shared" si="81"/>
        <v/>
      </c>
    </row>
    <row r="1598" spans="6:7">
      <c r="F1598" s="83" t="str">
        <f t="shared" si="80"/>
        <v/>
      </c>
      <c r="G1598" s="83" t="str">
        <f t="shared" si="81"/>
        <v/>
      </c>
    </row>
    <row r="1599" spans="6:7">
      <c r="F1599" s="83" t="str">
        <f t="shared" si="80"/>
        <v/>
      </c>
      <c r="G1599" s="83" t="str">
        <f t="shared" si="81"/>
        <v/>
      </c>
    </row>
    <row r="1600" spans="6:7">
      <c r="F1600" s="83" t="str">
        <f t="shared" si="80"/>
        <v/>
      </c>
      <c r="G1600" s="83" t="str">
        <f t="shared" si="81"/>
        <v/>
      </c>
    </row>
    <row r="1601" spans="6:7">
      <c r="F1601" s="83" t="str">
        <f t="shared" si="80"/>
        <v/>
      </c>
      <c r="G1601" s="83" t="str">
        <f t="shared" si="81"/>
        <v/>
      </c>
    </row>
    <row r="1602" spans="6:7">
      <c r="F1602" s="83" t="str">
        <f t="shared" si="80"/>
        <v/>
      </c>
      <c r="G1602" s="83" t="str">
        <f t="shared" si="81"/>
        <v/>
      </c>
    </row>
    <row r="1603" spans="6:7">
      <c r="F1603" s="83" t="str">
        <f t="shared" si="80"/>
        <v/>
      </c>
      <c r="G1603" s="83" t="str">
        <f t="shared" si="81"/>
        <v/>
      </c>
    </row>
    <row r="1604" spans="6:7">
      <c r="F1604" s="83" t="str">
        <f t="shared" si="80"/>
        <v/>
      </c>
      <c r="G1604" s="83" t="str">
        <f t="shared" si="81"/>
        <v/>
      </c>
    </row>
    <row r="1605" spans="6:7">
      <c r="F1605" s="83" t="str">
        <f t="shared" si="80"/>
        <v/>
      </c>
      <c r="G1605" s="83" t="str">
        <f t="shared" si="81"/>
        <v/>
      </c>
    </row>
    <row r="1606" spans="6:7">
      <c r="F1606" s="83" t="str">
        <f t="shared" si="80"/>
        <v/>
      </c>
      <c r="G1606" s="83" t="str">
        <f t="shared" si="81"/>
        <v/>
      </c>
    </row>
    <row r="1607" spans="6:7">
      <c r="F1607" s="83" t="str">
        <f t="shared" si="80"/>
        <v/>
      </c>
      <c r="G1607" s="83" t="str">
        <f t="shared" si="81"/>
        <v/>
      </c>
    </row>
    <row r="1608" spans="6:7">
      <c r="F1608" s="83" t="str">
        <f t="shared" si="80"/>
        <v/>
      </c>
      <c r="G1608" s="83" t="str">
        <f t="shared" si="81"/>
        <v/>
      </c>
    </row>
    <row r="1609" spans="6:7">
      <c r="F1609" s="83" t="str">
        <f t="shared" si="80"/>
        <v/>
      </c>
      <c r="G1609" s="83" t="str">
        <f t="shared" si="81"/>
        <v/>
      </c>
    </row>
    <row r="1610" spans="6:7">
      <c r="F1610" s="83" t="str">
        <f t="shared" si="80"/>
        <v/>
      </c>
      <c r="G1610" s="83" t="str">
        <f t="shared" si="81"/>
        <v/>
      </c>
    </row>
    <row r="1611" spans="6:7">
      <c r="F1611" s="83" t="str">
        <f t="shared" si="80"/>
        <v/>
      </c>
      <c r="G1611" s="83" t="str">
        <f t="shared" si="81"/>
        <v/>
      </c>
    </row>
    <row r="1612" spans="6:7">
      <c r="F1612" s="83" t="str">
        <f t="shared" si="80"/>
        <v/>
      </c>
      <c r="G1612" s="83" t="str">
        <f t="shared" si="81"/>
        <v/>
      </c>
    </row>
    <row r="1613" spans="6:7">
      <c r="F1613" s="83" t="str">
        <f t="shared" si="80"/>
        <v/>
      </c>
      <c r="G1613" s="83" t="str">
        <f t="shared" si="81"/>
        <v/>
      </c>
    </row>
    <row r="1614" spans="6:7">
      <c r="F1614" s="83" t="str">
        <f t="shared" si="80"/>
        <v/>
      </c>
      <c r="G1614" s="83" t="str">
        <f t="shared" si="81"/>
        <v/>
      </c>
    </row>
    <row r="1615" spans="6:7">
      <c r="F1615" s="83" t="str">
        <f t="shared" si="80"/>
        <v/>
      </c>
      <c r="G1615" s="83" t="str">
        <f t="shared" si="81"/>
        <v/>
      </c>
    </row>
    <row r="1616" spans="6:7">
      <c r="F1616" s="83" t="str">
        <f t="shared" si="80"/>
        <v/>
      </c>
      <c r="G1616" s="83" t="str">
        <f t="shared" si="81"/>
        <v/>
      </c>
    </row>
    <row r="1617" spans="6:7">
      <c r="F1617" s="83" t="str">
        <f t="shared" si="80"/>
        <v/>
      </c>
      <c r="G1617" s="83" t="str">
        <f t="shared" si="81"/>
        <v/>
      </c>
    </row>
    <row r="1618" spans="6:7">
      <c r="F1618" s="83" t="str">
        <f t="shared" si="80"/>
        <v/>
      </c>
      <c r="G1618" s="83" t="str">
        <f t="shared" si="81"/>
        <v/>
      </c>
    </row>
    <row r="1619" spans="6:7">
      <c r="F1619" s="83" t="str">
        <f t="shared" si="80"/>
        <v/>
      </c>
      <c r="G1619" s="83" t="str">
        <f t="shared" si="81"/>
        <v/>
      </c>
    </row>
    <row r="1620" spans="6:7">
      <c r="F1620" s="83" t="str">
        <f t="shared" si="80"/>
        <v/>
      </c>
      <c r="G1620" s="83" t="str">
        <f t="shared" si="81"/>
        <v/>
      </c>
    </row>
    <row r="1621" spans="6:7">
      <c r="F1621" s="83" t="str">
        <f t="shared" si="80"/>
        <v/>
      </c>
      <c r="G1621" s="83" t="str">
        <f t="shared" si="81"/>
        <v/>
      </c>
    </row>
    <row r="1622" spans="6:7">
      <c r="F1622" s="83" t="str">
        <f t="shared" si="80"/>
        <v/>
      </c>
      <c r="G1622" s="83" t="str">
        <f t="shared" si="81"/>
        <v/>
      </c>
    </row>
    <row r="1623" spans="6:7">
      <c r="F1623" s="83" t="str">
        <f t="shared" si="80"/>
        <v/>
      </c>
      <c r="G1623" s="83" t="str">
        <f t="shared" si="81"/>
        <v/>
      </c>
    </row>
    <row r="1624" spans="6:7">
      <c r="F1624" s="83" t="str">
        <f t="shared" si="80"/>
        <v/>
      </c>
      <c r="G1624" s="83" t="str">
        <f t="shared" si="81"/>
        <v/>
      </c>
    </row>
    <row r="1625" spans="6:7">
      <c r="F1625" s="83" t="str">
        <f t="shared" si="80"/>
        <v/>
      </c>
      <c r="G1625" s="83" t="str">
        <f t="shared" si="81"/>
        <v/>
      </c>
    </row>
    <row r="1626" spans="6:7">
      <c r="F1626" s="83" t="str">
        <f t="shared" si="80"/>
        <v/>
      </c>
      <c r="G1626" s="83" t="str">
        <f t="shared" si="81"/>
        <v/>
      </c>
    </row>
    <row r="1627" spans="6:7">
      <c r="F1627" s="83" t="str">
        <f t="shared" si="80"/>
        <v/>
      </c>
      <c r="G1627" s="83" t="str">
        <f t="shared" si="81"/>
        <v/>
      </c>
    </row>
    <row r="1628" spans="6:7">
      <c r="F1628" s="83" t="str">
        <f t="shared" si="80"/>
        <v/>
      </c>
      <c r="G1628" s="83" t="str">
        <f t="shared" si="81"/>
        <v/>
      </c>
    </row>
    <row r="1629" spans="6:7">
      <c r="F1629" s="83" t="str">
        <f t="shared" si="80"/>
        <v/>
      </c>
      <c r="G1629" s="83" t="str">
        <f t="shared" si="81"/>
        <v/>
      </c>
    </row>
    <row r="1630" spans="6:7">
      <c r="F1630" s="83" t="str">
        <f t="shared" si="80"/>
        <v/>
      </c>
      <c r="G1630" s="83" t="str">
        <f t="shared" si="81"/>
        <v/>
      </c>
    </row>
    <row r="1631" spans="6:7">
      <c r="F1631" s="83" t="str">
        <f t="shared" si="80"/>
        <v/>
      </c>
      <c r="G1631" s="83" t="str">
        <f t="shared" si="81"/>
        <v/>
      </c>
    </row>
    <row r="1632" spans="6:7">
      <c r="F1632" s="83" t="str">
        <f t="shared" si="80"/>
        <v/>
      </c>
      <c r="G1632" s="83" t="str">
        <f t="shared" si="81"/>
        <v/>
      </c>
    </row>
    <row r="1633" spans="6:7">
      <c r="F1633" s="83" t="str">
        <f t="shared" si="80"/>
        <v/>
      </c>
      <c r="G1633" s="83" t="str">
        <f t="shared" si="81"/>
        <v/>
      </c>
    </row>
    <row r="1634" spans="6:7">
      <c r="F1634" s="83" t="str">
        <f t="shared" si="80"/>
        <v/>
      </c>
      <c r="G1634" s="83" t="str">
        <f t="shared" si="81"/>
        <v/>
      </c>
    </row>
    <row r="1635" spans="6:7">
      <c r="F1635" s="83" t="str">
        <f t="shared" si="80"/>
        <v/>
      </c>
      <c r="G1635" s="83" t="str">
        <f t="shared" si="81"/>
        <v/>
      </c>
    </row>
    <row r="1636" spans="6:7">
      <c r="F1636" s="83" t="str">
        <f t="shared" si="80"/>
        <v/>
      </c>
      <c r="G1636" s="83" t="str">
        <f t="shared" si="81"/>
        <v/>
      </c>
    </row>
    <row r="1637" spans="6:7">
      <c r="F1637" s="83" t="str">
        <f t="shared" si="80"/>
        <v/>
      </c>
      <c r="G1637" s="83" t="str">
        <f t="shared" si="81"/>
        <v/>
      </c>
    </row>
    <row r="1638" spans="6:7">
      <c r="F1638" s="83" t="str">
        <f t="shared" si="80"/>
        <v/>
      </c>
      <c r="G1638" s="83" t="str">
        <f t="shared" si="81"/>
        <v/>
      </c>
    </row>
    <row r="1639" spans="6:7">
      <c r="F1639" s="83" t="str">
        <f t="shared" si="80"/>
        <v/>
      </c>
      <c r="G1639" s="83" t="str">
        <f t="shared" si="81"/>
        <v/>
      </c>
    </row>
    <row r="1640" spans="6:7">
      <c r="F1640" s="83" t="str">
        <f t="shared" si="80"/>
        <v/>
      </c>
      <c r="G1640" s="83" t="str">
        <f t="shared" si="81"/>
        <v/>
      </c>
    </row>
    <row r="1641" spans="6:7">
      <c r="F1641" s="83" t="str">
        <f t="shared" si="80"/>
        <v/>
      </c>
      <c r="G1641" s="83" t="str">
        <f t="shared" si="81"/>
        <v/>
      </c>
    </row>
    <row r="1642" spans="6:7">
      <c r="F1642" s="83" t="str">
        <f t="shared" si="80"/>
        <v/>
      </c>
      <c r="G1642" s="83" t="str">
        <f t="shared" si="81"/>
        <v/>
      </c>
    </row>
    <row r="1643" spans="6:7">
      <c r="F1643" s="83" t="str">
        <f t="shared" si="80"/>
        <v/>
      </c>
      <c r="G1643" s="83" t="str">
        <f t="shared" si="81"/>
        <v/>
      </c>
    </row>
    <row r="1644" spans="6:7">
      <c r="F1644" s="83" t="str">
        <f t="shared" si="80"/>
        <v/>
      </c>
      <c r="G1644" s="83" t="str">
        <f t="shared" si="81"/>
        <v/>
      </c>
    </row>
    <row r="1645" spans="6:7">
      <c r="F1645" s="83" t="str">
        <f t="shared" ref="F1645:F1708" si="82">IF(D1644=$I$12,0,IF(D1645="","",I1644*($F$12/12)))</f>
        <v/>
      </c>
      <c r="G1645" s="83" t="str">
        <f t="shared" ref="G1645:G1708" si="83">IF(D1644=$I$12,0,IF(D1645="","",E1645-F1645))</f>
        <v/>
      </c>
    </row>
    <row r="1646" spans="6:7">
      <c r="F1646" s="83" t="str">
        <f t="shared" si="82"/>
        <v/>
      </c>
      <c r="G1646" s="83" t="str">
        <f t="shared" si="83"/>
        <v/>
      </c>
    </row>
    <row r="1647" spans="6:7">
      <c r="F1647" s="83" t="str">
        <f t="shared" si="82"/>
        <v/>
      </c>
      <c r="G1647" s="83" t="str">
        <f t="shared" si="83"/>
        <v/>
      </c>
    </row>
    <row r="1648" spans="6:7">
      <c r="F1648" s="83" t="str">
        <f t="shared" si="82"/>
        <v/>
      </c>
      <c r="G1648" s="83" t="str">
        <f t="shared" si="83"/>
        <v/>
      </c>
    </row>
    <row r="1649" spans="6:7">
      <c r="F1649" s="83" t="str">
        <f t="shared" si="82"/>
        <v/>
      </c>
      <c r="G1649" s="83" t="str">
        <f t="shared" si="83"/>
        <v/>
      </c>
    </row>
    <row r="1650" spans="6:7">
      <c r="F1650" s="83" t="str">
        <f t="shared" si="82"/>
        <v/>
      </c>
      <c r="G1650" s="83" t="str">
        <f t="shared" si="83"/>
        <v/>
      </c>
    </row>
    <row r="1651" spans="6:7">
      <c r="F1651" s="83" t="str">
        <f t="shared" si="82"/>
        <v/>
      </c>
      <c r="G1651" s="83" t="str">
        <f t="shared" si="83"/>
        <v/>
      </c>
    </row>
    <row r="1652" spans="6:7">
      <c r="F1652" s="83" t="str">
        <f t="shared" si="82"/>
        <v/>
      </c>
      <c r="G1652" s="83" t="str">
        <f t="shared" si="83"/>
        <v/>
      </c>
    </row>
    <row r="1653" spans="6:7">
      <c r="F1653" s="83" t="str">
        <f t="shared" si="82"/>
        <v/>
      </c>
      <c r="G1653" s="83" t="str">
        <f t="shared" si="83"/>
        <v/>
      </c>
    </row>
    <row r="1654" spans="6:7">
      <c r="F1654" s="83" t="str">
        <f t="shared" si="82"/>
        <v/>
      </c>
      <c r="G1654" s="83" t="str">
        <f t="shared" si="83"/>
        <v/>
      </c>
    </row>
    <row r="1655" spans="6:7">
      <c r="F1655" s="83" t="str">
        <f t="shared" si="82"/>
        <v/>
      </c>
      <c r="G1655" s="83" t="str">
        <f t="shared" si="83"/>
        <v/>
      </c>
    </row>
    <row r="1656" spans="6:7">
      <c r="F1656" s="83" t="str">
        <f t="shared" si="82"/>
        <v/>
      </c>
      <c r="G1656" s="83" t="str">
        <f t="shared" si="83"/>
        <v/>
      </c>
    </row>
    <row r="1657" spans="6:7">
      <c r="F1657" s="83" t="str">
        <f t="shared" si="82"/>
        <v/>
      </c>
      <c r="G1657" s="83" t="str">
        <f t="shared" si="83"/>
        <v/>
      </c>
    </row>
    <row r="1658" spans="6:7">
      <c r="F1658" s="83" t="str">
        <f t="shared" si="82"/>
        <v/>
      </c>
      <c r="G1658" s="83" t="str">
        <f t="shared" si="83"/>
        <v/>
      </c>
    </row>
    <row r="1659" spans="6:7">
      <c r="F1659" s="83" t="str">
        <f t="shared" si="82"/>
        <v/>
      </c>
      <c r="G1659" s="83" t="str">
        <f t="shared" si="83"/>
        <v/>
      </c>
    </row>
    <row r="1660" spans="6:7">
      <c r="F1660" s="83" t="str">
        <f t="shared" si="82"/>
        <v/>
      </c>
      <c r="G1660" s="83" t="str">
        <f t="shared" si="83"/>
        <v/>
      </c>
    </row>
    <row r="1661" spans="6:7">
      <c r="F1661" s="83" t="str">
        <f t="shared" si="82"/>
        <v/>
      </c>
      <c r="G1661" s="83" t="str">
        <f t="shared" si="83"/>
        <v/>
      </c>
    </row>
    <row r="1662" spans="6:7">
      <c r="F1662" s="83" t="str">
        <f t="shared" si="82"/>
        <v/>
      </c>
      <c r="G1662" s="83" t="str">
        <f t="shared" si="83"/>
        <v/>
      </c>
    </row>
    <row r="1663" spans="6:7">
      <c r="F1663" s="83" t="str">
        <f t="shared" si="82"/>
        <v/>
      </c>
      <c r="G1663" s="83" t="str">
        <f t="shared" si="83"/>
        <v/>
      </c>
    </row>
    <row r="1664" spans="6:7">
      <c r="F1664" s="83" t="str">
        <f t="shared" si="82"/>
        <v/>
      </c>
      <c r="G1664" s="83" t="str">
        <f t="shared" si="83"/>
        <v/>
      </c>
    </row>
    <row r="1665" spans="6:7">
      <c r="F1665" s="83" t="str">
        <f t="shared" si="82"/>
        <v/>
      </c>
      <c r="G1665" s="83" t="str">
        <f t="shared" si="83"/>
        <v/>
      </c>
    </row>
    <row r="1666" spans="6:7">
      <c r="F1666" s="83" t="str">
        <f t="shared" si="82"/>
        <v/>
      </c>
      <c r="G1666" s="83" t="str">
        <f t="shared" si="83"/>
        <v/>
      </c>
    </row>
    <row r="1667" spans="6:7">
      <c r="F1667" s="83" t="str">
        <f t="shared" si="82"/>
        <v/>
      </c>
      <c r="G1667" s="83" t="str">
        <f t="shared" si="83"/>
        <v/>
      </c>
    </row>
    <row r="1668" spans="6:7">
      <c r="F1668" s="83" t="str">
        <f t="shared" si="82"/>
        <v/>
      </c>
      <c r="G1668" s="83" t="str">
        <f t="shared" si="83"/>
        <v/>
      </c>
    </row>
    <row r="1669" spans="6:7">
      <c r="F1669" s="83" t="str">
        <f t="shared" si="82"/>
        <v/>
      </c>
      <c r="G1669" s="83" t="str">
        <f t="shared" si="83"/>
        <v/>
      </c>
    </row>
    <row r="1670" spans="6:7">
      <c r="F1670" s="83" t="str">
        <f t="shared" si="82"/>
        <v/>
      </c>
      <c r="G1670" s="83" t="str">
        <f t="shared" si="83"/>
        <v/>
      </c>
    </row>
    <row r="1671" spans="6:7">
      <c r="F1671" s="83" t="str">
        <f t="shared" si="82"/>
        <v/>
      </c>
      <c r="G1671" s="83" t="str">
        <f t="shared" si="83"/>
        <v/>
      </c>
    </row>
    <row r="1672" spans="6:7">
      <c r="F1672" s="83" t="str">
        <f t="shared" si="82"/>
        <v/>
      </c>
      <c r="G1672" s="83" t="str">
        <f t="shared" si="83"/>
        <v/>
      </c>
    </row>
    <row r="1673" spans="6:7">
      <c r="F1673" s="83" t="str">
        <f t="shared" si="82"/>
        <v/>
      </c>
      <c r="G1673" s="83" t="str">
        <f t="shared" si="83"/>
        <v/>
      </c>
    </row>
    <row r="1674" spans="6:7">
      <c r="F1674" s="83" t="str">
        <f t="shared" si="82"/>
        <v/>
      </c>
      <c r="G1674" s="83" t="str">
        <f t="shared" si="83"/>
        <v/>
      </c>
    </row>
    <row r="1675" spans="6:7">
      <c r="F1675" s="83" t="str">
        <f t="shared" si="82"/>
        <v/>
      </c>
      <c r="G1675" s="83" t="str">
        <f t="shared" si="83"/>
        <v/>
      </c>
    </row>
    <row r="1676" spans="6:7">
      <c r="F1676" s="83" t="str">
        <f t="shared" si="82"/>
        <v/>
      </c>
      <c r="G1676" s="83" t="str">
        <f t="shared" si="83"/>
        <v/>
      </c>
    </row>
    <row r="1677" spans="6:7">
      <c r="F1677" s="83" t="str">
        <f t="shared" si="82"/>
        <v/>
      </c>
      <c r="G1677" s="83" t="str">
        <f t="shared" si="83"/>
        <v/>
      </c>
    </row>
    <row r="1678" spans="6:7">
      <c r="F1678" s="83" t="str">
        <f t="shared" si="82"/>
        <v/>
      </c>
      <c r="G1678" s="83" t="str">
        <f t="shared" si="83"/>
        <v/>
      </c>
    </row>
    <row r="1679" spans="6:7">
      <c r="F1679" s="83" t="str">
        <f t="shared" si="82"/>
        <v/>
      </c>
      <c r="G1679" s="83" t="str">
        <f t="shared" si="83"/>
        <v/>
      </c>
    </row>
    <row r="1680" spans="6:7">
      <c r="F1680" s="83" t="str">
        <f t="shared" si="82"/>
        <v/>
      </c>
      <c r="G1680" s="83" t="str">
        <f t="shared" si="83"/>
        <v/>
      </c>
    </row>
    <row r="1681" spans="6:7">
      <c r="F1681" s="83" t="str">
        <f t="shared" si="82"/>
        <v/>
      </c>
      <c r="G1681" s="83" t="str">
        <f t="shared" si="83"/>
        <v/>
      </c>
    </row>
    <row r="1682" spans="6:7">
      <c r="F1682" s="83" t="str">
        <f t="shared" si="82"/>
        <v/>
      </c>
      <c r="G1682" s="83" t="str">
        <f t="shared" si="83"/>
        <v/>
      </c>
    </row>
    <row r="1683" spans="6:7">
      <c r="F1683" s="83" t="str">
        <f t="shared" si="82"/>
        <v/>
      </c>
      <c r="G1683" s="83" t="str">
        <f t="shared" si="83"/>
        <v/>
      </c>
    </row>
    <row r="1684" spans="6:7">
      <c r="F1684" s="83" t="str">
        <f t="shared" si="82"/>
        <v/>
      </c>
      <c r="G1684" s="83" t="str">
        <f t="shared" si="83"/>
        <v/>
      </c>
    </row>
    <row r="1685" spans="6:7">
      <c r="F1685" s="83" t="str">
        <f t="shared" si="82"/>
        <v/>
      </c>
      <c r="G1685" s="83" t="str">
        <f t="shared" si="83"/>
        <v/>
      </c>
    </row>
    <row r="1686" spans="6:7">
      <c r="F1686" s="83" t="str">
        <f t="shared" si="82"/>
        <v/>
      </c>
      <c r="G1686" s="83" t="str">
        <f t="shared" si="83"/>
        <v/>
      </c>
    </row>
    <row r="1687" spans="6:7">
      <c r="F1687" s="83" t="str">
        <f t="shared" si="82"/>
        <v/>
      </c>
      <c r="G1687" s="83" t="str">
        <f t="shared" si="83"/>
        <v/>
      </c>
    </row>
    <row r="1688" spans="6:7">
      <c r="F1688" s="83" t="str">
        <f t="shared" si="82"/>
        <v/>
      </c>
      <c r="G1688" s="83" t="str">
        <f t="shared" si="83"/>
        <v/>
      </c>
    </row>
    <row r="1689" spans="6:7">
      <c r="F1689" s="83" t="str">
        <f t="shared" si="82"/>
        <v/>
      </c>
      <c r="G1689" s="83" t="str">
        <f t="shared" si="83"/>
        <v/>
      </c>
    </row>
    <row r="1690" spans="6:7">
      <c r="F1690" s="83" t="str">
        <f t="shared" si="82"/>
        <v/>
      </c>
      <c r="G1690" s="83" t="str">
        <f t="shared" si="83"/>
        <v/>
      </c>
    </row>
    <row r="1691" spans="6:7">
      <c r="F1691" s="83" t="str">
        <f t="shared" si="82"/>
        <v/>
      </c>
      <c r="G1691" s="83" t="str">
        <f t="shared" si="83"/>
        <v/>
      </c>
    </row>
    <row r="1692" spans="6:7">
      <c r="F1692" s="83" t="str">
        <f t="shared" si="82"/>
        <v/>
      </c>
      <c r="G1692" s="83" t="str">
        <f t="shared" si="83"/>
        <v/>
      </c>
    </row>
    <row r="1693" spans="6:7">
      <c r="F1693" s="83" t="str">
        <f t="shared" si="82"/>
        <v/>
      </c>
      <c r="G1693" s="83" t="str">
        <f t="shared" si="83"/>
        <v/>
      </c>
    </row>
    <row r="1694" spans="6:7">
      <c r="F1694" s="83" t="str">
        <f t="shared" si="82"/>
        <v/>
      </c>
      <c r="G1694" s="83" t="str">
        <f t="shared" si="83"/>
        <v/>
      </c>
    </row>
    <row r="1695" spans="6:7">
      <c r="F1695" s="83" t="str">
        <f t="shared" si="82"/>
        <v/>
      </c>
      <c r="G1695" s="83" t="str">
        <f t="shared" si="83"/>
        <v/>
      </c>
    </row>
    <row r="1696" spans="6:7">
      <c r="F1696" s="83" t="str">
        <f t="shared" si="82"/>
        <v/>
      </c>
      <c r="G1696" s="83" t="str">
        <f t="shared" si="83"/>
        <v/>
      </c>
    </row>
    <row r="1697" spans="6:7">
      <c r="F1697" s="83" t="str">
        <f t="shared" si="82"/>
        <v/>
      </c>
      <c r="G1697" s="83" t="str">
        <f t="shared" si="83"/>
        <v/>
      </c>
    </row>
    <row r="1698" spans="6:7">
      <c r="F1698" s="83" t="str">
        <f t="shared" si="82"/>
        <v/>
      </c>
      <c r="G1698" s="83" t="str">
        <f t="shared" si="83"/>
        <v/>
      </c>
    </row>
    <row r="1699" spans="6:7">
      <c r="F1699" s="83" t="str">
        <f t="shared" si="82"/>
        <v/>
      </c>
      <c r="G1699" s="83" t="str">
        <f t="shared" si="83"/>
        <v/>
      </c>
    </row>
    <row r="1700" spans="6:7">
      <c r="F1700" s="83" t="str">
        <f t="shared" si="82"/>
        <v/>
      </c>
      <c r="G1700" s="83" t="str">
        <f t="shared" si="83"/>
        <v/>
      </c>
    </row>
    <row r="1701" spans="6:7">
      <c r="F1701" s="83" t="str">
        <f t="shared" si="82"/>
        <v/>
      </c>
      <c r="G1701" s="83" t="str">
        <f t="shared" si="83"/>
        <v/>
      </c>
    </row>
    <row r="1702" spans="6:7">
      <c r="F1702" s="83" t="str">
        <f t="shared" si="82"/>
        <v/>
      </c>
      <c r="G1702" s="83" t="str">
        <f t="shared" si="83"/>
        <v/>
      </c>
    </row>
    <row r="1703" spans="6:7">
      <c r="F1703" s="83" t="str">
        <f t="shared" si="82"/>
        <v/>
      </c>
      <c r="G1703" s="83" t="str">
        <f t="shared" si="83"/>
        <v/>
      </c>
    </row>
    <row r="1704" spans="6:7">
      <c r="F1704" s="83" t="str">
        <f t="shared" si="82"/>
        <v/>
      </c>
      <c r="G1704" s="83" t="str">
        <f t="shared" si="83"/>
        <v/>
      </c>
    </row>
    <row r="1705" spans="6:7">
      <c r="F1705" s="83" t="str">
        <f t="shared" si="82"/>
        <v/>
      </c>
      <c r="G1705" s="83" t="str">
        <f t="shared" si="83"/>
        <v/>
      </c>
    </row>
    <row r="1706" spans="6:7">
      <c r="F1706" s="83" t="str">
        <f t="shared" si="82"/>
        <v/>
      </c>
      <c r="G1706" s="83" t="str">
        <f t="shared" si="83"/>
        <v/>
      </c>
    </row>
    <row r="1707" spans="6:7">
      <c r="F1707" s="83" t="str">
        <f t="shared" si="82"/>
        <v/>
      </c>
      <c r="G1707" s="83" t="str">
        <f t="shared" si="83"/>
        <v/>
      </c>
    </row>
    <row r="1708" spans="6:7">
      <c r="F1708" s="83" t="str">
        <f t="shared" si="82"/>
        <v/>
      </c>
      <c r="G1708" s="83" t="str">
        <f t="shared" si="83"/>
        <v/>
      </c>
    </row>
    <row r="1709" spans="6:7">
      <c r="F1709" s="83" t="str">
        <f t="shared" ref="F1709:F1772" si="84">IF(D1708=$I$12,0,IF(D1709="","",I1708*($F$12/12)))</f>
        <v/>
      </c>
      <c r="G1709" s="83" t="str">
        <f t="shared" ref="G1709:G1772" si="85">IF(D1708=$I$12,0,IF(D1709="","",E1709-F1709))</f>
        <v/>
      </c>
    </row>
    <row r="1710" spans="6:7">
      <c r="F1710" s="83" t="str">
        <f t="shared" si="84"/>
        <v/>
      </c>
      <c r="G1710" s="83" t="str">
        <f t="shared" si="85"/>
        <v/>
      </c>
    </row>
    <row r="1711" spans="6:7">
      <c r="F1711" s="83" t="str">
        <f t="shared" si="84"/>
        <v/>
      </c>
      <c r="G1711" s="83" t="str">
        <f t="shared" si="85"/>
        <v/>
      </c>
    </row>
    <row r="1712" spans="6:7">
      <c r="F1712" s="83" t="str">
        <f t="shared" si="84"/>
        <v/>
      </c>
      <c r="G1712" s="83" t="str">
        <f t="shared" si="85"/>
        <v/>
      </c>
    </row>
    <row r="1713" spans="6:7">
      <c r="F1713" s="83" t="str">
        <f t="shared" si="84"/>
        <v/>
      </c>
      <c r="G1713" s="83" t="str">
        <f t="shared" si="85"/>
        <v/>
      </c>
    </row>
    <row r="1714" spans="6:7">
      <c r="F1714" s="83" t="str">
        <f t="shared" si="84"/>
        <v/>
      </c>
      <c r="G1714" s="83" t="str">
        <f t="shared" si="85"/>
        <v/>
      </c>
    </row>
    <row r="1715" spans="6:7">
      <c r="F1715" s="83" t="str">
        <f t="shared" si="84"/>
        <v/>
      </c>
      <c r="G1715" s="83" t="str">
        <f t="shared" si="85"/>
        <v/>
      </c>
    </row>
    <row r="1716" spans="6:7">
      <c r="F1716" s="83" t="str">
        <f t="shared" si="84"/>
        <v/>
      </c>
      <c r="G1716" s="83" t="str">
        <f t="shared" si="85"/>
        <v/>
      </c>
    </row>
    <row r="1717" spans="6:7">
      <c r="F1717" s="83" t="str">
        <f t="shared" si="84"/>
        <v/>
      </c>
      <c r="G1717" s="83" t="str">
        <f t="shared" si="85"/>
        <v/>
      </c>
    </row>
    <row r="1718" spans="6:7">
      <c r="F1718" s="83" t="str">
        <f t="shared" si="84"/>
        <v/>
      </c>
      <c r="G1718" s="83" t="str">
        <f t="shared" si="85"/>
        <v/>
      </c>
    </row>
    <row r="1719" spans="6:7">
      <c r="F1719" s="83" t="str">
        <f t="shared" si="84"/>
        <v/>
      </c>
      <c r="G1719" s="83" t="str">
        <f t="shared" si="85"/>
        <v/>
      </c>
    </row>
    <row r="1720" spans="6:7">
      <c r="F1720" s="83" t="str">
        <f t="shared" si="84"/>
        <v/>
      </c>
      <c r="G1720" s="83" t="str">
        <f t="shared" si="85"/>
        <v/>
      </c>
    </row>
    <row r="1721" spans="6:7">
      <c r="F1721" s="83" t="str">
        <f t="shared" si="84"/>
        <v/>
      </c>
      <c r="G1721" s="83" t="str">
        <f t="shared" si="85"/>
        <v/>
      </c>
    </row>
    <row r="1722" spans="6:7">
      <c r="F1722" s="83" t="str">
        <f t="shared" si="84"/>
        <v/>
      </c>
      <c r="G1722" s="83" t="str">
        <f t="shared" si="85"/>
        <v/>
      </c>
    </row>
    <row r="1723" spans="6:7">
      <c r="F1723" s="83" t="str">
        <f t="shared" si="84"/>
        <v/>
      </c>
      <c r="G1723" s="83" t="str">
        <f t="shared" si="85"/>
        <v/>
      </c>
    </row>
    <row r="1724" spans="6:7">
      <c r="F1724" s="83" t="str">
        <f t="shared" si="84"/>
        <v/>
      </c>
      <c r="G1724" s="83" t="str">
        <f t="shared" si="85"/>
        <v/>
      </c>
    </row>
    <row r="1725" spans="6:7">
      <c r="F1725" s="83" t="str">
        <f t="shared" si="84"/>
        <v/>
      </c>
      <c r="G1725" s="83" t="str">
        <f t="shared" si="85"/>
        <v/>
      </c>
    </row>
    <row r="1726" spans="6:7">
      <c r="F1726" s="83" t="str">
        <f t="shared" si="84"/>
        <v/>
      </c>
      <c r="G1726" s="83" t="str">
        <f t="shared" si="85"/>
        <v/>
      </c>
    </row>
    <row r="1727" spans="6:7">
      <c r="F1727" s="83" t="str">
        <f t="shared" si="84"/>
        <v/>
      </c>
      <c r="G1727" s="83" t="str">
        <f t="shared" si="85"/>
        <v/>
      </c>
    </row>
    <row r="1728" spans="6:7">
      <c r="F1728" s="83" t="str">
        <f t="shared" si="84"/>
        <v/>
      </c>
      <c r="G1728" s="83" t="str">
        <f t="shared" si="85"/>
        <v/>
      </c>
    </row>
    <row r="1729" spans="6:7">
      <c r="F1729" s="83" t="str">
        <f t="shared" si="84"/>
        <v/>
      </c>
      <c r="G1729" s="83" t="str">
        <f t="shared" si="85"/>
        <v/>
      </c>
    </row>
    <row r="1730" spans="6:7">
      <c r="F1730" s="83" t="str">
        <f t="shared" si="84"/>
        <v/>
      </c>
      <c r="G1730" s="83" t="str">
        <f t="shared" si="85"/>
        <v/>
      </c>
    </row>
    <row r="1731" spans="6:7">
      <c r="F1731" s="83" t="str">
        <f t="shared" si="84"/>
        <v/>
      </c>
      <c r="G1731" s="83" t="str">
        <f t="shared" si="85"/>
        <v/>
      </c>
    </row>
    <row r="1732" spans="6:7">
      <c r="F1732" s="83" t="str">
        <f t="shared" si="84"/>
        <v/>
      </c>
      <c r="G1732" s="83" t="str">
        <f t="shared" si="85"/>
        <v/>
      </c>
    </row>
    <row r="1733" spans="6:7">
      <c r="F1733" s="83" t="str">
        <f t="shared" si="84"/>
        <v/>
      </c>
      <c r="G1733" s="83" t="str">
        <f t="shared" si="85"/>
        <v/>
      </c>
    </row>
    <row r="1734" spans="6:7">
      <c r="F1734" s="83" t="str">
        <f t="shared" si="84"/>
        <v/>
      </c>
      <c r="G1734" s="83" t="str">
        <f t="shared" si="85"/>
        <v/>
      </c>
    </row>
    <row r="1735" spans="6:7">
      <c r="F1735" s="83" t="str">
        <f t="shared" si="84"/>
        <v/>
      </c>
      <c r="G1735" s="83" t="str">
        <f t="shared" si="85"/>
        <v/>
      </c>
    </row>
    <row r="1736" spans="6:7">
      <c r="F1736" s="83" t="str">
        <f t="shared" si="84"/>
        <v/>
      </c>
      <c r="G1736" s="83" t="str">
        <f t="shared" si="85"/>
        <v/>
      </c>
    </row>
    <row r="1737" spans="6:7">
      <c r="F1737" s="83" t="str">
        <f t="shared" si="84"/>
        <v/>
      </c>
      <c r="G1737" s="83" t="str">
        <f t="shared" si="85"/>
        <v/>
      </c>
    </row>
    <row r="1738" spans="6:7">
      <c r="F1738" s="83" t="str">
        <f t="shared" si="84"/>
        <v/>
      </c>
      <c r="G1738" s="83" t="str">
        <f t="shared" si="85"/>
        <v/>
      </c>
    </row>
    <row r="1739" spans="6:7">
      <c r="F1739" s="83" t="str">
        <f t="shared" si="84"/>
        <v/>
      </c>
      <c r="G1739" s="83" t="str">
        <f t="shared" si="85"/>
        <v/>
      </c>
    </row>
    <row r="1740" spans="6:7">
      <c r="F1740" s="83" t="str">
        <f t="shared" si="84"/>
        <v/>
      </c>
      <c r="G1740" s="83" t="str">
        <f t="shared" si="85"/>
        <v/>
      </c>
    </row>
    <row r="1741" spans="6:7">
      <c r="F1741" s="83" t="str">
        <f t="shared" si="84"/>
        <v/>
      </c>
      <c r="G1741" s="83" t="str">
        <f t="shared" si="85"/>
        <v/>
      </c>
    </row>
    <row r="1742" spans="6:7">
      <c r="F1742" s="83" t="str">
        <f t="shared" si="84"/>
        <v/>
      </c>
      <c r="G1742" s="83" t="str">
        <f t="shared" si="85"/>
        <v/>
      </c>
    </row>
    <row r="1743" spans="6:7">
      <c r="F1743" s="83" t="str">
        <f t="shared" si="84"/>
        <v/>
      </c>
      <c r="G1743" s="83" t="str">
        <f t="shared" si="85"/>
        <v/>
      </c>
    </row>
    <row r="1744" spans="6:7">
      <c r="F1744" s="83" t="str">
        <f t="shared" si="84"/>
        <v/>
      </c>
      <c r="G1744" s="83" t="str">
        <f t="shared" si="85"/>
        <v/>
      </c>
    </row>
    <row r="1745" spans="6:7">
      <c r="F1745" s="83" t="str">
        <f t="shared" si="84"/>
        <v/>
      </c>
      <c r="G1745" s="83" t="str">
        <f t="shared" si="85"/>
        <v/>
      </c>
    </row>
    <row r="1746" spans="6:7">
      <c r="F1746" s="83" t="str">
        <f t="shared" si="84"/>
        <v/>
      </c>
      <c r="G1746" s="83" t="str">
        <f t="shared" si="85"/>
        <v/>
      </c>
    </row>
    <row r="1747" spans="6:7">
      <c r="F1747" s="83" t="str">
        <f t="shared" si="84"/>
        <v/>
      </c>
      <c r="G1747" s="83" t="str">
        <f t="shared" si="85"/>
        <v/>
      </c>
    </row>
    <row r="1748" spans="6:7">
      <c r="F1748" s="83" t="str">
        <f t="shared" si="84"/>
        <v/>
      </c>
      <c r="G1748" s="83" t="str">
        <f t="shared" si="85"/>
        <v/>
      </c>
    </row>
    <row r="1749" spans="6:7">
      <c r="F1749" s="83" t="str">
        <f t="shared" si="84"/>
        <v/>
      </c>
      <c r="G1749" s="83" t="str">
        <f t="shared" si="85"/>
        <v/>
      </c>
    </row>
    <row r="1750" spans="6:7">
      <c r="F1750" s="83" t="str">
        <f t="shared" si="84"/>
        <v/>
      </c>
      <c r="G1750" s="83" t="str">
        <f t="shared" si="85"/>
        <v/>
      </c>
    </row>
    <row r="1751" spans="6:7">
      <c r="F1751" s="83" t="str">
        <f t="shared" si="84"/>
        <v/>
      </c>
      <c r="G1751" s="83" t="str">
        <f t="shared" si="85"/>
        <v/>
      </c>
    </row>
    <row r="1752" spans="6:7">
      <c r="F1752" s="83" t="str">
        <f t="shared" si="84"/>
        <v/>
      </c>
      <c r="G1752" s="83" t="str">
        <f t="shared" si="85"/>
        <v/>
      </c>
    </row>
    <row r="1753" spans="6:7">
      <c r="F1753" s="83" t="str">
        <f t="shared" si="84"/>
        <v/>
      </c>
      <c r="G1753" s="83" t="str">
        <f t="shared" si="85"/>
        <v/>
      </c>
    </row>
    <row r="1754" spans="6:7">
      <c r="F1754" s="83" t="str">
        <f t="shared" si="84"/>
        <v/>
      </c>
      <c r="G1754" s="83" t="str">
        <f t="shared" si="85"/>
        <v/>
      </c>
    </row>
    <row r="1755" spans="6:7">
      <c r="F1755" s="83" t="str">
        <f t="shared" si="84"/>
        <v/>
      </c>
      <c r="G1755" s="83" t="str">
        <f t="shared" si="85"/>
        <v/>
      </c>
    </row>
    <row r="1756" spans="6:7">
      <c r="F1756" s="83" t="str">
        <f t="shared" si="84"/>
        <v/>
      </c>
      <c r="G1756" s="83" t="str">
        <f t="shared" si="85"/>
        <v/>
      </c>
    </row>
    <row r="1757" spans="6:7">
      <c r="F1757" s="83" t="str">
        <f t="shared" si="84"/>
        <v/>
      </c>
      <c r="G1757" s="83" t="str">
        <f t="shared" si="85"/>
        <v/>
      </c>
    </row>
    <row r="1758" spans="6:7">
      <c r="F1758" s="83" t="str">
        <f t="shared" si="84"/>
        <v/>
      </c>
      <c r="G1758" s="83" t="str">
        <f t="shared" si="85"/>
        <v/>
      </c>
    </row>
    <row r="1759" spans="6:7">
      <c r="F1759" s="83" t="str">
        <f t="shared" si="84"/>
        <v/>
      </c>
      <c r="G1759" s="83" t="str">
        <f t="shared" si="85"/>
        <v/>
      </c>
    </row>
    <row r="1760" spans="6:7">
      <c r="F1760" s="83" t="str">
        <f t="shared" si="84"/>
        <v/>
      </c>
      <c r="G1760" s="83" t="str">
        <f t="shared" si="85"/>
        <v/>
      </c>
    </row>
    <row r="1761" spans="6:7">
      <c r="F1761" s="83" t="str">
        <f t="shared" si="84"/>
        <v/>
      </c>
      <c r="G1761" s="83" t="str">
        <f t="shared" si="85"/>
        <v/>
      </c>
    </row>
    <row r="1762" spans="6:7">
      <c r="F1762" s="83" t="str">
        <f t="shared" si="84"/>
        <v/>
      </c>
      <c r="G1762" s="83" t="str">
        <f t="shared" si="85"/>
        <v/>
      </c>
    </row>
    <row r="1763" spans="6:7">
      <c r="F1763" s="83" t="str">
        <f t="shared" si="84"/>
        <v/>
      </c>
      <c r="G1763" s="83" t="str">
        <f t="shared" si="85"/>
        <v/>
      </c>
    </row>
    <row r="1764" spans="6:7">
      <c r="F1764" s="83" t="str">
        <f t="shared" si="84"/>
        <v/>
      </c>
      <c r="G1764" s="83" t="str">
        <f t="shared" si="85"/>
        <v/>
      </c>
    </row>
    <row r="1765" spans="6:7">
      <c r="F1765" s="83" t="str">
        <f t="shared" si="84"/>
        <v/>
      </c>
      <c r="G1765" s="83" t="str">
        <f t="shared" si="85"/>
        <v/>
      </c>
    </row>
    <row r="1766" spans="6:7">
      <c r="F1766" s="83" t="str">
        <f t="shared" si="84"/>
        <v/>
      </c>
      <c r="G1766" s="83" t="str">
        <f t="shared" si="85"/>
        <v/>
      </c>
    </row>
    <row r="1767" spans="6:7">
      <c r="F1767" s="83" t="str">
        <f t="shared" si="84"/>
        <v/>
      </c>
      <c r="G1767" s="83" t="str">
        <f t="shared" si="85"/>
        <v/>
      </c>
    </row>
    <row r="1768" spans="6:7">
      <c r="F1768" s="83" t="str">
        <f t="shared" si="84"/>
        <v/>
      </c>
      <c r="G1768" s="83" t="str">
        <f t="shared" si="85"/>
        <v/>
      </c>
    </row>
    <row r="1769" spans="6:7">
      <c r="F1769" s="83" t="str">
        <f t="shared" si="84"/>
        <v/>
      </c>
      <c r="G1769" s="83" t="str">
        <f t="shared" si="85"/>
        <v/>
      </c>
    </row>
    <row r="1770" spans="6:7">
      <c r="F1770" s="83" t="str">
        <f t="shared" si="84"/>
        <v/>
      </c>
      <c r="G1770" s="83" t="str">
        <f t="shared" si="85"/>
        <v/>
      </c>
    </row>
    <row r="1771" spans="6:7">
      <c r="F1771" s="83" t="str">
        <f t="shared" si="84"/>
        <v/>
      </c>
      <c r="G1771" s="83" t="str">
        <f t="shared" si="85"/>
        <v/>
      </c>
    </row>
    <row r="1772" spans="6:7">
      <c r="F1772" s="83" t="str">
        <f t="shared" si="84"/>
        <v/>
      </c>
      <c r="G1772" s="83" t="str">
        <f t="shared" si="85"/>
        <v/>
      </c>
    </row>
    <row r="1773" spans="6:7">
      <c r="F1773" s="83" t="str">
        <f t="shared" ref="F1773:F1836" si="86">IF(D1772=$I$12,0,IF(D1773="","",I1772*($F$12/12)))</f>
        <v/>
      </c>
      <c r="G1773" s="83" t="str">
        <f t="shared" ref="G1773:G1836" si="87">IF(D1772=$I$12,0,IF(D1773="","",E1773-F1773))</f>
        <v/>
      </c>
    </row>
    <row r="1774" spans="6:7">
      <c r="F1774" s="83" t="str">
        <f t="shared" si="86"/>
        <v/>
      </c>
      <c r="G1774" s="83" t="str">
        <f t="shared" si="87"/>
        <v/>
      </c>
    </row>
    <row r="1775" spans="6:7">
      <c r="F1775" s="83" t="str">
        <f t="shared" si="86"/>
        <v/>
      </c>
      <c r="G1775" s="83" t="str">
        <f t="shared" si="87"/>
        <v/>
      </c>
    </row>
    <row r="1776" spans="6:7">
      <c r="F1776" s="83" t="str">
        <f t="shared" si="86"/>
        <v/>
      </c>
      <c r="G1776" s="83" t="str">
        <f t="shared" si="87"/>
        <v/>
      </c>
    </row>
    <row r="1777" spans="6:7">
      <c r="F1777" s="83" t="str">
        <f t="shared" si="86"/>
        <v/>
      </c>
      <c r="G1777" s="83" t="str">
        <f t="shared" si="87"/>
        <v/>
      </c>
    </row>
    <row r="1778" spans="6:7">
      <c r="F1778" s="83" t="str">
        <f t="shared" si="86"/>
        <v/>
      </c>
      <c r="G1778" s="83" t="str">
        <f t="shared" si="87"/>
        <v/>
      </c>
    </row>
    <row r="1779" spans="6:7">
      <c r="F1779" s="83" t="str">
        <f t="shared" si="86"/>
        <v/>
      </c>
      <c r="G1779" s="83" t="str">
        <f t="shared" si="87"/>
        <v/>
      </c>
    </row>
    <row r="1780" spans="6:7">
      <c r="F1780" s="83" t="str">
        <f t="shared" si="86"/>
        <v/>
      </c>
      <c r="G1780" s="83" t="str">
        <f t="shared" si="87"/>
        <v/>
      </c>
    </row>
    <row r="1781" spans="6:7">
      <c r="F1781" s="83" t="str">
        <f t="shared" si="86"/>
        <v/>
      </c>
      <c r="G1781" s="83" t="str">
        <f t="shared" si="87"/>
        <v/>
      </c>
    </row>
    <row r="1782" spans="6:7">
      <c r="F1782" s="83" t="str">
        <f t="shared" si="86"/>
        <v/>
      </c>
      <c r="G1782" s="83" t="str">
        <f t="shared" si="87"/>
        <v/>
      </c>
    </row>
    <row r="1783" spans="6:7">
      <c r="F1783" s="83" t="str">
        <f t="shared" si="86"/>
        <v/>
      </c>
      <c r="G1783" s="83" t="str">
        <f t="shared" si="87"/>
        <v/>
      </c>
    </row>
    <row r="1784" spans="6:7">
      <c r="F1784" s="83" t="str">
        <f t="shared" si="86"/>
        <v/>
      </c>
      <c r="G1784" s="83" t="str">
        <f t="shared" si="87"/>
        <v/>
      </c>
    </row>
    <row r="1785" spans="6:7">
      <c r="F1785" s="83" t="str">
        <f t="shared" si="86"/>
        <v/>
      </c>
      <c r="G1785" s="83" t="str">
        <f t="shared" si="87"/>
        <v/>
      </c>
    </row>
    <row r="1786" spans="6:7">
      <c r="F1786" s="83" t="str">
        <f t="shared" si="86"/>
        <v/>
      </c>
      <c r="G1786" s="83" t="str">
        <f t="shared" si="87"/>
        <v/>
      </c>
    </row>
    <row r="1787" spans="6:7">
      <c r="F1787" s="83" t="str">
        <f t="shared" si="86"/>
        <v/>
      </c>
      <c r="G1787" s="83" t="str">
        <f t="shared" si="87"/>
        <v/>
      </c>
    </row>
    <row r="1788" spans="6:7">
      <c r="F1788" s="83" t="str">
        <f t="shared" si="86"/>
        <v/>
      </c>
      <c r="G1788" s="83" t="str">
        <f t="shared" si="87"/>
        <v/>
      </c>
    </row>
    <row r="1789" spans="6:7">
      <c r="F1789" s="83" t="str">
        <f t="shared" si="86"/>
        <v/>
      </c>
      <c r="G1789" s="83" t="str">
        <f t="shared" si="87"/>
        <v/>
      </c>
    </row>
    <row r="1790" spans="6:7">
      <c r="F1790" s="83" t="str">
        <f t="shared" si="86"/>
        <v/>
      </c>
      <c r="G1790" s="83" t="str">
        <f t="shared" si="87"/>
        <v/>
      </c>
    </row>
    <row r="1791" spans="6:7">
      <c r="F1791" s="83" t="str">
        <f t="shared" si="86"/>
        <v/>
      </c>
      <c r="G1791" s="83" t="str">
        <f t="shared" si="87"/>
        <v/>
      </c>
    </row>
    <row r="1792" spans="6:7">
      <c r="F1792" s="83" t="str">
        <f t="shared" si="86"/>
        <v/>
      </c>
      <c r="G1792" s="83" t="str">
        <f t="shared" si="87"/>
        <v/>
      </c>
    </row>
    <row r="1793" spans="6:7">
      <c r="F1793" s="83" t="str">
        <f t="shared" si="86"/>
        <v/>
      </c>
      <c r="G1793" s="83" t="str">
        <f t="shared" si="87"/>
        <v/>
      </c>
    </row>
    <row r="1794" spans="6:7">
      <c r="F1794" s="83" t="str">
        <f t="shared" si="86"/>
        <v/>
      </c>
      <c r="G1794" s="83" t="str">
        <f t="shared" si="87"/>
        <v/>
      </c>
    </row>
    <row r="1795" spans="6:7">
      <c r="F1795" s="83" t="str">
        <f t="shared" si="86"/>
        <v/>
      </c>
      <c r="G1795" s="83" t="str">
        <f t="shared" si="87"/>
        <v/>
      </c>
    </row>
    <row r="1796" spans="6:7">
      <c r="F1796" s="83" t="str">
        <f t="shared" si="86"/>
        <v/>
      </c>
      <c r="G1796" s="83" t="str">
        <f t="shared" si="87"/>
        <v/>
      </c>
    </row>
    <row r="1797" spans="6:7">
      <c r="F1797" s="83" t="str">
        <f t="shared" si="86"/>
        <v/>
      </c>
      <c r="G1797" s="83" t="str">
        <f t="shared" si="87"/>
        <v/>
      </c>
    </row>
    <row r="1798" spans="6:7">
      <c r="F1798" s="83" t="str">
        <f t="shared" si="86"/>
        <v/>
      </c>
      <c r="G1798" s="83" t="str">
        <f t="shared" si="87"/>
        <v/>
      </c>
    </row>
    <row r="1799" spans="6:7">
      <c r="F1799" s="83" t="str">
        <f t="shared" si="86"/>
        <v/>
      </c>
      <c r="G1799" s="83" t="str">
        <f t="shared" si="87"/>
        <v/>
      </c>
    </row>
    <row r="1800" spans="6:7">
      <c r="F1800" s="83" t="str">
        <f t="shared" si="86"/>
        <v/>
      </c>
      <c r="G1800" s="83" t="str">
        <f t="shared" si="87"/>
        <v/>
      </c>
    </row>
    <row r="1801" spans="6:7">
      <c r="F1801" s="83" t="str">
        <f t="shared" si="86"/>
        <v/>
      </c>
      <c r="G1801" s="83" t="str">
        <f t="shared" si="87"/>
        <v/>
      </c>
    </row>
    <row r="1802" spans="6:7">
      <c r="F1802" s="83" t="str">
        <f t="shared" si="86"/>
        <v/>
      </c>
      <c r="G1802" s="83" t="str">
        <f t="shared" si="87"/>
        <v/>
      </c>
    </row>
    <row r="1803" spans="6:7">
      <c r="F1803" s="83" t="str">
        <f t="shared" si="86"/>
        <v/>
      </c>
      <c r="G1803" s="83" t="str">
        <f t="shared" si="87"/>
        <v/>
      </c>
    </row>
    <row r="1804" spans="6:7">
      <c r="F1804" s="83" t="str">
        <f t="shared" si="86"/>
        <v/>
      </c>
      <c r="G1804" s="83" t="str">
        <f t="shared" si="87"/>
        <v/>
      </c>
    </row>
    <row r="1805" spans="6:7">
      <c r="F1805" s="83" t="str">
        <f t="shared" si="86"/>
        <v/>
      </c>
      <c r="G1805" s="83" t="str">
        <f t="shared" si="87"/>
        <v/>
      </c>
    </row>
    <row r="1806" spans="6:7">
      <c r="F1806" s="83" t="str">
        <f t="shared" si="86"/>
        <v/>
      </c>
      <c r="G1806" s="83" t="str">
        <f t="shared" si="87"/>
        <v/>
      </c>
    </row>
    <row r="1807" spans="6:7">
      <c r="F1807" s="83" t="str">
        <f t="shared" si="86"/>
        <v/>
      </c>
      <c r="G1807" s="83" t="str">
        <f t="shared" si="87"/>
        <v/>
      </c>
    </row>
    <row r="1808" spans="6:7">
      <c r="F1808" s="83" t="str">
        <f t="shared" si="86"/>
        <v/>
      </c>
      <c r="G1808" s="83" t="str">
        <f t="shared" si="87"/>
        <v/>
      </c>
    </row>
    <row r="1809" spans="6:7">
      <c r="F1809" s="83" t="str">
        <f t="shared" si="86"/>
        <v/>
      </c>
      <c r="G1809" s="83" t="str">
        <f t="shared" si="87"/>
        <v/>
      </c>
    </row>
    <row r="1810" spans="6:7">
      <c r="F1810" s="83" t="str">
        <f t="shared" si="86"/>
        <v/>
      </c>
      <c r="G1810" s="83" t="str">
        <f t="shared" si="87"/>
        <v/>
      </c>
    </row>
    <row r="1811" spans="6:7">
      <c r="F1811" s="83" t="str">
        <f t="shared" si="86"/>
        <v/>
      </c>
      <c r="G1811" s="83" t="str">
        <f t="shared" si="87"/>
        <v/>
      </c>
    </row>
    <row r="1812" spans="6:7">
      <c r="F1812" s="83" t="str">
        <f t="shared" si="86"/>
        <v/>
      </c>
      <c r="G1812" s="83" t="str">
        <f t="shared" si="87"/>
        <v/>
      </c>
    </row>
    <row r="1813" spans="6:7">
      <c r="F1813" s="83" t="str">
        <f t="shared" si="86"/>
        <v/>
      </c>
      <c r="G1813" s="83" t="str">
        <f t="shared" si="87"/>
        <v/>
      </c>
    </row>
    <row r="1814" spans="6:7">
      <c r="F1814" s="83" t="str">
        <f t="shared" si="86"/>
        <v/>
      </c>
      <c r="G1814" s="83" t="str">
        <f t="shared" si="87"/>
        <v/>
      </c>
    </row>
    <row r="1815" spans="6:7">
      <c r="F1815" s="83" t="str">
        <f t="shared" si="86"/>
        <v/>
      </c>
      <c r="G1815" s="83" t="str">
        <f t="shared" si="87"/>
        <v/>
      </c>
    </row>
    <row r="1816" spans="6:7">
      <c r="F1816" s="83" t="str">
        <f t="shared" si="86"/>
        <v/>
      </c>
      <c r="G1816" s="83" t="str">
        <f t="shared" si="87"/>
        <v/>
      </c>
    </row>
    <row r="1817" spans="6:7">
      <c r="F1817" s="83" t="str">
        <f t="shared" si="86"/>
        <v/>
      </c>
      <c r="G1817" s="83" t="str">
        <f t="shared" si="87"/>
        <v/>
      </c>
    </row>
    <row r="1818" spans="6:7">
      <c r="F1818" s="83" t="str">
        <f t="shared" si="86"/>
        <v/>
      </c>
      <c r="G1818" s="83" t="str">
        <f t="shared" si="87"/>
        <v/>
      </c>
    </row>
    <row r="1819" spans="6:7">
      <c r="F1819" s="83" t="str">
        <f t="shared" si="86"/>
        <v/>
      </c>
      <c r="G1819" s="83" t="str">
        <f t="shared" si="87"/>
        <v/>
      </c>
    </row>
    <row r="1820" spans="6:7">
      <c r="F1820" s="83" t="str">
        <f t="shared" si="86"/>
        <v/>
      </c>
      <c r="G1820" s="83" t="str">
        <f t="shared" si="87"/>
        <v/>
      </c>
    </row>
    <row r="1821" spans="6:7">
      <c r="F1821" s="83" t="str">
        <f t="shared" si="86"/>
        <v/>
      </c>
      <c r="G1821" s="83" t="str">
        <f t="shared" si="87"/>
        <v/>
      </c>
    </row>
    <row r="1822" spans="6:7">
      <c r="F1822" s="83" t="str">
        <f t="shared" si="86"/>
        <v/>
      </c>
      <c r="G1822" s="83" t="str">
        <f t="shared" si="87"/>
        <v/>
      </c>
    </row>
    <row r="1823" spans="6:7">
      <c r="F1823" s="83" t="str">
        <f t="shared" si="86"/>
        <v/>
      </c>
      <c r="G1823" s="83" t="str">
        <f t="shared" si="87"/>
        <v/>
      </c>
    </row>
    <row r="1824" spans="6:7">
      <c r="F1824" s="83" t="str">
        <f t="shared" si="86"/>
        <v/>
      </c>
      <c r="G1824" s="83" t="str">
        <f t="shared" si="87"/>
        <v/>
      </c>
    </row>
    <row r="1825" spans="6:7">
      <c r="F1825" s="83" t="str">
        <f t="shared" si="86"/>
        <v/>
      </c>
      <c r="G1825" s="83" t="str">
        <f t="shared" si="87"/>
        <v/>
      </c>
    </row>
    <row r="1826" spans="6:7">
      <c r="F1826" s="83" t="str">
        <f t="shared" si="86"/>
        <v/>
      </c>
      <c r="G1826" s="83" t="str">
        <f t="shared" si="87"/>
        <v/>
      </c>
    </row>
    <row r="1827" spans="6:7">
      <c r="F1827" s="83" t="str">
        <f t="shared" si="86"/>
        <v/>
      </c>
      <c r="G1827" s="83" t="str">
        <f t="shared" si="87"/>
        <v/>
      </c>
    </row>
    <row r="1828" spans="6:7">
      <c r="F1828" s="83" t="str">
        <f t="shared" si="86"/>
        <v/>
      </c>
      <c r="G1828" s="83" t="str">
        <f t="shared" si="87"/>
        <v/>
      </c>
    </row>
    <row r="1829" spans="6:7">
      <c r="F1829" s="83" t="str">
        <f t="shared" si="86"/>
        <v/>
      </c>
      <c r="G1829" s="83" t="str">
        <f t="shared" si="87"/>
        <v/>
      </c>
    </row>
    <row r="1830" spans="6:7">
      <c r="F1830" s="83" t="str">
        <f t="shared" si="86"/>
        <v/>
      </c>
      <c r="G1830" s="83" t="str">
        <f t="shared" si="87"/>
        <v/>
      </c>
    </row>
    <row r="1831" spans="6:7">
      <c r="F1831" s="83" t="str">
        <f t="shared" si="86"/>
        <v/>
      </c>
      <c r="G1831" s="83" t="str">
        <f t="shared" si="87"/>
        <v/>
      </c>
    </row>
    <row r="1832" spans="6:7">
      <c r="F1832" s="83" t="str">
        <f t="shared" si="86"/>
        <v/>
      </c>
      <c r="G1832" s="83" t="str">
        <f t="shared" si="87"/>
        <v/>
      </c>
    </row>
    <row r="1833" spans="6:7">
      <c r="F1833" s="83" t="str">
        <f t="shared" si="86"/>
        <v/>
      </c>
      <c r="G1833" s="83" t="str">
        <f t="shared" si="87"/>
        <v/>
      </c>
    </row>
    <row r="1834" spans="6:7">
      <c r="F1834" s="83" t="str">
        <f t="shared" si="86"/>
        <v/>
      </c>
      <c r="G1834" s="83" t="str">
        <f t="shared" si="87"/>
        <v/>
      </c>
    </row>
    <row r="1835" spans="6:7">
      <c r="F1835" s="83" t="str">
        <f t="shared" si="86"/>
        <v/>
      </c>
      <c r="G1835" s="83" t="str">
        <f t="shared" si="87"/>
        <v/>
      </c>
    </row>
    <row r="1836" spans="6:7">
      <c r="F1836" s="83" t="str">
        <f t="shared" si="86"/>
        <v/>
      </c>
      <c r="G1836" s="83" t="str">
        <f t="shared" si="87"/>
        <v/>
      </c>
    </row>
    <row r="1837" spans="6:7">
      <c r="F1837" s="83" t="str">
        <f t="shared" ref="F1837:F1900" si="88">IF(D1836=$I$12,0,IF(D1837="","",I1836*($F$12/12)))</f>
        <v/>
      </c>
      <c r="G1837" s="83" t="str">
        <f t="shared" ref="G1837:G1900" si="89">IF(D1836=$I$12,0,IF(D1837="","",E1837-F1837))</f>
        <v/>
      </c>
    </row>
    <row r="1838" spans="6:7">
      <c r="F1838" s="83" t="str">
        <f t="shared" si="88"/>
        <v/>
      </c>
      <c r="G1838" s="83" t="str">
        <f t="shared" si="89"/>
        <v/>
      </c>
    </row>
    <row r="1839" spans="6:7">
      <c r="F1839" s="83" t="str">
        <f t="shared" si="88"/>
        <v/>
      </c>
      <c r="G1839" s="83" t="str">
        <f t="shared" si="89"/>
        <v/>
      </c>
    </row>
    <row r="1840" spans="6:7">
      <c r="F1840" s="83" t="str">
        <f t="shared" si="88"/>
        <v/>
      </c>
      <c r="G1840" s="83" t="str">
        <f t="shared" si="89"/>
        <v/>
      </c>
    </row>
    <row r="1841" spans="6:7">
      <c r="F1841" s="83" t="str">
        <f t="shared" si="88"/>
        <v/>
      </c>
      <c r="G1841" s="83" t="str">
        <f t="shared" si="89"/>
        <v/>
      </c>
    </row>
    <row r="1842" spans="6:7">
      <c r="F1842" s="83" t="str">
        <f t="shared" si="88"/>
        <v/>
      </c>
      <c r="G1842" s="83" t="str">
        <f t="shared" si="89"/>
        <v/>
      </c>
    </row>
    <row r="1843" spans="6:7">
      <c r="F1843" s="83" t="str">
        <f t="shared" si="88"/>
        <v/>
      </c>
      <c r="G1843" s="83" t="str">
        <f t="shared" si="89"/>
        <v/>
      </c>
    </row>
    <row r="1844" spans="6:7">
      <c r="F1844" s="83" t="str">
        <f t="shared" si="88"/>
        <v/>
      </c>
      <c r="G1844" s="83" t="str">
        <f t="shared" si="89"/>
        <v/>
      </c>
    </row>
    <row r="1845" spans="6:7">
      <c r="F1845" s="83" t="str">
        <f t="shared" si="88"/>
        <v/>
      </c>
      <c r="G1845" s="83" t="str">
        <f t="shared" si="89"/>
        <v/>
      </c>
    </row>
    <row r="1846" spans="6:7">
      <c r="F1846" s="83" t="str">
        <f t="shared" si="88"/>
        <v/>
      </c>
      <c r="G1846" s="83" t="str">
        <f t="shared" si="89"/>
        <v/>
      </c>
    </row>
    <row r="1847" spans="6:7">
      <c r="F1847" s="83" t="str">
        <f t="shared" si="88"/>
        <v/>
      </c>
      <c r="G1847" s="83" t="str">
        <f t="shared" si="89"/>
        <v/>
      </c>
    </row>
    <row r="1848" spans="6:7">
      <c r="F1848" s="83" t="str">
        <f t="shared" si="88"/>
        <v/>
      </c>
      <c r="G1848" s="83" t="str">
        <f t="shared" si="89"/>
        <v/>
      </c>
    </row>
    <row r="1849" spans="6:7">
      <c r="F1849" s="83" t="str">
        <f t="shared" si="88"/>
        <v/>
      </c>
      <c r="G1849" s="83" t="str">
        <f t="shared" si="89"/>
        <v/>
      </c>
    </row>
    <row r="1850" spans="6:7">
      <c r="F1850" s="83" t="str">
        <f t="shared" si="88"/>
        <v/>
      </c>
      <c r="G1850" s="83" t="str">
        <f t="shared" si="89"/>
        <v/>
      </c>
    </row>
    <row r="1851" spans="6:7">
      <c r="F1851" s="83" t="str">
        <f t="shared" si="88"/>
        <v/>
      </c>
      <c r="G1851" s="83" t="str">
        <f t="shared" si="89"/>
        <v/>
      </c>
    </row>
    <row r="1852" spans="6:7">
      <c r="F1852" s="83" t="str">
        <f t="shared" si="88"/>
        <v/>
      </c>
      <c r="G1852" s="83" t="str">
        <f t="shared" si="89"/>
        <v/>
      </c>
    </row>
    <row r="1853" spans="6:7">
      <c r="F1853" s="83" t="str">
        <f t="shared" si="88"/>
        <v/>
      </c>
      <c r="G1853" s="83" t="str">
        <f t="shared" si="89"/>
        <v/>
      </c>
    </row>
    <row r="1854" spans="6:7">
      <c r="F1854" s="83" t="str">
        <f t="shared" si="88"/>
        <v/>
      </c>
      <c r="G1854" s="83" t="str">
        <f t="shared" si="89"/>
        <v/>
      </c>
    </row>
    <row r="1855" spans="6:7">
      <c r="F1855" s="83" t="str">
        <f t="shared" si="88"/>
        <v/>
      </c>
      <c r="G1855" s="83" t="str">
        <f t="shared" si="89"/>
        <v/>
      </c>
    </row>
    <row r="1856" spans="6:7">
      <c r="F1856" s="83" t="str">
        <f t="shared" si="88"/>
        <v/>
      </c>
      <c r="G1856" s="83" t="str">
        <f t="shared" si="89"/>
        <v/>
      </c>
    </row>
    <row r="1857" spans="6:7">
      <c r="F1857" s="83" t="str">
        <f t="shared" si="88"/>
        <v/>
      </c>
      <c r="G1857" s="83" t="str">
        <f t="shared" si="89"/>
        <v/>
      </c>
    </row>
    <row r="1858" spans="6:7">
      <c r="F1858" s="83" t="str">
        <f t="shared" si="88"/>
        <v/>
      </c>
      <c r="G1858" s="83" t="str">
        <f t="shared" si="89"/>
        <v/>
      </c>
    </row>
    <row r="1859" spans="6:7">
      <c r="F1859" s="83" t="str">
        <f t="shared" si="88"/>
        <v/>
      </c>
      <c r="G1859" s="83" t="str">
        <f t="shared" si="89"/>
        <v/>
      </c>
    </row>
    <row r="1860" spans="6:7">
      <c r="F1860" s="83" t="str">
        <f t="shared" si="88"/>
        <v/>
      </c>
      <c r="G1860" s="83" t="str">
        <f t="shared" si="89"/>
        <v/>
      </c>
    </row>
    <row r="1861" spans="6:7">
      <c r="F1861" s="83" t="str">
        <f t="shared" si="88"/>
        <v/>
      </c>
      <c r="G1861" s="83" t="str">
        <f t="shared" si="89"/>
        <v/>
      </c>
    </row>
    <row r="1862" spans="6:7">
      <c r="F1862" s="83" t="str">
        <f t="shared" si="88"/>
        <v/>
      </c>
      <c r="G1862" s="83" t="str">
        <f t="shared" si="89"/>
        <v/>
      </c>
    </row>
    <row r="1863" spans="6:7">
      <c r="F1863" s="83" t="str">
        <f t="shared" si="88"/>
        <v/>
      </c>
      <c r="G1863" s="83" t="str">
        <f t="shared" si="89"/>
        <v/>
      </c>
    </row>
    <row r="1864" spans="6:7">
      <c r="F1864" s="83" t="str">
        <f t="shared" si="88"/>
        <v/>
      </c>
      <c r="G1864" s="83" t="str">
        <f t="shared" si="89"/>
        <v/>
      </c>
    </row>
    <row r="1865" spans="6:7">
      <c r="F1865" s="83" t="str">
        <f t="shared" si="88"/>
        <v/>
      </c>
      <c r="G1865" s="83" t="str">
        <f t="shared" si="89"/>
        <v/>
      </c>
    </row>
    <row r="1866" spans="6:7">
      <c r="F1866" s="83" t="str">
        <f t="shared" si="88"/>
        <v/>
      </c>
      <c r="G1866" s="83" t="str">
        <f t="shared" si="89"/>
        <v/>
      </c>
    </row>
    <row r="1867" spans="6:7">
      <c r="F1867" s="83" t="str">
        <f t="shared" si="88"/>
        <v/>
      </c>
      <c r="G1867" s="83" t="str">
        <f t="shared" si="89"/>
        <v/>
      </c>
    </row>
    <row r="1868" spans="6:7">
      <c r="F1868" s="83" t="str">
        <f t="shared" si="88"/>
        <v/>
      </c>
      <c r="G1868" s="83" t="str">
        <f t="shared" si="89"/>
        <v/>
      </c>
    </row>
    <row r="1869" spans="6:7">
      <c r="F1869" s="83" t="str">
        <f t="shared" si="88"/>
        <v/>
      </c>
      <c r="G1869" s="83" t="str">
        <f t="shared" si="89"/>
        <v/>
      </c>
    </row>
    <row r="1870" spans="6:7">
      <c r="F1870" s="83" t="str">
        <f t="shared" si="88"/>
        <v/>
      </c>
      <c r="G1870" s="83" t="str">
        <f t="shared" si="89"/>
        <v/>
      </c>
    </row>
    <row r="1871" spans="6:7">
      <c r="F1871" s="83" t="str">
        <f t="shared" si="88"/>
        <v/>
      </c>
      <c r="G1871" s="83" t="str">
        <f t="shared" si="89"/>
        <v/>
      </c>
    </row>
    <row r="1872" spans="6:7">
      <c r="F1872" s="83" t="str">
        <f t="shared" si="88"/>
        <v/>
      </c>
      <c r="G1872" s="83" t="str">
        <f t="shared" si="89"/>
        <v/>
      </c>
    </row>
    <row r="1873" spans="6:7">
      <c r="F1873" s="83" t="str">
        <f t="shared" si="88"/>
        <v/>
      </c>
      <c r="G1873" s="83" t="str">
        <f t="shared" si="89"/>
        <v/>
      </c>
    </row>
    <row r="1874" spans="6:7">
      <c r="F1874" s="83" t="str">
        <f t="shared" si="88"/>
        <v/>
      </c>
      <c r="G1874" s="83" t="str">
        <f t="shared" si="89"/>
        <v/>
      </c>
    </row>
    <row r="1875" spans="6:7">
      <c r="F1875" s="83" t="str">
        <f t="shared" si="88"/>
        <v/>
      </c>
      <c r="G1875" s="83" t="str">
        <f t="shared" si="89"/>
        <v/>
      </c>
    </row>
    <row r="1876" spans="6:7">
      <c r="F1876" s="83" t="str">
        <f t="shared" si="88"/>
        <v/>
      </c>
      <c r="G1876" s="83" t="str">
        <f t="shared" si="89"/>
        <v/>
      </c>
    </row>
    <row r="1877" spans="6:7">
      <c r="F1877" s="83" t="str">
        <f t="shared" si="88"/>
        <v/>
      </c>
      <c r="G1877" s="83" t="str">
        <f t="shared" si="89"/>
        <v/>
      </c>
    </row>
    <row r="1878" spans="6:7">
      <c r="F1878" s="83" t="str">
        <f t="shared" si="88"/>
        <v/>
      </c>
      <c r="G1878" s="83" t="str">
        <f t="shared" si="89"/>
        <v/>
      </c>
    </row>
    <row r="1879" spans="6:7">
      <c r="F1879" s="83" t="str">
        <f t="shared" si="88"/>
        <v/>
      </c>
      <c r="G1879" s="83" t="str">
        <f t="shared" si="89"/>
        <v/>
      </c>
    </row>
    <row r="1880" spans="6:7">
      <c r="F1880" s="83" t="str">
        <f t="shared" si="88"/>
        <v/>
      </c>
      <c r="G1880" s="83" t="str">
        <f t="shared" si="89"/>
        <v/>
      </c>
    </row>
    <row r="1881" spans="6:7">
      <c r="F1881" s="83" t="str">
        <f t="shared" si="88"/>
        <v/>
      </c>
      <c r="G1881" s="83" t="str">
        <f t="shared" si="89"/>
        <v/>
      </c>
    </row>
    <row r="1882" spans="6:7">
      <c r="F1882" s="83" t="str">
        <f t="shared" si="88"/>
        <v/>
      </c>
      <c r="G1882" s="83" t="str">
        <f t="shared" si="89"/>
        <v/>
      </c>
    </row>
    <row r="1883" spans="6:7">
      <c r="F1883" s="83" t="str">
        <f t="shared" si="88"/>
        <v/>
      </c>
      <c r="G1883" s="83" t="str">
        <f t="shared" si="89"/>
        <v/>
      </c>
    </row>
    <row r="1884" spans="6:7">
      <c r="F1884" s="83" t="str">
        <f t="shared" si="88"/>
        <v/>
      </c>
      <c r="G1884" s="83" t="str">
        <f t="shared" si="89"/>
        <v/>
      </c>
    </row>
    <row r="1885" spans="6:7">
      <c r="F1885" s="83" t="str">
        <f t="shared" si="88"/>
        <v/>
      </c>
      <c r="G1885" s="83" t="str">
        <f t="shared" si="89"/>
        <v/>
      </c>
    </row>
    <row r="1886" spans="6:7">
      <c r="F1886" s="83" t="str">
        <f t="shared" si="88"/>
        <v/>
      </c>
      <c r="G1886" s="83" t="str">
        <f t="shared" si="89"/>
        <v/>
      </c>
    </row>
    <row r="1887" spans="6:7">
      <c r="F1887" s="83" t="str">
        <f t="shared" si="88"/>
        <v/>
      </c>
      <c r="G1887" s="83" t="str">
        <f t="shared" si="89"/>
        <v/>
      </c>
    </row>
    <row r="1888" spans="6:7">
      <c r="F1888" s="83" t="str">
        <f t="shared" si="88"/>
        <v/>
      </c>
      <c r="G1888" s="83" t="str">
        <f t="shared" si="89"/>
        <v/>
      </c>
    </row>
    <row r="1889" spans="6:7">
      <c r="F1889" s="83" t="str">
        <f t="shared" si="88"/>
        <v/>
      </c>
      <c r="G1889" s="83" t="str">
        <f t="shared" si="89"/>
        <v/>
      </c>
    </row>
    <row r="1890" spans="6:7">
      <c r="F1890" s="83" t="str">
        <f t="shared" si="88"/>
        <v/>
      </c>
      <c r="G1890" s="83" t="str">
        <f t="shared" si="89"/>
        <v/>
      </c>
    </row>
    <row r="1891" spans="6:7">
      <c r="F1891" s="83" t="str">
        <f t="shared" si="88"/>
        <v/>
      </c>
      <c r="G1891" s="83" t="str">
        <f t="shared" si="89"/>
        <v/>
      </c>
    </row>
    <row r="1892" spans="6:7">
      <c r="F1892" s="83" t="str">
        <f t="shared" si="88"/>
        <v/>
      </c>
      <c r="G1892" s="83" t="str">
        <f t="shared" si="89"/>
        <v/>
      </c>
    </row>
    <row r="1893" spans="6:7">
      <c r="F1893" s="83" t="str">
        <f t="shared" si="88"/>
        <v/>
      </c>
      <c r="G1893" s="83" t="str">
        <f t="shared" si="89"/>
        <v/>
      </c>
    </row>
    <row r="1894" spans="6:7">
      <c r="F1894" s="83" t="str">
        <f t="shared" si="88"/>
        <v/>
      </c>
      <c r="G1894" s="83" t="str">
        <f t="shared" si="89"/>
        <v/>
      </c>
    </row>
    <row r="1895" spans="6:7">
      <c r="F1895" s="83" t="str">
        <f t="shared" si="88"/>
        <v/>
      </c>
      <c r="G1895" s="83" t="str">
        <f t="shared" si="89"/>
        <v/>
      </c>
    </row>
    <row r="1896" spans="6:7">
      <c r="F1896" s="83" t="str">
        <f t="shared" si="88"/>
        <v/>
      </c>
      <c r="G1896" s="83" t="str">
        <f t="shared" si="89"/>
        <v/>
      </c>
    </row>
    <row r="1897" spans="6:7">
      <c r="F1897" s="83" t="str">
        <f t="shared" si="88"/>
        <v/>
      </c>
      <c r="G1897" s="83" t="str">
        <f t="shared" si="89"/>
        <v/>
      </c>
    </row>
    <row r="1898" spans="6:7">
      <c r="F1898" s="83" t="str">
        <f t="shared" si="88"/>
        <v/>
      </c>
      <c r="G1898" s="83" t="str">
        <f t="shared" si="89"/>
        <v/>
      </c>
    </row>
    <row r="1899" spans="6:7">
      <c r="F1899" s="83" t="str">
        <f t="shared" si="88"/>
        <v/>
      </c>
      <c r="G1899" s="83" t="str">
        <f t="shared" si="89"/>
        <v/>
      </c>
    </row>
    <row r="1900" spans="6:7">
      <c r="F1900" s="83" t="str">
        <f t="shared" si="88"/>
        <v/>
      </c>
      <c r="G1900" s="83" t="str">
        <f t="shared" si="89"/>
        <v/>
      </c>
    </row>
    <row r="1901" spans="6:7">
      <c r="F1901" s="83" t="str">
        <f t="shared" ref="F1901:F1927" si="90">IF(D1900=$I$12,0,IF(D1901="","",I1900*($F$12/12)))</f>
        <v/>
      </c>
      <c r="G1901" s="83" t="str">
        <f t="shared" ref="G1901:G1927" si="91">IF(D1900=$I$12,0,IF(D1901="","",E1901-F1901))</f>
        <v/>
      </c>
    </row>
    <row r="1902" spans="6:7">
      <c r="F1902" s="83" t="str">
        <f t="shared" si="90"/>
        <v/>
      </c>
      <c r="G1902" s="83" t="str">
        <f t="shared" si="91"/>
        <v/>
      </c>
    </row>
    <row r="1903" spans="6:7">
      <c r="F1903" s="83" t="str">
        <f t="shared" si="90"/>
        <v/>
      </c>
      <c r="G1903" s="83" t="str">
        <f t="shared" si="91"/>
        <v/>
      </c>
    </row>
    <row r="1904" spans="6:7">
      <c r="F1904" s="83" t="str">
        <f t="shared" si="90"/>
        <v/>
      </c>
      <c r="G1904" s="83" t="str">
        <f t="shared" si="91"/>
        <v/>
      </c>
    </row>
    <row r="1905" spans="6:7">
      <c r="F1905" s="83" t="str">
        <f t="shared" si="90"/>
        <v/>
      </c>
      <c r="G1905" s="83" t="str">
        <f t="shared" si="91"/>
        <v/>
      </c>
    </row>
    <row r="1906" spans="6:7">
      <c r="F1906" s="83" t="str">
        <f t="shared" si="90"/>
        <v/>
      </c>
      <c r="G1906" s="83" t="str">
        <f t="shared" si="91"/>
        <v/>
      </c>
    </row>
    <row r="1907" spans="6:7">
      <c r="F1907" s="83" t="str">
        <f t="shared" si="90"/>
        <v/>
      </c>
      <c r="G1907" s="83" t="str">
        <f t="shared" si="91"/>
        <v/>
      </c>
    </row>
    <row r="1908" spans="6:7">
      <c r="F1908" s="83" t="str">
        <f t="shared" si="90"/>
        <v/>
      </c>
      <c r="G1908" s="83" t="str">
        <f t="shared" si="91"/>
        <v/>
      </c>
    </row>
    <row r="1909" spans="6:7">
      <c r="F1909" s="83" t="str">
        <f t="shared" si="90"/>
        <v/>
      </c>
      <c r="G1909" s="83" t="str">
        <f t="shared" si="91"/>
        <v/>
      </c>
    </row>
    <row r="1910" spans="6:7">
      <c r="F1910" s="83" t="str">
        <f t="shared" si="90"/>
        <v/>
      </c>
      <c r="G1910" s="83" t="str">
        <f t="shared" si="91"/>
        <v/>
      </c>
    </row>
    <row r="1911" spans="6:7">
      <c r="F1911" s="83" t="str">
        <f t="shared" si="90"/>
        <v/>
      </c>
      <c r="G1911" s="83" t="str">
        <f t="shared" si="91"/>
        <v/>
      </c>
    </row>
    <row r="1912" spans="6:7">
      <c r="F1912" s="83" t="str">
        <f t="shared" si="90"/>
        <v/>
      </c>
      <c r="G1912" s="83" t="str">
        <f t="shared" si="91"/>
        <v/>
      </c>
    </row>
    <row r="1913" spans="6:7">
      <c r="F1913" s="83" t="str">
        <f t="shared" si="90"/>
        <v/>
      </c>
      <c r="G1913" s="83" t="str">
        <f t="shared" si="91"/>
        <v/>
      </c>
    </row>
    <row r="1914" spans="6:7">
      <c r="F1914" s="83" t="str">
        <f t="shared" si="90"/>
        <v/>
      </c>
      <c r="G1914" s="83" t="str">
        <f t="shared" si="91"/>
        <v/>
      </c>
    </row>
    <row r="1915" spans="6:7">
      <c r="F1915" s="83" t="str">
        <f t="shared" si="90"/>
        <v/>
      </c>
      <c r="G1915" s="83" t="str">
        <f t="shared" si="91"/>
        <v/>
      </c>
    </row>
    <row r="1916" spans="6:7">
      <c r="F1916" s="83" t="str">
        <f t="shared" si="90"/>
        <v/>
      </c>
      <c r="G1916" s="83" t="str">
        <f t="shared" si="91"/>
        <v/>
      </c>
    </row>
    <row r="1917" spans="6:7">
      <c r="F1917" s="83" t="str">
        <f t="shared" si="90"/>
        <v/>
      </c>
      <c r="G1917" s="83" t="str">
        <f t="shared" si="91"/>
        <v/>
      </c>
    </row>
    <row r="1918" spans="6:7">
      <c r="F1918" s="83" t="str">
        <f t="shared" si="90"/>
        <v/>
      </c>
      <c r="G1918" s="83" t="str">
        <f t="shared" si="91"/>
        <v/>
      </c>
    </row>
    <row r="1919" spans="6:7">
      <c r="F1919" s="83" t="str">
        <f t="shared" si="90"/>
        <v/>
      </c>
      <c r="G1919" s="83" t="str">
        <f t="shared" si="91"/>
        <v/>
      </c>
    </row>
    <row r="1920" spans="6:7">
      <c r="F1920" s="83" t="str">
        <f t="shared" si="90"/>
        <v/>
      </c>
      <c r="G1920" s="83" t="str">
        <f t="shared" si="91"/>
        <v/>
      </c>
    </row>
    <row r="1921" spans="6:7">
      <c r="F1921" s="83" t="str">
        <f t="shared" si="90"/>
        <v/>
      </c>
      <c r="G1921" s="83" t="str">
        <f t="shared" si="91"/>
        <v/>
      </c>
    </row>
    <row r="1922" spans="6:7">
      <c r="F1922" s="83" t="str">
        <f t="shared" si="90"/>
        <v/>
      </c>
      <c r="G1922" s="83" t="str">
        <f t="shared" si="91"/>
        <v/>
      </c>
    </row>
    <row r="1923" spans="6:7">
      <c r="F1923" s="83" t="str">
        <f t="shared" si="90"/>
        <v/>
      </c>
      <c r="G1923" s="83" t="str">
        <f t="shared" si="91"/>
        <v/>
      </c>
    </row>
    <row r="1924" spans="6:7">
      <c r="F1924" s="83" t="str">
        <f t="shared" si="90"/>
        <v/>
      </c>
      <c r="G1924" s="83" t="str">
        <f t="shared" si="91"/>
        <v/>
      </c>
    </row>
    <row r="1925" spans="6:7">
      <c r="F1925" s="83" t="str">
        <f t="shared" si="90"/>
        <v/>
      </c>
      <c r="G1925" s="83" t="str">
        <f t="shared" si="91"/>
        <v/>
      </c>
    </row>
    <row r="1926" spans="6:7">
      <c r="F1926" s="83" t="str">
        <f t="shared" si="90"/>
        <v/>
      </c>
      <c r="G1926" s="83" t="str">
        <f t="shared" si="91"/>
        <v/>
      </c>
    </row>
    <row r="1927" spans="6:7">
      <c r="F1927" s="83" t="str">
        <f t="shared" si="90"/>
        <v/>
      </c>
      <c r="G1927" s="83" t="str">
        <f t="shared" si="91"/>
        <v/>
      </c>
    </row>
  </sheetData>
  <sheetProtection sheet="1"/>
  <mergeCells count="7">
    <mergeCell ref="L55:M56"/>
    <mergeCell ref="L24:M32"/>
    <mergeCell ref="B9:I9"/>
    <mergeCell ref="B10:D10"/>
    <mergeCell ref="B11:D11"/>
    <mergeCell ref="L17:M17"/>
    <mergeCell ref="L10:M11"/>
  </mergeCells>
  <phoneticPr fontId="0" type="noConversion"/>
  <hyperlinks>
    <hyperlink ref="L10" location="Principal!A1" display="IR A MENU PRINCIPAL" xr:uid="{00000000-0004-0000-0300-000000000000}"/>
    <hyperlink ref="L55" location="Principal!A1" display="IR A MENU PRINCIPAL" xr:uid="{00000000-0004-0000-0300-000001000000}"/>
    <hyperlink ref="L55:M56" location="Principal!A1" tooltip="Enlace al MENU PRINCIPAL" display="IR A MENU PRINCIPAL" xr:uid="{00000000-0004-0000-0300-000002000000}"/>
  </hyperlinks>
  <pageMargins left="0.75" right="0.75" top="1" bottom="1" header="0" footer="0"/>
  <pageSetup paperSize="9" orientation="portrait" horizontalDpi="360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8:M407"/>
  <sheetViews>
    <sheetView zoomScale="75" zoomScaleNormal="75" workbookViewId="0">
      <selection activeCell="L14" sqref="L14"/>
    </sheetView>
  </sheetViews>
  <sheetFormatPr baseColWidth="10" defaultRowHeight="12.75"/>
  <cols>
    <col min="1" max="1" width="11.42578125" style="242"/>
    <col min="2" max="2" width="6.28515625" style="257" customWidth="1"/>
    <col min="3" max="3" width="10.28515625" style="257" customWidth="1"/>
    <col min="4" max="4" width="6.28515625" style="258" customWidth="1"/>
    <col min="5" max="5" width="13" style="257" customWidth="1"/>
    <col min="6" max="6" width="12.140625" style="257" customWidth="1"/>
    <col min="7" max="7" width="13.7109375" style="257" customWidth="1"/>
    <col min="8" max="8" width="14.42578125" style="257" customWidth="1"/>
    <col min="9" max="9" width="11.42578125" style="257"/>
    <col min="10" max="11" width="4.140625" style="242" customWidth="1"/>
    <col min="12" max="12" width="16.7109375" style="242" bestFit="1" customWidth="1"/>
    <col min="13" max="13" width="19" style="242" customWidth="1"/>
    <col min="14" max="16384" width="11.42578125" style="242"/>
  </cols>
  <sheetData>
    <row r="8" spans="2:13" ht="13.5" thickBot="1"/>
    <row r="9" spans="2:13" ht="16.5" thickBot="1">
      <c r="B9" s="536" t="s">
        <v>285</v>
      </c>
      <c r="C9" s="537"/>
      <c r="D9" s="537"/>
      <c r="E9" s="537"/>
      <c r="F9" s="537"/>
      <c r="G9" s="537"/>
      <c r="H9" s="537"/>
      <c r="I9" s="538"/>
    </row>
    <row r="10" spans="2:13" s="321" customFormat="1" ht="12.75" customHeight="1">
      <c r="B10" s="552" t="s">
        <v>235</v>
      </c>
      <c r="C10" s="553"/>
      <c r="D10" s="553"/>
      <c r="E10" s="318" t="s">
        <v>236</v>
      </c>
      <c r="F10" s="319" t="s">
        <v>237</v>
      </c>
      <c r="G10" s="319"/>
      <c r="H10" s="319" t="s">
        <v>238</v>
      </c>
      <c r="I10" s="320"/>
      <c r="L10" s="529" t="s">
        <v>84</v>
      </c>
      <c r="M10" s="530"/>
    </row>
    <row r="11" spans="2:13" s="321" customFormat="1" ht="12.75" customHeight="1" thickBot="1">
      <c r="B11" s="554" t="s">
        <v>239</v>
      </c>
      <c r="C11" s="555"/>
      <c r="D11" s="555"/>
      <c r="E11" s="322" t="s">
        <v>240</v>
      </c>
      <c r="F11" s="322" t="s">
        <v>241</v>
      </c>
      <c r="G11" s="322" t="s">
        <v>242</v>
      </c>
      <c r="H11" s="322" t="s">
        <v>243</v>
      </c>
      <c r="I11" s="323" t="s">
        <v>244</v>
      </c>
      <c r="L11" s="531"/>
      <c r="M11" s="532"/>
    </row>
    <row r="12" spans="2:13" ht="13.5" thickBot="1">
      <c r="B12" s="324">
        <v>1</v>
      </c>
      <c r="C12" s="325">
        <v>1</v>
      </c>
      <c r="D12" s="326">
        <v>1</v>
      </c>
      <c r="E12" s="252">
        <f>+Financiación!D15</f>
        <v>0</v>
      </c>
      <c r="F12" s="253">
        <f>Financiación!C15</f>
        <v>0.06</v>
      </c>
      <c r="G12" s="327">
        <f>F12/12</f>
        <v>5.0000000000000001E-3</v>
      </c>
      <c r="H12" s="240">
        <v>1</v>
      </c>
      <c r="I12" s="328">
        <v>12</v>
      </c>
    </row>
    <row r="13" spans="2:13" ht="13.5" thickBot="1">
      <c r="C13" s="329"/>
      <c r="E13" s="242"/>
    </row>
    <row r="14" spans="2:13" ht="14.25" thickTop="1" thickBot="1">
      <c r="E14" s="242"/>
      <c r="F14" s="242"/>
      <c r="G14" s="330" t="s">
        <v>423</v>
      </c>
      <c r="H14" s="331">
        <f>E12*((((1+G12)^I12)*G12)/(((1+G12)^I12)-1))</f>
        <v>0</v>
      </c>
    </row>
    <row r="15" spans="2:13" ht="14.25" thickTop="1" thickBot="1">
      <c r="E15" s="242"/>
      <c r="F15" s="242"/>
    </row>
    <row r="16" spans="2:13" ht="14.25" thickTop="1" thickBot="1">
      <c r="B16" s="332" t="s">
        <v>424</v>
      </c>
      <c r="C16" s="332" t="s">
        <v>425</v>
      </c>
      <c r="D16" s="333" t="s">
        <v>426</v>
      </c>
      <c r="E16" s="332" t="s">
        <v>427</v>
      </c>
      <c r="F16" s="332" t="s">
        <v>428</v>
      </c>
      <c r="G16" s="332" t="s">
        <v>236</v>
      </c>
      <c r="H16" s="332" t="s">
        <v>429</v>
      </c>
      <c r="I16" s="332" t="s">
        <v>430</v>
      </c>
    </row>
    <row r="17" spans="2:13" ht="13.5" thickTop="1">
      <c r="B17" s="334"/>
      <c r="C17" s="334"/>
      <c r="D17" s="335"/>
      <c r="E17" s="334"/>
      <c r="F17" s="334"/>
      <c r="G17" s="334"/>
      <c r="H17" s="334"/>
      <c r="I17" s="334"/>
    </row>
    <row r="18" spans="2:13">
      <c r="B18" s="334"/>
      <c r="C18" s="334"/>
      <c r="D18" s="335"/>
      <c r="E18" s="334"/>
      <c r="F18" s="334"/>
      <c r="G18" s="334"/>
      <c r="H18" s="334"/>
      <c r="I18" s="334"/>
      <c r="L18" s="336" t="s">
        <v>114</v>
      </c>
      <c r="M18" s="336" t="s">
        <v>115</v>
      </c>
    </row>
    <row r="19" spans="2:13">
      <c r="B19" s="255"/>
      <c r="C19" s="255"/>
      <c r="D19" s="256">
        <v>0</v>
      </c>
      <c r="E19" s="255"/>
      <c r="F19" s="255"/>
      <c r="G19" s="255"/>
      <c r="H19" s="255"/>
      <c r="I19" s="255">
        <f>E12</f>
        <v>0</v>
      </c>
      <c r="L19" s="254">
        <f>IF(E12=0,0,SUM(F20:F31))</f>
        <v>0</v>
      </c>
      <c r="M19" s="254">
        <f>SUM(G20:G31)</f>
        <v>0</v>
      </c>
    </row>
    <row r="20" spans="2:13">
      <c r="B20" s="255">
        <f>C12</f>
        <v>1</v>
      </c>
      <c r="C20" s="255">
        <f>D12</f>
        <v>1</v>
      </c>
      <c r="D20" s="256">
        <v>1</v>
      </c>
      <c r="E20" s="255">
        <f>IF(D19=$I$12,SUM($E19:E$20),IF(D20="","",$H$14))</f>
        <v>0</v>
      </c>
      <c r="F20" s="255">
        <f>IF(D19=$I$12,SUM($F19:F$20),IF(D20="","",I19*($F$12/12)))</f>
        <v>0</v>
      </c>
      <c r="G20" s="255">
        <f>IF(D19=$I$12,SUM($G19:G$20),IF(D20="","",E20-F20))</f>
        <v>0</v>
      </c>
      <c r="H20" s="255">
        <f t="shared" ref="H20:H83" si="0">IF(D19=$I$12,0,IF(D20="","",H19+G20))</f>
        <v>0</v>
      </c>
      <c r="I20" s="255">
        <f t="shared" ref="I20:I83" si="1">IF(D19=$I$12,0,IF(D20="","",I19-G20))</f>
        <v>0</v>
      </c>
      <c r="L20" s="254"/>
      <c r="M20" s="254"/>
    </row>
    <row r="21" spans="2:13">
      <c r="B21" s="255">
        <f t="shared" ref="B21:B84" si="2">IF(D21="","",(B20+1)-(12*(C21-C20)))</f>
        <v>2</v>
      </c>
      <c r="C21" s="255">
        <f t="shared" ref="C21:C84" si="3">IF(D21="","",IF(B20=12,C20+1,C20))</f>
        <v>1</v>
      </c>
      <c r="D21" s="256">
        <f t="shared" ref="D21:D84" si="4">IF(D20="","",IF(D20=INT(ROUND($I$12,0)),"",D20+1))</f>
        <v>2</v>
      </c>
      <c r="E21" s="255">
        <f>IF(D20=$I$12,SUM($E$20:E20),IF(D21="","",$H$14))</f>
        <v>0</v>
      </c>
      <c r="F21" s="255">
        <f t="shared" ref="F21:F56" si="5">IF(D20=$I$12,0,IF(D21="","",I20*($F$12/12)))</f>
        <v>0</v>
      </c>
      <c r="G21" s="255">
        <f t="shared" ref="G21:G56" si="6">IF(D20=$I$12,0,IF(D21="","",E21-F21))</f>
        <v>0</v>
      </c>
      <c r="H21" s="255">
        <f t="shared" si="0"/>
        <v>0</v>
      </c>
      <c r="I21" s="255">
        <f t="shared" si="1"/>
        <v>0</v>
      </c>
      <c r="L21" s="254"/>
      <c r="M21" s="254"/>
    </row>
    <row r="22" spans="2:13">
      <c r="B22" s="255">
        <f t="shared" si="2"/>
        <v>3</v>
      </c>
      <c r="C22" s="255">
        <f t="shared" si="3"/>
        <v>1</v>
      </c>
      <c r="D22" s="256">
        <f t="shared" si="4"/>
        <v>3</v>
      </c>
      <c r="E22" s="255">
        <f>IF(D21=$I$12,SUM($E$20:E21),IF(D22="","",$H$14))</f>
        <v>0</v>
      </c>
      <c r="F22" s="255">
        <f t="shared" si="5"/>
        <v>0</v>
      </c>
      <c r="G22" s="255">
        <f t="shared" si="6"/>
        <v>0</v>
      </c>
      <c r="H22" s="255">
        <f t="shared" si="0"/>
        <v>0</v>
      </c>
      <c r="I22" s="255">
        <f t="shared" si="1"/>
        <v>0</v>
      </c>
    </row>
    <row r="23" spans="2:13">
      <c r="B23" s="255">
        <f t="shared" si="2"/>
        <v>4</v>
      </c>
      <c r="C23" s="255">
        <f t="shared" si="3"/>
        <v>1</v>
      </c>
      <c r="D23" s="256">
        <f t="shared" si="4"/>
        <v>4</v>
      </c>
      <c r="E23" s="255">
        <f>IF(D22=$I$12,SUM($E$20:E22),IF(D23="","",$H$14))</f>
        <v>0</v>
      </c>
      <c r="F23" s="255">
        <f t="shared" si="5"/>
        <v>0</v>
      </c>
      <c r="G23" s="255">
        <f t="shared" si="6"/>
        <v>0</v>
      </c>
      <c r="H23" s="255">
        <f t="shared" si="0"/>
        <v>0</v>
      </c>
      <c r="I23" s="255">
        <f t="shared" si="1"/>
        <v>0</v>
      </c>
    </row>
    <row r="24" spans="2:13">
      <c r="B24" s="255">
        <f t="shared" si="2"/>
        <v>5</v>
      </c>
      <c r="C24" s="255">
        <f t="shared" si="3"/>
        <v>1</v>
      </c>
      <c r="D24" s="256">
        <f t="shared" si="4"/>
        <v>5</v>
      </c>
      <c r="E24" s="255">
        <f>IF(D23=$I$12,SUM($E$20:E23),IF(D24="","",$H$14))</f>
        <v>0</v>
      </c>
      <c r="F24" s="255">
        <f t="shared" si="5"/>
        <v>0</v>
      </c>
      <c r="G24" s="255">
        <f t="shared" si="6"/>
        <v>0</v>
      </c>
      <c r="H24" s="255">
        <f t="shared" si="0"/>
        <v>0</v>
      </c>
      <c r="I24" s="255">
        <f t="shared" si="1"/>
        <v>0</v>
      </c>
      <c r="L24" s="487" t="s">
        <v>69</v>
      </c>
      <c r="M24" s="511"/>
    </row>
    <row r="25" spans="2:13">
      <c r="B25" s="255">
        <f t="shared" si="2"/>
        <v>6</v>
      </c>
      <c r="C25" s="255">
        <f t="shared" si="3"/>
        <v>1</v>
      </c>
      <c r="D25" s="256">
        <f t="shared" si="4"/>
        <v>6</v>
      </c>
      <c r="E25" s="255">
        <f>IF(D24=$I$12,SUM($E$20:E24),IF(D25="","",$H$14))</f>
        <v>0</v>
      </c>
      <c r="F25" s="255">
        <f t="shared" si="5"/>
        <v>0</v>
      </c>
      <c r="G25" s="255">
        <f t="shared" si="6"/>
        <v>0</v>
      </c>
      <c r="H25" s="255">
        <f t="shared" si="0"/>
        <v>0</v>
      </c>
      <c r="I25" s="255">
        <f t="shared" si="1"/>
        <v>0</v>
      </c>
      <c r="L25" s="512"/>
      <c r="M25" s="513"/>
    </row>
    <row r="26" spans="2:13">
      <c r="B26" s="255">
        <f t="shared" si="2"/>
        <v>7</v>
      </c>
      <c r="C26" s="255">
        <f t="shared" si="3"/>
        <v>1</v>
      </c>
      <c r="D26" s="256">
        <f t="shared" si="4"/>
        <v>7</v>
      </c>
      <c r="E26" s="255">
        <f>IF(D25=$I$12,SUM($E$20:E25),IF(D26="","",$H$14))</f>
        <v>0</v>
      </c>
      <c r="F26" s="255">
        <f t="shared" si="5"/>
        <v>0</v>
      </c>
      <c r="G26" s="255">
        <f t="shared" si="6"/>
        <v>0</v>
      </c>
      <c r="H26" s="255">
        <f t="shared" si="0"/>
        <v>0</v>
      </c>
      <c r="I26" s="255">
        <f t="shared" si="1"/>
        <v>0</v>
      </c>
      <c r="L26" s="512"/>
      <c r="M26" s="513"/>
    </row>
    <row r="27" spans="2:13">
      <c r="B27" s="255">
        <f t="shared" si="2"/>
        <v>8</v>
      </c>
      <c r="C27" s="255">
        <f t="shared" si="3"/>
        <v>1</v>
      </c>
      <c r="D27" s="256">
        <f t="shared" si="4"/>
        <v>8</v>
      </c>
      <c r="E27" s="255">
        <f>IF(D26=$I$12,SUM($E$20:E26),IF(D27="","",$H$14))</f>
        <v>0</v>
      </c>
      <c r="F27" s="255">
        <f t="shared" si="5"/>
        <v>0</v>
      </c>
      <c r="G27" s="255">
        <f t="shared" si="6"/>
        <v>0</v>
      </c>
      <c r="H27" s="255">
        <f t="shared" si="0"/>
        <v>0</v>
      </c>
      <c r="I27" s="255">
        <f t="shared" si="1"/>
        <v>0</v>
      </c>
      <c r="L27" s="512"/>
      <c r="M27" s="513"/>
    </row>
    <row r="28" spans="2:13">
      <c r="B28" s="255">
        <f t="shared" si="2"/>
        <v>9</v>
      </c>
      <c r="C28" s="255">
        <f t="shared" si="3"/>
        <v>1</v>
      </c>
      <c r="D28" s="256">
        <f t="shared" si="4"/>
        <v>9</v>
      </c>
      <c r="E28" s="255">
        <f>IF(D27=$I$12,SUM($E$20:E27),IF(D28="","",$H$14))</f>
        <v>0</v>
      </c>
      <c r="F28" s="255">
        <f t="shared" si="5"/>
        <v>0</v>
      </c>
      <c r="G28" s="255">
        <f>IF(D27=$I$12,0,IF(D28="","",E28-F28))</f>
        <v>0</v>
      </c>
      <c r="H28" s="255">
        <f t="shared" si="0"/>
        <v>0</v>
      </c>
      <c r="I28" s="255">
        <f t="shared" si="1"/>
        <v>0</v>
      </c>
      <c r="L28" s="512"/>
      <c r="M28" s="513"/>
    </row>
    <row r="29" spans="2:13">
      <c r="B29" s="255">
        <f t="shared" si="2"/>
        <v>10</v>
      </c>
      <c r="C29" s="255">
        <f t="shared" si="3"/>
        <v>1</v>
      </c>
      <c r="D29" s="256">
        <f t="shared" si="4"/>
        <v>10</v>
      </c>
      <c r="E29" s="255">
        <f>IF(D28=$I$12,SUM($E$20:E28),IF(D29="","",$H$14))</f>
        <v>0</v>
      </c>
      <c r="F29" s="255">
        <f t="shared" si="5"/>
        <v>0</v>
      </c>
      <c r="G29" s="255">
        <f t="shared" si="6"/>
        <v>0</v>
      </c>
      <c r="H29" s="255">
        <f t="shared" si="0"/>
        <v>0</v>
      </c>
      <c r="I29" s="255">
        <f t="shared" si="1"/>
        <v>0</v>
      </c>
      <c r="L29" s="512"/>
      <c r="M29" s="513"/>
    </row>
    <row r="30" spans="2:13">
      <c r="B30" s="255">
        <f t="shared" si="2"/>
        <v>11</v>
      </c>
      <c r="C30" s="255">
        <f t="shared" si="3"/>
        <v>1</v>
      </c>
      <c r="D30" s="256">
        <f t="shared" si="4"/>
        <v>11</v>
      </c>
      <c r="E30" s="255">
        <f>IF(D29=$I$12,SUM($E$20:E29),IF(D30="","",$H$14))</f>
        <v>0</v>
      </c>
      <c r="F30" s="255">
        <f>IF(D29=$I$12,0,IF(D30="","",I29*($F$12/12)))</f>
        <v>0</v>
      </c>
      <c r="G30" s="255">
        <f t="shared" si="6"/>
        <v>0</v>
      </c>
      <c r="H30" s="255">
        <f t="shared" si="0"/>
        <v>0</v>
      </c>
      <c r="I30" s="255">
        <f t="shared" si="1"/>
        <v>0</v>
      </c>
      <c r="L30" s="512"/>
      <c r="M30" s="513"/>
    </row>
    <row r="31" spans="2:13">
      <c r="B31" s="255">
        <f t="shared" si="2"/>
        <v>12</v>
      </c>
      <c r="C31" s="255">
        <f t="shared" si="3"/>
        <v>1</v>
      </c>
      <c r="D31" s="256">
        <f t="shared" si="4"/>
        <v>12</v>
      </c>
      <c r="E31" s="255">
        <f>IF(D30=$I$12,SUM($E$20:E30),IF(D31="","",$H$14))</f>
        <v>0</v>
      </c>
      <c r="F31" s="255">
        <f t="shared" si="5"/>
        <v>0</v>
      </c>
      <c r="G31" s="255">
        <f t="shared" si="6"/>
        <v>0</v>
      </c>
      <c r="H31" s="255">
        <f t="shared" si="0"/>
        <v>0</v>
      </c>
      <c r="I31" s="255">
        <f t="shared" si="1"/>
        <v>0</v>
      </c>
      <c r="L31" s="512"/>
      <c r="M31" s="513"/>
    </row>
    <row r="32" spans="2:13">
      <c r="B32" s="255" t="str">
        <f t="shared" si="2"/>
        <v/>
      </c>
      <c r="C32" s="255" t="str">
        <f t="shared" si="3"/>
        <v/>
      </c>
      <c r="D32" s="256" t="str">
        <f t="shared" si="4"/>
        <v/>
      </c>
      <c r="E32" s="255">
        <f>IF(D31=$I$12,SUM($E$20:E31),IF(D32="","",$H$14))</f>
        <v>0</v>
      </c>
      <c r="F32" s="255">
        <f t="shared" si="5"/>
        <v>0</v>
      </c>
      <c r="G32" s="255">
        <f t="shared" si="6"/>
        <v>0</v>
      </c>
      <c r="H32" s="255">
        <f t="shared" si="0"/>
        <v>0</v>
      </c>
      <c r="I32" s="255">
        <f t="shared" si="1"/>
        <v>0</v>
      </c>
      <c r="L32" s="514"/>
      <c r="M32" s="515"/>
    </row>
    <row r="33" spans="2:9">
      <c r="B33" s="255" t="str">
        <f t="shared" si="2"/>
        <v/>
      </c>
      <c r="C33" s="255" t="str">
        <f t="shared" si="3"/>
        <v/>
      </c>
      <c r="D33" s="256" t="str">
        <f t="shared" si="4"/>
        <v/>
      </c>
      <c r="E33" s="255" t="str">
        <f>IF(D32=$I$12,SUM($E$20:E32),IF(D33="","",$H$14))</f>
        <v/>
      </c>
      <c r="F33" s="255" t="str">
        <f t="shared" si="5"/>
        <v/>
      </c>
      <c r="G33" s="255" t="str">
        <f t="shared" si="6"/>
        <v/>
      </c>
      <c r="H33" s="255" t="str">
        <f t="shared" si="0"/>
        <v/>
      </c>
      <c r="I33" s="255" t="str">
        <f t="shared" si="1"/>
        <v/>
      </c>
    </row>
    <row r="34" spans="2:9">
      <c r="B34" s="255" t="str">
        <f t="shared" si="2"/>
        <v/>
      </c>
      <c r="C34" s="255" t="str">
        <f t="shared" si="3"/>
        <v/>
      </c>
      <c r="D34" s="256" t="str">
        <f t="shared" si="4"/>
        <v/>
      </c>
      <c r="E34" s="255" t="str">
        <f>IF(D33=$I$12,SUM($E$20:E33),IF(D34="","",$H$14))</f>
        <v/>
      </c>
      <c r="F34" s="255" t="str">
        <f t="shared" si="5"/>
        <v/>
      </c>
      <c r="G34" s="255" t="str">
        <f t="shared" si="6"/>
        <v/>
      </c>
      <c r="H34" s="255" t="str">
        <f t="shared" si="0"/>
        <v/>
      </c>
      <c r="I34" s="255" t="str">
        <f t="shared" si="1"/>
        <v/>
      </c>
    </row>
    <row r="35" spans="2:9">
      <c r="B35" s="255" t="str">
        <f t="shared" si="2"/>
        <v/>
      </c>
      <c r="C35" s="255" t="str">
        <f t="shared" si="3"/>
        <v/>
      </c>
      <c r="D35" s="256" t="str">
        <f t="shared" si="4"/>
        <v/>
      </c>
      <c r="E35" s="255" t="str">
        <f>IF(D34=$I$12,SUM($E$20:E34),IF(D35="","",$H$14))</f>
        <v/>
      </c>
      <c r="F35" s="255" t="str">
        <f t="shared" si="5"/>
        <v/>
      </c>
      <c r="G35" s="255" t="str">
        <f t="shared" si="6"/>
        <v/>
      </c>
      <c r="H35" s="255" t="str">
        <f t="shared" si="0"/>
        <v/>
      </c>
      <c r="I35" s="255" t="str">
        <f t="shared" si="1"/>
        <v/>
      </c>
    </row>
    <row r="36" spans="2:9">
      <c r="B36" s="255" t="str">
        <f t="shared" si="2"/>
        <v/>
      </c>
      <c r="C36" s="255" t="str">
        <f t="shared" si="3"/>
        <v/>
      </c>
      <c r="D36" s="256" t="str">
        <f t="shared" si="4"/>
        <v/>
      </c>
      <c r="E36" s="255" t="str">
        <f>IF(D35=$I$12,SUM($E$20:E35),IF(D36="","",$H$14))</f>
        <v/>
      </c>
      <c r="F36" s="255" t="str">
        <f t="shared" si="5"/>
        <v/>
      </c>
      <c r="G36" s="255" t="str">
        <f t="shared" si="6"/>
        <v/>
      </c>
      <c r="H36" s="255" t="str">
        <f t="shared" si="0"/>
        <v/>
      </c>
      <c r="I36" s="255" t="str">
        <f t="shared" si="1"/>
        <v/>
      </c>
    </row>
    <row r="37" spans="2:9">
      <c r="B37" s="255" t="str">
        <f t="shared" si="2"/>
        <v/>
      </c>
      <c r="C37" s="255" t="str">
        <f t="shared" si="3"/>
        <v/>
      </c>
      <c r="D37" s="256" t="str">
        <f t="shared" si="4"/>
        <v/>
      </c>
      <c r="E37" s="255" t="str">
        <f>IF(D36=$I$12,SUM($E$20:E36),IF(D37="","",$H$14))</f>
        <v/>
      </c>
      <c r="F37" s="255" t="str">
        <f t="shared" si="5"/>
        <v/>
      </c>
      <c r="G37" s="255" t="str">
        <f t="shared" si="6"/>
        <v/>
      </c>
      <c r="H37" s="255" t="str">
        <f t="shared" si="0"/>
        <v/>
      </c>
      <c r="I37" s="255" t="str">
        <f t="shared" si="1"/>
        <v/>
      </c>
    </row>
    <row r="38" spans="2:9">
      <c r="B38" s="255" t="str">
        <f t="shared" si="2"/>
        <v/>
      </c>
      <c r="C38" s="255" t="str">
        <f t="shared" si="3"/>
        <v/>
      </c>
      <c r="D38" s="256" t="str">
        <f t="shared" si="4"/>
        <v/>
      </c>
      <c r="E38" s="255" t="str">
        <f>IF(D37=$I$12,SUM($E$20:E37),IF(D38="","",$H$14))</f>
        <v/>
      </c>
      <c r="F38" s="255" t="str">
        <f t="shared" si="5"/>
        <v/>
      </c>
      <c r="G38" s="255" t="str">
        <f t="shared" si="6"/>
        <v/>
      </c>
      <c r="H38" s="255" t="str">
        <f t="shared" si="0"/>
        <v/>
      </c>
      <c r="I38" s="255" t="str">
        <f t="shared" si="1"/>
        <v/>
      </c>
    </row>
    <row r="39" spans="2:9">
      <c r="B39" s="255" t="str">
        <f t="shared" si="2"/>
        <v/>
      </c>
      <c r="C39" s="255" t="str">
        <f t="shared" si="3"/>
        <v/>
      </c>
      <c r="D39" s="256" t="str">
        <f t="shared" si="4"/>
        <v/>
      </c>
      <c r="E39" s="255" t="str">
        <f>IF(D38=$I$12,SUM($E$20:E38),IF(D39="","",$H$14))</f>
        <v/>
      </c>
      <c r="F39" s="255" t="str">
        <f t="shared" si="5"/>
        <v/>
      </c>
      <c r="G39" s="255" t="str">
        <f t="shared" si="6"/>
        <v/>
      </c>
      <c r="H39" s="255" t="str">
        <f t="shared" si="0"/>
        <v/>
      </c>
      <c r="I39" s="255" t="str">
        <f t="shared" si="1"/>
        <v/>
      </c>
    </row>
    <row r="40" spans="2:9">
      <c r="B40" s="255" t="str">
        <f t="shared" si="2"/>
        <v/>
      </c>
      <c r="C40" s="255" t="str">
        <f t="shared" si="3"/>
        <v/>
      </c>
      <c r="D40" s="256" t="str">
        <f t="shared" si="4"/>
        <v/>
      </c>
      <c r="E40" s="255" t="str">
        <f>IF(D39=$I$12,SUM($E$20:E39),IF(D40="","",$H$14))</f>
        <v/>
      </c>
      <c r="F40" s="255" t="str">
        <f t="shared" si="5"/>
        <v/>
      </c>
      <c r="G40" s="255" t="str">
        <f t="shared" si="6"/>
        <v/>
      </c>
      <c r="H40" s="255" t="str">
        <f t="shared" si="0"/>
        <v/>
      </c>
      <c r="I40" s="255" t="str">
        <f t="shared" si="1"/>
        <v/>
      </c>
    </row>
    <row r="41" spans="2:9">
      <c r="B41" s="255" t="str">
        <f t="shared" si="2"/>
        <v/>
      </c>
      <c r="C41" s="255" t="str">
        <f t="shared" si="3"/>
        <v/>
      </c>
      <c r="D41" s="256" t="str">
        <f t="shared" si="4"/>
        <v/>
      </c>
      <c r="E41" s="255" t="str">
        <f>IF(D40=$I$12,SUM($E$20:E40),IF(D41="","",$H$14))</f>
        <v/>
      </c>
      <c r="F41" s="255" t="str">
        <f t="shared" si="5"/>
        <v/>
      </c>
      <c r="G41" s="255" t="str">
        <f t="shared" si="6"/>
        <v/>
      </c>
      <c r="H41" s="255" t="str">
        <f t="shared" si="0"/>
        <v/>
      </c>
      <c r="I41" s="255" t="str">
        <f t="shared" si="1"/>
        <v/>
      </c>
    </row>
    <row r="42" spans="2:9">
      <c r="B42" s="255" t="str">
        <f t="shared" si="2"/>
        <v/>
      </c>
      <c r="C42" s="255" t="str">
        <f t="shared" si="3"/>
        <v/>
      </c>
      <c r="D42" s="256" t="str">
        <f t="shared" si="4"/>
        <v/>
      </c>
      <c r="E42" s="255" t="str">
        <f>IF(D41=$I$12,SUM($E$20:E41),IF(D42="","",$H$14))</f>
        <v/>
      </c>
      <c r="F42" s="255" t="str">
        <f t="shared" si="5"/>
        <v/>
      </c>
      <c r="G42" s="255" t="str">
        <f t="shared" si="6"/>
        <v/>
      </c>
      <c r="H42" s="255" t="str">
        <f t="shared" si="0"/>
        <v/>
      </c>
      <c r="I42" s="255" t="str">
        <f t="shared" si="1"/>
        <v/>
      </c>
    </row>
    <row r="43" spans="2:9">
      <c r="B43" s="255" t="str">
        <f t="shared" si="2"/>
        <v/>
      </c>
      <c r="C43" s="255" t="str">
        <f t="shared" si="3"/>
        <v/>
      </c>
      <c r="D43" s="256" t="str">
        <f t="shared" si="4"/>
        <v/>
      </c>
      <c r="E43" s="255" t="str">
        <f>IF(D42=$I$12,SUM($E$20:E42),IF(D43="","",$H$14))</f>
        <v/>
      </c>
      <c r="F43" s="255" t="str">
        <f t="shared" si="5"/>
        <v/>
      </c>
      <c r="G43" s="255" t="str">
        <f t="shared" si="6"/>
        <v/>
      </c>
      <c r="H43" s="255" t="str">
        <f t="shared" si="0"/>
        <v/>
      </c>
      <c r="I43" s="255" t="str">
        <f t="shared" si="1"/>
        <v/>
      </c>
    </row>
    <row r="44" spans="2:9">
      <c r="B44" s="255" t="str">
        <f t="shared" si="2"/>
        <v/>
      </c>
      <c r="C44" s="255" t="str">
        <f t="shared" si="3"/>
        <v/>
      </c>
      <c r="D44" s="256" t="str">
        <f t="shared" si="4"/>
        <v/>
      </c>
      <c r="E44" s="255" t="str">
        <f>IF(D43=$I$12,SUM($E$20:E43),IF(D44="","",$H$14))</f>
        <v/>
      </c>
      <c r="F44" s="255" t="str">
        <f t="shared" si="5"/>
        <v/>
      </c>
      <c r="G44" s="255" t="str">
        <f t="shared" si="6"/>
        <v/>
      </c>
      <c r="H44" s="255" t="str">
        <f t="shared" si="0"/>
        <v/>
      </c>
      <c r="I44" s="255" t="str">
        <f t="shared" si="1"/>
        <v/>
      </c>
    </row>
    <row r="45" spans="2:9">
      <c r="B45" s="255" t="str">
        <f t="shared" si="2"/>
        <v/>
      </c>
      <c r="C45" s="255" t="str">
        <f t="shared" si="3"/>
        <v/>
      </c>
      <c r="D45" s="256" t="str">
        <f t="shared" si="4"/>
        <v/>
      </c>
      <c r="E45" s="255" t="str">
        <f>IF(D44=$I$12,SUM($E$20:E44),IF(D45="","",$H$14))</f>
        <v/>
      </c>
      <c r="F45" s="255" t="str">
        <f t="shared" si="5"/>
        <v/>
      </c>
      <c r="G45" s="255" t="str">
        <f t="shared" si="6"/>
        <v/>
      </c>
      <c r="H45" s="255" t="str">
        <f t="shared" si="0"/>
        <v/>
      </c>
      <c r="I45" s="255" t="str">
        <f t="shared" si="1"/>
        <v/>
      </c>
    </row>
    <row r="46" spans="2:9">
      <c r="B46" s="255" t="str">
        <f t="shared" si="2"/>
        <v/>
      </c>
      <c r="C46" s="255" t="str">
        <f t="shared" si="3"/>
        <v/>
      </c>
      <c r="D46" s="256" t="str">
        <f t="shared" si="4"/>
        <v/>
      </c>
      <c r="E46" s="255" t="str">
        <f>IF(D45=$I$12,SUM($E$20:E45),IF(D46="","",$H$14))</f>
        <v/>
      </c>
      <c r="F46" s="255" t="str">
        <f t="shared" si="5"/>
        <v/>
      </c>
      <c r="G46" s="255" t="str">
        <f t="shared" si="6"/>
        <v/>
      </c>
      <c r="H46" s="255" t="str">
        <f t="shared" si="0"/>
        <v/>
      </c>
      <c r="I46" s="255" t="str">
        <f t="shared" si="1"/>
        <v/>
      </c>
    </row>
    <row r="47" spans="2:9">
      <c r="B47" s="255" t="str">
        <f t="shared" si="2"/>
        <v/>
      </c>
      <c r="C47" s="255" t="str">
        <f t="shared" si="3"/>
        <v/>
      </c>
      <c r="D47" s="256" t="str">
        <f t="shared" si="4"/>
        <v/>
      </c>
      <c r="E47" s="255" t="str">
        <f>IF(D46=$I$12,SUM($E$20:E46),IF(D47="","",$H$14))</f>
        <v/>
      </c>
      <c r="F47" s="255" t="str">
        <f t="shared" si="5"/>
        <v/>
      </c>
      <c r="G47" s="255" t="str">
        <f t="shared" si="6"/>
        <v/>
      </c>
      <c r="H47" s="255" t="str">
        <f t="shared" si="0"/>
        <v/>
      </c>
      <c r="I47" s="255" t="str">
        <f t="shared" si="1"/>
        <v/>
      </c>
    </row>
    <row r="48" spans="2:9">
      <c r="B48" s="255" t="str">
        <f t="shared" si="2"/>
        <v/>
      </c>
      <c r="C48" s="255" t="str">
        <f t="shared" si="3"/>
        <v/>
      </c>
      <c r="D48" s="256" t="str">
        <f t="shared" si="4"/>
        <v/>
      </c>
      <c r="E48" s="255" t="str">
        <f>IF(D47=$I$12,SUM($E$20:E47),IF(D48="","",$H$14))</f>
        <v/>
      </c>
      <c r="F48" s="255" t="str">
        <f t="shared" si="5"/>
        <v/>
      </c>
      <c r="G48" s="255" t="str">
        <f t="shared" si="6"/>
        <v/>
      </c>
      <c r="H48" s="255" t="str">
        <f t="shared" si="0"/>
        <v/>
      </c>
      <c r="I48" s="255" t="str">
        <f t="shared" si="1"/>
        <v/>
      </c>
    </row>
    <row r="49" spans="2:9">
      <c r="B49" s="255" t="str">
        <f t="shared" si="2"/>
        <v/>
      </c>
      <c r="C49" s="255" t="str">
        <f t="shared" si="3"/>
        <v/>
      </c>
      <c r="D49" s="256" t="str">
        <f t="shared" si="4"/>
        <v/>
      </c>
      <c r="E49" s="255" t="str">
        <f>IF(D48=$I$12,SUM($E$20:E48),IF(D49="","",$H$14))</f>
        <v/>
      </c>
      <c r="F49" s="255" t="str">
        <f t="shared" si="5"/>
        <v/>
      </c>
      <c r="G49" s="255" t="str">
        <f t="shared" si="6"/>
        <v/>
      </c>
      <c r="H49" s="255" t="str">
        <f t="shared" si="0"/>
        <v/>
      </c>
      <c r="I49" s="255" t="str">
        <f t="shared" si="1"/>
        <v/>
      </c>
    </row>
    <row r="50" spans="2:9">
      <c r="B50" s="255" t="str">
        <f t="shared" si="2"/>
        <v/>
      </c>
      <c r="C50" s="255" t="str">
        <f t="shared" si="3"/>
        <v/>
      </c>
      <c r="D50" s="256" t="str">
        <f t="shared" si="4"/>
        <v/>
      </c>
      <c r="E50" s="255" t="str">
        <f>IF(D49=$I$12,SUM($E$20:E49),IF(D50="","",$H$14))</f>
        <v/>
      </c>
      <c r="F50" s="255" t="str">
        <f t="shared" si="5"/>
        <v/>
      </c>
      <c r="G50" s="255" t="str">
        <f t="shared" si="6"/>
        <v/>
      </c>
      <c r="H50" s="255" t="str">
        <f t="shared" si="0"/>
        <v/>
      </c>
      <c r="I50" s="255" t="str">
        <f t="shared" si="1"/>
        <v/>
      </c>
    </row>
    <row r="51" spans="2:9">
      <c r="B51" s="255" t="str">
        <f t="shared" si="2"/>
        <v/>
      </c>
      <c r="C51" s="255" t="str">
        <f t="shared" si="3"/>
        <v/>
      </c>
      <c r="D51" s="256" t="str">
        <f t="shared" si="4"/>
        <v/>
      </c>
      <c r="E51" s="255" t="str">
        <f>IF(D50=$I$12,SUM($E$20:E50),IF(D51="","",$H$14))</f>
        <v/>
      </c>
      <c r="F51" s="255" t="str">
        <f t="shared" si="5"/>
        <v/>
      </c>
      <c r="G51" s="255" t="str">
        <f t="shared" si="6"/>
        <v/>
      </c>
      <c r="H51" s="255" t="str">
        <f t="shared" si="0"/>
        <v/>
      </c>
      <c r="I51" s="255" t="str">
        <f t="shared" si="1"/>
        <v/>
      </c>
    </row>
    <row r="52" spans="2:9">
      <c r="B52" s="255" t="str">
        <f t="shared" si="2"/>
        <v/>
      </c>
      <c r="C52" s="255" t="str">
        <f t="shared" si="3"/>
        <v/>
      </c>
      <c r="D52" s="256" t="str">
        <f t="shared" si="4"/>
        <v/>
      </c>
      <c r="E52" s="255" t="str">
        <f>IF(D51=$I$12,SUM($E$20:E51),IF(D52="","",$H$14))</f>
        <v/>
      </c>
      <c r="F52" s="255" t="str">
        <f t="shared" si="5"/>
        <v/>
      </c>
      <c r="G52" s="255" t="str">
        <f t="shared" si="6"/>
        <v/>
      </c>
      <c r="H52" s="255" t="str">
        <f t="shared" si="0"/>
        <v/>
      </c>
      <c r="I52" s="255" t="str">
        <f t="shared" si="1"/>
        <v/>
      </c>
    </row>
    <row r="53" spans="2:9">
      <c r="B53" s="255" t="str">
        <f t="shared" si="2"/>
        <v/>
      </c>
      <c r="C53" s="255" t="str">
        <f t="shared" si="3"/>
        <v/>
      </c>
      <c r="D53" s="256" t="str">
        <f t="shared" si="4"/>
        <v/>
      </c>
      <c r="E53" s="255" t="str">
        <f>IF(D52=$I$12,SUM($E$20:E52),IF(D53="","",$H$14))</f>
        <v/>
      </c>
      <c r="F53" s="255" t="str">
        <f t="shared" si="5"/>
        <v/>
      </c>
      <c r="G53" s="255" t="str">
        <f t="shared" si="6"/>
        <v/>
      </c>
      <c r="H53" s="255" t="str">
        <f t="shared" si="0"/>
        <v/>
      </c>
      <c r="I53" s="255" t="str">
        <f t="shared" si="1"/>
        <v/>
      </c>
    </row>
    <row r="54" spans="2:9">
      <c r="B54" s="255" t="str">
        <f t="shared" si="2"/>
        <v/>
      </c>
      <c r="C54" s="255" t="str">
        <f t="shared" si="3"/>
        <v/>
      </c>
      <c r="D54" s="256" t="str">
        <f t="shared" si="4"/>
        <v/>
      </c>
      <c r="E54" s="255" t="str">
        <f>IF(D53=$I$12,SUM($E$20:E53),IF(D54="","",$H$14))</f>
        <v/>
      </c>
      <c r="F54" s="255" t="str">
        <f t="shared" si="5"/>
        <v/>
      </c>
      <c r="G54" s="255" t="str">
        <f t="shared" si="6"/>
        <v/>
      </c>
      <c r="H54" s="255" t="str">
        <f t="shared" si="0"/>
        <v/>
      </c>
      <c r="I54" s="255" t="str">
        <f t="shared" si="1"/>
        <v/>
      </c>
    </row>
    <row r="55" spans="2:9">
      <c r="B55" s="255" t="str">
        <f t="shared" si="2"/>
        <v/>
      </c>
      <c r="C55" s="255" t="str">
        <f t="shared" si="3"/>
        <v/>
      </c>
      <c r="D55" s="256" t="str">
        <f t="shared" si="4"/>
        <v/>
      </c>
      <c r="E55" s="255" t="str">
        <f>IF(D54=$I$12,SUM($E$20:E54),IF(D55="","",$H$14))</f>
        <v/>
      </c>
      <c r="F55" s="255" t="str">
        <f t="shared" si="5"/>
        <v/>
      </c>
      <c r="G55" s="255" t="str">
        <f t="shared" si="6"/>
        <v/>
      </c>
      <c r="H55" s="255" t="str">
        <f t="shared" si="0"/>
        <v/>
      </c>
      <c r="I55" s="255" t="str">
        <f t="shared" si="1"/>
        <v/>
      </c>
    </row>
    <row r="56" spans="2:9">
      <c r="B56" s="255" t="str">
        <f t="shared" si="2"/>
        <v/>
      </c>
      <c r="C56" s="255" t="str">
        <f t="shared" si="3"/>
        <v/>
      </c>
      <c r="D56" s="256" t="str">
        <f t="shared" si="4"/>
        <v/>
      </c>
      <c r="E56" s="255" t="str">
        <f>IF(D55=$I$12,SUM($E$20:E55),IF(D56="","",$H$14))</f>
        <v/>
      </c>
      <c r="F56" s="255" t="str">
        <f t="shared" si="5"/>
        <v/>
      </c>
      <c r="G56" s="255" t="str">
        <f t="shared" si="6"/>
        <v/>
      </c>
      <c r="H56" s="255" t="str">
        <f t="shared" si="0"/>
        <v/>
      </c>
      <c r="I56" s="255" t="str">
        <f t="shared" si="1"/>
        <v/>
      </c>
    </row>
    <row r="57" spans="2:9">
      <c r="B57" s="257" t="str">
        <f t="shared" si="2"/>
        <v/>
      </c>
      <c r="C57" s="257" t="str">
        <f t="shared" si="3"/>
        <v/>
      </c>
      <c r="D57" s="258" t="str">
        <f t="shared" si="4"/>
        <v/>
      </c>
      <c r="E57" s="257" t="str">
        <f>IF(D56=$I$12,SUM($E$20:E56),IF(D57="","",$H$14))</f>
        <v/>
      </c>
      <c r="F57" s="257" t="str">
        <f>IF(D56=$I$12,SUM($F$20:F56),IF(D57="","",I56*($F$12/12)))</f>
        <v/>
      </c>
      <c r="G57" s="257" t="str">
        <f>IF(D56=$I$12,SUM($G$20:G56),IF(D57="","",E57-F57))</f>
        <v/>
      </c>
      <c r="H57" s="257" t="str">
        <f t="shared" si="0"/>
        <v/>
      </c>
      <c r="I57" s="257" t="str">
        <f t="shared" si="1"/>
        <v/>
      </c>
    </row>
    <row r="58" spans="2:9">
      <c r="B58" s="257" t="str">
        <f t="shared" si="2"/>
        <v/>
      </c>
      <c r="C58" s="257" t="str">
        <f t="shared" si="3"/>
        <v/>
      </c>
      <c r="D58" s="258" t="str">
        <f t="shared" si="4"/>
        <v/>
      </c>
      <c r="E58" s="257" t="str">
        <f>IF(D57=$I$12,SUM($E$20:E57),IF(D58="","",$H$14))</f>
        <v/>
      </c>
      <c r="F58" s="257" t="str">
        <f>IF(D57=$I$12,SUM($F$20:F57),IF(D58="","",I57*($F$12/12)))</f>
        <v/>
      </c>
      <c r="G58" s="257" t="str">
        <f>IF(D57=$I$12,SUM($G$20:G57),IF(D58="","",E58-F58))</f>
        <v/>
      </c>
      <c r="H58" s="257" t="str">
        <f t="shared" si="0"/>
        <v/>
      </c>
      <c r="I58" s="257" t="str">
        <f t="shared" si="1"/>
        <v/>
      </c>
    </row>
    <row r="59" spans="2:9">
      <c r="B59" s="257" t="str">
        <f t="shared" si="2"/>
        <v/>
      </c>
      <c r="C59" s="257" t="str">
        <f t="shared" si="3"/>
        <v/>
      </c>
      <c r="D59" s="258" t="str">
        <f t="shared" si="4"/>
        <v/>
      </c>
      <c r="E59" s="257" t="str">
        <f>IF(D58=$I$12,SUM($E$20:E58),IF(D59="","",$H$14))</f>
        <v/>
      </c>
      <c r="F59" s="257" t="str">
        <f>IF(D58=$I$12,SUM($F$20:F58),IF(D59="","",I58*($F$12/12)))</f>
        <v/>
      </c>
      <c r="G59" s="257" t="str">
        <f>IF(D58=$I$12,SUM($G$20:G58),IF(D59="","",E59-F59))</f>
        <v/>
      </c>
      <c r="H59" s="257" t="str">
        <f t="shared" si="0"/>
        <v/>
      </c>
      <c r="I59" s="257" t="str">
        <f t="shared" si="1"/>
        <v/>
      </c>
    </row>
    <row r="60" spans="2:9">
      <c r="B60" s="257" t="str">
        <f t="shared" si="2"/>
        <v/>
      </c>
      <c r="C60" s="257" t="str">
        <f t="shared" si="3"/>
        <v/>
      </c>
      <c r="D60" s="258" t="str">
        <f t="shared" si="4"/>
        <v/>
      </c>
      <c r="E60" s="257" t="str">
        <f>IF(D59=$I$12,SUM($E$20:E59),IF(D60="","",$H$14))</f>
        <v/>
      </c>
      <c r="F60" s="257" t="str">
        <f>IF(D59=$I$12,SUM($F$20:F59),IF(D60="","",I59*($F$12/12)))</f>
        <v/>
      </c>
      <c r="G60" s="257" t="str">
        <f>IF(D59=$I$12,SUM($G$20:G59),IF(D60="","",E60-F60))</f>
        <v/>
      </c>
      <c r="H60" s="257" t="str">
        <f t="shared" si="0"/>
        <v/>
      </c>
      <c r="I60" s="257" t="str">
        <f t="shared" si="1"/>
        <v/>
      </c>
    </row>
    <row r="61" spans="2:9">
      <c r="B61" s="257" t="str">
        <f t="shared" si="2"/>
        <v/>
      </c>
      <c r="C61" s="257" t="str">
        <f t="shared" si="3"/>
        <v/>
      </c>
      <c r="D61" s="258" t="str">
        <f t="shared" si="4"/>
        <v/>
      </c>
      <c r="E61" s="257" t="str">
        <f>IF(D60=$I$12,SUM($E$20:E60),IF(D61="","",$H$14))</f>
        <v/>
      </c>
      <c r="F61" s="257" t="str">
        <f>IF(D60=$I$12,SUM($F$20:F60),IF(D61="","",I60*($F$12/12)))</f>
        <v/>
      </c>
      <c r="G61" s="257" t="str">
        <f>IF(D60=$I$12,SUM($G$20:G60),IF(D61="","",E61-F61))</f>
        <v/>
      </c>
      <c r="H61" s="257" t="str">
        <f t="shared" si="0"/>
        <v/>
      </c>
      <c r="I61" s="257" t="str">
        <f t="shared" si="1"/>
        <v/>
      </c>
    </row>
    <row r="62" spans="2:9">
      <c r="B62" s="257" t="str">
        <f t="shared" si="2"/>
        <v/>
      </c>
      <c r="C62" s="257" t="str">
        <f t="shared" si="3"/>
        <v/>
      </c>
      <c r="D62" s="258" t="str">
        <f t="shared" si="4"/>
        <v/>
      </c>
      <c r="E62" s="257" t="str">
        <f>IF(D61=$I$12,SUM($E$20:E61),IF(D62="","",$H$14))</f>
        <v/>
      </c>
      <c r="F62" s="257" t="str">
        <f>IF(D61=$I$12,SUM($F$20:F61),IF(D62="","",I61*($F$12/12)))</f>
        <v/>
      </c>
      <c r="G62" s="257" t="str">
        <f>IF(D61=$I$12,SUM($G$20:G61),IF(D62="","",E62-F62))</f>
        <v/>
      </c>
      <c r="H62" s="257" t="str">
        <f t="shared" si="0"/>
        <v/>
      </c>
      <c r="I62" s="257" t="str">
        <f t="shared" si="1"/>
        <v/>
      </c>
    </row>
    <row r="63" spans="2:9">
      <c r="B63" s="257" t="str">
        <f t="shared" si="2"/>
        <v/>
      </c>
      <c r="C63" s="257" t="str">
        <f t="shared" si="3"/>
        <v/>
      </c>
      <c r="D63" s="258" t="str">
        <f t="shared" si="4"/>
        <v/>
      </c>
      <c r="E63" s="257" t="str">
        <f>IF(D62=$I$12,SUM($E$20:E62),IF(D63="","",$H$14))</f>
        <v/>
      </c>
      <c r="F63" s="257" t="str">
        <f>IF(D62=$I$12,SUM($F$20:F62),IF(D63="","",I62*($F$12/12)))</f>
        <v/>
      </c>
      <c r="G63" s="257" t="str">
        <f>IF(D62=$I$12,SUM($G$20:G62),IF(D63="","",E63-F63))</f>
        <v/>
      </c>
      <c r="H63" s="257" t="str">
        <f t="shared" si="0"/>
        <v/>
      </c>
      <c r="I63" s="257" t="str">
        <f t="shared" si="1"/>
        <v/>
      </c>
    </row>
    <row r="64" spans="2:9">
      <c r="B64" s="257" t="str">
        <f t="shared" si="2"/>
        <v/>
      </c>
      <c r="C64" s="257" t="str">
        <f t="shared" si="3"/>
        <v/>
      </c>
      <c r="D64" s="258" t="str">
        <f t="shared" si="4"/>
        <v/>
      </c>
      <c r="E64" s="257" t="str">
        <f>IF(D63=$I$12,SUM($E$20:E63),IF(D64="","",$H$14))</f>
        <v/>
      </c>
      <c r="F64" s="257" t="str">
        <f>IF(D63=$I$12,SUM($F$20:F63),IF(D64="","",I63*($F$12/12)))</f>
        <v/>
      </c>
      <c r="G64" s="257" t="str">
        <f>IF(D63=$I$12,SUM($G$20:G63),IF(D64="","",E64-F64))</f>
        <v/>
      </c>
      <c r="H64" s="257" t="str">
        <f t="shared" si="0"/>
        <v/>
      </c>
      <c r="I64" s="257" t="str">
        <f t="shared" si="1"/>
        <v/>
      </c>
    </row>
    <row r="65" spans="2:9">
      <c r="B65" s="257" t="str">
        <f t="shared" si="2"/>
        <v/>
      </c>
      <c r="C65" s="257" t="str">
        <f t="shared" si="3"/>
        <v/>
      </c>
      <c r="D65" s="258" t="str">
        <f t="shared" si="4"/>
        <v/>
      </c>
      <c r="E65" s="257" t="str">
        <f>IF(D64=$I$12,SUM($E$20:E64),IF(D65="","",$H$14))</f>
        <v/>
      </c>
      <c r="F65" s="257" t="str">
        <f>IF(D64=$I$12,SUM($F$20:F64),IF(D65="","",I64*($F$12/12)))</f>
        <v/>
      </c>
      <c r="G65" s="257" t="str">
        <f>IF(D64=$I$12,SUM($G$20:G64),IF(D65="","",E65-F65))</f>
        <v/>
      </c>
      <c r="H65" s="257" t="str">
        <f t="shared" si="0"/>
        <v/>
      </c>
      <c r="I65" s="257" t="str">
        <f t="shared" si="1"/>
        <v/>
      </c>
    </row>
    <row r="66" spans="2:9">
      <c r="B66" s="257" t="str">
        <f t="shared" si="2"/>
        <v/>
      </c>
      <c r="C66" s="257" t="str">
        <f t="shared" si="3"/>
        <v/>
      </c>
      <c r="D66" s="258" t="str">
        <f t="shared" si="4"/>
        <v/>
      </c>
      <c r="E66" s="257" t="str">
        <f>IF(D65=$I$12,SUM($E$20:E65),IF(D66="","",$H$14))</f>
        <v/>
      </c>
      <c r="F66" s="257" t="str">
        <f>IF(D65=$I$12,SUM($F$20:F65),IF(D66="","",I65*($F$12/12)))</f>
        <v/>
      </c>
      <c r="G66" s="257" t="str">
        <f>IF(D65=$I$12,SUM($G$20:G65),IF(D66="","",E66-F66))</f>
        <v/>
      </c>
      <c r="H66" s="257" t="str">
        <f t="shared" si="0"/>
        <v/>
      </c>
      <c r="I66" s="257" t="str">
        <f t="shared" si="1"/>
        <v/>
      </c>
    </row>
    <row r="67" spans="2:9">
      <c r="B67" s="257" t="str">
        <f t="shared" si="2"/>
        <v/>
      </c>
      <c r="C67" s="257" t="str">
        <f t="shared" si="3"/>
        <v/>
      </c>
      <c r="D67" s="258" t="str">
        <f t="shared" si="4"/>
        <v/>
      </c>
      <c r="E67" s="257" t="str">
        <f>IF(D66=$I$12,SUM($E$20:E66),IF(D67="","",$H$14))</f>
        <v/>
      </c>
      <c r="F67" s="257" t="str">
        <f>IF(D66=$I$12,SUM($F$20:F66),IF(D67="","",I66*($F$12/12)))</f>
        <v/>
      </c>
      <c r="G67" s="257" t="str">
        <f>IF(D66=$I$12,SUM($G$20:G66),IF(D67="","",E67-F67))</f>
        <v/>
      </c>
      <c r="H67" s="257" t="str">
        <f t="shared" si="0"/>
        <v/>
      </c>
      <c r="I67" s="257" t="str">
        <f t="shared" si="1"/>
        <v/>
      </c>
    </row>
    <row r="68" spans="2:9">
      <c r="B68" s="257" t="str">
        <f t="shared" si="2"/>
        <v/>
      </c>
      <c r="C68" s="257" t="str">
        <f t="shared" si="3"/>
        <v/>
      </c>
      <c r="D68" s="258" t="str">
        <f t="shared" si="4"/>
        <v/>
      </c>
      <c r="E68" s="257" t="str">
        <f>IF(D67=$I$12,SUM($E$20:E67),IF(D68="","",$H$14))</f>
        <v/>
      </c>
      <c r="F68" s="257" t="str">
        <f>IF(D67=$I$12,SUM($F$20:F67),IF(D68="","",I67*($F$12/12)))</f>
        <v/>
      </c>
      <c r="G68" s="257" t="str">
        <f>IF(D67=$I$12,SUM($G$20:G67),IF(D68="","",E68-F68))</f>
        <v/>
      </c>
      <c r="H68" s="257" t="str">
        <f t="shared" si="0"/>
        <v/>
      </c>
      <c r="I68" s="257" t="str">
        <f t="shared" si="1"/>
        <v/>
      </c>
    </row>
    <row r="69" spans="2:9">
      <c r="B69" s="257" t="str">
        <f t="shared" si="2"/>
        <v/>
      </c>
      <c r="C69" s="257" t="str">
        <f t="shared" si="3"/>
        <v/>
      </c>
      <c r="D69" s="258" t="str">
        <f t="shared" si="4"/>
        <v/>
      </c>
      <c r="E69" s="257" t="str">
        <f>IF(D68=$I$12,SUM($E$20:E68),IF(D69="","",$H$14))</f>
        <v/>
      </c>
      <c r="F69" s="257" t="str">
        <f>IF(D68=$I$12,SUM($F$20:F68),IF(D69="","",I68*($F$12/12)))</f>
        <v/>
      </c>
      <c r="G69" s="257" t="str">
        <f>IF(D68=$I$12,SUM($G$20:G68),IF(D69="","",E69-F69))</f>
        <v/>
      </c>
      <c r="H69" s="257" t="str">
        <f t="shared" si="0"/>
        <v/>
      </c>
      <c r="I69" s="257" t="str">
        <f t="shared" si="1"/>
        <v/>
      </c>
    </row>
    <row r="70" spans="2:9">
      <c r="B70" s="257" t="str">
        <f t="shared" si="2"/>
        <v/>
      </c>
      <c r="C70" s="257" t="str">
        <f t="shared" si="3"/>
        <v/>
      </c>
      <c r="D70" s="258" t="str">
        <f t="shared" si="4"/>
        <v/>
      </c>
      <c r="E70" s="257" t="str">
        <f>IF(D69=$I$12,SUM($E$20:E69),IF(D70="","",$H$14))</f>
        <v/>
      </c>
      <c r="F70" s="257" t="str">
        <f>IF(D69=$I$12,SUM($F$20:F69),IF(D70="","",I69*($F$12/12)))</f>
        <v/>
      </c>
      <c r="G70" s="257" t="str">
        <f>IF(D69=$I$12,SUM($G$20:G69),IF(D70="","",E70-F70))</f>
        <v/>
      </c>
      <c r="H70" s="257" t="str">
        <f t="shared" si="0"/>
        <v/>
      </c>
      <c r="I70" s="257" t="str">
        <f t="shared" si="1"/>
        <v/>
      </c>
    </row>
    <row r="71" spans="2:9">
      <c r="B71" s="257" t="str">
        <f t="shared" si="2"/>
        <v/>
      </c>
      <c r="C71" s="257" t="str">
        <f t="shared" si="3"/>
        <v/>
      </c>
      <c r="D71" s="258" t="str">
        <f t="shared" si="4"/>
        <v/>
      </c>
      <c r="E71" s="257" t="str">
        <f>IF(D70=$I$12,SUM($E$20:E70),IF(D71="","",$H$14))</f>
        <v/>
      </c>
      <c r="F71" s="257" t="str">
        <f>IF(D70=$I$12,SUM($F$20:F70),IF(D71="","",I70*($F$12/12)))</f>
        <v/>
      </c>
      <c r="G71" s="257" t="str">
        <f>IF(D70=$I$12,SUM($G$20:G70),IF(D71="","",E71-F71))</f>
        <v/>
      </c>
      <c r="H71" s="257" t="str">
        <f t="shared" si="0"/>
        <v/>
      </c>
      <c r="I71" s="257" t="str">
        <f t="shared" si="1"/>
        <v/>
      </c>
    </row>
    <row r="72" spans="2:9">
      <c r="B72" s="257" t="str">
        <f t="shared" si="2"/>
        <v/>
      </c>
      <c r="C72" s="257" t="str">
        <f t="shared" si="3"/>
        <v/>
      </c>
      <c r="D72" s="258" t="str">
        <f t="shared" si="4"/>
        <v/>
      </c>
      <c r="E72" s="257" t="str">
        <f>IF(D71=$I$12,SUM($E$20:E71),IF(D72="","",$H$14))</f>
        <v/>
      </c>
      <c r="F72" s="257" t="str">
        <f>IF(D71=$I$12,SUM($F$20:F71),IF(D72="","",I71*($F$12/12)))</f>
        <v/>
      </c>
      <c r="G72" s="257" t="str">
        <f>IF(D71=$I$12,SUM($G$20:G71),IF(D72="","",E72-F72))</f>
        <v/>
      </c>
      <c r="H72" s="257" t="str">
        <f t="shared" si="0"/>
        <v/>
      </c>
      <c r="I72" s="257" t="str">
        <f t="shared" si="1"/>
        <v/>
      </c>
    </row>
    <row r="73" spans="2:9">
      <c r="B73" s="257" t="str">
        <f t="shared" si="2"/>
        <v/>
      </c>
      <c r="C73" s="257" t="str">
        <f t="shared" si="3"/>
        <v/>
      </c>
      <c r="D73" s="258" t="str">
        <f t="shared" si="4"/>
        <v/>
      </c>
      <c r="E73" s="257" t="str">
        <f>IF(D72=$I$12,SUM($E$20:E72),IF(D73="","",$H$14))</f>
        <v/>
      </c>
      <c r="F73" s="257" t="str">
        <f>IF(D72=$I$12,SUM($F$20:F72),IF(D73="","",I72*($F$12/12)))</f>
        <v/>
      </c>
      <c r="G73" s="257" t="str">
        <f>IF(D72=$I$12,SUM($G$20:G72),IF(D73="","",E73-F73))</f>
        <v/>
      </c>
      <c r="H73" s="257" t="str">
        <f t="shared" si="0"/>
        <v/>
      </c>
      <c r="I73" s="257" t="str">
        <f t="shared" si="1"/>
        <v/>
      </c>
    </row>
    <row r="74" spans="2:9">
      <c r="B74" s="257" t="str">
        <f t="shared" si="2"/>
        <v/>
      </c>
      <c r="C74" s="257" t="str">
        <f t="shared" si="3"/>
        <v/>
      </c>
      <c r="D74" s="258" t="str">
        <f t="shared" si="4"/>
        <v/>
      </c>
      <c r="E74" s="257" t="str">
        <f>IF(D73=$I$12,SUM($E$20:E73),IF(D74="","",$H$14))</f>
        <v/>
      </c>
      <c r="F74" s="257" t="str">
        <f>IF(D73=$I$12,SUM($F$20:F73),IF(D74="","",I73*($F$12/12)))</f>
        <v/>
      </c>
      <c r="G74" s="257" t="str">
        <f>IF(D73=$I$12,SUM($G$20:G73),IF(D74="","",E74-F74))</f>
        <v/>
      </c>
      <c r="H74" s="257" t="str">
        <f t="shared" si="0"/>
        <v/>
      </c>
      <c r="I74" s="257" t="str">
        <f t="shared" si="1"/>
        <v/>
      </c>
    </row>
    <row r="75" spans="2:9">
      <c r="B75" s="257" t="str">
        <f t="shared" si="2"/>
        <v/>
      </c>
      <c r="C75" s="257" t="str">
        <f t="shared" si="3"/>
        <v/>
      </c>
      <c r="D75" s="258" t="str">
        <f t="shared" si="4"/>
        <v/>
      </c>
      <c r="E75" s="257" t="str">
        <f>IF(D74=$I$12,SUM($E$20:E74),IF(D75="","",$H$14))</f>
        <v/>
      </c>
      <c r="F75" s="257" t="str">
        <f>IF(D74=$I$12,SUM($F$20:F74),IF(D75="","",I74*($F$12/12)))</f>
        <v/>
      </c>
      <c r="G75" s="257" t="str">
        <f>IF(D74=$I$12,SUM($G$20:G74),IF(D75="","",E75-F75))</f>
        <v/>
      </c>
      <c r="H75" s="257" t="str">
        <f t="shared" si="0"/>
        <v/>
      </c>
      <c r="I75" s="257" t="str">
        <f t="shared" si="1"/>
        <v/>
      </c>
    </row>
    <row r="76" spans="2:9">
      <c r="B76" s="257" t="str">
        <f t="shared" si="2"/>
        <v/>
      </c>
      <c r="C76" s="257" t="str">
        <f t="shared" si="3"/>
        <v/>
      </c>
      <c r="D76" s="258" t="str">
        <f t="shared" si="4"/>
        <v/>
      </c>
      <c r="E76" s="257" t="str">
        <f>IF(D75=$I$12,SUM($E$20:E75),IF(D76="","",$H$14))</f>
        <v/>
      </c>
      <c r="F76" s="257" t="str">
        <f>IF(D75=$I$12,SUM($F$20:F75),IF(D76="","",I75*($F$12/12)))</f>
        <v/>
      </c>
      <c r="G76" s="257" t="str">
        <f>IF(D75=$I$12,SUM($G$20:G75),IF(D76="","",E76-F76))</f>
        <v/>
      </c>
      <c r="H76" s="257" t="str">
        <f t="shared" si="0"/>
        <v/>
      </c>
      <c r="I76" s="257" t="str">
        <f t="shared" si="1"/>
        <v/>
      </c>
    </row>
    <row r="77" spans="2:9">
      <c r="B77" s="257" t="str">
        <f t="shared" si="2"/>
        <v/>
      </c>
      <c r="C77" s="257" t="str">
        <f t="shared" si="3"/>
        <v/>
      </c>
      <c r="D77" s="258" t="str">
        <f t="shared" si="4"/>
        <v/>
      </c>
      <c r="E77" s="257" t="str">
        <f>IF(D76=$I$12,SUM($E$20:E76),IF(D77="","",$H$14))</f>
        <v/>
      </c>
      <c r="F77" s="257" t="str">
        <f>IF(D76=$I$12,SUM($F$20:F76),IF(D77="","",I76*($F$12/12)))</f>
        <v/>
      </c>
      <c r="G77" s="257" t="str">
        <f>IF(D76=$I$12,SUM($G$20:G76),IF(D77="","",E77-F77))</f>
        <v/>
      </c>
      <c r="H77" s="257" t="str">
        <f t="shared" si="0"/>
        <v/>
      </c>
      <c r="I77" s="257" t="str">
        <f t="shared" si="1"/>
        <v/>
      </c>
    </row>
    <row r="78" spans="2:9">
      <c r="B78" s="257" t="str">
        <f t="shared" si="2"/>
        <v/>
      </c>
      <c r="C78" s="257" t="str">
        <f t="shared" si="3"/>
        <v/>
      </c>
      <c r="D78" s="258" t="str">
        <f t="shared" si="4"/>
        <v/>
      </c>
      <c r="E78" s="257" t="str">
        <f>IF(D77=$I$12,SUM($E$20:E77),IF(D78="","",$H$14))</f>
        <v/>
      </c>
      <c r="F78" s="257" t="str">
        <f>IF(D77=$I$12,SUM($F$20:F77),IF(D78="","",I77*($F$12/12)))</f>
        <v/>
      </c>
      <c r="G78" s="257" t="str">
        <f>IF(D77=$I$12,SUM($G$20:G77),IF(D78="","",E78-F78))</f>
        <v/>
      </c>
      <c r="H78" s="257" t="str">
        <f t="shared" si="0"/>
        <v/>
      </c>
      <c r="I78" s="257" t="str">
        <f t="shared" si="1"/>
        <v/>
      </c>
    </row>
    <row r="79" spans="2:9">
      <c r="B79" s="257" t="str">
        <f t="shared" si="2"/>
        <v/>
      </c>
      <c r="C79" s="257" t="str">
        <f t="shared" si="3"/>
        <v/>
      </c>
      <c r="D79" s="258" t="str">
        <f t="shared" si="4"/>
        <v/>
      </c>
      <c r="E79" s="257" t="str">
        <f>IF(D78=$I$12,SUM($E$20:E78),IF(D79="","",$H$14))</f>
        <v/>
      </c>
      <c r="F79" s="257" t="str">
        <f>IF(D78=$I$12,SUM($F$20:F78),IF(D79="","",I78*($F$12/12)))</f>
        <v/>
      </c>
      <c r="G79" s="257" t="str">
        <f>IF(D78=$I$12,SUM($G$20:G78),IF(D79="","",E79-F79))</f>
        <v/>
      </c>
      <c r="H79" s="257" t="str">
        <f t="shared" si="0"/>
        <v/>
      </c>
      <c r="I79" s="257" t="str">
        <f t="shared" si="1"/>
        <v/>
      </c>
    </row>
    <row r="80" spans="2:9">
      <c r="B80" s="257" t="str">
        <f t="shared" si="2"/>
        <v/>
      </c>
      <c r="C80" s="257" t="str">
        <f t="shared" si="3"/>
        <v/>
      </c>
      <c r="D80" s="258" t="str">
        <f t="shared" si="4"/>
        <v/>
      </c>
      <c r="E80" s="257" t="str">
        <f>IF(D79=$I$12,SUM($E$20:E79),IF(D80="","",$H$14))</f>
        <v/>
      </c>
      <c r="F80" s="257" t="str">
        <f>IF(D79=$I$12,SUM($F$20:F79),IF(D80="","",I79*($F$12/12)))</f>
        <v/>
      </c>
      <c r="G80" s="257" t="str">
        <f>IF(D79=$I$12,SUM($G$20:G79),IF(D80="","",E80-F80))</f>
        <v/>
      </c>
      <c r="H80" s="257" t="str">
        <f t="shared" si="0"/>
        <v/>
      </c>
      <c r="I80" s="257" t="str">
        <f t="shared" si="1"/>
        <v/>
      </c>
    </row>
    <row r="81" spans="2:9">
      <c r="B81" s="257" t="str">
        <f t="shared" si="2"/>
        <v/>
      </c>
      <c r="C81" s="257" t="str">
        <f t="shared" si="3"/>
        <v/>
      </c>
      <c r="D81" s="258" t="str">
        <f t="shared" si="4"/>
        <v/>
      </c>
      <c r="E81" s="257" t="str">
        <f>IF(D80=$I$12,SUM($E$20:E80),IF(D81="","",$H$14))</f>
        <v/>
      </c>
      <c r="F81" s="257" t="str">
        <f>IF(D80=$I$12,SUM($F$20:F80),IF(D81="","",I80*($F$12/12)))</f>
        <v/>
      </c>
      <c r="G81" s="257" t="str">
        <f>IF(D80=$I$12,SUM($G$20:G80),IF(D81="","",E81-F81))</f>
        <v/>
      </c>
      <c r="H81" s="257" t="str">
        <f t="shared" si="0"/>
        <v/>
      </c>
      <c r="I81" s="257" t="str">
        <f t="shared" si="1"/>
        <v/>
      </c>
    </row>
    <row r="82" spans="2:9">
      <c r="B82" s="257" t="str">
        <f t="shared" si="2"/>
        <v/>
      </c>
      <c r="C82" s="257" t="str">
        <f t="shared" si="3"/>
        <v/>
      </c>
      <c r="D82" s="258" t="str">
        <f t="shared" si="4"/>
        <v/>
      </c>
      <c r="E82" s="257" t="str">
        <f>IF(D81=$I$12,SUM($E$20:E81),IF(D82="","",$H$14))</f>
        <v/>
      </c>
      <c r="F82" s="257" t="str">
        <f>IF(D81=$I$12,SUM($F$20:F81),IF(D82="","",I81*($F$12/12)))</f>
        <v/>
      </c>
      <c r="G82" s="257" t="str">
        <f>IF(D81=$I$12,SUM($G$20:G81),IF(D82="","",E82-F82))</f>
        <v/>
      </c>
      <c r="H82" s="257" t="str">
        <f t="shared" si="0"/>
        <v/>
      </c>
      <c r="I82" s="257" t="str">
        <f t="shared" si="1"/>
        <v/>
      </c>
    </row>
    <row r="83" spans="2:9">
      <c r="B83" s="257" t="str">
        <f t="shared" si="2"/>
        <v/>
      </c>
      <c r="C83" s="257" t="str">
        <f t="shared" si="3"/>
        <v/>
      </c>
      <c r="D83" s="258" t="str">
        <f t="shared" si="4"/>
        <v/>
      </c>
      <c r="E83" s="257" t="str">
        <f>IF(D82=$I$12,SUM($E$20:E82),IF(D83="","",$H$14))</f>
        <v/>
      </c>
      <c r="F83" s="257" t="str">
        <f>IF(D82=$I$12,SUM($F$20:F82),IF(D83="","",I82*($F$12/12)))</f>
        <v/>
      </c>
      <c r="G83" s="257" t="str">
        <f>IF(D82=$I$12,SUM($G$20:G82),IF(D83="","",E83-F83))</f>
        <v/>
      </c>
      <c r="H83" s="257" t="str">
        <f t="shared" si="0"/>
        <v/>
      </c>
      <c r="I83" s="257" t="str">
        <f t="shared" si="1"/>
        <v/>
      </c>
    </row>
    <row r="84" spans="2:9">
      <c r="B84" s="257" t="str">
        <f t="shared" si="2"/>
        <v/>
      </c>
      <c r="C84" s="257" t="str">
        <f t="shared" si="3"/>
        <v/>
      </c>
      <c r="D84" s="258" t="str">
        <f t="shared" si="4"/>
        <v/>
      </c>
      <c r="E84" s="257" t="str">
        <f>IF(D83=$I$12,SUM($E$20:E83),IF(D84="","",$H$14))</f>
        <v/>
      </c>
      <c r="F84" s="257" t="str">
        <f>IF(D83=$I$12,SUM($F$20:F83),IF(D84="","",I83*($F$12/12)))</f>
        <v/>
      </c>
      <c r="G84" s="257" t="str">
        <f>IF(D83=$I$12,SUM($G$20:G83),IF(D84="","",E84-F84))</f>
        <v/>
      </c>
      <c r="H84" s="257" t="str">
        <f t="shared" ref="H84:H147" si="7">IF(D83=$I$12,0,IF(D84="","",H83+G84))</f>
        <v/>
      </c>
      <c r="I84" s="257" t="str">
        <f t="shared" ref="I84:I147" si="8">IF(D83=$I$12,0,IF(D84="","",I83-G84))</f>
        <v/>
      </c>
    </row>
    <row r="85" spans="2:9">
      <c r="B85" s="257" t="str">
        <f t="shared" ref="B85:B148" si="9">IF(D85="","",(B84+1)-(12*(C85-C84)))</f>
        <v/>
      </c>
      <c r="C85" s="257" t="str">
        <f t="shared" ref="C85:C148" si="10">IF(D85="","",IF(B84=12,C84+1,C84))</f>
        <v/>
      </c>
      <c r="D85" s="258" t="str">
        <f t="shared" ref="D85:D148" si="11">IF(D84="","",IF(D84=INT(ROUND($I$12,0)),"",D84+1))</f>
        <v/>
      </c>
      <c r="E85" s="257" t="str">
        <f>IF(D84=$I$12,SUM($E$20:E84),IF(D85="","",$H$14))</f>
        <v/>
      </c>
      <c r="F85" s="257" t="str">
        <f>IF(D84=$I$12,SUM($F$20:F84),IF(D85="","",I84*($F$12/12)))</f>
        <v/>
      </c>
      <c r="G85" s="257" t="str">
        <f>IF(D84=$I$12,SUM($G$20:G84),IF(D85="","",E85-F85))</f>
        <v/>
      </c>
      <c r="H85" s="257" t="str">
        <f t="shared" si="7"/>
        <v/>
      </c>
      <c r="I85" s="257" t="str">
        <f t="shared" si="8"/>
        <v/>
      </c>
    </row>
    <row r="86" spans="2:9">
      <c r="B86" s="257" t="str">
        <f t="shared" si="9"/>
        <v/>
      </c>
      <c r="C86" s="257" t="str">
        <f t="shared" si="10"/>
        <v/>
      </c>
      <c r="D86" s="258" t="str">
        <f t="shared" si="11"/>
        <v/>
      </c>
      <c r="E86" s="257" t="str">
        <f>IF(D85=$I$12,SUM($E$20:E85),IF(D86="","",$H$14))</f>
        <v/>
      </c>
      <c r="F86" s="257" t="str">
        <f>IF(D85=$I$12,SUM($F$20:F85),IF(D86="","",I85*($F$12/12)))</f>
        <v/>
      </c>
      <c r="G86" s="257" t="str">
        <f>IF(D85=$I$12,SUM($G$20:G85),IF(D86="","",E86-F86))</f>
        <v/>
      </c>
      <c r="H86" s="257" t="str">
        <f t="shared" si="7"/>
        <v/>
      </c>
      <c r="I86" s="257" t="str">
        <f t="shared" si="8"/>
        <v/>
      </c>
    </row>
    <row r="87" spans="2:9">
      <c r="B87" s="257" t="str">
        <f t="shared" si="9"/>
        <v/>
      </c>
      <c r="C87" s="257" t="str">
        <f t="shared" si="10"/>
        <v/>
      </c>
      <c r="D87" s="258" t="str">
        <f t="shared" si="11"/>
        <v/>
      </c>
      <c r="E87" s="257" t="str">
        <f>IF(D86=$I$12,SUM($E$20:E86),IF(D87="","",$H$14))</f>
        <v/>
      </c>
      <c r="F87" s="257" t="str">
        <f>IF(D86=$I$12,SUM($F$20:F86),IF(D87="","",I86*($F$12/12)))</f>
        <v/>
      </c>
      <c r="G87" s="257" t="str">
        <f>IF(D86=$I$12,SUM($G$20:G86),IF(D87="","",E87-F87))</f>
        <v/>
      </c>
      <c r="H87" s="257" t="str">
        <f t="shared" si="7"/>
        <v/>
      </c>
      <c r="I87" s="257" t="str">
        <f t="shared" si="8"/>
        <v/>
      </c>
    </row>
    <row r="88" spans="2:9">
      <c r="B88" s="257" t="str">
        <f t="shared" si="9"/>
        <v/>
      </c>
      <c r="C88" s="257" t="str">
        <f t="shared" si="10"/>
        <v/>
      </c>
      <c r="D88" s="258" t="str">
        <f t="shared" si="11"/>
        <v/>
      </c>
      <c r="E88" s="257" t="str">
        <f>IF(D87=$I$12,SUM($E$20:E87),IF(D88="","",$H$14))</f>
        <v/>
      </c>
      <c r="F88" s="257" t="str">
        <f>IF(D87=$I$12,SUM($F$20:F87),IF(D88="","",I87*($F$12/12)))</f>
        <v/>
      </c>
      <c r="G88" s="257" t="str">
        <f>IF(D87=$I$12,SUM($G$20:G87),IF(D88="","",E88-F88))</f>
        <v/>
      </c>
      <c r="H88" s="257" t="str">
        <f t="shared" si="7"/>
        <v/>
      </c>
      <c r="I88" s="257" t="str">
        <f t="shared" si="8"/>
        <v/>
      </c>
    </row>
    <row r="89" spans="2:9">
      <c r="B89" s="257" t="str">
        <f t="shared" si="9"/>
        <v/>
      </c>
      <c r="C89" s="257" t="str">
        <f t="shared" si="10"/>
        <v/>
      </c>
      <c r="D89" s="258" t="str">
        <f t="shared" si="11"/>
        <v/>
      </c>
      <c r="E89" s="257" t="str">
        <f>IF(D88=$I$12,SUM($E$20:E88),IF(D89="","",$H$14))</f>
        <v/>
      </c>
      <c r="F89" s="257" t="str">
        <f>IF(D88=$I$12,SUM($F$20:F88),IF(D89="","",I88*($F$12/12)))</f>
        <v/>
      </c>
      <c r="G89" s="257" t="str">
        <f>IF(D88=$I$12,SUM($G$20:G88),IF(D89="","",E89-F89))</f>
        <v/>
      </c>
      <c r="H89" s="257" t="str">
        <f t="shared" si="7"/>
        <v/>
      </c>
      <c r="I89" s="257" t="str">
        <f t="shared" si="8"/>
        <v/>
      </c>
    </row>
    <row r="90" spans="2:9">
      <c r="B90" s="257" t="str">
        <f t="shared" si="9"/>
        <v/>
      </c>
      <c r="C90" s="257" t="str">
        <f t="shared" si="10"/>
        <v/>
      </c>
      <c r="D90" s="258" t="str">
        <f t="shared" si="11"/>
        <v/>
      </c>
      <c r="E90" s="257" t="str">
        <f>IF(D89=$I$12,SUM($E$20:E89),IF(D90="","",$H$14))</f>
        <v/>
      </c>
      <c r="F90" s="257" t="str">
        <f>IF(D89=$I$12,SUM($F$20:F89),IF(D90="","",I89*($F$12/12)))</f>
        <v/>
      </c>
      <c r="G90" s="257" t="str">
        <f>IF(D89=$I$12,SUM($G$20:G89),IF(D90="","",E90-F90))</f>
        <v/>
      </c>
      <c r="H90" s="257" t="str">
        <f t="shared" si="7"/>
        <v/>
      </c>
      <c r="I90" s="257" t="str">
        <f t="shared" si="8"/>
        <v/>
      </c>
    </row>
    <row r="91" spans="2:9">
      <c r="B91" s="257" t="str">
        <f t="shared" si="9"/>
        <v/>
      </c>
      <c r="C91" s="257" t="str">
        <f t="shared" si="10"/>
        <v/>
      </c>
      <c r="D91" s="258" t="str">
        <f t="shared" si="11"/>
        <v/>
      </c>
      <c r="E91" s="257" t="str">
        <f>IF(D90=$I$12,SUM($E$20:E90),IF(D91="","",$H$14))</f>
        <v/>
      </c>
      <c r="F91" s="257" t="str">
        <f>IF(D90=$I$12,SUM($F$20:F90),IF(D91="","",I90*($F$12/12)))</f>
        <v/>
      </c>
      <c r="G91" s="257" t="str">
        <f>IF(D90=$I$12,SUM($G$20:G90),IF(D91="","",E91-F91))</f>
        <v/>
      </c>
      <c r="H91" s="257" t="str">
        <f t="shared" si="7"/>
        <v/>
      </c>
      <c r="I91" s="257" t="str">
        <f t="shared" si="8"/>
        <v/>
      </c>
    </row>
    <row r="92" spans="2:9">
      <c r="B92" s="257" t="str">
        <f t="shared" si="9"/>
        <v/>
      </c>
      <c r="C92" s="257" t="str">
        <f t="shared" si="10"/>
        <v/>
      </c>
      <c r="D92" s="258" t="str">
        <f t="shared" si="11"/>
        <v/>
      </c>
      <c r="E92" s="257" t="str">
        <f>IF(D91=$I$12,SUM($E$20:E91),IF(D92="","",$H$14))</f>
        <v/>
      </c>
      <c r="F92" s="257" t="str">
        <f>IF(D91=$I$12,SUM($F$20:F91),IF(D92="","",I91*($F$12/12)))</f>
        <v/>
      </c>
      <c r="G92" s="257" t="str">
        <f>IF(D91=$I$12,SUM($G$20:G91),IF(D92="","",E92-F92))</f>
        <v/>
      </c>
      <c r="H92" s="257" t="str">
        <f t="shared" si="7"/>
        <v/>
      </c>
      <c r="I92" s="257" t="str">
        <f t="shared" si="8"/>
        <v/>
      </c>
    </row>
    <row r="93" spans="2:9">
      <c r="B93" s="257" t="str">
        <f t="shared" si="9"/>
        <v/>
      </c>
      <c r="C93" s="257" t="str">
        <f t="shared" si="10"/>
        <v/>
      </c>
      <c r="D93" s="258" t="str">
        <f t="shared" si="11"/>
        <v/>
      </c>
      <c r="E93" s="257" t="str">
        <f>IF(D92=$I$12,SUM($E$20:E92),IF(D93="","",$H$14))</f>
        <v/>
      </c>
      <c r="F93" s="257" t="str">
        <f>IF(D92=$I$12,SUM($F$20:F92),IF(D93="","",I92*($F$12/12)))</f>
        <v/>
      </c>
      <c r="G93" s="257" t="str">
        <f>IF(D92=$I$12,SUM($G$20:G92),IF(D93="","",E93-F93))</f>
        <v/>
      </c>
      <c r="H93" s="257" t="str">
        <f t="shared" si="7"/>
        <v/>
      </c>
      <c r="I93" s="257" t="str">
        <f t="shared" si="8"/>
        <v/>
      </c>
    </row>
    <row r="94" spans="2:9">
      <c r="B94" s="257" t="str">
        <f t="shared" si="9"/>
        <v/>
      </c>
      <c r="C94" s="257" t="str">
        <f t="shared" si="10"/>
        <v/>
      </c>
      <c r="D94" s="258" t="str">
        <f t="shared" si="11"/>
        <v/>
      </c>
      <c r="E94" s="257" t="str">
        <f>IF(D93=$I$12,SUM($E$20:E93),IF(D94="","",$H$14))</f>
        <v/>
      </c>
      <c r="F94" s="257" t="str">
        <f>IF(D93=$I$12,SUM($F$20:F93),IF(D94="","",I93*($F$12/12)))</f>
        <v/>
      </c>
      <c r="G94" s="257" t="str">
        <f>IF(D93=$I$12,SUM($G$20:G93),IF(D94="","",E94-F94))</f>
        <v/>
      </c>
      <c r="H94" s="257" t="str">
        <f t="shared" si="7"/>
        <v/>
      </c>
      <c r="I94" s="257" t="str">
        <f t="shared" si="8"/>
        <v/>
      </c>
    </row>
    <row r="95" spans="2:9">
      <c r="B95" s="257" t="str">
        <f t="shared" si="9"/>
        <v/>
      </c>
      <c r="C95" s="257" t="str">
        <f t="shared" si="10"/>
        <v/>
      </c>
      <c r="D95" s="258" t="str">
        <f t="shared" si="11"/>
        <v/>
      </c>
      <c r="E95" s="257" t="str">
        <f>IF(D94=$I$12,SUM($E$20:E94),IF(D95="","",$H$14))</f>
        <v/>
      </c>
      <c r="F95" s="257" t="str">
        <f>IF(D94=$I$12,SUM($F$20:F94),IF(D95="","",I94*($F$12/12)))</f>
        <v/>
      </c>
      <c r="G95" s="257" t="str">
        <f>IF(D94=$I$12,SUM($G$20:G94),IF(D95="","",E95-F95))</f>
        <v/>
      </c>
      <c r="H95" s="257" t="str">
        <f t="shared" si="7"/>
        <v/>
      </c>
      <c r="I95" s="257" t="str">
        <f t="shared" si="8"/>
        <v/>
      </c>
    </row>
    <row r="96" spans="2:9">
      <c r="B96" s="257" t="str">
        <f t="shared" si="9"/>
        <v/>
      </c>
      <c r="C96" s="257" t="str">
        <f t="shared" si="10"/>
        <v/>
      </c>
      <c r="D96" s="258" t="str">
        <f t="shared" si="11"/>
        <v/>
      </c>
      <c r="E96" s="257" t="str">
        <f>IF(D95=$I$12,SUM($E$20:E95),IF(D96="","",$H$14))</f>
        <v/>
      </c>
      <c r="F96" s="257" t="str">
        <f>IF(D95=$I$12,SUM($F$20:F95),IF(D96="","",I95*($F$12/12)))</f>
        <v/>
      </c>
      <c r="G96" s="257" t="str">
        <f>IF(D95=$I$12,SUM($G$20:G95),IF(D96="","",E96-F96))</f>
        <v/>
      </c>
      <c r="H96" s="257" t="str">
        <f t="shared" si="7"/>
        <v/>
      </c>
      <c r="I96" s="257" t="str">
        <f t="shared" si="8"/>
        <v/>
      </c>
    </row>
    <row r="97" spans="2:9">
      <c r="B97" s="257" t="str">
        <f t="shared" si="9"/>
        <v/>
      </c>
      <c r="C97" s="257" t="str">
        <f t="shared" si="10"/>
        <v/>
      </c>
      <c r="D97" s="258" t="str">
        <f t="shared" si="11"/>
        <v/>
      </c>
      <c r="E97" s="257" t="str">
        <f>IF(D96=$I$12,SUM($E$20:E96),IF(D97="","",$H$14))</f>
        <v/>
      </c>
      <c r="F97" s="257" t="str">
        <f>IF(D96=$I$12,SUM($F$20:F96),IF(D97="","",I96*($F$12/12)))</f>
        <v/>
      </c>
      <c r="G97" s="257" t="str">
        <f>IF(D96=$I$12,SUM($G$20:G96),IF(D97="","",E97-F97))</f>
        <v/>
      </c>
      <c r="H97" s="257" t="str">
        <f t="shared" si="7"/>
        <v/>
      </c>
      <c r="I97" s="257" t="str">
        <f t="shared" si="8"/>
        <v/>
      </c>
    </row>
    <row r="98" spans="2:9">
      <c r="B98" s="257" t="str">
        <f t="shared" si="9"/>
        <v/>
      </c>
      <c r="C98" s="257" t="str">
        <f t="shared" si="10"/>
        <v/>
      </c>
      <c r="D98" s="258" t="str">
        <f t="shared" si="11"/>
        <v/>
      </c>
      <c r="E98" s="257" t="str">
        <f>IF(D97=$I$12,SUM($E$20:E97),IF(D98="","",$H$14))</f>
        <v/>
      </c>
      <c r="F98" s="257" t="str">
        <f>IF(D97=$I$12,SUM($F$20:F97),IF(D98="","",I97*($F$12/12)))</f>
        <v/>
      </c>
      <c r="G98" s="257" t="str">
        <f>IF(D97=$I$12,SUM($G$20:G97),IF(D98="","",E98-F98))</f>
        <v/>
      </c>
      <c r="H98" s="257" t="str">
        <f t="shared" si="7"/>
        <v/>
      </c>
      <c r="I98" s="257" t="str">
        <f t="shared" si="8"/>
        <v/>
      </c>
    </row>
    <row r="99" spans="2:9">
      <c r="B99" s="257" t="str">
        <f t="shared" si="9"/>
        <v/>
      </c>
      <c r="C99" s="257" t="str">
        <f t="shared" si="10"/>
        <v/>
      </c>
      <c r="D99" s="258" t="str">
        <f t="shared" si="11"/>
        <v/>
      </c>
      <c r="E99" s="257" t="str">
        <f>IF(D98=$I$12,SUM($E$20:E98),IF(D99="","",$H$14))</f>
        <v/>
      </c>
      <c r="F99" s="257" t="str">
        <f>IF(D98=$I$12,SUM($F$20:F98),IF(D99="","",I98*($F$12/12)))</f>
        <v/>
      </c>
      <c r="G99" s="257" t="str">
        <f>IF(D98=$I$12,SUM($G$20:G98),IF(D99="","",E99-F99))</f>
        <v/>
      </c>
      <c r="H99" s="257" t="str">
        <f t="shared" si="7"/>
        <v/>
      </c>
      <c r="I99" s="257" t="str">
        <f t="shared" si="8"/>
        <v/>
      </c>
    </row>
    <row r="100" spans="2:9">
      <c r="B100" s="257" t="str">
        <f t="shared" si="9"/>
        <v/>
      </c>
      <c r="C100" s="257" t="str">
        <f t="shared" si="10"/>
        <v/>
      </c>
      <c r="D100" s="258" t="str">
        <f t="shared" si="11"/>
        <v/>
      </c>
      <c r="E100" s="257" t="str">
        <f>IF(D99=$I$12,SUM($E$20:E99),IF(D100="","",$H$14))</f>
        <v/>
      </c>
      <c r="F100" s="257" t="str">
        <f>IF(D99=$I$12,SUM($F$20:F99),IF(D100="","",I99*($F$12/12)))</f>
        <v/>
      </c>
      <c r="G100" s="257" t="str">
        <f>IF(D99=$I$12,SUM($G$20:G99),IF(D100="","",E100-F100))</f>
        <v/>
      </c>
      <c r="H100" s="257" t="str">
        <f t="shared" si="7"/>
        <v/>
      </c>
      <c r="I100" s="257" t="str">
        <f t="shared" si="8"/>
        <v/>
      </c>
    </row>
    <row r="101" spans="2:9">
      <c r="B101" s="257" t="str">
        <f t="shared" si="9"/>
        <v/>
      </c>
      <c r="C101" s="257" t="str">
        <f t="shared" si="10"/>
        <v/>
      </c>
      <c r="D101" s="258" t="str">
        <f t="shared" si="11"/>
        <v/>
      </c>
      <c r="E101" s="257" t="str">
        <f>IF(D100=$I$12,SUM($E$20:E100),IF(D101="","",$H$14))</f>
        <v/>
      </c>
      <c r="F101" s="257" t="str">
        <f>IF(D100=$I$12,SUM($F$20:F100),IF(D101="","",I100*($F$12/12)))</f>
        <v/>
      </c>
      <c r="G101" s="257" t="str">
        <f>IF(D100=$I$12,SUM($G$20:G100),IF(D101="","",E101-F101))</f>
        <v/>
      </c>
      <c r="H101" s="257" t="str">
        <f t="shared" si="7"/>
        <v/>
      </c>
      <c r="I101" s="257" t="str">
        <f t="shared" si="8"/>
        <v/>
      </c>
    </row>
    <row r="102" spans="2:9">
      <c r="B102" s="257" t="str">
        <f t="shared" si="9"/>
        <v/>
      </c>
      <c r="C102" s="257" t="str">
        <f t="shared" si="10"/>
        <v/>
      </c>
      <c r="D102" s="258" t="str">
        <f t="shared" si="11"/>
        <v/>
      </c>
      <c r="E102" s="257" t="str">
        <f>IF(D101=$I$12,SUM($E$20:E101),IF(D102="","",$H$14))</f>
        <v/>
      </c>
      <c r="F102" s="257" t="str">
        <f>IF(D101=$I$12,SUM($F$20:F101),IF(D102="","",I101*($F$12/12)))</f>
        <v/>
      </c>
      <c r="G102" s="257" t="str">
        <f>IF(D101=$I$12,SUM($G$20:G101),IF(D102="","",E102-F102))</f>
        <v/>
      </c>
      <c r="H102" s="257" t="str">
        <f t="shared" si="7"/>
        <v/>
      </c>
      <c r="I102" s="257" t="str">
        <f t="shared" si="8"/>
        <v/>
      </c>
    </row>
    <row r="103" spans="2:9">
      <c r="B103" s="257" t="str">
        <f t="shared" si="9"/>
        <v/>
      </c>
      <c r="C103" s="257" t="str">
        <f t="shared" si="10"/>
        <v/>
      </c>
      <c r="D103" s="258" t="str">
        <f t="shared" si="11"/>
        <v/>
      </c>
      <c r="E103" s="257" t="str">
        <f>IF(D102=$I$12,SUM($E$20:E102),IF(D103="","",$H$14))</f>
        <v/>
      </c>
      <c r="F103" s="257" t="str">
        <f>IF(D102=$I$12,SUM($F$20:F102),IF(D103="","",I102*($F$12/12)))</f>
        <v/>
      </c>
      <c r="G103" s="257" t="str">
        <f>IF(D102=$I$12,SUM($G$20:G102),IF(D103="","",E103-F103))</f>
        <v/>
      </c>
      <c r="H103" s="257" t="str">
        <f t="shared" si="7"/>
        <v/>
      </c>
      <c r="I103" s="257" t="str">
        <f t="shared" si="8"/>
        <v/>
      </c>
    </row>
    <row r="104" spans="2:9">
      <c r="B104" s="257" t="str">
        <f t="shared" si="9"/>
        <v/>
      </c>
      <c r="C104" s="257" t="str">
        <f t="shared" si="10"/>
        <v/>
      </c>
      <c r="D104" s="258" t="str">
        <f t="shared" si="11"/>
        <v/>
      </c>
      <c r="E104" s="257" t="str">
        <f>IF(D103=$I$12,SUM($E$20:E103),IF(D104="","",$H$14))</f>
        <v/>
      </c>
      <c r="F104" s="257" t="str">
        <f>IF(D103=$I$12,SUM($F$20:F103),IF(D104="","",I103*($F$12/12)))</f>
        <v/>
      </c>
      <c r="G104" s="257" t="str">
        <f>IF(D103=$I$12,SUM($G$20:G103),IF(D104="","",E104-F104))</f>
        <v/>
      </c>
      <c r="H104" s="257" t="str">
        <f t="shared" si="7"/>
        <v/>
      </c>
      <c r="I104" s="257" t="str">
        <f t="shared" si="8"/>
        <v/>
      </c>
    </row>
    <row r="105" spans="2:9">
      <c r="B105" s="257" t="str">
        <f t="shared" si="9"/>
        <v/>
      </c>
      <c r="C105" s="257" t="str">
        <f t="shared" si="10"/>
        <v/>
      </c>
      <c r="D105" s="258" t="str">
        <f t="shared" si="11"/>
        <v/>
      </c>
      <c r="E105" s="257" t="str">
        <f>IF(D104=$I$12,SUM($E$20:E104),IF(D105="","",$H$14))</f>
        <v/>
      </c>
      <c r="F105" s="257" t="str">
        <f>IF(D104=$I$12,SUM($F$20:F104),IF(D105="","",I104*($F$12/12)))</f>
        <v/>
      </c>
      <c r="G105" s="257" t="str">
        <f>IF(D104=$I$12,SUM($G$20:G104),IF(D105="","",E105-F105))</f>
        <v/>
      </c>
      <c r="H105" s="257" t="str">
        <f t="shared" si="7"/>
        <v/>
      </c>
      <c r="I105" s="257" t="str">
        <f t="shared" si="8"/>
        <v/>
      </c>
    </row>
    <row r="106" spans="2:9">
      <c r="B106" s="257" t="str">
        <f t="shared" si="9"/>
        <v/>
      </c>
      <c r="C106" s="257" t="str">
        <f t="shared" si="10"/>
        <v/>
      </c>
      <c r="D106" s="258" t="str">
        <f t="shared" si="11"/>
        <v/>
      </c>
      <c r="E106" s="257" t="str">
        <f>IF(D105=$I$12,SUM($E$20:E105),IF(D106="","",$H$14))</f>
        <v/>
      </c>
      <c r="F106" s="257" t="str">
        <f>IF(D105=$I$12,SUM($F$20:F105),IF(D106="","",I105*($F$12/12)))</f>
        <v/>
      </c>
      <c r="G106" s="257" t="str">
        <f>IF(D105=$I$12,SUM($G$20:G105),IF(D106="","",E106-F106))</f>
        <v/>
      </c>
      <c r="H106" s="257" t="str">
        <f t="shared" si="7"/>
        <v/>
      </c>
      <c r="I106" s="257" t="str">
        <f t="shared" si="8"/>
        <v/>
      </c>
    </row>
    <row r="107" spans="2:9">
      <c r="B107" s="257" t="str">
        <f t="shared" si="9"/>
        <v/>
      </c>
      <c r="C107" s="257" t="str">
        <f t="shared" si="10"/>
        <v/>
      </c>
      <c r="D107" s="258" t="str">
        <f t="shared" si="11"/>
        <v/>
      </c>
      <c r="E107" s="257" t="str">
        <f>IF(D106=$I$12,SUM($E$20:E106),IF(D107="","",$H$14))</f>
        <v/>
      </c>
      <c r="F107" s="257" t="str">
        <f>IF(D106=$I$12,SUM($F$20:F106),IF(D107="","",I106*($F$12/12)))</f>
        <v/>
      </c>
      <c r="G107" s="257" t="str">
        <f>IF(D106=$I$12,SUM($G$20:G106),IF(D107="","",E107-F107))</f>
        <v/>
      </c>
      <c r="H107" s="257" t="str">
        <f t="shared" si="7"/>
        <v/>
      </c>
      <c r="I107" s="257" t="str">
        <f t="shared" si="8"/>
        <v/>
      </c>
    </row>
    <row r="108" spans="2:9">
      <c r="B108" s="257" t="str">
        <f t="shared" si="9"/>
        <v/>
      </c>
      <c r="C108" s="257" t="str">
        <f t="shared" si="10"/>
        <v/>
      </c>
      <c r="D108" s="258" t="str">
        <f t="shared" si="11"/>
        <v/>
      </c>
      <c r="E108" s="257" t="str">
        <f>IF(D107=$I$12,SUM($E$20:E107),IF(D108="","",$H$14))</f>
        <v/>
      </c>
      <c r="F108" s="257" t="str">
        <f>IF(D107=$I$12,SUM($F$20:F107),IF(D108="","",I107*($F$12/12)))</f>
        <v/>
      </c>
      <c r="G108" s="257" t="str">
        <f>IF(D107=$I$12,SUM($G$20:G107),IF(D108="","",E108-F108))</f>
        <v/>
      </c>
      <c r="H108" s="257" t="str">
        <f t="shared" si="7"/>
        <v/>
      </c>
      <c r="I108" s="257" t="str">
        <f t="shared" si="8"/>
        <v/>
      </c>
    </row>
    <row r="109" spans="2:9">
      <c r="B109" s="257" t="str">
        <f t="shared" si="9"/>
        <v/>
      </c>
      <c r="C109" s="257" t="str">
        <f t="shared" si="10"/>
        <v/>
      </c>
      <c r="D109" s="258" t="str">
        <f t="shared" si="11"/>
        <v/>
      </c>
      <c r="E109" s="257" t="str">
        <f>IF(D108=$I$12,SUM($E$20:E108),IF(D109="","",$H$14))</f>
        <v/>
      </c>
      <c r="F109" s="257" t="str">
        <f>IF(D108=$I$12,SUM($F$20:F108),IF(D109="","",I108*($F$12/12)))</f>
        <v/>
      </c>
      <c r="G109" s="257" t="str">
        <f>IF(D108=$I$12,SUM($G$20:G108),IF(D109="","",E109-F109))</f>
        <v/>
      </c>
      <c r="H109" s="257" t="str">
        <f t="shared" si="7"/>
        <v/>
      </c>
      <c r="I109" s="257" t="str">
        <f t="shared" si="8"/>
        <v/>
      </c>
    </row>
    <row r="110" spans="2:9">
      <c r="B110" s="257" t="str">
        <f t="shared" si="9"/>
        <v/>
      </c>
      <c r="C110" s="257" t="str">
        <f t="shared" si="10"/>
        <v/>
      </c>
      <c r="D110" s="258" t="str">
        <f t="shared" si="11"/>
        <v/>
      </c>
      <c r="E110" s="257" t="str">
        <f>IF(D109=$I$12,SUM($E$20:E109),IF(D110="","",$H$14))</f>
        <v/>
      </c>
      <c r="F110" s="257" t="str">
        <f>IF(D109=$I$12,SUM($F$20:F109),IF(D110="","",I109*($F$12/12)))</f>
        <v/>
      </c>
      <c r="G110" s="257" t="str">
        <f>IF(D109=$I$12,SUM($G$20:G109),IF(D110="","",E110-F110))</f>
        <v/>
      </c>
      <c r="H110" s="257" t="str">
        <f t="shared" si="7"/>
        <v/>
      </c>
      <c r="I110" s="257" t="str">
        <f t="shared" si="8"/>
        <v/>
      </c>
    </row>
    <row r="111" spans="2:9">
      <c r="B111" s="257" t="str">
        <f t="shared" si="9"/>
        <v/>
      </c>
      <c r="C111" s="257" t="str">
        <f t="shared" si="10"/>
        <v/>
      </c>
      <c r="D111" s="258" t="str">
        <f t="shared" si="11"/>
        <v/>
      </c>
      <c r="E111" s="257" t="str">
        <f>IF(D110=$I$12,SUM($E$20:E110),IF(D111="","",$H$14))</f>
        <v/>
      </c>
      <c r="F111" s="257" t="str">
        <f>IF(D110=$I$12,SUM($F$20:F110),IF(D111="","",I110*($F$12/12)))</f>
        <v/>
      </c>
      <c r="G111" s="257" t="str">
        <f>IF(D110=$I$12,SUM($G$20:G110),IF(D111="","",E111-F111))</f>
        <v/>
      </c>
      <c r="H111" s="257" t="str">
        <f t="shared" si="7"/>
        <v/>
      </c>
      <c r="I111" s="257" t="str">
        <f t="shared" si="8"/>
        <v/>
      </c>
    </row>
    <row r="112" spans="2:9">
      <c r="B112" s="257" t="str">
        <f t="shared" si="9"/>
        <v/>
      </c>
      <c r="C112" s="257" t="str">
        <f t="shared" si="10"/>
        <v/>
      </c>
      <c r="D112" s="258" t="str">
        <f t="shared" si="11"/>
        <v/>
      </c>
      <c r="E112" s="257" t="str">
        <f>IF(D111=$I$12,SUM($E$20:E111),IF(D112="","",$H$14))</f>
        <v/>
      </c>
      <c r="F112" s="257" t="str">
        <f>IF(D111=$I$12,SUM($F$20:F111),IF(D112="","",I111*($F$12/12)))</f>
        <v/>
      </c>
      <c r="G112" s="257" t="str">
        <f>IF(D111=$I$12,SUM($G$20:G111),IF(D112="","",E112-F112))</f>
        <v/>
      </c>
      <c r="H112" s="257" t="str">
        <f t="shared" si="7"/>
        <v/>
      </c>
      <c r="I112" s="257" t="str">
        <f t="shared" si="8"/>
        <v/>
      </c>
    </row>
    <row r="113" spans="2:9">
      <c r="B113" s="257" t="str">
        <f t="shared" si="9"/>
        <v/>
      </c>
      <c r="C113" s="257" t="str">
        <f t="shared" si="10"/>
        <v/>
      </c>
      <c r="D113" s="258" t="str">
        <f t="shared" si="11"/>
        <v/>
      </c>
      <c r="E113" s="257" t="str">
        <f>IF(D112=$I$12,SUM($E$20:E112),IF(D113="","",$H$14))</f>
        <v/>
      </c>
      <c r="F113" s="257" t="str">
        <f>IF(D112=$I$12,SUM($F$20:F112),IF(D113="","",I112*($F$12/12)))</f>
        <v/>
      </c>
      <c r="G113" s="257" t="str">
        <f>IF(D112=$I$12,SUM($G$20:G112),IF(D113="","",E113-F113))</f>
        <v/>
      </c>
      <c r="H113" s="257" t="str">
        <f t="shared" si="7"/>
        <v/>
      </c>
      <c r="I113" s="257" t="str">
        <f t="shared" si="8"/>
        <v/>
      </c>
    </row>
    <row r="114" spans="2:9">
      <c r="B114" s="257" t="str">
        <f t="shared" si="9"/>
        <v/>
      </c>
      <c r="C114" s="257" t="str">
        <f t="shared" si="10"/>
        <v/>
      </c>
      <c r="D114" s="258" t="str">
        <f t="shared" si="11"/>
        <v/>
      </c>
      <c r="E114" s="257" t="str">
        <f>IF(D113=$I$12,SUM($E$20:E113),IF(D114="","",$H$14))</f>
        <v/>
      </c>
      <c r="F114" s="257" t="str">
        <f>IF(D113=$I$12,SUM($F$20:F113),IF(D114="","",I113*($F$12/12)))</f>
        <v/>
      </c>
      <c r="G114" s="257" t="str">
        <f>IF(D113=$I$12,SUM($G$20:G113),IF(D114="","",E114-F114))</f>
        <v/>
      </c>
      <c r="H114" s="257" t="str">
        <f t="shared" si="7"/>
        <v/>
      </c>
      <c r="I114" s="257" t="str">
        <f t="shared" si="8"/>
        <v/>
      </c>
    </row>
    <row r="115" spans="2:9">
      <c r="B115" s="257" t="str">
        <f t="shared" si="9"/>
        <v/>
      </c>
      <c r="C115" s="257" t="str">
        <f t="shared" si="10"/>
        <v/>
      </c>
      <c r="D115" s="258" t="str">
        <f t="shared" si="11"/>
        <v/>
      </c>
      <c r="E115" s="257" t="str">
        <f>IF(D114=$I$12,SUM($E$20:E114),IF(D115="","",$H$14))</f>
        <v/>
      </c>
      <c r="F115" s="257" t="str">
        <f>IF(D114=$I$12,SUM($F$20:F114),IF(D115="","",I114*($F$12/12)))</f>
        <v/>
      </c>
      <c r="G115" s="257" t="str">
        <f>IF(D114=$I$12,SUM($G$20:G114),IF(D115="","",E115-F115))</f>
        <v/>
      </c>
      <c r="H115" s="257" t="str">
        <f t="shared" si="7"/>
        <v/>
      </c>
      <c r="I115" s="257" t="str">
        <f t="shared" si="8"/>
        <v/>
      </c>
    </row>
    <row r="116" spans="2:9">
      <c r="B116" s="257" t="str">
        <f t="shared" si="9"/>
        <v/>
      </c>
      <c r="C116" s="257" t="str">
        <f t="shared" si="10"/>
        <v/>
      </c>
      <c r="D116" s="258" t="str">
        <f t="shared" si="11"/>
        <v/>
      </c>
      <c r="E116" s="257" t="str">
        <f>IF(D115=$I$12,SUM($E$20:E115),IF(D116="","",$H$14))</f>
        <v/>
      </c>
      <c r="F116" s="257" t="str">
        <f>IF(D115=$I$12,SUM($F$20:F115),IF(D116="","",I115*($F$12/12)))</f>
        <v/>
      </c>
      <c r="G116" s="257" t="str">
        <f>IF(D115=$I$12,SUM($G$20:G115),IF(D116="","",E116-F116))</f>
        <v/>
      </c>
      <c r="H116" s="257" t="str">
        <f t="shared" si="7"/>
        <v/>
      </c>
      <c r="I116" s="257" t="str">
        <f t="shared" si="8"/>
        <v/>
      </c>
    </row>
    <row r="117" spans="2:9">
      <c r="B117" s="257" t="str">
        <f t="shared" si="9"/>
        <v/>
      </c>
      <c r="C117" s="257" t="str">
        <f t="shared" si="10"/>
        <v/>
      </c>
      <c r="D117" s="258" t="str">
        <f t="shared" si="11"/>
        <v/>
      </c>
      <c r="E117" s="257" t="str">
        <f>IF(D116=$I$12,SUM($E$20:E116),IF(D117="","",$H$14))</f>
        <v/>
      </c>
      <c r="F117" s="257" t="str">
        <f>IF(D116=$I$12,SUM($F$20:F116),IF(D117="","",I116*($F$12/12)))</f>
        <v/>
      </c>
      <c r="G117" s="257" t="str">
        <f>IF(D116=$I$12,SUM($G$20:G116),IF(D117="","",E117-F117))</f>
        <v/>
      </c>
      <c r="H117" s="257" t="str">
        <f t="shared" si="7"/>
        <v/>
      </c>
      <c r="I117" s="257" t="str">
        <f t="shared" si="8"/>
        <v/>
      </c>
    </row>
    <row r="118" spans="2:9">
      <c r="B118" s="257" t="str">
        <f t="shared" si="9"/>
        <v/>
      </c>
      <c r="C118" s="257" t="str">
        <f t="shared" si="10"/>
        <v/>
      </c>
      <c r="D118" s="258" t="str">
        <f t="shared" si="11"/>
        <v/>
      </c>
      <c r="E118" s="257" t="str">
        <f>IF(D117=$I$12,SUM($E$20:E117),IF(D118="","",$H$14))</f>
        <v/>
      </c>
      <c r="F118" s="257" t="str">
        <f>IF(D117=$I$12,SUM($F$20:F117),IF(D118="","",I117*($F$12/12)))</f>
        <v/>
      </c>
      <c r="G118" s="257" t="str">
        <f>IF(D117=$I$12,SUM($G$20:G117),IF(D118="","",E118-F118))</f>
        <v/>
      </c>
      <c r="H118" s="257" t="str">
        <f t="shared" si="7"/>
        <v/>
      </c>
      <c r="I118" s="257" t="str">
        <f t="shared" si="8"/>
        <v/>
      </c>
    </row>
    <row r="119" spans="2:9">
      <c r="B119" s="257" t="str">
        <f t="shared" si="9"/>
        <v/>
      </c>
      <c r="C119" s="257" t="str">
        <f t="shared" si="10"/>
        <v/>
      </c>
      <c r="D119" s="258" t="str">
        <f t="shared" si="11"/>
        <v/>
      </c>
      <c r="E119" s="257" t="str">
        <f>IF(D118=$I$12,SUM($E$20:E118),IF(D119="","",$H$14))</f>
        <v/>
      </c>
      <c r="F119" s="257" t="str">
        <f>IF(D118=$I$12,SUM($F$20:F118),IF(D119="","",I118*($F$12/12)))</f>
        <v/>
      </c>
      <c r="G119" s="257" t="str">
        <f>IF(D118=$I$12,SUM($G$20:G118),IF(D119="","",E119-F119))</f>
        <v/>
      </c>
      <c r="H119" s="257" t="str">
        <f t="shared" si="7"/>
        <v/>
      </c>
      <c r="I119" s="257" t="str">
        <f t="shared" si="8"/>
        <v/>
      </c>
    </row>
    <row r="120" spans="2:9">
      <c r="B120" s="257" t="str">
        <f t="shared" si="9"/>
        <v/>
      </c>
      <c r="C120" s="257" t="str">
        <f t="shared" si="10"/>
        <v/>
      </c>
      <c r="D120" s="258" t="str">
        <f t="shared" si="11"/>
        <v/>
      </c>
      <c r="E120" s="257" t="str">
        <f>IF(D119=$I$12,SUM($E$20:E119),IF(D120="","",$H$14))</f>
        <v/>
      </c>
      <c r="F120" s="257" t="str">
        <f>IF(D119=$I$12,SUM($F$20:F119),IF(D120="","",I119*($F$12/12)))</f>
        <v/>
      </c>
      <c r="G120" s="257" t="str">
        <f>IF(D119=$I$12,SUM($G$20:G119),IF(D120="","",E120-F120))</f>
        <v/>
      </c>
      <c r="H120" s="257" t="str">
        <f t="shared" si="7"/>
        <v/>
      </c>
      <c r="I120" s="257" t="str">
        <f t="shared" si="8"/>
        <v/>
      </c>
    </row>
    <row r="121" spans="2:9">
      <c r="B121" s="257" t="str">
        <f t="shared" si="9"/>
        <v/>
      </c>
      <c r="C121" s="257" t="str">
        <f t="shared" si="10"/>
        <v/>
      </c>
      <c r="D121" s="258" t="str">
        <f t="shared" si="11"/>
        <v/>
      </c>
      <c r="E121" s="257" t="str">
        <f>IF(D120=$I$12,SUM($E$20:E120),IF(D121="","",$H$14))</f>
        <v/>
      </c>
      <c r="F121" s="257" t="str">
        <f>IF(D120=$I$12,SUM($F$20:F120),IF(D121="","",I120*($F$12/12)))</f>
        <v/>
      </c>
      <c r="G121" s="257" t="str">
        <f>IF(D120=$I$12,SUM($G$20:G120),IF(D121="","",E121-F121))</f>
        <v/>
      </c>
      <c r="H121" s="257" t="str">
        <f t="shared" si="7"/>
        <v/>
      </c>
      <c r="I121" s="257" t="str">
        <f t="shared" si="8"/>
        <v/>
      </c>
    </row>
    <row r="122" spans="2:9">
      <c r="B122" s="257" t="str">
        <f t="shared" si="9"/>
        <v/>
      </c>
      <c r="C122" s="257" t="str">
        <f t="shared" si="10"/>
        <v/>
      </c>
      <c r="D122" s="258" t="str">
        <f t="shared" si="11"/>
        <v/>
      </c>
      <c r="E122" s="257" t="str">
        <f>IF(D121=$I$12,SUM($E$20:E121),IF(D122="","",$H$14))</f>
        <v/>
      </c>
      <c r="F122" s="257" t="str">
        <f>IF(D121=$I$12,SUM($F$20:F121),IF(D122="","",I121*($F$12/12)))</f>
        <v/>
      </c>
      <c r="G122" s="257" t="str">
        <f>IF(D121=$I$12,SUM($G$20:G121),IF(D122="","",E122-F122))</f>
        <v/>
      </c>
      <c r="H122" s="257" t="str">
        <f t="shared" si="7"/>
        <v/>
      </c>
      <c r="I122" s="257" t="str">
        <f t="shared" si="8"/>
        <v/>
      </c>
    </row>
    <row r="123" spans="2:9">
      <c r="B123" s="257" t="str">
        <f t="shared" si="9"/>
        <v/>
      </c>
      <c r="C123" s="257" t="str">
        <f t="shared" si="10"/>
        <v/>
      </c>
      <c r="D123" s="258" t="str">
        <f t="shared" si="11"/>
        <v/>
      </c>
      <c r="E123" s="257" t="str">
        <f>IF(D122=$I$12,SUM($E$20:E122),IF(D123="","",$H$14))</f>
        <v/>
      </c>
      <c r="F123" s="257" t="str">
        <f>IF(D122=$I$12,SUM($F$20:F122),IF(D123="","",I122*($F$12/12)))</f>
        <v/>
      </c>
      <c r="G123" s="257" t="str">
        <f>IF(D122=$I$12,SUM($G$20:G122),IF(D123="","",E123-F123))</f>
        <v/>
      </c>
      <c r="H123" s="257" t="str">
        <f t="shared" si="7"/>
        <v/>
      </c>
      <c r="I123" s="257" t="str">
        <f t="shared" si="8"/>
        <v/>
      </c>
    </row>
    <row r="124" spans="2:9">
      <c r="B124" s="257" t="str">
        <f t="shared" si="9"/>
        <v/>
      </c>
      <c r="C124" s="257" t="str">
        <f t="shared" si="10"/>
        <v/>
      </c>
      <c r="D124" s="258" t="str">
        <f t="shared" si="11"/>
        <v/>
      </c>
      <c r="E124" s="257" t="str">
        <f>IF(D123=$I$12,SUM($E$20:E123),IF(D124="","",$H$14))</f>
        <v/>
      </c>
      <c r="F124" s="257" t="str">
        <f>IF(D123=$I$12,SUM($F$20:F123),IF(D124="","",I123*($F$12/12)))</f>
        <v/>
      </c>
      <c r="G124" s="257" t="str">
        <f>IF(D123=$I$12,SUM($G$20:G123),IF(D124="","",E124-F124))</f>
        <v/>
      </c>
      <c r="H124" s="257" t="str">
        <f t="shared" si="7"/>
        <v/>
      </c>
      <c r="I124" s="257" t="str">
        <f t="shared" si="8"/>
        <v/>
      </c>
    </row>
    <row r="125" spans="2:9">
      <c r="B125" s="257" t="str">
        <f t="shared" si="9"/>
        <v/>
      </c>
      <c r="C125" s="257" t="str">
        <f t="shared" si="10"/>
        <v/>
      </c>
      <c r="D125" s="258" t="str">
        <f t="shared" si="11"/>
        <v/>
      </c>
      <c r="E125" s="257" t="str">
        <f>IF(D124=$I$12,SUM($E$20:E124),IF(D125="","",$H$14))</f>
        <v/>
      </c>
      <c r="F125" s="257" t="str">
        <f>IF(D124=$I$12,SUM($F$20:F124),IF(D125="","",I124*($F$12/12)))</f>
        <v/>
      </c>
      <c r="G125" s="257" t="str">
        <f>IF(D124=$I$12,SUM($G$20:G124),IF(D125="","",E125-F125))</f>
        <v/>
      </c>
      <c r="H125" s="257" t="str">
        <f t="shared" si="7"/>
        <v/>
      </c>
      <c r="I125" s="257" t="str">
        <f t="shared" si="8"/>
        <v/>
      </c>
    </row>
    <row r="126" spans="2:9">
      <c r="B126" s="257" t="str">
        <f t="shared" si="9"/>
        <v/>
      </c>
      <c r="C126" s="257" t="str">
        <f t="shared" si="10"/>
        <v/>
      </c>
      <c r="D126" s="258" t="str">
        <f t="shared" si="11"/>
        <v/>
      </c>
      <c r="E126" s="257" t="str">
        <f>IF(D125=$I$12,SUM($E$20:E125),IF(D126="","",$H$14))</f>
        <v/>
      </c>
      <c r="F126" s="257" t="str">
        <f>IF(D125=$I$12,SUM($F$20:F125),IF(D126="","",I125*($F$12/12)))</f>
        <v/>
      </c>
      <c r="G126" s="257" t="str">
        <f>IF(D125=$I$12,SUM($G$20:G125),IF(D126="","",E126-F126))</f>
        <v/>
      </c>
      <c r="H126" s="257" t="str">
        <f t="shared" si="7"/>
        <v/>
      </c>
      <c r="I126" s="257" t="str">
        <f t="shared" si="8"/>
        <v/>
      </c>
    </row>
    <row r="127" spans="2:9">
      <c r="B127" s="257" t="str">
        <f t="shared" si="9"/>
        <v/>
      </c>
      <c r="C127" s="257" t="str">
        <f t="shared" si="10"/>
        <v/>
      </c>
      <c r="D127" s="258" t="str">
        <f t="shared" si="11"/>
        <v/>
      </c>
      <c r="E127" s="257" t="str">
        <f>IF(D126=$I$12,SUM($E$20:E126),IF(D127="","",$H$14))</f>
        <v/>
      </c>
      <c r="F127" s="257" t="str">
        <f>IF(D126=$I$12,SUM($F$20:F126),IF(D127="","",I126*($F$12/12)))</f>
        <v/>
      </c>
      <c r="G127" s="257" t="str">
        <f>IF(D126=$I$12,SUM($G$20:G126),IF(D127="","",E127-F127))</f>
        <v/>
      </c>
      <c r="H127" s="257" t="str">
        <f t="shared" si="7"/>
        <v/>
      </c>
      <c r="I127" s="257" t="str">
        <f t="shared" si="8"/>
        <v/>
      </c>
    </row>
    <row r="128" spans="2:9">
      <c r="B128" s="257" t="str">
        <f t="shared" si="9"/>
        <v/>
      </c>
      <c r="C128" s="257" t="str">
        <f t="shared" si="10"/>
        <v/>
      </c>
      <c r="D128" s="258" t="str">
        <f t="shared" si="11"/>
        <v/>
      </c>
      <c r="E128" s="257" t="str">
        <f>IF(D127=$I$12,SUM($E$20:E127),IF(D128="","",$H$14))</f>
        <v/>
      </c>
      <c r="F128" s="257" t="str">
        <f>IF(D127=$I$12,SUM($F$20:F127),IF(D128="","",I127*($F$12/12)))</f>
        <v/>
      </c>
      <c r="G128" s="257" t="str">
        <f>IF(D127=$I$12,SUM($G$20:G127),IF(D128="","",E128-F128))</f>
        <v/>
      </c>
      <c r="H128" s="257" t="str">
        <f t="shared" si="7"/>
        <v/>
      </c>
      <c r="I128" s="257" t="str">
        <f t="shared" si="8"/>
        <v/>
      </c>
    </row>
    <row r="129" spans="2:9">
      <c r="B129" s="257" t="str">
        <f t="shared" si="9"/>
        <v/>
      </c>
      <c r="C129" s="257" t="str">
        <f t="shared" si="10"/>
        <v/>
      </c>
      <c r="D129" s="258" t="str">
        <f t="shared" si="11"/>
        <v/>
      </c>
      <c r="E129" s="257" t="str">
        <f>IF(D128=$I$12,SUM($E$20:E128),IF(D129="","",$H$14))</f>
        <v/>
      </c>
      <c r="F129" s="257" t="str">
        <f>IF(D128=$I$12,SUM($F$20:F128),IF(D129="","",I128*($F$12/12)))</f>
        <v/>
      </c>
      <c r="G129" s="257" t="str">
        <f>IF(D128=$I$12,SUM($G$20:G128),IF(D129="","",E129-F129))</f>
        <v/>
      </c>
      <c r="H129" s="257" t="str">
        <f t="shared" si="7"/>
        <v/>
      </c>
      <c r="I129" s="257" t="str">
        <f t="shared" si="8"/>
        <v/>
      </c>
    </row>
    <row r="130" spans="2:9">
      <c r="B130" s="257" t="str">
        <f t="shared" si="9"/>
        <v/>
      </c>
      <c r="C130" s="257" t="str">
        <f t="shared" si="10"/>
        <v/>
      </c>
      <c r="D130" s="258" t="str">
        <f t="shared" si="11"/>
        <v/>
      </c>
      <c r="E130" s="257" t="str">
        <f>IF(D129=$I$12,SUM($E$20:E129),IF(D130="","",$H$14))</f>
        <v/>
      </c>
      <c r="F130" s="257" t="str">
        <f>IF(D129=$I$12,SUM($F$20:F129),IF(D130="","",I129*($F$12/12)))</f>
        <v/>
      </c>
      <c r="G130" s="257" t="str">
        <f>IF(D129=$I$12,SUM($G$20:G129),IF(D130="","",E130-F130))</f>
        <v/>
      </c>
      <c r="H130" s="257" t="str">
        <f t="shared" si="7"/>
        <v/>
      </c>
      <c r="I130" s="257" t="str">
        <f t="shared" si="8"/>
        <v/>
      </c>
    </row>
    <row r="131" spans="2:9">
      <c r="B131" s="257" t="str">
        <f t="shared" si="9"/>
        <v/>
      </c>
      <c r="C131" s="257" t="str">
        <f t="shared" si="10"/>
        <v/>
      </c>
      <c r="D131" s="258" t="str">
        <f t="shared" si="11"/>
        <v/>
      </c>
      <c r="E131" s="257" t="str">
        <f>IF(D130=$I$12,SUM($E$20:E130),IF(D131="","",$H$14))</f>
        <v/>
      </c>
      <c r="F131" s="257" t="str">
        <f>IF(D130=$I$12,SUM($F$20:F130),IF(D131="","",I130*($F$12/12)))</f>
        <v/>
      </c>
      <c r="G131" s="257" t="str">
        <f>IF(D130=$I$12,SUM($G$20:G130),IF(D131="","",E131-F131))</f>
        <v/>
      </c>
      <c r="H131" s="257" t="str">
        <f t="shared" si="7"/>
        <v/>
      </c>
      <c r="I131" s="257" t="str">
        <f t="shared" si="8"/>
        <v/>
      </c>
    </row>
    <row r="132" spans="2:9">
      <c r="B132" s="257" t="str">
        <f t="shared" si="9"/>
        <v/>
      </c>
      <c r="C132" s="257" t="str">
        <f t="shared" si="10"/>
        <v/>
      </c>
      <c r="D132" s="258" t="str">
        <f t="shared" si="11"/>
        <v/>
      </c>
      <c r="E132" s="257" t="str">
        <f>IF(D131=$I$12,SUM($E$20:E131),IF(D132="","",$H$14))</f>
        <v/>
      </c>
      <c r="F132" s="257" t="str">
        <f>IF(D131=$I$12,SUM($F$20:F131),IF(D132="","",I131*($F$12/12)))</f>
        <v/>
      </c>
      <c r="G132" s="257" t="str">
        <f>IF(D131=$I$12,SUM($G$20:G131),IF(D132="","",E132-F132))</f>
        <v/>
      </c>
      <c r="H132" s="257" t="str">
        <f t="shared" si="7"/>
        <v/>
      </c>
      <c r="I132" s="257" t="str">
        <f t="shared" si="8"/>
        <v/>
      </c>
    </row>
    <row r="133" spans="2:9">
      <c r="B133" s="257" t="str">
        <f t="shared" si="9"/>
        <v/>
      </c>
      <c r="C133" s="257" t="str">
        <f t="shared" si="10"/>
        <v/>
      </c>
      <c r="D133" s="258" t="str">
        <f t="shared" si="11"/>
        <v/>
      </c>
      <c r="E133" s="257" t="str">
        <f>IF(D132=$I$12,SUM($E$20:E132),IF(D133="","",$H$14))</f>
        <v/>
      </c>
      <c r="F133" s="257" t="str">
        <f>IF(D132=$I$12,SUM($F$20:F132),IF(D133="","",I132*($F$12/12)))</f>
        <v/>
      </c>
      <c r="G133" s="257" t="str">
        <f>IF(D132=$I$12,SUM($G$20:G132),IF(D133="","",E133-F133))</f>
        <v/>
      </c>
      <c r="H133" s="257" t="str">
        <f t="shared" si="7"/>
        <v/>
      </c>
      <c r="I133" s="257" t="str">
        <f t="shared" si="8"/>
        <v/>
      </c>
    </row>
    <row r="134" spans="2:9">
      <c r="B134" s="257" t="str">
        <f t="shared" si="9"/>
        <v/>
      </c>
      <c r="C134" s="257" t="str">
        <f t="shared" si="10"/>
        <v/>
      </c>
      <c r="D134" s="258" t="str">
        <f t="shared" si="11"/>
        <v/>
      </c>
      <c r="E134" s="257" t="str">
        <f>IF(D133=$I$12,SUM($E$20:E133),IF(D134="","",$H$14))</f>
        <v/>
      </c>
      <c r="F134" s="257" t="str">
        <f>IF(D133=$I$12,SUM($F$20:F133),IF(D134="","",I133*($F$12/12)))</f>
        <v/>
      </c>
      <c r="G134" s="257" t="str">
        <f>IF(D133=$I$12,SUM($G$20:G133),IF(D134="","",E134-F134))</f>
        <v/>
      </c>
      <c r="H134" s="257" t="str">
        <f t="shared" si="7"/>
        <v/>
      </c>
      <c r="I134" s="257" t="str">
        <f t="shared" si="8"/>
        <v/>
      </c>
    </row>
    <row r="135" spans="2:9">
      <c r="B135" s="257" t="str">
        <f t="shared" si="9"/>
        <v/>
      </c>
      <c r="C135" s="257" t="str">
        <f t="shared" si="10"/>
        <v/>
      </c>
      <c r="D135" s="258" t="str">
        <f t="shared" si="11"/>
        <v/>
      </c>
      <c r="E135" s="257" t="str">
        <f>IF(D134=$I$12,SUM($E$20:E134),IF(D135="","",$H$14))</f>
        <v/>
      </c>
      <c r="F135" s="257" t="str">
        <f>IF(D134=$I$12,SUM($F$20:F134),IF(D135="","",I134*($F$12/12)))</f>
        <v/>
      </c>
      <c r="G135" s="257" t="str">
        <f>IF(D134=$I$12,SUM($G$20:G134),IF(D135="","",E135-F135))</f>
        <v/>
      </c>
      <c r="H135" s="257" t="str">
        <f t="shared" si="7"/>
        <v/>
      </c>
      <c r="I135" s="257" t="str">
        <f t="shared" si="8"/>
        <v/>
      </c>
    </row>
    <row r="136" spans="2:9">
      <c r="B136" s="257" t="str">
        <f t="shared" si="9"/>
        <v/>
      </c>
      <c r="C136" s="257" t="str">
        <f t="shared" si="10"/>
        <v/>
      </c>
      <c r="D136" s="258" t="str">
        <f t="shared" si="11"/>
        <v/>
      </c>
      <c r="E136" s="257" t="str">
        <f>IF(D135=$I$12,SUM($E$20:E135),IF(D136="","",$H$14))</f>
        <v/>
      </c>
      <c r="F136" s="257" t="str">
        <f>IF(D135=$I$12,SUM($F$20:F135),IF(D136="","",I135*($F$12/12)))</f>
        <v/>
      </c>
      <c r="G136" s="257" t="str">
        <f>IF(D135=$I$12,SUM($G$20:G135),IF(D136="","",E136-F136))</f>
        <v/>
      </c>
      <c r="H136" s="257" t="str">
        <f t="shared" si="7"/>
        <v/>
      </c>
      <c r="I136" s="257" t="str">
        <f t="shared" si="8"/>
        <v/>
      </c>
    </row>
    <row r="137" spans="2:9">
      <c r="B137" s="257" t="str">
        <f t="shared" si="9"/>
        <v/>
      </c>
      <c r="C137" s="257" t="str">
        <f t="shared" si="10"/>
        <v/>
      </c>
      <c r="D137" s="258" t="str">
        <f t="shared" si="11"/>
        <v/>
      </c>
      <c r="E137" s="257" t="str">
        <f>IF(D136=$I$12,SUM($E$20:E136),IF(D137="","",$H$14))</f>
        <v/>
      </c>
      <c r="F137" s="257" t="str">
        <f>IF(D136=$I$12,SUM($F$20:F136),IF(D137="","",I136*($F$12/12)))</f>
        <v/>
      </c>
      <c r="G137" s="257" t="str">
        <f>IF(D136=$I$12,SUM($G$20:G136),IF(D137="","",E137-F137))</f>
        <v/>
      </c>
      <c r="H137" s="257" t="str">
        <f t="shared" si="7"/>
        <v/>
      </c>
      <c r="I137" s="257" t="str">
        <f t="shared" si="8"/>
        <v/>
      </c>
    </row>
    <row r="138" spans="2:9">
      <c r="B138" s="257" t="str">
        <f t="shared" si="9"/>
        <v/>
      </c>
      <c r="C138" s="257" t="str">
        <f t="shared" si="10"/>
        <v/>
      </c>
      <c r="D138" s="258" t="str">
        <f t="shared" si="11"/>
        <v/>
      </c>
      <c r="E138" s="257" t="str">
        <f>IF(D137=$I$12,SUM($E$20:E137),IF(D138="","",$H$14))</f>
        <v/>
      </c>
      <c r="F138" s="257" t="str">
        <f>IF(D137=$I$12,SUM($F$20:F137),IF(D138="","",I137*($F$12/12)))</f>
        <v/>
      </c>
      <c r="G138" s="257" t="str">
        <f>IF(D137=$I$12,SUM($G$20:G137),IF(D138="","",E138-F138))</f>
        <v/>
      </c>
      <c r="H138" s="257" t="str">
        <f t="shared" si="7"/>
        <v/>
      </c>
      <c r="I138" s="257" t="str">
        <f t="shared" si="8"/>
        <v/>
      </c>
    </row>
    <row r="139" spans="2:9">
      <c r="B139" s="257" t="str">
        <f t="shared" si="9"/>
        <v/>
      </c>
      <c r="C139" s="257" t="str">
        <f t="shared" si="10"/>
        <v/>
      </c>
      <c r="D139" s="258" t="str">
        <f t="shared" si="11"/>
        <v/>
      </c>
      <c r="E139" s="257" t="str">
        <f>IF(D138=$I$12,SUM($E$20:E138),IF(D139="","",$H$14))</f>
        <v/>
      </c>
      <c r="F139" s="257" t="str">
        <f>IF(D138=$I$12,SUM($F$20:F138),IF(D139="","",I138*($F$12/12)))</f>
        <v/>
      </c>
      <c r="G139" s="257" t="str">
        <f>IF(D138=$I$12,SUM($G$20:G138),IF(D139="","",E139-F139))</f>
        <v/>
      </c>
      <c r="H139" s="257" t="str">
        <f t="shared" si="7"/>
        <v/>
      </c>
      <c r="I139" s="257" t="str">
        <f t="shared" si="8"/>
        <v/>
      </c>
    </row>
    <row r="140" spans="2:9">
      <c r="B140" s="257" t="str">
        <f t="shared" si="9"/>
        <v/>
      </c>
      <c r="C140" s="257" t="str">
        <f t="shared" si="10"/>
        <v/>
      </c>
      <c r="D140" s="258" t="str">
        <f t="shared" si="11"/>
        <v/>
      </c>
      <c r="E140" s="257" t="str">
        <f>IF(D139=$I$12,SUM($E$20:E139),IF(D140="","",$H$14))</f>
        <v/>
      </c>
      <c r="F140" s="257" t="str">
        <f>IF(D139=$I$12,SUM($F$20:F139),IF(D140="","",I139*($F$12/12)))</f>
        <v/>
      </c>
      <c r="G140" s="257" t="str">
        <f>IF(D139=$I$12,SUM($G$20:G139),IF(D140="","",E140-F140))</f>
        <v/>
      </c>
      <c r="H140" s="257" t="str">
        <f t="shared" si="7"/>
        <v/>
      </c>
      <c r="I140" s="257" t="str">
        <f t="shared" si="8"/>
        <v/>
      </c>
    </row>
    <row r="141" spans="2:9">
      <c r="B141" s="257" t="str">
        <f t="shared" si="9"/>
        <v/>
      </c>
      <c r="C141" s="257" t="str">
        <f t="shared" si="10"/>
        <v/>
      </c>
      <c r="D141" s="258" t="str">
        <f t="shared" si="11"/>
        <v/>
      </c>
      <c r="E141" s="257" t="str">
        <f>IF(D140=$I$12,SUM($E$20:E140),IF(D141="","",$H$14))</f>
        <v/>
      </c>
      <c r="F141" s="257" t="str">
        <f>IF(D140=$I$12,SUM($F$20:F140),IF(D141="","",I140*($F$12/12)))</f>
        <v/>
      </c>
      <c r="G141" s="257" t="str">
        <f>IF(D140=$I$12,SUM($G$20:G140),IF(D141="","",E141-F141))</f>
        <v/>
      </c>
      <c r="H141" s="257" t="str">
        <f t="shared" si="7"/>
        <v/>
      </c>
      <c r="I141" s="257" t="str">
        <f t="shared" si="8"/>
        <v/>
      </c>
    </row>
    <row r="142" spans="2:9">
      <c r="B142" s="257" t="str">
        <f t="shared" si="9"/>
        <v/>
      </c>
      <c r="C142" s="257" t="str">
        <f t="shared" si="10"/>
        <v/>
      </c>
      <c r="D142" s="258" t="str">
        <f t="shared" si="11"/>
        <v/>
      </c>
      <c r="E142" s="257" t="str">
        <f>IF(D141=$I$12,SUM($E$20:E141),IF(D142="","",$H$14))</f>
        <v/>
      </c>
      <c r="F142" s="257" t="str">
        <f>IF(D141=$I$12,SUM($F$20:F141),IF(D142="","",I141*($F$12/12)))</f>
        <v/>
      </c>
      <c r="G142" s="257" t="str">
        <f>IF(D141=$I$12,SUM($G$20:G141),IF(D142="","",E142-F142))</f>
        <v/>
      </c>
      <c r="H142" s="257" t="str">
        <f t="shared" si="7"/>
        <v/>
      </c>
      <c r="I142" s="257" t="str">
        <f t="shared" si="8"/>
        <v/>
      </c>
    </row>
    <row r="143" spans="2:9">
      <c r="B143" s="257" t="str">
        <f t="shared" si="9"/>
        <v/>
      </c>
      <c r="C143" s="257" t="str">
        <f t="shared" si="10"/>
        <v/>
      </c>
      <c r="D143" s="258" t="str">
        <f t="shared" si="11"/>
        <v/>
      </c>
      <c r="E143" s="257" t="str">
        <f>IF(D142=$I$12,SUM($E$20:E142),IF(D143="","",$H$14))</f>
        <v/>
      </c>
      <c r="F143" s="257" t="str">
        <f>IF(D142=$I$12,SUM($F$20:F142),IF(D143="","",I142*($F$12/12)))</f>
        <v/>
      </c>
      <c r="G143" s="257" t="str">
        <f>IF(D142=$I$12,SUM($G$20:G142),IF(D143="","",E143-F143))</f>
        <v/>
      </c>
      <c r="H143" s="257" t="str">
        <f t="shared" si="7"/>
        <v/>
      </c>
      <c r="I143" s="257" t="str">
        <f t="shared" si="8"/>
        <v/>
      </c>
    </row>
    <row r="144" spans="2:9">
      <c r="B144" s="257" t="str">
        <f t="shared" si="9"/>
        <v/>
      </c>
      <c r="C144" s="257" t="str">
        <f t="shared" si="10"/>
        <v/>
      </c>
      <c r="D144" s="258" t="str">
        <f t="shared" si="11"/>
        <v/>
      </c>
      <c r="E144" s="257" t="str">
        <f>IF(D143=$I$12,SUM($E$20:E143),IF(D144="","",$H$14))</f>
        <v/>
      </c>
      <c r="F144" s="257" t="str">
        <f>IF(D143=$I$12,SUM($F$20:F143),IF(D144="","",I143*($F$12/12)))</f>
        <v/>
      </c>
      <c r="G144" s="257" t="str">
        <f>IF(D143=$I$12,SUM($G$20:G143),IF(D144="","",E144-F144))</f>
        <v/>
      </c>
      <c r="H144" s="257" t="str">
        <f t="shared" si="7"/>
        <v/>
      </c>
      <c r="I144" s="257" t="str">
        <f t="shared" si="8"/>
        <v/>
      </c>
    </row>
    <row r="145" spans="2:9">
      <c r="B145" s="257" t="str">
        <f t="shared" si="9"/>
        <v/>
      </c>
      <c r="C145" s="257" t="str">
        <f t="shared" si="10"/>
        <v/>
      </c>
      <c r="D145" s="258" t="str">
        <f t="shared" si="11"/>
        <v/>
      </c>
      <c r="E145" s="257" t="str">
        <f>IF(D144=$I$12,SUM($E$20:E144),IF(D145="","",$H$14))</f>
        <v/>
      </c>
      <c r="F145" s="257" t="str">
        <f>IF(D144=$I$12,SUM($F$20:F144),IF(D145="","",I144*($F$12/12)))</f>
        <v/>
      </c>
      <c r="G145" s="257" t="str">
        <f>IF(D144=$I$12,SUM($G$20:G144),IF(D145="","",E145-F145))</f>
        <v/>
      </c>
      <c r="H145" s="257" t="str">
        <f t="shared" si="7"/>
        <v/>
      </c>
      <c r="I145" s="257" t="str">
        <f t="shared" si="8"/>
        <v/>
      </c>
    </row>
    <row r="146" spans="2:9">
      <c r="B146" s="257" t="str">
        <f t="shared" si="9"/>
        <v/>
      </c>
      <c r="C146" s="257" t="str">
        <f t="shared" si="10"/>
        <v/>
      </c>
      <c r="D146" s="258" t="str">
        <f t="shared" si="11"/>
        <v/>
      </c>
      <c r="E146" s="257" t="str">
        <f>IF(D145=$I$12,SUM($E$20:E145),IF(D146="","",$H$14))</f>
        <v/>
      </c>
      <c r="F146" s="257" t="str">
        <f>IF(D145=$I$12,SUM($F$20:F145),IF(D146="","",I145*($F$12/12)))</f>
        <v/>
      </c>
      <c r="G146" s="257" t="str">
        <f>IF(D145=$I$12,SUM($G$20:G145),IF(D146="","",E146-F146))</f>
        <v/>
      </c>
      <c r="H146" s="257" t="str">
        <f t="shared" si="7"/>
        <v/>
      </c>
      <c r="I146" s="257" t="str">
        <f t="shared" si="8"/>
        <v/>
      </c>
    </row>
    <row r="147" spans="2:9">
      <c r="B147" s="257" t="str">
        <f t="shared" si="9"/>
        <v/>
      </c>
      <c r="C147" s="257" t="str">
        <f t="shared" si="10"/>
        <v/>
      </c>
      <c r="D147" s="258" t="str">
        <f t="shared" si="11"/>
        <v/>
      </c>
      <c r="E147" s="257" t="str">
        <f>IF(D146=$I$12,SUM($E$20:E146),IF(D147="","",$H$14))</f>
        <v/>
      </c>
      <c r="F147" s="257" t="str">
        <f>IF(D146=$I$12,SUM($F$20:F146),IF(D147="","",I146*($F$12/12)))</f>
        <v/>
      </c>
      <c r="G147" s="257" t="str">
        <f>IF(D146=$I$12,SUM($G$20:G146),IF(D147="","",E147-F147))</f>
        <v/>
      </c>
      <c r="H147" s="257" t="str">
        <f t="shared" si="7"/>
        <v/>
      </c>
      <c r="I147" s="257" t="str">
        <f t="shared" si="8"/>
        <v/>
      </c>
    </row>
    <row r="148" spans="2:9">
      <c r="B148" s="257" t="str">
        <f t="shared" si="9"/>
        <v/>
      </c>
      <c r="C148" s="257" t="str">
        <f t="shared" si="10"/>
        <v/>
      </c>
      <c r="D148" s="258" t="str">
        <f t="shared" si="11"/>
        <v/>
      </c>
      <c r="E148" s="257" t="str">
        <f>IF(D147=$I$12,SUM($E$20:E147),IF(D148="","",$H$14))</f>
        <v/>
      </c>
      <c r="F148" s="257" t="str">
        <f>IF(D147=$I$12,SUM($F$20:F147),IF(D148="","",I147*($F$12/12)))</f>
        <v/>
      </c>
      <c r="G148" s="257" t="str">
        <f>IF(D147=$I$12,SUM($G$20:G147),IF(D148="","",E148-F148))</f>
        <v/>
      </c>
      <c r="H148" s="257" t="str">
        <f t="shared" ref="H148:H211" si="12">IF(D147=$I$12,0,IF(D148="","",H147+G148))</f>
        <v/>
      </c>
      <c r="I148" s="257" t="str">
        <f t="shared" ref="I148:I211" si="13">IF(D147=$I$12,0,IF(D148="","",I147-G148))</f>
        <v/>
      </c>
    </row>
    <row r="149" spans="2:9">
      <c r="B149" s="257" t="str">
        <f t="shared" ref="B149:B212" si="14">IF(D149="","",(B148+1)-(12*(C149-C148)))</f>
        <v/>
      </c>
      <c r="C149" s="257" t="str">
        <f t="shared" ref="C149:C212" si="15">IF(D149="","",IF(B148=12,C148+1,C148))</f>
        <v/>
      </c>
      <c r="D149" s="258" t="str">
        <f t="shared" ref="D149:D212" si="16">IF(D148="","",IF(D148=INT(ROUND($I$12,0)),"",D148+1))</f>
        <v/>
      </c>
      <c r="E149" s="257" t="str">
        <f>IF(D148=$I$12,SUM($E$20:E148),IF(D149="","",$H$14))</f>
        <v/>
      </c>
      <c r="F149" s="257" t="str">
        <f>IF(D148=$I$12,SUM($F$20:F148),IF(D149="","",I148*($F$12/12)))</f>
        <v/>
      </c>
      <c r="G149" s="257" t="str">
        <f>IF(D148=$I$12,SUM($G$20:G148),IF(D149="","",E149-F149))</f>
        <v/>
      </c>
      <c r="H149" s="257" t="str">
        <f t="shared" si="12"/>
        <v/>
      </c>
      <c r="I149" s="257" t="str">
        <f t="shared" si="13"/>
        <v/>
      </c>
    </row>
    <row r="150" spans="2:9">
      <c r="B150" s="257" t="str">
        <f t="shared" si="14"/>
        <v/>
      </c>
      <c r="C150" s="257" t="str">
        <f t="shared" si="15"/>
        <v/>
      </c>
      <c r="D150" s="258" t="str">
        <f t="shared" si="16"/>
        <v/>
      </c>
      <c r="E150" s="257" t="str">
        <f>IF(D149=$I$12,SUM($E$20:E149),IF(D150="","",$H$14))</f>
        <v/>
      </c>
      <c r="F150" s="257" t="str">
        <f>IF(D149=$I$12,SUM($F$20:F149),IF(D150="","",I149*($F$12/12)))</f>
        <v/>
      </c>
      <c r="G150" s="257" t="str">
        <f>IF(D149=$I$12,SUM($G$20:G149),IF(D150="","",E150-F150))</f>
        <v/>
      </c>
      <c r="H150" s="257" t="str">
        <f t="shared" si="12"/>
        <v/>
      </c>
      <c r="I150" s="257" t="str">
        <f t="shared" si="13"/>
        <v/>
      </c>
    </row>
    <row r="151" spans="2:9">
      <c r="B151" s="257" t="str">
        <f t="shared" si="14"/>
        <v/>
      </c>
      <c r="C151" s="257" t="str">
        <f t="shared" si="15"/>
        <v/>
      </c>
      <c r="D151" s="258" t="str">
        <f t="shared" si="16"/>
        <v/>
      </c>
      <c r="E151" s="257" t="str">
        <f>IF(D150=$I$12,SUM($E$20:E150),IF(D151="","",$H$14))</f>
        <v/>
      </c>
      <c r="F151" s="257" t="str">
        <f>IF(D150=$I$12,SUM($F$20:F150),IF(D151="","",I150*($F$12/12)))</f>
        <v/>
      </c>
      <c r="G151" s="257" t="str">
        <f>IF(D150=$I$12,SUM($G$20:G150),IF(D151="","",E151-F151))</f>
        <v/>
      </c>
      <c r="H151" s="257" t="str">
        <f t="shared" si="12"/>
        <v/>
      </c>
      <c r="I151" s="257" t="str">
        <f t="shared" si="13"/>
        <v/>
      </c>
    </row>
    <row r="152" spans="2:9">
      <c r="B152" s="257" t="str">
        <f t="shared" si="14"/>
        <v/>
      </c>
      <c r="C152" s="257" t="str">
        <f t="shared" si="15"/>
        <v/>
      </c>
      <c r="D152" s="258" t="str">
        <f t="shared" si="16"/>
        <v/>
      </c>
      <c r="E152" s="257" t="str">
        <f>IF(D151=$I$12,SUM($E$20:E151),IF(D152="","",$H$14))</f>
        <v/>
      </c>
      <c r="F152" s="257" t="str">
        <f>IF(D151=$I$12,SUM($F$20:F151),IF(D152="","",I151*($F$12/12)))</f>
        <v/>
      </c>
      <c r="G152" s="257" t="str">
        <f>IF(D151=$I$12,SUM($G$20:G151),IF(D152="","",E152-F152))</f>
        <v/>
      </c>
      <c r="H152" s="257" t="str">
        <f t="shared" si="12"/>
        <v/>
      </c>
      <c r="I152" s="257" t="str">
        <f t="shared" si="13"/>
        <v/>
      </c>
    </row>
    <row r="153" spans="2:9">
      <c r="B153" s="257" t="str">
        <f t="shared" si="14"/>
        <v/>
      </c>
      <c r="C153" s="257" t="str">
        <f t="shared" si="15"/>
        <v/>
      </c>
      <c r="D153" s="258" t="str">
        <f t="shared" si="16"/>
        <v/>
      </c>
      <c r="E153" s="257" t="str">
        <f>IF(D152=$I$12,SUM($E$20:E152),IF(D153="","",$H$14))</f>
        <v/>
      </c>
      <c r="F153" s="257" t="str">
        <f>IF(D152=$I$12,SUM($F$20:F152),IF(D153="","",I152*($F$12/12)))</f>
        <v/>
      </c>
      <c r="G153" s="257" t="str">
        <f>IF(D152=$I$12,SUM($G$20:G152),IF(D153="","",E153-F153))</f>
        <v/>
      </c>
      <c r="H153" s="257" t="str">
        <f t="shared" si="12"/>
        <v/>
      </c>
      <c r="I153" s="257" t="str">
        <f t="shared" si="13"/>
        <v/>
      </c>
    </row>
    <row r="154" spans="2:9">
      <c r="B154" s="257" t="str">
        <f t="shared" si="14"/>
        <v/>
      </c>
      <c r="C154" s="257" t="str">
        <f t="shared" si="15"/>
        <v/>
      </c>
      <c r="D154" s="258" t="str">
        <f t="shared" si="16"/>
        <v/>
      </c>
      <c r="E154" s="257" t="str">
        <f>IF(D153=$I$12,SUM($E$20:E153),IF(D154="","",$H$14))</f>
        <v/>
      </c>
      <c r="F154" s="257" t="str">
        <f>IF(D153=$I$12,SUM($F$20:F153),IF(D154="","",I153*($F$12/12)))</f>
        <v/>
      </c>
      <c r="G154" s="257" t="str">
        <f>IF(D153=$I$12,SUM($G$20:G153),IF(D154="","",E154-F154))</f>
        <v/>
      </c>
      <c r="H154" s="257" t="str">
        <f t="shared" si="12"/>
        <v/>
      </c>
      <c r="I154" s="257" t="str">
        <f t="shared" si="13"/>
        <v/>
      </c>
    </row>
    <row r="155" spans="2:9">
      <c r="B155" s="257" t="str">
        <f t="shared" si="14"/>
        <v/>
      </c>
      <c r="C155" s="257" t="str">
        <f t="shared" si="15"/>
        <v/>
      </c>
      <c r="D155" s="258" t="str">
        <f t="shared" si="16"/>
        <v/>
      </c>
      <c r="E155" s="257" t="str">
        <f>IF(D154=$I$12,SUM($E$20:E154),IF(D155="","",$H$14))</f>
        <v/>
      </c>
      <c r="F155" s="257" t="str">
        <f>IF(D154=$I$12,SUM($F$20:F154),IF(D155="","",I154*($F$12/12)))</f>
        <v/>
      </c>
      <c r="G155" s="257" t="str">
        <f>IF(D154=$I$12,SUM($G$20:G154),IF(D155="","",E155-F155))</f>
        <v/>
      </c>
      <c r="H155" s="257" t="str">
        <f t="shared" si="12"/>
        <v/>
      </c>
      <c r="I155" s="257" t="str">
        <f t="shared" si="13"/>
        <v/>
      </c>
    </row>
    <row r="156" spans="2:9">
      <c r="B156" s="257" t="str">
        <f t="shared" si="14"/>
        <v/>
      </c>
      <c r="C156" s="257" t="str">
        <f t="shared" si="15"/>
        <v/>
      </c>
      <c r="D156" s="258" t="str">
        <f t="shared" si="16"/>
        <v/>
      </c>
      <c r="E156" s="257" t="str">
        <f>IF(D155=$I$12,SUM($E$20:E155),IF(D156="","",$H$14))</f>
        <v/>
      </c>
      <c r="F156" s="257" t="str">
        <f>IF(D155=$I$12,SUM($F$20:F155),IF(D156="","",I155*($F$12/12)))</f>
        <v/>
      </c>
      <c r="G156" s="257" t="str">
        <f>IF(D155=$I$12,SUM($G$20:G155),IF(D156="","",E156-F156))</f>
        <v/>
      </c>
      <c r="H156" s="257" t="str">
        <f t="shared" si="12"/>
        <v/>
      </c>
      <c r="I156" s="257" t="str">
        <f t="shared" si="13"/>
        <v/>
      </c>
    </row>
    <row r="157" spans="2:9">
      <c r="B157" s="257" t="str">
        <f t="shared" si="14"/>
        <v/>
      </c>
      <c r="C157" s="257" t="str">
        <f t="shared" si="15"/>
        <v/>
      </c>
      <c r="D157" s="258" t="str">
        <f t="shared" si="16"/>
        <v/>
      </c>
      <c r="E157" s="257" t="str">
        <f>IF(D156=$I$12,SUM($E$20:E156),IF(D157="","",$H$14))</f>
        <v/>
      </c>
      <c r="F157" s="257" t="str">
        <f>IF(D156=$I$12,SUM($F$20:F156),IF(D157="","",I156*($F$12/12)))</f>
        <v/>
      </c>
      <c r="G157" s="257" t="str">
        <f>IF(D156=$I$12,SUM($G$20:G156),IF(D157="","",E157-F157))</f>
        <v/>
      </c>
      <c r="H157" s="257" t="str">
        <f t="shared" si="12"/>
        <v/>
      </c>
      <c r="I157" s="257" t="str">
        <f t="shared" si="13"/>
        <v/>
      </c>
    </row>
    <row r="158" spans="2:9">
      <c r="B158" s="257" t="str">
        <f t="shared" si="14"/>
        <v/>
      </c>
      <c r="C158" s="257" t="str">
        <f t="shared" si="15"/>
        <v/>
      </c>
      <c r="D158" s="258" t="str">
        <f t="shared" si="16"/>
        <v/>
      </c>
      <c r="E158" s="257" t="str">
        <f>IF(D157=$I$12,SUM($E$20:E157),IF(D158="","",$H$14))</f>
        <v/>
      </c>
      <c r="F158" s="257" t="str">
        <f>IF(D157=$I$12,SUM($F$20:F157),IF(D158="","",I157*($F$12/12)))</f>
        <v/>
      </c>
      <c r="G158" s="257" t="str">
        <f>IF(D157=$I$12,SUM($G$20:G157),IF(D158="","",E158-F158))</f>
        <v/>
      </c>
      <c r="H158" s="257" t="str">
        <f t="shared" si="12"/>
        <v/>
      </c>
      <c r="I158" s="257" t="str">
        <f t="shared" si="13"/>
        <v/>
      </c>
    </row>
    <row r="159" spans="2:9">
      <c r="B159" s="257" t="str">
        <f t="shared" si="14"/>
        <v/>
      </c>
      <c r="C159" s="257" t="str">
        <f t="shared" si="15"/>
        <v/>
      </c>
      <c r="D159" s="258" t="str">
        <f t="shared" si="16"/>
        <v/>
      </c>
      <c r="E159" s="257" t="str">
        <f>IF(D158=$I$12,SUM($E$20:E158),IF(D159="","",$H$14))</f>
        <v/>
      </c>
      <c r="F159" s="257" t="str">
        <f>IF(D158=$I$12,SUM($F$20:F158),IF(D159="","",I158*($F$12/12)))</f>
        <v/>
      </c>
      <c r="G159" s="257" t="str">
        <f>IF(D158=$I$12,SUM($G$20:G158),IF(D159="","",E159-F159))</f>
        <v/>
      </c>
      <c r="H159" s="257" t="str">
        <f t="shared" si="12"/>
        <v/>
      </c>
      <c r="I159" s="257" t="str">
        <f t="shared" si="13"/>
        <v/>
      </c>
    </row>
    <row r="160" spans="2:9">
      <c r="B160" s="257" t="str">
        <f t="shared" si="14"/>
        <v/>
      </c>
      <c r="C160" s="257" t="str">
        <f t="shared" si="15"/>
        <v/>
      </c>
      <c r="D160" s="258" t="str">
        <f t="shared" si="16"/>
        <v/>
      </c>
      <c r="E160" s="257" t="str">
        <f>IF(D159=$I$12,SUM($E$20:E159),IF(D160="","",$H$14))</f>
        <v/>
      </c>
      <c r="F160" s="257" t="str">
        <f>IF(D159=$I$12,SUM($F$20:F159),IF(D160="","",I159*($F$12/12)))</f>
        <v/>
      </c>
      <c r="G160" s="257" t="str">
        <f>IF(D159=$I$12,SUM($G$20:G159),IF(D160="","",E160-F160))</f>
        <v/>
      </c>
      <c r="H160" s="257" t="str">
        <f t="shared" si="12"/>
        <v/>
      </c>
      <c r="I160" s="257" t="str">
        <f t="shared" si="13"/>
        <v/>
      </c>
    </row>
    <row r="161" spans="2:9">
      <c r="B161" s="257" t="str">
        <f t="shared" si="14"/>
        <v/>
      </c>
      <c r="C161" s="257" t="str">
        <f t="shared" si="15"/>
        <v/>
      </c>
      <c r="D161" s="258" t="str">
        <f t="shared" si="16"/>
        <v/>
      </c>
      <c r="E161" s="257" t="str">
        <f>IF(D160=$I$12,SUM($E$20:E160),IF(D161="","",$H$14))</f>
        <v/>
      </c>
      <c r="F161" s="257" t="str">
        <f>IF(D160=$I$12,SUM($F$20:F160),IF(D161="","",I160*($F$12/12)))</f>
        <v/>
      </c>
      <c r="G161" s="257" t="str">
        <f>IF(D160=$I$12,SUM($G$20:G160),IF(D161="","",E161-F161))</f>
        <v/>
      </c>
      <c r="H161" s="257" t="str">
        <f t="shared" si="12"/>
        <v/>
      </c>
      <c r="I161" s="257" t="str">
        <f t="shared" si="13"/>
        <v/>
      </c>
    </row>
    <row r="162" spans="2:9">
      <c r="B162" s="257" t="str">
        <f t="shared" si="14"/>
        <v/>
      </c>
      <c r="C162" s="257" t="str">
        <f t="shared" si="15"/>
        <v/>
      </c>
      <c r="D162" s="258" t="str">
        <f t="shared" si="16"/>
        <v/>
      </c>
      <c r="E162" s="257" t="str">
        <f>IF(D161=$I$12,SUM($E$20:E161),IF(D162="","",$H$14))</f>
        <v/>
      </c>
      <c r="F162" s="257" t="str">
        <f>IF(D161=$I$12,SUM($F$20:F161),IF(D162="","",I161*($F$12/12)))</f>
        <v/>
      </c>
      <c r="G162" s="257" t="str">
        <f>IF(D161=$I$12,SUM($G$20:G161),IF(D162="","",E162-F162))</f>
        <v/>
      </c>
      <c r="H162" s="257" t="str">
        <f t="shared" si="12"/>
        <v/>
      </c>
      <c r="I162" s="257" t="str">
        <f t="shared" si="13"/>
        <v/>
      </c>
    </row>
    <row r="163" spans="2:9">
      <c r="B163" s="257" t="str">
        <f t="shared" si="14"/>
        <v/>
      </c>
      <c r="C163" s="257" t="str">
        <f t="shared" si="15"/>
        <v/>
      </c>
      <c r="D163" s="258" t="str">
        <f t="shared" si="16"/>
        <v/>
      </c>
      <c r="E163" s="257" t="str">
        <f>IF(D162=$I$12,SUM($E$20:E162),IF(D163="","",$H$14))</f>
        <v/>
      </c>
      <c r="F163" s="257" t="str">
        <f>IF(D162=$I$12,SUM($F$20:F162),IF(D163="","",I162*($F$12/12)))</f>
        <v/>
      </c>
      <c r="G163" s="257" t="str">
        <f>IF(D162=$I$12,SUM($G$20:G162),IF(D163="","",E163-F163))</f>
        <v/>
      </c>
      <c r="H163" s="257" t="str">
        <f t="shared" si="12"/>
        <v/>
      </c>
      <c r="I163" s="257" t="str">
        <f t="shared" si="13"/>
        <v/>
      </c>
    </row>
    <row r="164" spans="2:9">
      <c r="B164" s="257" t="str">
        <f t="shared" si="14"/>
        <v/>
      </c>
      <c r="C164" s="257" t="str">
        <f t="shared" si="15"/>
        <v/>
      </c>
      <c r="D164" s="258" t="str">
        <f t="shared" si="16"/>
        <v/>
      </c>
      <c r="E164" s="257" t="str">
        <f>IF(D163=$I$12,SUM($E$20:E163),IF(D164="","",$H$14))</f>
        <v/>
      </c>
      <c r="F164" s="257" t="str">
        <f>IF(D163=$I$12,SUM($F$20:F163),IF(D164="","",I163*($F$12/12)))</f>
        <v/>
      </c>
      <c r="G164" s="257" t="str">
        <f>IF(D163=$I$12,SUM($G$20:G163),IF(D164="","",E164-F164))</f>
        <v/>
      </c>
      <c r="H164" s="257" t="str">
        <f t="shared" si="12"/>
        <v/>
      </c>
      <c r="I164" s="257" t="str">
        <f t="shared" si="13"/>
        <v/>
      </c>
    </row>
    <row r="165" spans="2:9">
      <c r="B165" s="257" t="str">
        <f t="shared" si="14"/>
        <v/>
      </c>
      <c r="C165" s="257" t="str">
        <f t="shared" si="15"/>
        <v/>
      </c>
      <c r="D165" s="258" t="str">
        <f t="shared" si="16"/>
        <v/>
      </c>
      <c r="E165" s="257" t="str">
        <f>IF(D164=$I$12,SUM($E$20:E164),IF(D165="","",$H$14))</f>
        <v/>
      </c>
      <c r="F165" s="257" t="str">
        <f>IF(D164=$I$12,SUM($F$20:F164),IF(D165="","",I164*($F$12/12)))</f>
        <v/>
      </c>
      <c r="G165" s="257" t="str">
        <f>IF(D164=$I$12,SUM($G$20:G164),IF(D165="","",E165-F165))</f>
        <v/>
      </c>
      <c r="H165" s="257" t="str">
        <f t="shared" si="12"/>
        <v/>
      </c>
      <c r="I165" s="257" t="str">
        <f t="shared" si="13"/>
        <v/>
      </c>
    </row>
    <row r="166" spans="2:9">
      <c r="B166" s="257" t="str">
        <f t="shared" si="14"/>
        <v/>
      </c>
      <c r="C166" s="257" t="str">
        <f t="shared" si="15"/>
        <v/>
      </c>
      <c r="D166" s="258" t="str">
        <f t="shared" si="16"/>
        <v/>
      </c>
      <c r="E166" s="257" t="str">
        <f>IF(D165=$I$12,SUM($E$20:E165),IF(D166="","",$H$14))</f>
        <v/>
      </c>
      <c r="F166" s="257" t="str">
        <f>IF(D165=$I$12,SUM($F$20:F165),IF(D166="","",I165*($F$12/12)))</f>
        <v/>
      </c>
      <c r="G166" s="257" t="str">
        <f>IF(D165=$I$12,SUM($G$20:G165),IF(D166="","",E166-F166))</f>
        <v/>
      </c>
      <c r="H166" s="257" t="str">
        <f t="shared" si="12"/>
        <v/>
      </c>
      <c r="I166" s="257" t="str">
        <f t="shared" si="13"/>
        <v/>
      </c>
    </row>
    <row r="167" spans="2:9">
      <c r="B167" s="257" t="str">
        <f t="shared" si="14"/>
        <v/>
      </c>
      <c r="C167" s="257" t="str">
        <f t="shared" si="15"/>
        <v/>
      </c>
      <c r="D167" s="258" t="str">
        <f t="shared" si="16"/>
        <v/>
      </c>
      <c r="E167" s="257" t="str">
        <f>IF(D166=$I$12,SUM($E$20:E166),IF(D167="","",$H$14))</f>
        <v/>
      </c>
      <c r="F167" s="257" t="str">
        <f>IF(D166=$I$12,SUM($F$20:F166),IF(D167="","",I166*($F$12/12)))</f>
        <v/>
      </c>
      <c r="G167" s="257" t="str">
        <f>IF(D166=$I$12,SUM($G$20:G166),IF(D167="","",E167-F167))</f>
        <v/>
      </c>
      <c r="H167" s="257" t="str">
        <f t="shared" si="12"/>
        <v/>
      </c>
      <c r="I167" s="257" t="str">
        <f t="shared" si="13"/>
        <v/>
      </c>
    </row>
    <row r="168" spans="2:9">
      <c r="B168" s="257" t="str">
        <f t="shared" si="14"/>
        <v/>
      </c>
      <c r="C168" s="257" t="str">
        <f t="shared" si="15"/>
        <v/>
      </c>
      <c r="D168" s="258" t="str">
        <f t="shared" si="16"/>
        <v/>
      </c>
      <c r="E168" s="257" t="str">
        <f>IF(D167=$I$12,SUM($E$20:E167),IF(D168="","",$H$14))</f>
        <v/>
      </c>
      <c r="F168" s="257" t="str">
        <f>IF(D167=$I$12,SUM($F$20:F167),IF(D168="","",I167*($F$12/12)))</f>
        <v/>
      </c>
      <c r="G168" s="257" t="str">
        <f>IF(D167=$I$12,SUM($G$20:G167),IF(D168="","",E168-F168))</f>
        <v/>
      </c>
      <c r="H168" s="257" t="str">
        <f t="shared" si="12"/>
        <v/>
      </c>
      <c r="I168" s="257" t="str">
        <f t="shared" si="13"/>
        <v/>
      </c>
    </row>
    <row r="169" spans="2:9">
      <c r="B169" s="257" t="str">
        <f t="shared" si="14"/>
        <v/>
      </c>
      <c r="C169" s="257" t="str">
        <f t="shared" si="15"/>
        <v/>
      </c>
      <c r="D169" s="258" t="str">
        <f t="shared" si="16"/>
        <v/>
      </c>
      <c r="E169" s="257" t="str">
        <f>IF(D168=$I$12,SUM($E$20:E168),IF(D169="","",$H$14))</f>
        <v/>
      </c>
      <c r="F169" s="257" t="str">
        <f>IF(D168=$I$12,SUM($F$20:F168),IF(D169="","",I168*($F$12/12)))</f>
        <v/>
      </c>
      <c r="G169" s="257" t="str">
        <f>IF(D168=$I$12,SUM($G$20:G168),IF(D169="","",E169-F169))</f>
        <v/>
      </c>
      <c r="H169" s="257" t="str">
        <f t="shared" si="12"/>
        <v/>
      </c>
      <c r="I169" s="257" t="str">
        <f t="shared" si="13"/>
        <v/>
      </c>
    </row>
    <row r="170" spans="2:9">
      <c r="B170" s="257" t="str">
        <f t="shared" si="14"/>
        <v/>
      </c>
      <c r="C170" s="257" t="str">
        <f t="shared" si="15"/>
        <v/>
      </c>
      <c r="D170" s="258" t="str">
        <f t="shared" si="16"/>
        <v/>
      </c>
      <c r="E170" s="257" t="str">
        <f>IF(D169=$I$12,SUM($E$20:E169),IF(D170="","",$H$14))</f>
        <v/>
      </c>
      <c r="F170" s="257" t="str">
        <f>IF(D169=$I$12,SUM($F$20:F169),IF(D170="","",I169*($F$12/12)))</f>
        <v/>
      </c>
      <c r="G170" s="257" t="str">
        <f>IF(D169=$I$12,SUM($G$20:G169),IF(D170="","",E170-F170))</f>
        <v/>
      </c>
      <c r="H170" s="257" t="str">
        <f t="shared" si="12"/>
        <v/>
      </c>
      <c r="I170" s="257" t="str">
        <f t="shared" si="13"/>
        <v/>
      </c>
    </row>
    <row r="171" spans="2:9">
      <c r="B171" s="257" t="str">
        <f t="shared" si="14"/>
        <v/>
      </c>
      <c r="C171" s="257" t="str">
        <f t="shared" si="15"/>
        <v/>
      </c>
      <c r="D171" s="258" t="str">
        <f t="shared" si="16"/>
        <v/>
      </c>
      <c r="E171" s="257" t="str">
        <f>IF(D170=$I$12,SUM($E$20:E170),IF(D171="","",$H$14))</f>
        <v/>
      </c>
      <c r="F171" s="257" t="str">
        <f>IF(D170=$I$12,SUM($F$20:F170),IF(D171="","",I170*($F$12/12)))</f>
        <v/>
      </c>
      <c r="G171" s="257" t="str">
        <f>IF(D170=$I$12,SUM($G$20:G170),IF(D171="","",E171-F171))</f>
        <v/>
      </c>
      <c r="H171" s="257" t="str">
        <f t="shared" si="12"/>
        <v/>
      </c>
      <c r="I171" s="257" t="str">
        <f t="shared" si="13"/>
        <v/>
      </c>
    </row>
    <row r="172" spans="2:9">
      <c r="B172" s="257" t="str">
        <f t="shared" si="14"/>
        <v/>
      </c>
      <c r="C172" s="257" t="str">
        <f t="shared" si="15"/>
        <v/>
      </c>
      <c r="D172" s="258" t="str">
        <f t="shared" si="16"/>
        <v/>
      </c>
      <c r="E172" s="257" t="str">
        <f>IF(D171=$I$12,SUM($E$20:E171),IF(D172="","",$H$14))</f>
        <v/>
      </c>
      <c r="F172" s="257" t="str">
        <f>IF(D171=$I$12,SUM($F$20:F171),IF(D172="","",I171*($F$12/12)))</f>
        <v/>
      </c>
      <c r="G172" s="257" t="str">
        <f>IF(D171=$I$12,SUM($G$20:G171),IF(D172="","",E172-F172))</f>
        <v/>
      </c>
      <c r="H172" s="257" t="str">
        <f t="shared" si="12"/>
        <v/>
      </c>
      <c r="I172" s="257" t="str">
        <f t="shared" si="13"/>
        <v/>
      </c>
    </row>
    <row r="173" spans="2:9">
      <c r="B173" s="257" t="str">
        <f t="shared" si="14"/>
        <v/>
      </c>
      <c r="C173" s="257" t="str">
        <f t="shared" si="15"/>
        <v/>
      </c>
      <c r="D173" s="258" t="str">
        <f t="shared" si="16"/>
        <v/>
      </c>
      <c r="E173" s="257" t="str">
        <f>IF(D172=$I$12,SUM($E$20:E172),IF(D173="","",$H$14))</f>
        <v/>
      </c>
      <c r="F173" s="257" t="str">
        <f>IF(D172=$I$12,SUM($F$20:F172),IF(D173="","",I172*($F$12/12)))</f>
        <v/>
      </c>
      <c r="G173" s="257" t="str">
        <f>IF(D172=$I$12,SUM($G$20:G172),IF(D173="","",E173-F173))</f>
        <v/>
      </c>
      <c r="H173" s="257" t="str">
        <f t="shared" si="12"/>
        <v/>
      </c>
      <c r="I173" s="257" t="str">
        <f t="shared" si="13"/>
        <v/>
      </c>
    </row>
    <row r="174" spans="2:9">
      <c r="B174" s="257" t="str">
        <f t="shared" si="14"/>
        <v/>
      </c>
      <c r="C174" s="257" t="str">
        <f t="shared" si="15"/>
        <v/>
      </c>
      <c r="D174" s="258" t="str">
        <f t="shared" si="16"/>
        <v/>
      </c>
      <c r="E174" s="257" t="str">
        <f>IF(D173=$I$12,SUM($E$20:E173),IF(D174="","",$H$14))</f>
        <v/>
      </c>
      <c r="F174" s="257" t="str">
        <f>IF(D173=$I$12,SUM($F$20:F173),IF(D174="","",I173*($F$12/12)))</f>
        <v/>
      </c>
      <c r="G174" s="257" t="str">
        <f>IF(D173=$I$12,SUM($G$20:G173),IF(D174="","",E174-F174))</f>
        <v/>
      </c>
      <c r="H174" s="257" t="str">
        <f t="shared" si="12"/>
        <v/>
      </c>
      <c r="I174" s="257" t="str">
        <f t="shared" si="13"/>
        <v/>
      </c>
    </row>
    <row r="175" spans="2:9">
      <c r="B175" s="257" t="str">
        <f t="shared" si="14"/>
        <v/>
      </c>
      <c r="C175" s="257" t="str">
        <f t="shared" si="15"/>
        <v/>
      </c>
      <c r="D175" s="258" t="str">
        <f t="shared" si="16"/>
        <v/>
      </c>
      <c r="E175" s="257" t="str">
        <f>IF(D174=$I$12,SUM($E$20:E174),IF(D175="","",$H$14))</f>
        <v/>
      </c>
      <c r="F175" s="257" t="str">
        <f>IF(D174=$I$12,SUM($F$20:F174),IF(D175="","",I174*($F$12/12)))</f>
        <v/>
      </c>
      <c r="G175" s="257" t="str">
        <f>IF(D174=$I$12,SUM($G$20:G174),IF(D175="","",E175-F175))</f>
        <v/>
      </c>
      <c r="H175" s="257" t="str">
        <f t="shared" si="12"/>
        <v/>
      </c>
      <c r="I175" s="257" t="str">
        <f t="shared" si="13"/>
        <v/>
      </c>
    </row>
    <row r="176" spans="2:9">
      <c r="B176" s="257" t="str">
        <f t="shared" si="14"/>
        <v/>
      </c>
      <c r="C176" s="257" t="str">
        <f t="shared" si="15"/>
        <v/>
      </c>
      <c r="D176" s="258" t="str">
        <f t="shared" si="16"/>
        <v/>
      </c>
      <c r="E176" s="257" t="str">
        <f>IF(D175=$I$12,SUM($E$20:E175),IF(D176="","",$H$14))</f>
        <v/>
      </c>
      <c r="F176" s="257" t="str">
        <f>IF(D175=$I$12,SUM($F$20:F175),IF(D176="","",I175*($F$12/12)))</f>
        <v/>
      </c>
      <c r="G176" s="257" t="str">
        <f>IF(D175=$I$12,SUM($G$20:G175),IF(D176="","",E176-F176))</f>
        <v/>
      </c>
      <c r="H176" s="257" t="str">
        <f t="shared" si="12"/>
        <v/>
      </c>
      <c r="I176" s="257" t="str">
        <f t="shared" si="13"/>
        <v/>
      </c>
    </row>
    <row r="177" spans="2:9">
      <c r="B177" s="257" t="str">
        <f t="shared" si="14"/>
        <v/>
      </c>
      <c r="C177" s="257" t="str">
        <f t="shared" si="15"/>
        <v/>
      </c>
      <c r="D177" s="258" t="str">
        <f t="shared" si="16"/>
        <v/>
      </c>
      <c r="E177" s="257" t="str">
        <f>IF(D176=$I$12,SUM($E$20:E176),IF(D177="","",$H$14))</f>
        <v/>
      </c>
      <c r="F177" s="257" t="str">
        <f>IF(D176=$I$12,SUM($F$20:F176),IF(D177="","",I176*($F$12/12)))</f>
        <v/>
      </c>
      <c r="G177" s="257" t="str">
        <f>IF(D176=$I$12,SUM($G$20:G176),IF(D177="","",E177-F177))</f>
        <v/>
      </c>
      <c r="H177" s="257" t="str">
        <f t="shared" si="12"/>
        <v/>
      </c>
      <c r="I177" s="257" t="str">
        <f t="shared" si="13"/>
        <v/>
      </c>
    </row>
    <row r="178" spans="2:9">
      <c r="B178" s="257" t="str">
        <f t="shared" si="14"/>
        <v/>
      </c>
      <c r="C178" s="257" t="str">
        <f t="shared" si="15"/>
        <v/>
      </c>
      <c r="D178" s="258" t="str">
        <f t="shared" si="16"/>
        <v/>
      </c>
      <c r="E178" s="257" t="str">
        <f>IF(D177=$I$12,SUM($E$20:E177),IF(D178="","",$H$14))</f>
        <v/>
      </c>
      <c r="F178" s="257" t="str">
        <f>IF(D177=$I$12,SUM($F$20:F177),IF(D178="","",I177*($F$12/12)))</f>
        <v/>
      </c>
      <c r="G178" s="257" t="str">
        <f>IF(D177=$I$12,SUM($G$20:G177),IF(D178="","",E178-F178))</f>
        <v/>
      </c>
      <c r="H178" s="257" t="str">
        <f t="shared" si="12"/>
        <v/>
      </c>
      <c r="I178" s="257" t="str">
        <f t="shared" si="13"/>
        <v/>
      </c>
    </row>
    <row r="179" spans="2:9">
      <c r="B179" s="257" t="str">
        <f t="shared" si="14"/>
        <v/>
      </c>
      <c r="C179" s="257" t="str">
        <f t="shared" si="15"/>
        <v/>
      </c>
      <c r="D179" s="258" t="str">
        <f t="shared" si="16"/>
        <v/>
      </c>
      <c r="E179" s="257" t="str">
        <f>IF(D178=$I$12,SUM($E$20:E178),IF(D179="","",$H$14))</f>
        <v/>
      </c>
      <c r="F179" s="257" t="str">
        <f>IF(D178=$I$12,SUM($F$20:F178),IF(D179="","",I178*($F$12/12)))</f>
        <v/>
      </c>
      <c r="G179" s="257" t="str">
        <f>IF(D178=$I$12,SUM($G$20:G178),IF(D179="","",E179-F179))</f>
        <v/>
      </c>
      <c r="H179" s="257" t="str">
        <f t="shared" si="12"/>
        <v/>
      </c>
      <c r="I179" s="257" t="str">
        <f t="shared" si="13"/>
        <v/>
      </c>
    </row>
    <row r="180" spans="2:9">
      <c r="B180" s="257" t="str">
        <f t="shared" si="14"/>
        <v/>
      </c>
      <c r="C180" s="257" t="str">
        <f t="shared" si="15"/>
        <v/>
      </c>
      <c r="D180" s="258" t="str">
        <f t="shared" si="16"/>
        <v/>
      </c>
      <c r="E180" s="257" t="str">
        <f>IF(D179=$I$12,SUM($E$20:E179),IF(D180="","",$H$14))</f>
        <v/>
      </c>
      <c r="F180" s="257" t="str">
        <f>IF(D179=$I$12,SUM($F$20:F179),IF(D180="","",I179*($F$12/12)))</f>
        <v/>
      </c>
      <c r="G180" s="257" t="str">
        <f>IF(D179=$I$12,SUM($G$20:G179),IF(D180="","",E180-F180))</f>
        <v/>
      </c>
      <c r="H180" s="257" t="str">
        <f t="shared" si="12"/>
        <v/>
      </c>
      <c r="I180" s="257" t="str">
        <f t="shared" si="13"/>
        <v/>
      </c>
    </row>
    <row r="181" spans="2:9">
      <c r="B181" s="257" t="str">
        <f t="shared" si="14"/>
        <v/>
      </c>
      <c r="C181" s="257" t="str">
        <f t="shared" si="15"/>
        <v/>
      </c>
      <c r="D181" s="258" t="str">
        <f t="shared" si="16"/>
        <v/>
      </c>
      <c r="E181" s="257" t="str">
        <f>IF(D180=$I$12,SUM($E$20:E180),IF(D181="","",$H$14))</f>
        <v/>
      </c>
      <c r="F181" s="257" t="str">
        <f>IF(D180=$I$12,SUM($F$20:F180),IF(D181="","",I180*($F$12/12)))</f>
        <v/>
      </c>
      <c r="G181" s="257" t="str">
        <f>IF(D180=$I$12,SUM($G$20:G180),IF(D181="","",E181-F181))</f>
        <v/>
      </c>
      <c r="H181" s="257" t="str">
        <f t="shared" si="12"/>
        <v/>
      </c>
      <c r="I181" s="257" t="str">
        <f t="shared" si="13"/>
        <v/>
      </c>
    </row>
    <row r="182" spans="2:9">
      <c r="B182" s="257" t="str">
        <f t="shared" si="14"/>
        <v/>
      </c>
      <c r="C182" s="257" t="str">
        <f t="shared" si="15"/>
        <v/>
      </c>
      <c r="D182" s="258" t="str">
        <f t="shared" si="16"/>
        <v/>
      </c>
      <c r="E182" s="257" t="str">
        <f>IF(D181=$I$12,SUM($E$20:E181),IF(D182="","",$H$14))</f>
        <v/>
      </c>
      <c r="F182" s="257" t="str">
        <f>IF(D181=$I$12,SUM($F$20:F181),IF(D182="","",I181*($F$12/12)))</f>
        <v/>
      </c>
      <c r="G182" s="257" t="str">
        <f>IF(D181=$I$12,SUM($G$20:G181),IF(D182="","",E182-F182))</f>
        <v/>
      </c>
      <c r="H182" s="257" t="str">
        <f t="shared" si="12"/>
        <v/>
      </c>
      <c r="I182" s="257" t="str">
        <f t="shared" si="13"/>
        <v/>
      </c>
    </row>
    <row r="183" spans="2:9">
      <c r="B183" s="257" t="str">
        <f t="shared" si="14"/>
        <v/>
      </c>
      <c r="C183" s="257" t="str">
        <f t="shared" si="15"/>
        <v/>
      </c>
      <c r="D183" s="258" t="str">
        <f t="shared" si="16"/>
        <v/>
      </c>
      <c r="E183" s="257" t="str">
        <f>IF(D182=$I$12,SUM($E$20:E182),IF(D183="","",$H$14))</f>
        <v/>
      </c>
      <c r="F183" s="257" t="str">
        <f>IF(D182=$I$12,SUM($F$20:F182),IF(D183="","",I182*($F$12/12)))</f>
        <v/>
      </c>
      <c r="G183" s="257" t="str">
        <f>IF(D182=$I$12,SUM($G$20:G182),IF(D183="","",E183-F183))</f>
        <v/>
      </c>
      <c r="H183" s="257" t="str">
        <f t="shared" si="12"/>
        <v/>
      </c>
      <c r="I183" s="257" t="str">
        <f t="shared" si="13"/>
        <v/>
      </c>
    </row>
    <row r="184" spans="2:9">
      <c r="B184" s="257" t="str">
        <f t="shared" si="14"/>
        <v/>
      </c>
      <c r="C184" s="257" t="str">
        <f t="shared" si="15"/>
        <v/>
      </c>
      <c r="D184" s="258" t="str">
        <f t="shared" si="16"/>
        <v/>
      </c>
      <c r="E184" s="257" t="str">
        <f>IF(D183=$I$12,SUM($E$20:E183),IF(D184="","",$H$14))</f>
        <v/>
      </c>
      <c r="F184" s="257" t="str">
        <f>IF(D183=$I$12,SUM($F$20:F183),IF(D184="","",I183*($F$12/12)))</f>
        <v/>
      </c>
      <c r="G184" s="257" t="str">
        <f>IF(D183=$I$12,SUM($G$20:G183),IF(D184="","",E184-F184))</f>
        <v/>
      </c>
      <c r="H184" s="257" t="str">
        <f t="shared" si="12"/>
        <v/>
      </c>
      <c r="I184" s="257" t="str">
        <f t="shared" si="13"/>
        <v/>
      </c>
    </row>
    <row r="185" spans="2:9">
      <c r="B185" s="257" t="str">
        <f t="shared" si="14"/>
        <v/>
      </c>
      <c r="C185" s="257" t="str">
        <f t="shared" si="15"/>
        <v/>
      </c>
      <c r="D185" s="258" t="str">
        <f t="shared" si="16"/>
        <v/>
      </c>
      <c r="E185" s="257" t="str">
        <f>IF(D184=$I$12,SUM($E$20:E184),IF(D185="","",$H$14))</f>
        <v/>
      </c>
      <c r="F185" s="257" t="str">
        <f>IF(D184=$I$12,SUM($F$20:F184),IF(D185="","",I184*($F$12/12)))</f>
        <v/>
      </c>
      <c r="G185" s="257" t="str">
        <f>IF(D184=$I$12,SUM($G$20:G184),IF(D185="","",E185-F185))</f>
        <v/>
      </c>
      <c r="H185" s="257" t="str">
        <f t="shared" si="12"/>
        <v/>
      </c>
      <c r="I185" s="257" t="str">
        <f t="shared" si="13"/>
        <v/>
      </c>
    </row>
    <row r="186" spans="2:9">
      <c r="B186" s="257" t="str">
        <f t="shared" si="14"/>
        <v/>
      </c>
      <c r="C186" s="257" t="str">
        <f t="shared" si="15"/>
        <v/>
      </c>
      <c r="D186" s="258" t="str">
        <f t="shared" si="16"/>
        <v/>
      </c>
      <c r="E186" s="257" t="str">
        <f>IF(D185=$I$12,SUM($E$20:E185),IF(D186="","",$H$14))</f>
        <v/>
      </c>
      <c r="F186" s="257" t="str">
        <f>IF(D185=$I$12,SUM($F$20:F185),IF(D186="","",I185*($F$12/12)))</f>
        <v/>
      </c>
      <c r="G186" s="257" t="str">
        <f>IF(D185=$I$12,SUM($G$20:G185),IF(D186="","",E186-F186))</f>
        <v/>
      </c>
      <c r="H186" s="257" t="str">
        <f t="shared" si="12"/>
        <v/>
      </c>
      <c r="I186" s="257" t="str">
        <f t="shared" si="13"/>
        <v/>
      </c>
    </row>
    <row r="187" spans="2:9">
      <c r="B187" s="257" t="str">
        <f t="shared" si="14"/>
        <v/>
      </c>
      <c r="C187" s="257" t="str">
        <f t="shared" si="15"/>
        <v/>
      </c>
      <c r="D187" s="258" t="str">
        <f t="shared" si="16"/>
        <v/>
      </c>
      <c r="E187" s="257" t="str">
        <f>IF(D186=$I$12,SUM($E$20:E186),IF(D187="","",$H$14))</f>
        <v/>
      </c>
      <c r="F187" s="257" t="str">
        <f>IF(D186=$I$12,SUM($F$20:F186),IF(D187="","",I186*($F$12/12)))</f>
        <v/>
      </c>
      <c r="G187" s="257" t="str">
        <f>IF(D186=$I$12,SUM($G$20:G186),IF(D187="","",E187-F187))</f>
        <v/>
      </c>
      <c r="H187" s="257" t="str">
        <f t="shared" si="12"/>
        <v/>
      </c>
      <c r="I187" s="257" t="str">
        <f t="shared" si="13"/>
        <v/>
      </c>
    </row>
    <row r="188" spans="2:9">
      <c r="B188" s="257" t="str">
        <f t="shared" si="14"/>
        <v/>
      </c>
      <c r="C188" s="257" t="str">
        <f t="shared" si="15"/>
        <v/>
      </c>
      <c r="D188" s="258" t="str">
        <f t="shared" si="16"/>
        <v/>
      </c>
      <c r="E188" s="257" t="str">
        <f>IF(D187=$I$12,SUM($E$20:E187),IF(D188="","",$H$14))</f>
        <v/>
      </c>
      <c r="F188" s="257" t="str">
        <f>IF(D187=$I$12,SUM($F$20:F187),IF(D188="","",I187*($F$12/12)))</f>
        <v/>
      </c>
      <c r="G188" s="257" t="str">
        <f>IF(D187=$I$12,SUM($G$20:G187),IF(D188="","",E188-F188))</f>
        <v/>
      </c>
      <c r="H188" s="257" t="str">
        <f t="shared" si="12"/>
        <v/>
      </c>
      <c r="I188" s="257" t="str">
        <f t="shared" si="13"/>
        <v/>
      </c>
    </row>
    <row r="189" spans="2:9">
      <c r="B189" s="257" t="str">
        <f t="shared" si="14"/>
        <v/>
      </c>
      <c r="C189" s="257" t="str">
        <f t="shared" si="15"/>
        <v/>
      </c>
      <c r="D189" s="258" t="str">
        <f t="shared" si="16"/>
        <v/>
      </c>
      <c r="E189" s="257" t="str">
        <f>IF(D188=$I$12,SUM($E$20:E188),IF(D189="","",$H$14))</f>
        <v/>
      </c>
      <c r="F189" s="257" t="str">
        <f>IF(D188=$I$12,SUM($F$20:F188),IF(D189="","",I188*($F$12/12)))</f>
        <v/>
      </c>
      <c r="G189" s="257" t="str">
        <f>IF(D188=$I$12,SUM($G$20:G188),IF(D189="","",E189-F189))</f>
        <v/>
      </c>
      <c r="H189" s="257" t="str">
        <f t="shared" si="12"/>
        <v/>
      </c>
      <c r="I189" s="257" t="str">
        <f t="shared" si="13"/>
        <v/>
      </c>
    </row>
    <row r="190" spans="2:9">
      <c r="B190" s="257" t="str">
        <f t="shared" si="14"/>
        <v/>
      </c>
      <c r="C190" s="257" t="str">
        <f t="shared" si="15"/>
        <v/>
      </c>
      <c r="D190" s="258" t="str">
        <f t="shared" si="16"/>
        <v/>
      </c>
      <c r="E190" s="257" t="str">
        <f>IF(D189=$I$12,SUM($E$20:E189),IF(D190="","",$H$14))</f>
        <v/>
      </c>
      <c r="F190" s="257" t="str">
        <f>IF(D189=$I$12,SUM($F$20:F189),IF(D190="","",I189*($F$12/12)))</f>
        <v/>
      </c>
      <c r="G190" s="257" t="str">
        <f>IF(D189=$I$12,SUM($G$20:G189),IF(D190="","",E190-F190))</f>
        <v/>
      </c>
      <c r="H190" s="257" t="str">
        <f t="shared" si="12"/>
        <v/>
      </c>
      <c r="I190" s="257" t="str">
        <f t="shared" si="13"/>
        <v/>
      </c>
    </row>
    <row r="191" spans="2:9">
      <c r="B191" s="257" t="str">
        <f t="shared" si="14"/>
        <v/>
      </c>
      <c r="C191" s="257" t="str">
        <f t="shared" si="15"/>
        <v/>
      </c>
      <c r="D191" s="258" t="str">
        <f t="shared" si="16"/>
        <v/>
      </c>
      <c r="E191" s="257" t="str">
        <f>IF(D190=$I$12,SUM($E$20:E190),IF(D191="","",$H$14))</f>
        <v/>
      </c>
      <c r="F191" s="257" t="str">
        <f>IF(D190=$I$12,SUM($F$20:F190),IF(D191="","",I190*($F$12/12)))</f>
        <v/>
      </c>
      <c r="G191" s="257" t="str">
        <f>IF(D190=$I$12,SUM($G$20:G190),IF(D191="","",E191-F191))</f>
        <v/>
      </c>
      <c r="H191" s="257" t="str">
        <f t="shared" si="12"/>
        <v/>
      </c>
      <c r="I191" s="257" t="str">
        <f t="shared" si="13"/>
        <v/>
      </c>
    </row>
    <row r="192" spans="2:9">
      <c r="B192" s="257" t="str">
        <f t="shared" si="14"/>
        <v/>
      </c>
      <c r="C192" s="257" t="str">
        <f t="shared" si="15"/>
        <v/>
      </c>
      <c r="D192" s="258" t="str">
        <f t="shared" si="16"/>
        <v/>
      </c>
      <c r="E192" s="257" t="str">
        <f>IF(D191=$I$12,SUM($E$20:E191),IF(D192="","",$H$14))</f>
        <v/>
      </c>
      <c r="F192" s="257" t="str">
        <f>IF(D191=$I$12,SUM($F$20:F191),IF(D192="","",I191*($F$12/12)))</f>
        <v/>
      </c>
      <c r="G192" s="257" t="str">
        <f>IF(D191=$I$12,SUM($G$20:G191),IF(D192="","",E192-F192))</f>
        <v/>
      </c>
      <c r="H192" s="257" t="str">
        <f t="shared" si="12"/>
        <v/>
      </c>
      <c r="I192" s="257" t="str">
        <f t="shared" si="13"/>
        <v/>
      </c>
    </row>
    <row r="193" spans="2:9">
      <c r="B193" s="257" t="str">
        <f t="shared" si="14"/>
        <v/>
      </c>
      <c r="C193" s="257" t="str">
        <f t="shared" si="15"/>
        <v/>
      </c>
      <c r="D193" s="258" t="str">
        <f t="shared" si="16"/>
        <v/>
      </c>
      <c r="E193" s="257" t="str">
        <f>IF(D192=$I$12,SUM($E$20:E192),IF(D193="","",$H$14))</f>
        <v/>
      </c>
      <c r="F193" s="257" t="str">
        <f>IF(D192=$I$12,SUM($F$20:F192),IF(D193="","",I192*($F$12/12)))</f>
        <v/>
      </c>
      <c r="G193" s="257" t="str">
        <f>IF(D192=$I$12,SUM($G$20:G192),IF(D193="","",E193-F193))</f>
        <v/>
      </c>
      <c r="H193" s="257" t="str">
        <f t="shared" si="12"/>
        <v/>
      </c>
      <c r="I193" s="257" t="str">
        <f t="shared" si="13"/>
        <v/>
      </c>
    </row>
    <row r="194" spans="2:9">
      <c r="B194" s="257" t="str">
        <f t="shared" si="14"/>
        <v/>
      </c>
      <c r="C194" s="257" t="str">
        <f t="shared" si="15"/>
        <v/>
      </c>
      <c r="D194" s="258" t="str">
        <f t="shared" si="16"/>
        <v/>
      </c>
      <c r="E194" s="257" t="str">
        <f>IF(D193=$I$12,SUM($E$20:E193),IF(D194="","",$H$14))</f>
        <v/>
      </c>
      <c r="F194" s="257" t="str">
        <f>IF(D193=$I$12,SUM($F$20:F193),IF(D194="","",I193*($F$12/12)))</f>
        <v/>
      </c>
      <c r="G194" s="257" t="str">
        <f>IF(D193=$I$12,SUM($G$20:G193),IF(D194="","",E194-F194))</f>
        <v/>
      </c>
      <c r="H194" s="257" t="str">
        <f t="shared" si="12"/>
        <v/>
      </c>
      <c r="I194" s="257" t="str">
        <f t="shared" si="13"/>
        <v/>
      </c>
    </row>
    <row r="195" spans="2:9">
      <c r="B195" s="257" t="str">
        <f t="shared" si="14"/>
        <v/>
      </c>
      <c r="C195" s="257" t="str">
        <f t="shared" si="15"/>
        <v/>
      </c>
      <c r="D195" s="258" t="str">
        <f t="shared" si="16"/>
        <v/>
      </c>
      <c r="E195" s="257" t="str">
        <f>IF(D194=$I$12,SUM($E$20:E194),IF(D195="","",$H$14))</f>
        <v/>
      </c>
      <c r="F195" s="257" t="str">
        <f>IF(D194=$I$12,SUM($F$20:F194),IF(D195="","",I194*($F$12/12)))</f>
        <v/>
      </c>
      <c r="G195" s="257" t="str">
        <f>IF(D194=$I$12,SUM($G$20:G194),IF(D195="","",E195-F195))</f>
        <v/>
      </c>
      <c r="H195" s="257" t="str">
        <f t="shared" si="12"/>
        <v/>
      </c>
      <c r="I195" s="257" t="str">
        <f t="shared" si="13"/>
        <v/>
      </c>
    </row>
    <row r="196" spans="2:9">
      <c r="B196" s="257" t="str">
        <f t="shared" si="14"/>
        <v/>
      </c>
      <c r="C196" s="257" t="str">
        <f t="shared" si="15"/>
        <v/>
      </c>
      <c r="D196" s="258" t="str">
        <f t="shared" si="16"/>
        <v/>
      </c>
      <c r="E196" s="257" t="str">
        <f>IF(D195=$I$12,SUM($E$20:E195),IF(D196="","",$H$14))</f>
        <v/>
      </c>
      <c r="F196" s="257" t="str">
        <f>IF(D195=$I$12,SUM($F$20:F195),IF(D196="","",I195*($F$12/12)))</f>
        <v/>
      </c>
      <c r="G196" s="257" t="str">
        <f>IF(D195=$I$12,SUM($G$20:G195),IF(D196="","",E196-F196))</f>
        <v/>
      </c>
      <c r="H196" s="257" t="str">
        <f t="shared" si="12"/>
        <v/>
      </c>
      <c r="I196" s="257" t="str">
        <f t="shared" si="13"/>
        <v/>
      </c>
    </row>
    <row r="197" spans="2:9">
      <c r="B197" s="257" t="str">
        <f t="shared" si="14"/>
        <v/>
      </c>
      <c r="C197" s="257" t="str">
        <f t="shared" si="15"/>
        <v/>
      </c>
      <c r="D197" s="258" t="str">
        <f t="shared" si="16"/>
        <v/>
      </c>
      <c r="E197" s="257" t="str">
        <f>IF(D196=$I$12,SUM($E$20:E196),IF(D197="","",$H$14))</f>
        <v/>
      </c>
      <c r="F197" s="257" t="str">
        <f>IF(D196=$I$12,SUM($F$20:F196),IF(D197="","",I196*($F$12/12)))</f>
        <v/>
      </c>
      <c r="G197" s="257" t="str">
        <f>IF(D196=$I$12,SUM($G$20:G196),IF(D197="","",E197-F197))</f>
        <v/>
      </c>
      <c r="H197" s="257" t="str">
        <f t="shared" si="12"/>
        <v/>
      </c>
      <c r="I197" s="257" t="str">
        <f t="shared" si="13"/>
        <v/>
      </c>
    </row>
    <row r="198" spans="2:9">
      <c r="B198" s="257" t="str">
        <f t="shared" si="14"/>
        <v/>
      </c>
      <c r="C198" s="257" t="str">
        <f t="shared" si="15"/>
        <v/>
      </c>
      <c r="D198" s="258" t="str">
        <f t="shared" si="16"/>
        <v/>
      </c>
      <c r="E198" s="257" t="str">
        <f>IF(D197=$I$12,SUM($E$20:E197),IF(D198="","",$H$14))</f>
        <v/>
      </c>
      <c r="F198" s="257" t="str">
        <f>IF(D197=$I$12,SUM($F$20:F197),IF(D198="","",I197*($F$12/12)))</f>
        <v/>
      </c>
      <c r="G198" s="257" t="str">
        <f>IF(D197=$I$12,SUM($G$20:G197),IF(D198="","",E198-F198))</f>
        <v/>
      </c>
      <c r="H198" s="257" t="str">
        <f t="shared" si="12"/>
        <v/>
      </c>
      <c r="I198" s="257" t="str">
        <f t="shared" si="13"/>
        <v/>
      </c>
    </row>
    <row r="199" spans="2:9">
      <c r="B199" s="257" t="str">
        <f t="shared" si="14"/>
        <v/>
      </c>
      <c r="C199" s="257" t="str">
        <f t="shared" si="15"/>
        <v/>
      </c>
      <c r="D199" s="258" t="str">
        <f t="shared" si="16"/>
        <v/>
      </c>
      <c r="E199" s="257" t="str">
        <f>IF(D198=$I$12,SUM($E$20:E198),IF(D199="","",$H$14))</f>
        <v/>
      </c>
      <c r="F199" s="257" t="str">
        <f>IF(D198=$I$12,SUM($F$20:F198),IF(D199="","",I198*($F$12/12)))</f>
        <v/>
      </c>
      <c r="G199" s="257" t="str">
        <f>IF(D198=$I$12,SUM($G$20:G198),IF(D199="","",E199-F199))</f>
        <v/>
      </c>
      <c r="H199" s="257" t="str">
        <f t="shared" si="12"/>
        <v/>
      </c>
      <c r="I199" s="257" t="str">
        <f t="shared" si="13"/>
        <v/>
      </c>
    </row>
    <row r="200" spans="2:9">
      <c r="B200" s="257" t="str">
        <f t="shared" si="14"/>
        <v/>
      </c>
      <c r="C200" s="257" t="str">
        <f t="shared" si="15"/>
        <v/>
      </c>
      <c r="D200" s="258" t="str">
        <f t="shared" si="16"/>
        <v/>
      </c>
      <c r="E200" s="257" t="str">
        <f>IF(D199=$I$12,SUM($E$20:E199),IF(D200="","",$H$14))</f>
        <v/>
      </c>
      <c r="F200" s="257" t="str">
        <f>IF(D199=$I$12,SUM($F$20:F199),IF(D200="","",I199*($F$12/12)))</f>
        <v/>
      </c>
      <c r="G200" s="257" t="str">
        <f>IF(D199=$I$12,SUM($G$20:G199),IF(D200="","",E200-F200))</f>
        <v/>
      </c>
      <c r="H200" s="257" t="str">
        <f t="shared" si="12"/>
        <v/>
      </c>
      <c r="I200" s="257" t="str">
        <f t="shared" si="13"/>
        <v/>
      </c>
    </row>
    <row r="201" spans="2:9">
      <c r="B201" s="257" t="str">
        <f t="shared" si="14"/>
        <v/>
      </c>
      <c r="C201" s="257" t="str">
        <f t="shared" si="15"/>
        <v/>
      </c>
      <c r="D201" s="258" t="str">
        <f t="shared" si="16"/>
        <v/>
      </c>
      <c r="E201" s="257" t="str">
        <f>IF(D200=$I$12,SUM($E$20:E200),IF(D201="","",$H$14))</f>
        <v/>
      </c>
      <c r="F201" s="257" t="str">
        <f>IF(D200=$I$12,SUM($F$20:F200),IF(D201="","",I200*($F$12/12)))</f>
        <v/>
      </c>
      <c r="G201" s="257" t="str">
        <f>IF(D200=$I$12,SUM($G$20:G200),IF(D201="","",E201-F201))</f>
        <v/>
      </c>
      <c r="H201" s="257" t="str">
        <f t="shared" si="12"/>
        <v/>
      </c>
      <c r="I201" s="257" t="str">
        <f t="shared" si="13"/>
        <v/>
      </c>
    </row>
    <row r="202" spans="2:9">
      <c r="B202" s="257" t="str">
        <f t="shared" si="14"/>
        <v/>
      </c>
      <c r="C202" s="257" t="str">
        <f t="shared" si="15"/>
        <v/>
      </c>
      <c r="D202" s="258" t="str">
        <f t="shared" si="16"/>
        <v/>
      </c>
      <c r="E202" s="257" t="str">
        <f>IF(D201=$I$12,SUM($E$20:E201),IF(D202="","",$H$14))</f>
        <v/>
      </c>
      <c r="F202" s="257" t="str">
        <f>IF(D201=$I$12,SUM($F$20:F201),IF(D202="","",I201*($F$12/12)))</f>
        <v/>
      </c>
      <c r="G202" s="257" t="str">
        <f>IF(D201=$I$12,SUM($G$20:G201),IF(D202="","",E202-F202))</f>
        <v/>
      </c>
      <c r="H202" s="257" t="str">
        <f t="shared" si="12"/>
        <v/>
      </c>
      <c r="I202" s="257" t="str">
        <f t="shared" si="13"/>
        <v/>
      </c>
    </row>
    <row r="203" spans="2:9">
      <c r="B203" s="257" t="str">
        <f t="shared" si="14"/>
        <v/>
      </c>
      <c r="C203" s="257" t="str">
        <f t="shared" si="15"/>
        <v/>
      </c>
      <c r="D203" s="258" t="str">
        <f t="shared" si="16"/>
        <v/>
      </c>
      <c r="E203" s="257" t="str">
        <f>IF(D202=$I$12,SUM($E$20:E202),IF(D203="","",$H$14))</f>
        <v/>
      </c>
      <c r="F203" s="257" t="str">
        <f>IF(D202=$I$12,SUM($F$20:F202),IF(D203="","",I202*($F$12/12)))</f>
        <v/>
      </c>
      <c r="G203" s="257" t="str">
        <f>IF(D202=$I$12,SUM($G$20:G202),IF(D203="","",E203-F203))</f>
        <v/>
      </c>
      <c r="H203" s="257" t="str">
        <f t="shared" si="12"/>
        <v/>
      </c>
      <c r="I203" s="257" t="str">
        <f t="shared" si="13"/>
        <v/>
      </c>
    </row>
    <row r="204" spans="2:9">
      <c r="B204" s="257" t="str">
        <f t="shared" si="14"/>
        <v/>
      </c>
      <c r="C204" s="257" t="str">
        <f t="shared" si="15"/>
        <v/>
      </c>
      <c r="D204" s="258" t="str">
        <f t="shared" si="16"/>
        <v/>
      </c>
      <c r="E204" s="257" t="str">
        <f>IF(D203=$I$12,SUM($E$20:E203),IF(D204="","",$H$14))</f>
        <v/>
      </c>
      <c r="F204" s="257" t="str">
        <f>IF(D203=$I$12,SUM($F$20:F203),IF(D204="","",I203*($F$12/12)))</f>
        <v/>
      </c>
      <c r="G204" s="257" t="str">
        <f>IF(D203=$I$12,SUM($G$20:G203),IF(D204="","",E204-F204))</f>
        <v/>
      </c>
      <c r="H204" s="257" t="str">
        <f t="shared" si="12"/>
        <v/>
      </c>
      <c r="I204" s="257" t="str">
        <f t="shared" si="13"/>
        <v/>
      </c>
    </row>
    <row r="205" spans="2:9">
      <c r="B205" s="257" t="str">
        <f t="shared" si="14"/>
        <v/>
      </c>
      <c r="C205" s="257" t="str">
        <f t="shared" si="15"/>
        <v/>
      </c>
      <c r="D205" s="258" t="str">
        <f t="shared" si="16"/>
        <v/>
      </c>
      <c r="E205" s="257" t="str">
        <f>IF(D204=$I$12,SUM($E$20:E204),IF(D205="","",$H$14))</f>
        <v/>
      </c>
      <c r="F205" s="257" t="str">
        <f>IF(D204=$I$12,SUM($F$20:F204),IF(D205="","",I204*($F$12/12)))</f>
        <v/>
      </c>
      <c r="G205" s="257" t="str">
        <f>IF(D204=$I$12,SUM($G$20:G204),IF(D205="","",E205-F205))</f>
        <v/>
      </c>
      <c r="H205" s="257" t="str">
        <f t="shared" si="12"/>
        <v/>
      </c>
      <c r="I205" s="257" t="str">
        <f t="shared" si="13"/>
        <v/>
      </c>
    </row>
    <row r="206" spans="2:9">
      <c r="B206" s="257" t="str">
        <f t="shared" si="14"/>
        <v/>
      </c>
      <c r="C206" s="257" t="str">
        <f t="shared" si="15"/>
        <v/>
      </c>
      <c r="D206" s="258" t="str">
        <f t="shared" si="16"/>
        <v/>
      </c>
      <c r="E206" s="257" t="str">
        <f>IF(D205=$I$12,SUM($E$20:E205),IF(D206="","",$H$14))</f>
        <v/>
      </c>
      <c r="F206" s="257" t="str">
        <f>IF(D205=$I$12,SUM($F$20:F205),IF(D206="","",I205*($F$12/12)))</f>
        <v/>
      </c>
      <c r="G206" s="257" t="str">
        <f>IF(D205=$I$12,SUM($G$20:G205),IF(D206="","",E206-F206))</f>
        <v/>
      </c>
      <c r="H206" s="257" t="str">
        <f t="shared" si="12"/>
        <v/>
      </c>
      <c r="I206" s="257" t="str">
        <f t="shared" si="13"/>
        <v/>
      </c>
    </row>
    <row r="207" spans="2:9">
      <c r="B207" s="257" t="str">
        <f t="shared" si="14"/>
        <v/>
      </c>
      <c r="C207" s="257" t="str">
        <f t="shared" si="15"/>
        <v/>
      </c>
      <c r="D207" s="258" t="str">
        <f t="shared" si="16"/>
        <v/>
      </c>
      <c r="E207" s="257" t="str">
        <f>IF(D206=$I$12,SUM($E$20:E206),IF(D207="","",$H$14))</f>
        <v/>
      </c>
      <c r="F207" s="257" t="str">
        <f>IF(D206=$I$12,SUM($F$20:F206),IF(D207="","",I206*($F$12/12)))</f>
        <v/>
      </c>
      <c r="G207" s="257" t="str">
        <f>IF(D206=$I$12,SUM($G$20:G206),IF(D207="","",E207-F207))</f>
        <v/>
      </c>
      <c r="H207" s="257" t="str">
        <f t="shared" si="12"/>
        <v/>
      </c>
      <c r="I207" s="257" t="str">
        <f t="shared" si="13"/>
        <v/>
      </c>
    </row>
    <row r="208" spans="2:9">
      <c r="B208" s="257" t="str">
        <f t="shared" si="14"/>
        <v/>
      </c>
      <c r="C208" s="257" t="str">
        <f t="shared" si="15"/>
        <v/>
      </c>
      <c r="D208" s="258" t="str">
        <f t="shared" si="16"/>
        <v/>
      </c>
      <c r="E208" s="257" t="str">
        <f>IF(D207=$I$12,SUM($E$20:E207),IF(D208="","",$H$14))</f>
        <v/>
      </c>
      <c r="F208" s="257" t="str">
        <f>IF(D207=$I$12,SUM($F$20:F207),IF(D208="","",I207*($F$12/12)))</f>
        <v/>
      </c>
      <c r="G208" s="257" t="str">
        <f>IF(D207=$I$12,SUM($G$20:G207),IF(D208="","",E208-F208))</f>
        <v/>
      </c>
      <c r="H208" s="257" t="str">
        <f t="shared" si="12"/>
        <v/>
      </c>
      <c r="I208" s="257" t="str">
        <f t="shared" si="13"/>
        <v/>
      </c>
    </row>
    <row r="209" spans="2:9">
      <c r="B209" s="257" t="str">
        <f t="shared" si="14"/>
        <v/>
      </c>
      <c r="C209" s="257" t="str">
        <f t="shared" si="15"/>
        <v/>
      </c>
      <c r="D209" s="258" t="str">
        <f t="shared" si="16"/>
        <v/>
      </c>
      <c r="E209" s="257" t="str">
        <f>IF(D208=$I$12,SUM($E$20:E208),IF(D209="","",$H$14))</f>
        <v/>
      </c>
      <c r="F209" s="257" t="str">
        <f>IF(D208=$I$12,SUM($F$20:F208),IF(D209="","",I208*($F$12/12)))</f>
        <v/>
      </c>
      <c r="G209" s="257" t="str">
        <f>IF(D208=$I$12,SUM($G$20:G208),IF(D209="","",E209-F209))</f>
        <v/>
      </c>
      <c r="H209" s="257" t="str">
        <f t="shared" si="12"/>
        <v/>
      </c>
      <c r="I209" s="257" t="str">
        <f t="shared" si="13"/>
        <v/>
      </c>
    </row>
    <row r="210" spans="2:9">
      <c r="B210" s="257" t="str">
        <f t="shared" si="14"/>
        <v/>
      </c>
      <c r="C210" s="257" t="str">
        <f t="shared" si="15"/>
        <v/>
      </c>
      <c r="D210" s="258" t="str">
        <f t="shared" si="16"/>
        <v/>
      </c>
      <c r="E210" s="257" t="str">
        <f>IF(D209=$I$12,SUM($E$20:E209),IF(D210="","",$H$14))</f>
        <v/>
      </c>
      <c r="F210" s="257" t="str">
        <f>IF(D209=$I$12,SUM($F$20:F209),IF(D210="","",I209*($F$12/12)))</f>
        <v/>
      </c>
      <c r="G210" s="257" t="str">
        <f>IF(D209=$I$12,SUM($G$20:G209),IF(D210="","",E210-F210))</f>
        <v/>
      </c>
      <c r="H210" s="257" t="str">
        <f t="shared" si="12"/>
        <v/>
      </c>
      <c r="I210" s="257" t="str">
        <f t="shared" si="13"/>
        <v/>
      </c>
    </row>
    <row r="211" spans="2:9">
      <c r="B211" s="257" t="str">
        <f t="shared" si="14"/>
        <v/>
      </c>
      <c r="C211" s="257" t="str">
        <f t="shared" si="15"/>
        <v/>
      </c>
      <c r="D211" s="258" t="str">
        <f t="shared" si="16"/>
        <v/>
      </c>
      <c r="E211" s="257" t="str">
        <f>IF(D210=$I$12,SUM($E$20:E210),IF(D211="","",$H$14))</f>
        <v/>
      </c>
      <c r="F211" s="257" t="str">
        <f>IF(D210=$I$12,SUM($F$20:F210),IF(D211="","",I210*($F$12/12)))</f>
        <v/>
      </c>
      <c r="G211" s="257" t="str">
        <f>IF(D210=$I$12,SUM($G$20:G210),IF(D211="","",E211-F211))</f>
        <v/>
      </c>
      <c r="H211" s="257" t="str">
        <f t="shared" si="12"/>
        <v/>
      </c>
      <c r="I211" s="257" t="str">
        <f t="shared" si="13"/>
        <v/>
      </c>
    </row>
    <row r="212" spans="2:9">
      <c r="B212" s="257" t="str">
        <f t="shared" si="14"/>
        <v/>
      </c>
      <c r="C212" s="257" t="str">
        <f t="shared" si="15"/>
        <v/>
      </c>
      <c r="D212" s="258" t="str">
        <f t="shared" si="16"/>
        <v/>
      </c>
      <c r="E212" s="257" t="str">
        <f>IF(D211=$I$12,SUM($E$20:E211),IF(D212="","",$H$14))</f>
        <v/>
      </c>
      <c r="F212" s="257" t="str">
        <f>IF(D211=$I$12,SUM($F$20:F211),IF(D212="","",I211*($F$12/12)))</f>
        <v/>
      </c>
      <c r="G212" s="257" t="str">
        <f>IF(D211=$I$12,SUM($G$20:G211),IF(D212="","",E212-F212))</f>
        <v/>
      </c>
      <c r="H212" s="257" t="str">
        <f t="shared" ref="H212:H275" si="17">IF(D211=$I$12,0,IF(D212="","",H211+G212))</f>
        <v/>
      </c>
      <c r="I212" s="257" t="str">
        <f t="shared" ref="I212:I275" si="18">IF(D211=$I$12,0,IF(D212="","",I211-G212))</f>
        <v/>
      </c>
    </row>
    <row r="213" spans="2:9">
      <c r="B213" s="257" t="str">
        <f t="shared" ref="B213:B276" si="19">IF(D213="","",(B212+1)-(12*(C213-C212)))</f>
        <v/>
      </c>
      <c r="C213" s="257" t="str">
        <f t="shared" ref="C213:C276" si="20">IF(D213="","",IF(B212=12,C212+1,C212))</f>
        <v/>
      </c>
      <c r="D213" s="258" t="str">
        <f t="shared" ref="D213:D276" si="21">IF(D212="","",IF(D212=INT(ROUND($I$12,0)),"",D212+1))</f>
        <v/>
      </c>
      <c r="E213" s="257" t="str">
        <f>IF(D212=$I$12,SUM($E$20:E212),IF(D213="","",$H$14))</f>
        <v/>
      </c>
      <c r="F213" s="257" t="str">
        <f>IF(D212=$I$12,SUM($F$20:F212),IF(D213="","",I212*($F$12/12)))</f>
        <v/>
      </c>
      <c r="G213" s="257" t="str">
        <f>IF(D212=$I$12,SUM($G$20:G212),IF(D213="","",E213-F213))</f>
        <v/>
      </c>
      <c r="H213" s="257" t="str">
        <f t="shared" si="17"/>
        <v/>
      </c>
      <c r="I213" s="257" t="str">
        <f t="shared" si="18"/>
        <v/>
      </c>
    </row>
    <row r="214" spans="2:9">
      <c r="B214" s="257" t="str">
        <f t="shared" si="19"/>
        <v/>
      </c>
      <c r="C214" s="257" t="str">
        <f t="shared" si="20"/>
        <v/>
      </c>
      <c r="D214" s="258" t="str">
        <f t="shared" si="21"/>
        <v/>
      </c>
      <c r="E214" s="257" t="str">
        <f>IF(D213=$I$12,SUM($E$20:E213),IF(D214="","",$H$14))</f>
        <v/>
      </c>
      <c r="F214" s="257" t="str">
        <f>IF(D213=$I$12,SUM($F$20:F213),IF(D214="","",I213*($F$12/12)))</f>
        <v/>
      </c>
      <c r="G214" s="257" t="str">
        <f>IF(D213=$I$12,SUM($G$20:G213),IF(D214="","",E214-F214))</f>
        <v/>
      </c>
      <c r="H214" s="257" t="str">
        <f t="shared" si="17"/>
        <v/>
      </c>
      <c r="I214" s="257" t="str">
        <f t="shared" si="18"/>
        <v/>
      </c>
    </row>
    <row r="215" spans="2:9">
      <c r="B215" s="257" t="str">
        <f t="shared" si="19"/>
        <v/>
      </c>
      <c r="C215" s="257" t="str">
        <f t="shared" si="20"/>
        <v/>
      </c>
      <c r="D215" s="258" t="str">
        <f t="shared" si="21"/>
        <v/>
      </c>
      <c r="E215" s="257" t="str">
        <f>IF(D214=$I$12,SUM($E$20:E214),IF(D215="","",$H$14))</f>
        <v/>
      </c>
      <c r="F215" s="257" t="str">
        <f>IF(D214=$I$12,SUM($F$20:F214),IF(D215="","",I214*($F$12/12)))</f>
        <v/>
      </c>
      <c r="G215" s="257" t="str">
        <f>IF(D214=$I$12,SUM($G$20:G214),IF(D215="","",E215-F215))</f>
        <v/>
      </c>
      <c r="H215" s="257" t="str">
        <f t="shared" si="17"/>
        <v/>
      </c>
      <c r="I215" s="257" t="str">
        <f t="shared" si="18"/>
        <v/>
      </c>
    </row>
    <row r="216" spans="2:9">
      <c r="B216" s="257" t="str">
        <f t="shared" si="19"/>
        <v/>
      </c>
      <c r="C216" s="257" t="str">
        <f t="shared" si="20"/>
        <v/>
      </c>
      <c r="D216" s="258" t="str">
        <f t="shared" si="21"/>
        <v/>
      </c>
      <c r="E216" s="257" t="str">
        <f>IF(D215=$I$12,SUM($E$20:E215),IF(D216="","",$H$14))</f>
        <v/>
      </c>
      <c r="F216" s="257" t="str">
        <f>IF(D215=$I$12,SUM($F$20:F215),IF(D216="","",I215*($F$12/12)))</f>
        <v/>
      </c>
      <c r="G216" s="257" t="str">
        <f>IF(D215=$I$12,SUM($G$20:G215),IF(D216="","",E216-F216))</f>
        <v/>
      </c>
      <c r="H216" s="257" t="str">
        <f t="shared" si="17"/>
        <v/>
      </c>
      <c r="I216" s="257" t="str">
        <f t="shared" si="18"/>
        <v/>
      </c>
    </row>
    <row r="217" spans="2:9">
      <c r="B217" s="257" t="str">
        <f t="shared" si="19"/>
        <v/>
      </c>
      <c r="C217" s="257" t="str">
        <f t="shared" si="20"/>
        <v/>
      </c>
      <c r="D217" s="258" t="str">
        <f t="shared" si="21"/>
        <v/>
      </c>
      <c r="E217" s="257" t="str">
        <f>IF(D216=$I$12,SUM($E$20:E216),IF(D217="","",$H$14))</f>
        <v/>
      </c>
      <c r="F217" s="257" t="str">
        <f>IF(D216=$I$12,SUM($F$20:F216),IF(D217="","",I216*($F$12/12)))</f>
        <v/>
      </c>
      <c r="G217" s="257" t="str">
        <f>IF(D216=$I$12,SUM($G$20:G216),IF(D217="","",E217-F217))</f>
        <v/>
      </c>
      <c r="H217" s="257" t="str">
        <f t="shared" si="17"/>
        <v/>
      </c>
      <c r="I217" s="257" t="str">
        <f t="shared" si="18"/>
        <v/>
      </c>
    </row>
    <row r="218" spans="2:9">
      <c r="B218" s="257" t="str">
        <f t="shared" si="19"/>
        <v/>
      </c>
      <c r="C218" s="257" t="str">
        <f t="shared" si="20"/>
        <v/>
      </c>
      <c r="D218" s="258" t="str">
        <f t="shared" si="21"/>
        <v/>
      </c>
      <c r="E218" s="257" t="str">
        <f>IF(D217=$I$12,SUM($E$20:E217),IF(D218="","",$H$14))</f>
        <v/>
      </c>
      <c r="F218" s="257" t="str">
        <f>IF(D217=$I$12,SUM($F$20:F217),IF(D218="","",I217*($F$12/12)))</f>
        <v/>
      </c>
      <c r="G218" s="257" t="str">
        <f>IF(D217=$I$12,SUM($G$20:G217),IF(D218="","",E218-F218))</f>
        <v/>
      </c>
      <c r="H218" s="257" t="str">
        <f t="shared" si="17"/>
        <v/>
      </c>
      <c r="I218" s="257" t="str">
        <f t="shared" si="18"/>
        <v/>
      </c>
    </row>
    <row r="219" spans="2:9">
      <c r="B219" s="257" t="str">
        <f t="shared" si="19"/>
        <v/>
      </c>
      <c r="C219" s="257" t="str">
        <f t="shared" si="20"/>
        <v/>
      </c>
      <c r="D219" s="258" t="str">
        <f t="shared" si="21"/>
        <v/>
      </c>
      <c r="E219" s="257" t="str">
        <f>IF(D218=$I$12,SUM($E$20:E218),IF(D219="","",$H$14))</f>
        <v/>
      </c>
      <c r="F219" s="257" t="str">
        <f>IF(D218=$I$12,SUM($F$20:F218),IF(D219="","",I218*($F$12/12)))</f>
        <v/>
      </c>
      <c r="G219" s="257" t="str">
        <f>IF(D218=$I$12,SUM($G$20:G218),IF(D219="","",E219-F219))</f>
        <v/>
      </c>
      <c r="H219" s="257" t="str">
        <f t="shared" si="17"/>
        <v/>
      </c>
      <c r="I219" s="257" t="str">
        <f t="shared" si="18"/>
        <v/>
      </c>
    </row>
    <row r="220" spans="2:9">
      <c r="B220" s="257" t="str">
        <f t="shared" si="19"/>
        <v/>
      </c>
      <c r="C220" s="257" t="str">
        <f t="shared" si="20"/>
        <v/>
      </c>
      <c r="D220" s="258" t="str">
        <f t="shared" si="21"/>
        <v/>
      </c>
      <c r="E220" s="257" t="str">
        <f>IF(D219=$I$12,SUM($E$20:E219),IF(D220="","",$H$14))</f>
        <v/>
      </c>
      <c r="F220" s="257" t="str">
        <f>IF(D219=$I$12,SUM($F$20:F219),IF(D220="","",I219*($F$12/12)))</f>
        <v/>
      </c>
      <c r="G220" s="257" t="str">
        <f>IF(D219=$I$12,SUM($G$20:G219),IF(D220="","",E220-F220))</f>
        <v/>
      </c>
      <c r="H220" s="257" t="str">
        <f t="shared" si="17"/>
        <v/>
      </c>
      <c r="I220" s="257" t="str">
        <f t="shared" si="18"/>
        <v/>
      </c>
    </row>
    <row r="221" spans="2:9">
      <c r="B221" s="257" t="str">
        <f t="shared" si="19"/>
        <v/>
      </c>
      <c r="C221" s="257" t="str">
        <f t="shared" si="20"/>
        <v/>
      </c>
      <c r="D221" s="258" t="str">
        <f t="shared" si="21"/>
        <v/>
      </c>
      <c r="E221" s="257" t="str">
        <f>IF(D220=$I$12,SUM($E$20:E220),IF(D221="","",$H$14))</f>
        <v/>
      </c>
      <c r="F221" s="257" t="str">
        <f>IF(D220=$I$12,SUM($F$20:F220),IF(D221="","",I220*($F$12/12)))</f>
        <v/>
      </c>
      <c r="G221" s="257" t="str">
        <f>IF(D220=$I$12,SUM($G$20:G220),IF(D221="","",E221-F221))</f>
        <v/>
      </c>
      <c r="H221" s="257" t="str">
        <f t="shared" si="17"/>
        <v/>
      </c>
      <c r="I221" s="257" t="str">
        <f t="shared" si="18"/>
        <v/>
      </c>
    </row>
    <row r="222" spans="2:9">
      <c r="B222" s="257" t="str">
        <f t="shared" si="19"/>
        <v/>
      </c>
      <c r="C222" s="257" t="str">
        <f t="shared" si="20"/>
        <v/>
      </c>
      <c r="D222" s="258" t="str">
        <f t="shared" si="21"/>
        <v/>
      </c>
      <c r="E222" s="257" t="str">
        <f>IF(D221=$I$12,SUM($E$20:E221),IF(D222="","",$H$14))</f>
        <v/>
      </c>
      <c r="F222" s="257" t="str">
        <f>IF(D221=$I$12,SUM($F$20:F221),IF(D222="","",I221*($F$12/12)))</f>
        <v/>
      </c>
      <c r="G222" s="257" t="str">
        <f>IF(D221=$I$12,SUM($G$20:G221),IF(D222="","",E222-F222))</f>
        <v/>
      </c>
      <c r="H222" s="257" t="str">
        <f t="shared" si="17"/>
        <v/>
      </c>
      <c r="I222" s="257" t="str">
        <f t="shared" si="18"/>
        <v/>
      </c>
    </row>
    <row r="223" spans="2:9">
      <c r="B223" s="257" t="str">
        <f t="shared" si="19"/>
        <v/>
      </c>
      <c r="C223" s="257" t="str">
        <f t="shared" si="20"/>
        <v/>
      </c>
      <c r="D223" s="258" t="str">
        <f t="shared" si="21"/>
        <v/>
      </c>
      <c r="E223" s="257" t="str">
        <f>IF(D222=$I$12,SUM($E$20:E222),IF(D223="","",$H$14))</f>
        <v/>
      </c>
      <c r="F223" s="257" t="str">
        <f>IF(D222=$I$12,SUM($F$20:F222),IF(D223="","",I222*($F$12/12)))</f>
        <v/>
      </c>
      <c r="G223" s="257" t="str">
        <f>IF(D222=$I$12,SUM($G$20:G222),IF(D223="","",E223-F223))</f>
        <v/>
      </c>
      <c r="H223" s="257" t="str">
        <f t="shared" si="17"/>
        <v/>
      </c>
      <c r="I223" s="257" t="str">
        <f t="shared" si="18"/>
        <v/>
      </c>
    </row>
    <row r="224" spans="2:9">
      <c r="B224" s="257" t="str">
        <f t="shared" si="19"/>
        <v/>
      </c>
      <c r="C224" s="257" t="str">
        <f t="shared" si="20"/>
        <v/>
      </c>
      <c r="D224" s="258" t="str">
        <f t="shared" si="21"/>
        <v/>
      </c>
      <c r="E224" s="257" t="str">
        <f>IF(D223=$I$12,SUM($E$20:E223),IF(D224="","",$H$14))</f>
        <v/>
      </c>
      <c r="F224" s="257" t="str">
        <f>IF(D223=$I$12,SUM($F$20:F223),IF(D224="","",I223*($F$12/12)))</f>
        <v/>
      </c>
      <c r="G224" s="257" t="str">
        <f>IF(D223=$I$12,SUM($G$20:G223),IF(D224="","",E224-F224))</f>
        <v/>
      </c>
      <c r="H224" s="257" t="str">
        <f t="shared" si="17"/>
        <v/>
      </c>
      <c r="I224" s="257" t="str">
        <f t="shared" si="18"/>
        <v/>
      </c>
    </row>
    <row r="225" spans="2:9">
      <c r="B225" s="257" t="str">
        <f t="shared" si="19"/>
        <v/>
      </c>
      <c r="C225" s="257" t="str">
        <f t="shared" si="20"/>
        <v/>
      </c>
      <c r="D225" s="258" t="str">
        <f t="shared" si="21"/>
        <v/>
      </c>
      <c r="E225" s="257" t="str">
        <f>IF(D224=$I$12,SUM($E$20:E224),IF(D225="","",$H$14))</f>
        <v/>
      </c>
      <c r="F225" s="257" t="str">
        <f>IF(D224=$I$12,SUM($F$20:F224),IF(D225="","",I224*($F$12/12)))</f>
        <v/>
      </c>
      <c r="G225" s="257" t="str">
        <f>IF(D224=$I$12,SUM($G$20:G224),IF(D225="","",E225-F225))</f>
        <v/>
      </c>
      <c r="H225" s="257" t="str">
        <f t="shared" si="17"/>
        <v/>
      </c>
      <c r="I225" s="257" t="str">
        <f t="shared" si="18"/>
        <v/>
      </c>
    </row>
    <row r="226" spans="2:9">
      <c r="B226" s="257" t="str">
        <f t="shared" si="19"/>
        <v/>
      </c>
      <c r="C226" s="257" t="str">
        <f t="shared" si="20"/>
        <v/>
      </c>
      <c r="D226" s="258" t="str">
        <f t="shared" si="21"/>
        <v/>
      </c>
      <c r="E226" s="257" t="str">
        <f>IF(D225=$I$12,SUM($E$20:E225),IF(D226="","",$H$14))</f>
        <v/>
      </c>
      <c r="F226" s="257" t="str">
        <f>IF(D225=$I$12,SUM($F$20:F225),IF(D226="","",I225*($F$12/12)))</f>
        <v/>
      </c>
      <c r="G226" s="257" t="str">
        <f>IF(D225=$I$12,SUM($G$20:G225),IF(D226="","",E226-F226))</f>
        <v/>
      </c>
      <c r="H226" s="257" t="str">
        <f t="shared" si="17"/>
        <v/>
      </c>
      <c r="I226" s="257" t="str">
        <f t="shared" si="18"/>
        <v/>
      </c>
    </row>
    <row r="227" spans="2:9">
      <c r="B227" s="257" t="str">
        <f t="shared" si="19"/>
        <v/>
      </c>
      <c r="C227" s="257" t="str">
        <f t="shared" si="20"/>
        <v/>
      </c>
      <c r="D227" s="258" t="str">
        <f t="shared" si="21"/>
        <v/>
      </c>
      <c r="E227" s="257" t="str">
        <f>IF(D226=$I$12,SUM($E$20:E226),IF(D227="","",$H$14))</f>
        <v/>
      </c>
      <c r="F227" s="257" t="str">
        <f>IF(D226=$I$12,SUM($F$20:F226),IF(D227="","",I226*($F$12/12)))</f>
        <v/>
      </c>
      <c r="G227" s="257" t="str">
        <f>IF(D226=$I$12,SUM($G$20:G226),IF(D227="","",E227-F227))</f>
        <v/>
      </c>
      <c r="H227" s="257" t="str">
        <f t="shared" si="17"/>
        <v/>
      </c>
      <c r="I227" s="257" t="str">
        <f t="shared" si="18"/>
        <v/>
      </c>
    </row>
    <row r="228" spans="2:9">
      <c r="B228" s="257" t="str">
        <f t="shared" si="19"/>
        <v/>
      </c>
      <c r="C228" s="257" t="str">
        <f t="shared" si="20"/>
        <v/>
      </c>
      <c r="D228" s="258" t="str">
        <f t="shared" si="21"/>
        <v/>
      </c>
      <c r="E228" s="257" t="str">
        <f>IF(D227=$I$12,SUM($E$20:E227),IF(D228="","",$H$14))</f>
        <v/>
      </c>
      <c r="F228" s="257" t="str">
        <f>IF(D227=$I$12,SUM($F$20:F227),IF(D228="","",I227*($F$12/12)))</f>
        <v/>
      </c>
      <c r="G228" s="257" t="str">
        <f>IF(D227=$I$12,SUM($G$20:G227),IF(D228="","",E228-F228))</f>
        <v/>
      </c>
      <c r="H228" s="257" t="str">
        <f t="shared" si="17"/>
        <v/>
      </c>
      <c r="I228" s="257" t="str">
        <f t="shared" si="18"/>
        <v/>
      </c>
    </row>
    <row r="229" spans="2:9">
      <c r="B229" s="257" t="str">
        <f t="shared" si="19"/>
        <v/>
      </c>
      <c r="C229" s="257" t="str">
        <f t="shared" si="20"/>
        <v/>
      </c>
      <c r="D229" s="258" t="str">
        <f t="shared" si="21"/>
        <v/>
      </c>
      <c r="E229" s="257" t="str">
        <f>IF(D228=$I$12,SUM($E$20:E228),IF(D229="","",$H$14))</f>
        <v/>
      </c>
      <c r="F229" s="257" t="str">
        <f>IF(D228=$I$12,SUM($F$20:F228),IF(D229="","",I228*($F$12/12)))</f>
        <v/>
      </c>
      <c r="G229" s="257" t="str">
        <f>IF(D228=$I$12,SUM($G$20:G228),IF(D229="","",E229-F229))</f>
        <v/>
      </c>
      <c r="H229" s="257" t="str">
        <f t="shared" si="17"/>
        <v/>
      </c>
      <c r="I229" s="257" t="str">
        <f t="shared" si="18"/>
        <v/>
      </c>
    </row>
    <row r="230" spans="2:9">
      <c r="B230" s="257" t="str">
        <f t="shared" si="19"/>
        <v/>
      </c>
      <c r="C230" s="257" t="str">
        <f t="shared" si="20"/>
        <v/>
      </c>
      <c r="D230" s="258" t="str">
        <f t="shared" si="21"/>
        <v/>
      </c>
      <c r="E230" s="257" t="str">
        <f>IF(D229=$I$12,SUM($E$20:E229),IF(D230="","",$H$14))</f>
        <v/>
      </c>
      <c r="F230" s="257" t="str">
        <f>IF(D229=$I$12,SUM($F$20:F229),IF(D230="","",I229*($F$12/12)))</f>
        <v/>
      </c>
      <c r="G230" s="257" t="str">
        <f>IF(D229=$I$12,SUM($G$20:G229),IF(D230="","",E230-F230))</f>
        <v/>
      </c>
      <c r="H230" s="257" t="str">
        <f t="shared" si="17"/>
        <v/>
      </c>
      <c r="I230" s="257" t="str">
        <f t="shared" si="18"/>
        <v/>
      </c>
    </row>
    <row r="231" spans="2:9">
      <c r="B231" s="257" t="str">
        <f t="shared" si="19"/>
        <v/>
      </c>
      <c r="C231" s="257" t="str">
        <f t="shared" si="20"/>
        <v/>
      </c>
      <c r="D231" s="258" t="str">
        <f t="shared" si="21"/>
        <v/>
      </c>
      <c r="E231" s="257" t="str">
        <f>IF(D230=$I$12,SUM($E$20:E230),IF(D231="","",$H$14))</f>
        <v/>
      </c>
      <c r="F231" s="257" t="str">
        <f>IF(D230=$I$12,SUM($F$20:F230),IF(D231="","",I230*($F$12/12)))</f>
        <v/>
      </c>
      <c r="G231" s="257" t="str">
        <f>IF(D230=$I$12,SUM($G$20:G230),IF(D231="","",E231-F231))</f>
        <v/>
      </c>
      <c r="H231" s="257" t="str">
        <f t="shared" si="17"/>
        <v/>
      </c>
      <c r="I231" s="257" t="str">
        <f t="shared" si="18"/>
        <v/>
      </c>
    </row>
    <row r="232" spans="2:9">
      <c r="B232" s="257" t="str">
        <f t="shared" si="19"/>
        <v/>
      </c>
      <c r="C232" s="257" t="str">
        <f t="shared" si="20"/>
        <v/>
      </c>
      <c r="D232" s="258" t="str">
        <f t="shared" si="21"/>
        <v/>
      </c>
      <c r="E232" s="257" t="str">
        <f>IF(D231=$I$12,SUM($E$20:E231),IF(D232="","",$H$14))</f>
        <v/>
      </c>
      <c r="F232" s="257" t="str">
        <f>IF(D231=$I$12,SUM($F$20:F231),IF(D232="","",I231*($F$12/12)))</f>
        <v/>
      </c>
      <c r="G232" s="257" t="str">
        <f>IF(D231=$I$12,SUM($G$20:G231),IF(D232="","",E232-F232))</f>
        <v/>
      </c>
      <c r="H232" s="257" t="str">
        <f t="shared" si="17"/>
        <v/>
      </c>
      <c r="I232" s="257" t="str">
        <f t="shared" si="18"/>
        <v/>
      </c>
    </row>
    <row r="233" spans="2:9">
      <c r="B233" s="257" t="str">
        <f t="shared" si="19"/>
        <v/>
      </c>
      <c r="C233" s="257" t="str">
        <f t="shared" si="20"/>
        <v/>
      </c>
      <c r="D233" s="258" t="str">
        <f t="shared" si="21"/>
        <v/>
      </c>
      <c r="E233" s="257" t="str">
        <f>IF(D232=$I$12,SUM($E$20:E232),IF(D233="","",$H$14))</f>
        <v/>
      </c>
      <c r="F233" s="257" t="str">
        <f>IF(D232=$I$12,SUM($F$20:F232),IF(D233="","",I232*($F$12/12)))</f>
        <v/>
      </c>
      <c r="G233" s="257" t="str">
        <f>IF(D232=$I$12,SUM($G$20:G232),IF(D233="","",E233-F233))</f>
        <v/>
      </c>
      <c r="H233" s="257" t="str">
        <f t="shared" si="17"/>
        <v/>
      </c>
      <c r="I233" s="257" t="str">
        <f t="shared" si="18"/>
        <v/>
      </c>
    </row>
    <row r="234" spans="2:9">
      <c r="B234" s="257" t="str">
        <f t="shared" si="19"/>
        <v/>
      </c>
      <c r="C234" s="257" t="str">
        <f t="shared" si="20"/>
        <v/>
      </c>
      <c r="D234" s="258" t="str">
        <f t="shared" si="21"/>
        <v/>
      </c>
      <c r="E234" s="257" t="str">
        <f>IF(D233=$I$12,SUM($E$20:E233),IF(D234="","",$H$14))</f>
        <v/>
      </c>
      <c r="F234" s="257" t="str">
        <f>IF(D233=$I$12,SUM($F$20:F233),IF(D234="","",I233*($F$12/12)))</f>
        <v/>
      </c>
      <c r="G234" s="257" t="str">
        <f>IF(D233=$I$12,SUM($G$20:G233),IF(D234="","",E234-F234))</f>
        <v/>
      </c>
      <c r="H234" s="257" t="str">
        <f t="shared" si="17"/>
        <v/>
      </c>
      <c r="I234" s="257" t="str">
        <f t="shared" si="18"/>
        <v/>
      </c>
    </row>
    <row r="235" spans="2:9">
      <c r="B235" s="257" t="str">
        <f t="shared" si="19"/>
        <v/>
      </c>
      <c r="C235" s="257" t="str">
        <f t="shared" si="20"/>
        <v/>
      </c>
      <c r="D235" s="258" t="str">
        <f t="shared" si="21"/>
        <v/>
      </c>
      <c r="E235" s="257" t="str">
        <f>IF(D234=$I$12,SUM($E$20:E234),IF(D235="","",$H$14))</f>
        <v/>
      </c>
      <c r="F235" s="257" t="str">
        <f>IF(D234=$I$12,SUM($F$20:F234),IF(D235="","",I234*($F$12/12)))</f>
        <v/>
      </c>
      <c r="G235" s="257" t="str">
        <f>IF(D234=$I$12,SUM($G$20:G234),IF(D235="","",E235-F235))</f>
        <v/>
      </c>
      <c r="H235" s="257" t="str">
        <f t="shared" si="17"/>
        <v/>
      </c>
      <c r="I235" s="257" t="str">
        <f t="shared" si="18"/>
        <v/>
      </c>
    </row>
    <row r="236" spans="2:9">
      <c r="B236" s="257" t="str">
        <f t="shared" si="19"/>
        <v/>
      </c>
      <c r="C236" s="257" t="str">
        <f t="shared" si="20"/>
        <v/>
      </c>
      <c r="D236" s="258" t="str">
        <f t="shared" si="21"/>
        <v/>
      </c>
      <c r="E236" s="257" t="str">
        <f>IF(D235=$I$12,SUM($E$20:E235),IF(D236="","",$H$14))</f>
        <v/>
      </c>
      <c r="F236" s="257" t="str">
        <f>IF(D235=$I$12,SUM($F$20:F235),IF(D236="","",I235*($F$12/12)))</f>
        <v/>
      </c>
      <c r="G236" s="257" t="str">
        <f>IF(D235=$I$12,SUM($G$20:G235),IF(D236="","",E236-F236))</f>
        <v/>
      </c>
      <c r="H236" s="257" t="str">
        <f t="shared" si="17"/>
        <v/>
      </c>
      <c r="I236" s="257" t="str">
        <f t="shared" si="18"/>
        <v/>
      </c>
    </row>
    <row r="237" spans="2:9">
      <c r="B237" s="257" t="str">
        <f t="shared" si="19"/>
        <v/>
      </c>
      <c r="C237" s="257" t="str">
        <f t="shared" si="20"/>
        <v/>
      </c>
      <c r="D237" s="258" t="str">
        <f t="shared" si="21"/>
        <v/>
      </c>
      <c r="E237" s="257" t="str">
        <f>IF(D236=$I$12,SUM($E$20:E236),IF(D237="","",$H$14))</f>
        <v/>
      </c>
      <c r="F237" s="257" t="str">
        <f>IF(D236=$I$12,SUM($F$20:F236),IF(D237="","",I236*($F$12/12)))</f>
        <v/>
      </c>
      <c r="G237" s="257" t="str">
        <f>IF(D236=$I$12,SUM($G$20:G236),IF(D237="","",E237-F237))</f>
        <v/>
      </c>
      <c r="H237" s="257" t="str">
        <f t="shared" si="17"/>
        <v/>
      </c>
      <c r="I237" s="257" t="str">
        <f t="shared" si="18"/>
        <v/>
      </c>
    </row>
    <row r="238" spans="2:9">
      <c r="B238" s="257" t="str">
        <f t="shared" si="19"/>
        <v/>
      </c>
      <c r="C238" s="257" t="str">
        <f t="shared" si="20"/>
        <v/>
      </c>
      <c r="D238" s="258" t="str">
        <f t="shared" si="21"/>
        <v/>
      </c>
      <c r="E238" s="257" t="str">
        <f>IF(D237=$I$12,SUM($E$20:E237),IF(D238="","",$H$14))</f>
        <v/>
      </c>
      <c r="F238" s="257" t="str">
        <f>IF(D237=$I$12,SUM($F$20:F237),IF(D238="","",I237*($F$12/12)))</f>
        <v/>
      </c>
      <c r="G238" s="257" t="str">
        <f>IF(D237=$I$12,SUM($G$20:G237),IF(D238="","",E238-F238))</f>
        <v/>
      </c>
      <c r="H238" s="257" t="str">
        <f t="shared" si="17"/>
        <v/>
      </c>
      <c r="I238" s="257" t="str">
        <f t="shared" si="18"/>
        <v/>
      </c>
    </row>
    <row r="239" spans="2:9">
      <c r="B239" s="257" t="str">
        <f t="shared" si="19"/>
        <v/>
      </c>
      <c r="C239" s="257" t="str">
        <f t="shared" si="20"/>
        <v/>
      </c>
      <c r="D239" s="258" t="str">
        <f t="shared" si="21"/>
        <v/>
      </c>
      <c r="E239" s="257" t="str">
        <f>IF(D238=$I$12,SUM($E$20:E238),IF(D239="","",$H$14))</f>
        <v/>
      </c>
      <c r="F239" s="257" t="str">
        <f>IF(D238=$I$12,SUM($F$20:F238),IF(D239="","",I238*($F$12/12)))</f>
        <v/>
      </c>
      <c r="G239" s="257" t="str">
        <f>IF(D238=$I$12,SUM($G$20:G238),IF(D239="","",E239-F239))</f>
        <v/>
      </c>
      <c r="H239" s="257" t="str">
        <f t="shared" si="17"/>
        <v/>
      </c>
      <c r="I239" s="257" t="str">
        <f t="shared" si="18"/>
        <v/>
      </c>
    </row>
    <row r="240" spans="2:9">
      <c r="B240" s="257" t="str">
        <f t="shared" si="19"/>
        <v/>
      </c>
      <c r="C240" s="257" t="str">
        <f t="shared" si="20"/>
        <v/>
      </c>
      <c r="D240" s="258" t="str">
        <f t="shared" si="21"/>
        <v/>
      </c>
      <c r="E240" s="257" t="str">
        <f>IF(D239=$I$12,SUM($E$20:E239),IF(D240="","",$H$14))</f>
        <v/>
      </c>
      <c r="F240" s="257" t="str">
        <f>IF(D239=$I$12,SUM($F$20:F239),IF(D240="","",I239*($F$12/12)))</f>
        <v/>
      </c>
      <c r="G240" s="257" t="str">
        <f>IF(D239=$I$12,SUM($G$20:G239),IF(D240="","",E240-F240))</f>
        <v/>
      </c>
      <c r="H240" s="257" t="str">
        <f t="shared" si="17"/>
        <v/>
      </c>
      <c r="I240" s="257" t="str">
        <f t="shared" si="18"/>
        <v/>
      </c>
    </row>
    <row r="241" spans="2:9">
      <c r="B241" s="257" t="str">
        <f t="shared" si="19"/>
        <v/>
      </c>
      <c r="C241" s="257" t="str">
        <f t="shared" si="20"/>
        <v/>
      </c>
      <c r="D241" s="258" t="str">
        <f t="shared" si="21"/>
        <v/>
      </c>
      <c r="E241" s="257" t="str">
        <f>IF(D240=$I$12,SUM($E$20:E240),IF(D241="","",$H$14))</f>
        <v/>
      </c>
      <c r="F241" s="257" t="str">
        <f>IF(D240=$I$12,SUM($F$20:F240),IF(D241="","",I240*($F$12/12)))</f>
        <v/>
      </c>
      <c r="G241" s="257" t="str">
        <f>IF(D240=$I$12,SUM($G$20:G240),IF(D241="","",E241-F241))</f>
        <v/>
      </c>
      <c r="H241" s="257" t="str">
        <f t="shared" si="17"/>
        <v/>
      </c>
      <c r="I241" s="257" t="str">
        <f t="shared" si="18"/>
        <v/>
      </c>
    </row>
    <row r="242" spans="2:9">
      <c r="B242" s="257" t="str">
        <f t="shared" si="19"/>
        <v/>
      </c>
      <c r="C242" s="257" t="str">
        <f t="shared" si="20"/>
        <v/>
      </c>
      <c r="D242" s="258" t="str">
        <f t="shared" si="21"/>
        <v/>
      </c>
      <c r="E242" s="257" t="str">
        <f>IF(D241=$I$12,SUM($E$20:E241),IF(D242="","",$H$14))</f>
        <v/>
      </c>
      <c r="F242" s="257" t="str">
        <f>IF(D241=$I$12,SUM($F$20:F241),IF(D242="","",I241*($F$12/12)))</f>
        <v/>
      </c>
      <c r="G242" s="257" t="str">
        <f>IF(D241=$I$12,SUM($G$20:G241),IF(D242="","",E242-F242))</f>
        <v/>
      </c>
      <c r="H242" s="257" t="str">
        <f t="shared" si="17"/>
        <v/>
      </c>
      <c r="I242" s="257" t="str">
        <f t="shared" si="18"/>
        <v/>
      </c>
    </row>
    <row r="243" spans="2:9">
      <c r="B243" s="257" t="str">
        <f t="shared" si="19"/>
        <v/>
      </c>
      <c r="C243" s="257" t="str">
        <f t="shared" si="20"/>
        <v/>
      </c>
      <c r="D243" s="258" t="str">
        <f t="shared" si="21"/>
        <v/>
      </c>
      <c r="E243" s="257" t="str">
        <f>IF(D242=$I$12,SUM($E$20:E242),IF(D243="","",$H$14))</f>
        <v/>
      </c>
      <c r="F243" s="257" t="str">
        <f>IF(D242=$I$12,SUM($F$20:F242),IF(D243="","",I242*($F$12/12)))</f>
        <v/>
      </c>
      <c r="G243" s="257" t="str">
        <f>IF(D242=$I$12,SUM($G$20:G242),IF(D243="","",E243-F243))</f>
        <v/>
      </c>
      <c r="H243" s="257" t="str">
        <f t="shared" si="17"/>
        <v/>
      </c>
      <c r="I243" s="257" t="str">
        <f t="shared" si="18"/>
        <v/>
      </c>
    </row>
    <row r="244" spans="2:9">
      <c r="B244" s="257" t="str">
        <f t="shared" si="19"/>
        <v/>
      </c>
      <c r="C244" s="257" t="str">
        <f t="shared" si="20"/>
        <v/>
      </c>
      <c r="D244" s="258" t="str">
        <f t="shared" si="21"/>
        <v/>
      </c>
      <c r="E244" s="257" t="str">
        <f>IF(D243=$I$12,SUM($E$20:E243),IF(D244="","",$H$14))</f>
        <v/>
      </c>
      <c r="F244" s="257" t="str">
        <f>IF(D243=$I$12,SUM($F$20:F243),IF(D244="","",I243*($F$12/12)))</f>
        <v/>
      </c>
      <c r="G244" s="257" t="str">
        <f>IF(D243=$I$12,SUM($G$20:G243),IF(D244="","",E244-F244))</f>
        <v/>
      </c>
      <c r="H244" s="257" t="str">
        <f t="shared" si="17"/>
        <v/>
      </c>
      <c r="I244" s="257" t="str">
        <f t="shared" si="18"/>
        <v/>
      </c>
    </row>
    <row r="245" spans="2:9">
      <c r="B245" s="257" t="str">
        <f t="shared" si="19"/>
        <v/>
      </c>
      <c r="C245" s="257" t="str">
        <f t="shared" si="20"/>
        <v/>
      </c>
      <c r="D245" s="258" t="str">
        <f t="shared" si="21"/>
        <v/>
      </c>
      <c r="E245" s="257" t="str">
        <f>IF(D244=$I$12,SUM($E$20:E244),IF(D245="","",$H$14))</f>
        <v/>
      </c>
      <c r="F245" s="257" t="str">
        <f>IF(D244=$I$12,SUM($F$20:F244),IF(D245="","",I244*($F$12/12)))</f>
        <v/>
      </c>
      <c r="G245" s="257" t="str">
        <f>IF(D244=$I$12,SUM($G$20:G244),IF(D245="","",E245-F245))</f>
        <v/>
      </c>
      <c r="H245" s="257" t="str">
        <f t="shared" si="17"/>
        <v/>
      </c>
      <c r="I245" s="257" t="str">
        <f t="shared" si="18"/>
        <v/>
      </c>
    </row>
    <row r="246" spans="2:9">
      <c r="B246" s="257" t="str">
        <f t="shared" si="19"/>
        <v/>
      </c>
      <c r="C246" s="257" t="str">
        <f t="shared" si="20"/>
        <v/>
      </c>
      <c r="D246" s="258" t="str">
        <f t="shared" si="21"/>
        <v/>
      </c>
      <c r="E246" s="257" t="str">
        <f>IF(D245=$I$12,SUM($E$20:E245),IF(D246="","",$H$14))</f>
        <v/>
      </c>
      <c r="F246" s="257" t="str">
        <f>IF(D245=$I$12,SUM($F$20:F245),IF(D246="","",I245*($F$12/12)))</f>
        <v/>
      </c>
      <c r="G246" s="257" t="str">
        <f>IF(D245=$I$12,SUM($G$20:G245),IF(D246="","",E246-F246))</f>
        <v/>
      </c>
      <c r="H246" s="257" t="str">
        <f t="shared" si="17"/>
        <v/>
      </c>
      <c r="I246" s="257" t="str">
        <f t="shared" si="18"/>
        <v/>
      </c>
    </row>
    <row r="247" spans="2:9">
      <c r="B247" s="257" t="str">
        <f t="shared" si="19"/>
        <v/>
      </c>
      <c r="C247" s="257" t="str">
        <f t="shared" si="20"/>
        <v/>
      </c>
      <c r="D247" s="258" t="str">
        <f t="shared" si="21"/>
        <v/>
      </c>
      <c r="E247" s="257" t="str">
        <f>IF(D246=$I$12,SUM($E$20:E246),IF(D247="","",$H$14))</f>
        <v/>
      </c>
      <c r="F247" s="257" t="str">
        <f>IF(D246=$I$12,SUM($F$20:F246),IF(D247="","",I246*($F$12/12)))</f>
        <v/>
      </c>
      <c r="G247" s="257" t="str">
        <f>IF(D246=$I$12,SUM($G$20:G246),IF(D247="","",E247-F247))</f>
        <v/>
      </c>
      <c r="H247" s="257" t="str">
        <f t="shared" si="17"/>
        <v/>
      </c>
      <c r="I247" s="257" t="str">
        <f t="shared" si="18"/>
        <v/>
      </c>
    </row>
    <row r="248" spans="2:9">
      <c r="B248" s="257" t="str">
        <f t="shared" si="19"/>
        <v/>
      </c>
      <c r="C248" s="257" t="str">
        <f t="shared" si="20"/>
        <v/>
      </c>
      <c r="D248" s="258" t="str">
        <f t="shared" si="21"/>
        <v/>
      </c>
      <c r="E248" s="257" t="str">
        <f>IF(D247=$I$12,SUM($E$20:E247),IF(D248="","",$H$14))</f>
        <v/>
      </c>
      <c r="F248" s="257" t="str">
        <f>IF(D247=$I$12,SUM($F$20:F247),IF(D248="","",I247*($F$12/12)))</f>
        <v/>
      </c>
      <c r="G248" s="257" t="str">
        <f>IF(D247=$I$12,SUM($G$20:G247),IF(D248="","",E248-F248))</f>
        <v/>
      </c>
      <c r="H248" s="257" t="str">
        <f t="shared" si="17"/>
        <v/>
      </c>
      <c r="I248" s="257" t="str">
        <f t="shared" si="18"/>
        <v/>
      </c>
    </row>
    <row r="249" spans="2:9">
      <c r="B249" s="257" t="str">
        <f t="shared" si="19"/>
        <v/>
      </c>
      <c r="C249" s="257" t="str">
        <f t="shared" si="20"/>
        <v/>
      </c>
      <c r="D249" s="258" t="str">
        <f t="shared" si="21"/>
        <v/>
      </c>
      <c r="E249" s="257" t="str">
        <f>IF(D248=$I$12,SUM($E$20:E248),IF(D249="","",$H$14))</f>
        <v/>
      </c>
      <c r="F249" s="257" t="str">
        <f>IF(D248=$I$12,SUM($F$20:F248),IF(D249="","",I248*($F$12/12)))</f>
        <v/>
      </c>
      <c r="G249" s="257" t="str">
        <f>IF(D248=$I$12,SUM($G$20:G248),IF(D249="","",E249-F249))</f>
        <v/>
      </c>
      <c r="H249" s="257" t="str">
        <f t="shared" si="17"/>
        <v/>
      </c>
      <c r="I249" s="257" t="str">
        <f t="shared" si="18"/>
        <v/>
      </c>
    </row>
    <row r="250" spans="2:9">
      <c r="B250" s="257" t="str">
        <f t="shared" si="19"/>
        <v/>
      </c>
      <c r="C250" s="257" t="str">
        <f t="shared" si="20"/>
        <v/>
      </c>
      <c r="D250" s="258" t="str">
        <f t="shared" si="21"/>
        <v/>
      </c>
      <c r="E250" s="257" t="str">
        <f>IF(D249=$I$12,SUM($E$20:E249),IF(D250="","",$H$14))</f>
        <v/>
      </c>
      <c r="F250" s="257" t="str">
        <f>IF(D249=$I$12,SUM($F$20:F249),IF(D250="","",I249*($F$12/12)))</f>
        <v/>
      </c>
      <c r="G250" s="257" t="str">
        <f>IF(D249=$I$12,SUM($G$20:G249),IF(D250="","",E250-F250))</f>
        <v/>
      </c>
      <c r="H250" s="257" t="str">
        <f t="shared" si="17"/>
        <v/>
      </c>
      <c r="I250" s="257" t="str">
        <f t="shared" si="18"/>
        <v/>
      </c>
    </row>
    <row r="251" spans="2:9">
      <c r="B251" s="257" t="str">
        <f t="shared" si="19"/>
        <v/>
      </c>
      <c r="C251" s="257" t="str">
        <f t="shared" si="20"/>
        <v/>
      </c>
      <c r="D251" s="258" t="str">
        <f t="shared" si="21"/>
        <v/>
      </c>
      <c r="E251" s="257" t="str">
        <f>IF(D250=$I$12,SUM($E$20:E250),IF(D251="","",$H$14))</f>
        <v/>
      </c>
      <c r="F251" s="257" t="str">
        <f>IF(D250=$I$12,SUM($F$20:F250),IF(D251="","",I250*($F$12/12)))</f>
        <v/>
      </c>
      <c r="G251" s="257" t="str">
        <f>IF(D250=$I$12,SUM($G$20:G250),IF(D251="","",E251-F251))</f>
        <v/>
      </c>
      <c r="H251" s="257" t="str">
        <f t="shared" si="17"/>
        <v/>
      </c>
      <c r="I251" s="257" t="str">
        <f t="shared" si="18"/>
        <v/>
      </c>
    </row>
    <row r="252" spans="2:9">
      <c r="B252" s="257" t="str">
        <f t="shared" si="19"/>
        <v/>
      </c>
      <c r="C252" s="257" t="str">
        <f t="shared" si="20"/>
        <v/>
      </c>
      <c r="D252" s="258" t="str">
        <f t="shared" si="21"/>
        <v/>
      </c>
      <c r="E252" s="257" t="str">
        <f>IF(D251=$I$12,SUM($E$20:E251),IF(D252="","",$H$14))</f>
        <v/>
      </c>
      <c r="F252" s="257" t="str">
        <f>IF(D251=$I$12,SUM($F$20:F251),IF(D252="","",I251*($F$12/12)))</f>
        <v/>
      </c>
      <c r="G252" s="257" t="str">
        <f>IF(D251=$I$12,SUM($G$20:G251),IF(D252="","",E252-F252))</f>
        <v/>
      </c>
      <c r="H252" s="257" t="str">
        <f t="shared" si="17"/>
        <v/>
      </c>
      <c r="I252" s="257" t="str">
        <f t="shared" si="18"/>
        <v/>
      </c>
    </row>
    <row r="253" spans="2:9">
      <c r="B253" s="257" t="str">
        <f t="shared" si="19"/>
        <v/>
      </c>
      <c r="C253" s="257" t="str">
        <f t="shared" si="20"/>
        <v/>
      </c>
      <c r="D253" s="258" t="str">
        <f t="shared" si="21"/>
        <v/>
      </c>
      <c r="E253" s="257" t="str">
        <f>IF(D252=$I$12,SUM($E$20:E252),IF(D253="","",$H$14))</f>
        <v/>
      </c>
      <c r="F253" s="257" t="str">
        <f>IF(D252=$I$12,SUM($F$20:F252),IF(D253="","",I252*($F$12/12)))</f>
        <v/>
      </c>
      <c r="G253" s="257" t="str">
        <f>IF(D252=$I$12,SUM($G$20:G252),IF(D253="","",E253-F253))</f>
        <v/>
      </c>
      <c r="H253" s="257" t="str">
        <f t="shared" si="17"/>
        <v/>
      </c>
      <c r="I253" s="257" t="str">
        <f t="shared" si="18"/>
        <v/>
      </c>
    </row>
    <row r="254" spans="2:9">
      <c r="B254" s="257" t="str">
        <f t="shared" si="19"/>
        <v/>
      </c>
      <c r="C254" s="257" t="str">
        <f t="shared" si="20"/>
        <v/>
      </c>
      <c r="D254" s="258" t="str">
        <f t="shared" si="21"/>
        <v/>
      </c>
      <c r="E254" s="257" t="str">
        <f>IF(D253=$I$12,SUM($E$20:E253),IF(D254="","",$H$14))</f>
        <v/>
      </c>
      <c r="F254" s="257" t="str">
        <f>IF(D253=$I$12,SUM($F$20:F253),IF(D254="","",I253*($F$12/12)))</f>
        <v/>
      </c>
      <c r="G254" s="257" t="str">
        <f>IF(D253=$I$12,SUM($G$20:G253),IF(D254="","",E254-F254))</f>
        <v/>
      </c>
      <c r="H254" s="257" t="str">
        <f t="shared" si="17"/>
        <v/>
      </c>
      <c r="I254" s="257" t="str">
        <f t="shared" si="18"/>
        <v/>
      </c>
    </row>
    <row r="255" spans="2:9">
      <c r="B255" s="257" t="str">
        <f t="shared" si="19"/>
        <v/>
      </c>
      <c r="C255" s="257" t="str">
        <f t="shared" si="20"/>
        <v/>
      </c>
      <c r="D255" s="258" t="str">
        <f t="shared" si="21"/>
        <v/>
      </c>
      <c r="E255" s="257" t="str">
        <f>IF(D254=$I$12,SUM($E$20:E254),IF(D255="","",$H$14))</f>
        <v/>
      </c>
      <c r="F255" s="257" t="str">
        <f>IF(D254=$I$12,SUM($F$20:F254),IF(D255="","",I254*($F$12/12)))</f>
        <v/>
      </c>
      <c r="G255" s="257" t="str">
        <f>IF(D254=$I$12,SUM($G$20:G254),IF(D255="","",E255-F255))</f>
        <v/>
      </c>
      <c r="H255" s="257" t="str">
        <f t="shared" si="17"/>
        <v/>
      </c>
      <c r="I255" s="257" t="str">
        <f t="shared" si="18"/>
        <v/>
      </c>
    </row>
    <row r="256" spans="2:9">
      <c r="B256" s="257" t="str">
        <f t="shared" si="19"/>
        <v/>
      </c>
      <c r="C256" s="257" t="str">
        <f t="shared" si="20"/>
        <v/>
      </c>
      <c r="D256" s="258" t="str">
        <f t="shared" si="21"/>
        <v/>
      </c>
      <c r="E256" s="257" t="str">
        <f>IF(D255=$I$12,SUM($E$20:E255),IF(D256="","",$H$14))</f>
        <v/>
      </c>
      <c r="F256" s="257" t="str">
        <f>IF(D255=$I$12,SUM($F$20:F255),IF(D256="","",I255*($F$12/12)))</f>
        <v/>
      </c>
      <c r="G256" s="257" t="str">
        <f>IF(D255=$I$12,SUM($G$20:G255),IF(D256="","",E256-F256))</f>
        <v/>
      </c>
      <c r="H256" s="257" t="str">
        <f t="shared" si="17"/>
        <v/>
      </c>
      <c r="I256" s="257" t="str">
        <f t="shared" si="18"/>
        <v/>
      </c>
    </row>
    <row r="257" spans="2:9">
      <c r="B257" s="257" t="str">
        <f t="shared" si="19"/>
        <v/>
      </c>
      <c r="C257" s="257" t="str">
        <f t="shared" si="20"/>
        <v/>
      </c>
      <c r="D257" s="258" t="str">
        <f t="shared" si="21"/>
        <v/>
      </c>
      <c r="E257" s="257" t="str">
        <f>IF(D256=$I$12,SUM($E$20:E256),IF(D257="","",$H$14))</f>
        <v/>
      </c>
      <c r="F257" s="257" t="str">
        <f>IF(D256=$I$12,SUM($F$20:F256),IF(D257="","",I256*($F$12/12)))</f>
        <v/>
      </c>
      <c r="G257" s="257" t="str">
        <f>IF(D256=$I$12,SUM($G$20:G256),IF(D257="","",E257-F257))</f>
        <v/>
      </c>
      <c r="H257" s="257" t="str">
        <f t="shared" si="17"/>
        <v/>
      </c>
      <c r="I257" s="257" t="str">
        <f t="shared" si="18"/>
        <v/>
      </c>
    </row>
    <row r="258" spans="2:9">
      <c r="B258" s="257" t="str">
        <f t="shared" si="19"/>
        <v/>
      </c>
      <c r="C258" s="257" t="str">
        <f t="shared" si="20"/>
        <v/>
      </c>
      <c r="D258" s="258" t="str">
        <f t="shared" si="21"/>
        <v/>
      </c>
      <c r="E258" s="257" t="str">
        <f>IF(D257=$I$12,SUM($E$20:E257),IF(D258="","",$H$14))</f>
        <v/>
      </c>
      <c r="F258" s="257" t="str">
        <f>IF(D257=$I$12,SUM($F$20:F257),IF(D258="","",I257*($F$12/12)))</f>
        <v/>
      </c>
      <c r="G258" s="257" t="str">
        <f>IF(D257=$I$12,SUM($G$20:G257),IF(D258="","",E258-F258))</f>
        <v/>
      </c>
      <c r="H258" s="257" t="str">
        <f t="shared" si="17"/>
        <v/>
      </c>
      <c r="I258" s="257" t="str">
        <f t="shared" si="18"/>
        <v/>
      </c>
    </row>
    <row r="259" spans="2:9">
      <c r="B259" s="257" t="str">
        <f t="shared" si="19"/>
        <v/>
      </c>
      <c r="C259" s="257" t="str">
        <f t="shared" si="20"/>
        <v/>
      </c>
      <c r="D259" s="258" t="str">
        <f t="shared" si="21"/>
        <v/>
      </c>
      <c r="E259" s="257" t="str">
        <f>IF(D258=$I$12,SUM($E$20:E258),IF(D259="","",$H$14))</f>
        <v/>
      </c>
      <c r="F259" s="257" t="str">
        <f>IF(D258=$I$12,SUM($F$20:F258),IF(D259="","",I258*($F$12/12)))</f>
        <v/>
      </c>
      <c r="G259" s="257" t="str">
        <f>IF(D258=$I$12,SUM($G$20:G258),IF(D259="","",E259-F259))</f>
        <v/>
      </c>
      <c r="H259" s="257" t="str">
        <f t="shared" si="17"/>
        <v/>
      </c>
      <c r="I259" s="257" t="str">
        <f t="shared" si="18"/>
        <v/>
      </c>
    </row>
    <row r="260" spans="2:9">
      <c r="B260" s="257" t="str">
        <f t="shared" si="19"/>
        <v/>
      </c>
      <c r="C260" s="257" t="str">
        <f t="shared" si="20"/>
        <v/>
      </c>
      <c r="D260" s="258" t="str">
        <f t="shared" si="21"/>
        <v/>
      </c>
      <c r="E260" s="257" t="str">
        <f>IF(D259=$I$12,SUM($E$20:E259),IF(D260="","",$H$14))</f>
        <v/>
      </c>
      <c r="F260" s="257" t="str">
        <f>IF(D259=$I$12,SUM($F$20:F259),IF(D260="","",I259*($F$12/12)))</f>
        <v/>
      </c>
      <c r="G260" s="257" t="str">
        <f>IF(D259=$I$12,SUM($G$20:G259),IF(D260="","",E260-F260))</f>
        <v/>
      </c>
      <c r="H260" s="257" t="str">
        <f t="shared" si="17"/>
        <v/>
      </c>
      <c r="I260" s="257" t="str">
        <f t="shared" si="18"/>
        <v/>
      </c>
    </row>
    <row r="261" spans="2:9">
      <c r="B261" s="257" t="str">
        <f t="shared" si="19"/>
        <v/>
      </c>
      <c r="C261" s="257" t="str">
        <f t="shared" si="20"/>
        <v/>
      </c>
      <c r="D261" s="258" t="str">
        <f t="shared" si="21"/>
        <v/>
      </c>
      <c r="E261" s="257" t="str">
        <f>IF(D260=$I$12,SUM($E$20:E260),IF(D261="","",$H$14))</f>
        <v/>
      </c>
      <c r="F261" s="257" t="str">
        <f>IF(D260=$I$12,SUM($F$20:F260),IF(D261="","",I260*($F$12/12)))</f>
        <v/>
      </c>
      <c r="G261" s="257" t="str">
        <f>IF(D260=$I$12,SUM($G$20:G260),IF(D261="","",E261-F261))</f>
        <v/>
      </c>
      <c r="H261" s="257" t="str">
        <f t="shared" si="17"/>
        <v/>
      </c>
      <c r="I261" s="257" t="str">
        <f t="shared" si="18"/>
        <v/>
      </c>
    </row>
    <row r="262" spans="2:9">
      <c r="B262" s="257" t="str">
        <f t="shared" si="19"/>
        <v/>
      </c>
      <c r="C262" s="257" t="str">
        <f t="shared" si="20"/>
        <v/>
      </c>
      <c r="D262" s="258" t="str">
        <f t="shared" si="21"/>
        <v/>
      </c>
      <c r="E262" s="257" t="str">
        <f>IF(D261=$I$12,SUM($E$20:E261),IF(D262="","",$H$14))</f>
        <v/>
      </c>
      <c r="F262" s="257" t="str">
        <f>IF(D261=$I$12,SUM($F$20:F261),IF(D262="","",I261*($F$12/12)))</f>
        <v/>
      </c>
      <c r="G262" s="257" t="str">
        <f>IF(D261=$I$12,SUM($G$20:G261),IF(D262="","",E262-F262))</f>
        <v/>
      </c>
      <c r="H262" s="257" t="str">
        <f t="shared" si="17"/>
        <v/>
      </c>
      <c r="I262" s="257" t="str">
        <f t="shared" si="18"/>
        <v/>
      </c>
    </row>
    <row r="263" spans="2:9">
      <c r="B263" s="257" t="str">
        <f t="shared" si="19"/>
        <v/>
      </c>
      <c r="C263" s="257" t="str">
        <f t="shared" si="20"/>
        <v/>
      </c>
      <c r="D263" s="258" t="str">
        <f t="shared" si="21"/>
        <v/>
      </c>
      <c r="E263" s="257" t="str">
        <f>IF(D262=$I$12,SUM($E$20:E262),IF(D263="","",$H$14))</f>
        <v/>
      </c>
      <c r="F263" s="257" t="str">
        <f>IF(D262=$I$12,SUM($F$20:F262),IF(D263="","",I262*($F$12/12)))</f>
        <v/>
      </c>
      <c r="G263" s="257" t="str">
        <f>IF(D262=$I$12,SUM($G$20:G262),IF(D263="","",E263-F263))</f>
        <v/>
      </c>
      <c r="H263" s="257" t="str">
        <f t="shared" si="17"/>
        <v/>
      </c>
      <c r="I263" s="257" t="str">
        <f t="shared" si="18"/>
        <v/>
      </c>
    </row>
    <row r="264" spans="2:9">
      <c r="B264" s="257" t="str">
        <f t="shared" si="19"/>
        <v/>
      </c>
      <c r="C264" s="257" t="str">
        <f t="shared" si="20"/>
        <v/>
      </c>
      <c r="D264" s="258" t="str">
        <f t="shared" si="21"/>
        <v/>
      </c>
      <c r="E264" s="257" t="str">
        <f>IF(D263=$I$12,SUM($E$20:E263),IF(D264="","",$H$14))</f>
        <v/>
      </c>
      <c r="F264" s="257" t="str">
        <f>IF(D263=$I$12,SUM($F$20:F263),IF(D264="","",I263*($F$12/12)))</f>
        <v/>
      </c>
      <c r="G264" s="257" t="str">
        <f>IF(D263=$I$12,SUM($G$20:G263),IF(D264="","",E264-F264))</f>
        <v/>
      </c>
      <c r="H264" s="257" t="str">
        <f t="shared" si="17"/>
        <v/>
      </c>
      <c r="I264" s="257" t="str">
        <f t="shared" si="18"/>
        <v/>
      </c>
    </row>
    <row r="265" spans="2:9">
      <c r="B265" s="257" t="str">
        <f t="shared" si="19"/>
        <v/>
      </c>
      <c r="C265" s="257" t="str">
        <f t="shared" si="20"/>
        <v/>
      </c>
      <c r="D265" s="258" t="str">
        <f t="shared" si="21"/>
        <v/>
      </c>
      <c r="E265" s="257" t="str">
        <f>IF(D264=$I$12,SUM($E$20:E264),IF(D265="","",$H$14))</f>
        <v/>
      </c>
      <c r="F265" s="257" t="str">
        <f>IF(D264=$I$12,SUM($F$20:F264),IF(D265="","",I264*($F$12/12)))</f>
        <v/>
      </c>
      <c r="G265" s="257" t="str">
        <f>IF(D264=$I$12,SUM($G$20:G264),IF(D265="","",E265-F265))</f>
        <v/>
      </c>
      <c r="H265" s="257" t="str">
        <f t="shared" si="17"/>
        <v/>
      </c>
      <c r="I265" s="257" t="str">
        <f t="shared" si="18"/>
        <v/>
      </c>
    </row>
    <row r="266" spans="2:9">
      <c r="B266" s="257" t="str">
        <f t="shared" si="19"/>
        <v/>
      </c>
      <c r="C266" s="257" t="str">
        <f t="shared" si="20"/>
        <v/>
      </c>
      <c r="D266" s="258" t="str">
        <f t="shared" si="21"/>
        <v/>
      </c>
      <c r="E266" s="257" t="str">
        <f>IF(D265=$I$12,SUM($E$20:E265),IF(D266="","",$H$14))</f>
        <v/>
      </c>
      <c r="F266" s="257" t="str">
        <f>IF(D265=$I$12,SUM($F$20:F265),IF(D266="","",I265*($F$12/12)))</f>
        <v/>
      </c>
      <c r="G266" s="257" t="str">
        <f>IF(D265=$I$12,SUM($G$20:G265),IF(D266="","",E266-F266))</f>
        <v/>
      </c>
      <c r="H266" s="257" t="str">
        <f t="shared" si="17"/>
        <v/>
      </c>
      <c r="I266" s="257" t="str">
        <f t="shared" si="18"/>
        <v/>
      </c>
    </row>
    <row r="267" spans="2:9">
      <c r="B267" s="257" t="str">
        <f t="shared" si="19"/>
        <v/>
      </c>
      <c r="C267" s="257" t="str">
        <f t="shared" si="20"/>
        <v/>
      </c>
      <c r="D267" s="258" t="str">
        <f t="shared" si="21"/>
        <v/>
      </c>
      <c r="E267" s="257" t="str">
        <f>IF(D266=$I$12,SUM($E$20:E266),IF(D267="","",$H$14))</f>
        <v/>
      </c>
      <c r="F267" s="257" t="str">
        <f>IF(D266=$I$12,SUM($F$20:F266),IF(D267="","",I266*($F$12/12)))</f>
        <v/>
      </c>
      <c r="G267" s="257" t="str">
        <f>IF(D266=$I$12,SUM($G$20:G266),IF(D267="","",E267-F267))</f>
        <v/>
      </c>
      <c r="H267" s="257" t="str">
        <f t="shared" si="17"/>
        <v/>
      </c>
      <c r="I267" s="257" t="str">
        <f t="shared" si="18"/>
        <v/>
      </c>
    </row>
    <row r="268" spans="2:9">
      <c r="B268" s="257" t="str">
        <f t="shared" si="19"/>
        <v/>
      </c>
      <c r="C268" s="257" t="str">
        <f t="shared" si="20"/>
        <v/>
      </c>
      <c r="D268" s="258" t="str">
        <f t="shared" si="21"/>
        <v/>
      </c>
      <c r="E268" s="257" t="str">
        <f>IF(D267=$I$12,SUM($E$20:E267),IF(D268="","",$H$14))</f>
        <v/>
      </c>
      <c r="F268" s="257" t="str">
        <f>IF(D267=$I$12,SUM($F$20:F267),IF(D268="","",I267*($F$12/12)))</f>
        <v/>
      </c>
      <c r="G268" s="257" t="str">
        <f>IF(D267=$I$12,SUM($G$20:G267),IF(D268="","",E268-F268))</f>
        <v/>
      </c>
      <c r="H268" s="257" t="str">
        <f t="shared" si="17"/>
        <v/>
      </c>
      <c r="I268" s="257" t="str">
        <f t="shared" si="18"/>
        <v/>
      </c>
    </row>
    <row r="269" spans="2:9">
      <c r="B269" s="257" t="str">
        <f t="shared" si="19"/>
        <v/>
      </c>
      <c r="C269" s="257" t="str">
        <f t="shared" si="20"/>
        <v/>
      </c>
      <c r="D269" s="258" t="str">
        <f t="shared" si="21"/>
        <v/>
      </c>
      <c r="E269" s="257" t="str">
        <f>IF(D268=$I$12,SUM($E$20:E268),IF(D269="","",$H$14))</f>
        <v/>
      </c>
      <c r="F269" s="257" t="str">
        <f>IF(D268=$I$12,SUM($F$20:F268),IF(D269="","",I268*($F$12/12)))</f>
        <v/>
      </c>
      <c r="G269" s="257" t="str">
        <f>IF(D268=$I$12,SUM($G$20:G268),IF(D269="","",E269-F269))</f>
        <v/>
      </c>
      <c r="H269" s="257" t="str">
        <f t="shared" si="17"/>
        <v/>
      </c>
      <c r="I269" s="257" t="str">
        <f t="shared" si="18"/>
        <v/>
      </c>
    </row>
    <row r="270" spans="2:9">
      <c r="B270" s="257" t="str">
        <f t="shared" si="19"/>
        <v/>
      </c>
      <c r="C270" s="257" t="str">
        <f t="shared" si="20"/>
        <v/>
      </c>
      <c r="D270" s="258" t="str">
        <f t="shared" si="21"/>
        <v/>
      </c>
      <c r="E270" s="257" t="str">
        <f>IF(D269=$I$12,SUM($E$20:E269),IF(D270="","",$H$14))</f>
        <v/>
      </c>
      <c r="F270" s="257" t="str">
        <f>IF(D269=$I$12,SUM($F$20:F269),IF(D270="","",I269*($F$12/12)))</f>
        <v/>
      </c>
      <c r="G270" s="257" t="str">
        <f>IF(D269=$I$12,SUM($G$20:G269),IF(D270="","",E270-F270))</f>
        <v/>
      </c>
      <c r="H270" s="257" t="str">
        <f t="shared" si="17"/>
        <v/>
      </c>
      <c r="I270" s="257" t="str">
        <f t="shared" si="18"/>
        <v/>
      </c>
    </row>
    <row r="271" spans="2:9">
      <c r="B271" s="257" t="str">
        <f t="shared" si="19"/>
        <v/>
      </c>
      <c r="C271" s="257" t="str">
        <f t="shared" si="20"/>
        <v/>
      </c>
      <c r="D271" s="258" t="str">
        <f t="shared" si="21"/>
        <v/>
      </c>
      <c r="E271" s="257" t="str">
        <f>IF(D270=$I$12,SUM($E$20:E270),IF(D271="","",$H$14))</f>
        <v/>
      </c>
      <c r="F271" s="257" t="str">
        <f>IF(D270=$I$12,SUM($F$20:F270),IF(D271="","",I270*($F$12/12)))</f>
        <v/>
      </c>
      <c r="G271" s="257" t="str">
        <f>IF(D270=$I$12,SUM($G$20:G270),IF(D271="","",E271-F271))</f>
        <v/>
      </c>
      <c r="H271" s="257" t="str">
        <f t="shared" si="17"/>
        <v/>
      </c>
      <c r="I271" s="257" t="str">
        <f t="shared" si="18"/>
        <v/>
      </c>
    </row>
    <row r="272" spans="2:9">
      <c r="B272" s="257" t="str">
        <f t="shared" si="19"/>
        <v/>
      </c>
      <c r="C272" s="257" t="str">
        <f t="shared" si="20"/>
        <v/>
      </c>
      <c r="D272" s="258" t="str">
        <f t="shared" si="21"/>
        <v/>
      </c>
      <c r="E272" s="257" t="str">
        <f>IF(D271=$I$12,SUM($E$20:E271),IF(D272="","",$H$14))</f>
        <v/>
      </c>
      <c r="F272" s="257" t="str">
        <f>IF(D271=$I$12,SUM($F$20:F271),IF(D272="","",I271*($F$12/12)))</f>
        <v/>
      </c>
      <c r="G272" s="257" t="str">
        <f>IF(D271=$I$12,SUM($G$20:G271),IF(D272="","",E272-F272))</f>
        <v/>
      </c>
      <c r="H272" s="257" t="str">
        <f t="shared" si="17"/>
        <v/>
      </c>
      <c r="I272" s="257" t="str">
        <f t="shared" si="18"/>
        <v/>
      </c>
    </row>
    <row r="273" spans="2:9">
      <c r="B273" s="257" t="str">
        <f t="shared" si="19"/>
        <v/>
      </c>
      <c r="C273" s="257" t="str">
        <f t="shared" si="20"/>
        <v/>
      </c>
      <c r="D273" s="258" t="str">
        <f t="shared" si="21"/>
        <v/>
      </c>
      <c r="E273" s="257" t="str">
        <f>IF(D272=$I$12,SUM($E$20:E272),IF(D273="","",$H$14))</f>
        <v/>
      </c>
      <c r="F273" s="257" t="str">
        <f>IF(D272=$I$12,SUM($F$20:F272),IF(D273="","",I272*($F$12/12)))</f>
        <v/>
      </c>
      <c r="G273" s="257" t="str">
        <f>IF(D272=$I$12,SUM($G$20:G272),IF(D273="","",E273-F273))</f>
        <v/>
      </c>
      <c r="H273" s="257" t="str">
        <f t="shared" si="17"/>
        <v/>
      </c>
      <c r="I273" s="257" t="str">
        <f t="shared" si="18"/>
        <v/>
      </c>
    </row>
    <row r="274" spans="2:9">
      <c r="B274" s="257" t="str">
        <f t="shared" si="19"/>
        <v/>
      </c>
      <c r="C274" s="257" t="str">
        <f t="shared" si="20"/>
        <v/>
      </c>
      <c r="D274" s="258" t="str">
        <f t="shared" si="21"/>
        <v/>
      </c>
      <c r="E274" s="257" t="str">
        <f>IF(D273=$I$12,SUM($E$20:E273),IF(D274="","",$H$14))</f>
        <v/>
      </c>
      <c r="F274" s="257" t="str">
        <f>IF(D273=$I$12,SUM($F$20:F273),IF(D274="","",I273*($F$12/12)))</f>
        <v/>
      </c>
      <c r="G274" s="257" t="str">
        <f>IF(D273=$I$12,SUM($G$20:G273),IF(D274="","",E274-F274))</f>
        <v/>
      </c>
      <c r="H274" s="257" t="str">
        <f t="shared" si="17"/>
        <v/>
      </c>
      <c r="I274" s="257" t="str">
        <f t="shared" si="18"/>
        <v/>
      </c>
    </row>
    <row r="275" spans="2:9">
      <c r="B275" s="257" t="str">
        <f t="shared" si="19"/>
        <v/>
      </c>
      <c r="C275" s="257" t="str">
        <f t="shared" si="20"/>
        <v/>
      </c>
      <c r="D275" s="258" t="str">
        <f t="shared" si="21"/>
        <v/>
      </c>
      <c r="E275" s="257" t="str">
        <f>IF(D274=$I$12,SUM($E$20:E274),IF(D275="","",$H$14))</f>
        <v/>
      </c>
      <c r="F275" s="257" t="str">
        <f>IF(D274=$I$12,SUM($F$20:F274),IF(D275="","",I274*($F$12/12)))</f>
        <v/>
      </c>
      <c r="G275" s="257" t="str">
        <f>IF(D274=$I$12,SUM($G$20:G274),IF(D275="","",E275-F275))</f>
        <v/>
      </c>
      <c r="H275" s="257" t="str">
        <f t="shared" si="17"/>
        <v/>
      </c>
      <c r="I275" s="257" t="str">
        <f t="shared" si="18"/>
        <v/>
      </c>
    </row>
    <row r="276" spans="2:9">
      <c r="B276" s="257" t="str">
        <f t="shared" si="19"/>
        <v/>
      </c>
      <c r="C276" s="257" t="str">
        <f t="shared" si="20"/>
        <v/>
      </c>
      <c r="D276" s="258" t="str">
        <f t="shared" si="21"/>
        <v/>
      </c>
      <c r="E276" s="257" t="str">
        <f>IF(D275=$I$12,SUM($E$20:E275),IF(D276="","",$H$14))</f>
        <v/>
      </c>
      <c r="F276" s="257" t="str">
        <f>IF(D275=$I$12,SUM($F$20:F275),IF(D276="","",I275*($F$12/12)))</f>
        <v/>
      </c>
      <c r="G276" s="257" t="str">
        <f>IF(D275=$I$12,SUM($G$20:G275),IF(D276="","",E276-F276))</f>
        <v/>
      </c>
      <c r="H276" s="257" t="str">
        <f t="shared" ref="H276:H339" si="22">IF(D275=$I$12,0,IF(D276="","",H275+G276))</f>
        <v/>
      </c>
      <c r="I276" s="257" t="str">
        <f t="shared" ref="I276:I339" si="23">IF(D275=$I$12,0,IF(D276="","",I275-G276))</f>
        <v/>
      </c>
    </row>
    <row r="277" spans="2:9">
      <c r="B277" s="257" t="str">
        <f t="shared" ref="B277:B340" si="24">IF(D277="","",(B276+1)-(12*(C277-C276)))</f>
        <v/>
      </c>
      <c r="C277" s="257" t="str">
        <f t="shared" ref="C277:C340" si="25">IF(D277="","",IF(B276=12,C276+1,C276))</f>
        <v/>
      </c>
      <c r="D277" s="258" t="str">
        <f t="shared" ref="D277:D340" si="26">IF(D276="","",IF(D276=INT(ROUND($I$12,0)),"",D276+1))</f>
        <v/>
      </c>
      <c r="E277" s="257" t="str">
        <f>IF(D276=$I$12,SUM($E$20:E276),IF(D277="","",$H$14))</f>
        <v/>
      </c>
      <c r="F277" s="257" t="str">
        <f>IF(D276=$I$12,SUM($F$20:F276),IF(D277="","",I276*($F$12/12)))</f>
        <v/>
      </c>
      <c r="G277" s="257" t="str">
        <f>IF(D276=$I$12,SUM($G$20:G276),IF(D277="","",E277-F277))</f>
        <v/>
      </c>
      <c r="H277" s="257" t="str">
        <f t="shared" si="22"/>
        <v/>
      </c>
      <c r="I277" s="257" t="str">
        <f t="shared" si="23"/>
        <v/>
      </c>
    </row>
    <row r="278" spans="2:9">
      <c r="B278" s="257" t="str">
        <f t="shared" si="24"/>
        <v/>
      </c>
      <c r="C278" s="257" t="str">
        <f t="shared" si="25"/>
        <v/>
      </c>
      <c r="D278" s="258" t="str">
        <f t="shared" si="26"/>
        <v/>
      </c>
      <c r="E278" s="257" t="str">
        <f>IF(D277=$I$12,SUM($E$20:E277),IF(D278="","",$H$14))</f>
        <v/>
      </c>
      <c r="F278" s="257" t="str">
        <f>IF(D277=$I$12,SUM($F$20:F277),IF(D278="","",I277*($F$12/12)))</f>
        <v/>
      </c>
      <c r="G278" s="257" t="str">
        <f>IF(D277=$I$12,SUM($G$20:G277),IF(D278="","",E278-F278))</f>
        <v/>
      </c>
      <c r="H278" s="257" t="str">
        <f t="shared" si="22"/>
        <v/>
      </c>
      <c r="I278" s="257" t="str">
        <f t="shared" si="23"/>
        <v/>
      </c>
    </row>
    <row r="279" spans="2:9">
      <c r="B279" s="257" t="str">
        <f t="shared" si="24"/>
        <v/>
      </c>
      <c r="C279" s="257" t="str">
        <f t="shared" si="25"/>
        <v/>
      </c>
      <c r="D279" s="258" t="str">
        <f t="shared" si="26"/>
        <v/>
      </c>
      <c r="E279" s="257" t="str">
        <f>IF(D278=$I$12,SUM($E$20:E278),IF(D279="","",$H$14))</f>
        <v/>
      </c>
      <c r="F279" s="257" t="str">
        <f>IF(D278=$I$12,SUM($F$20:F278),IF(D279="","",I278*($F$12/12)))</f>
        <v/>
      </c>
      <c r="G279" s="257" t="str">
        <f>IF(D278=$I$12,SUM($G$20:G278),IF(D279="","",E279-F279))</f>
        <v/>
      </c>
      <c r="H279" s="257" t="str">
        <f t="shared" si="22"/>
        <v/>
      </c>
      <c r="I279" s="257" t="str">
        <f t="shared" si="23"/>
        <v/>
      </c>
    </row>
    <row r="280" spans="2:9">
      <c r="B280" s="257" t="str">
        <f t="shared" si="24"/>
        <v/>
      </c>
      <c r="C280" s="257" t="str">
        <f t="shared" si="25"/>
        <v/>
      </c>
      <c r="D280" s="258" t="str">
        <f t="shared" si="26"/>
        <v/>
      </c>
      <c r="E280" s="257" t="str">
        <f>IF(D279=$I$12,SUM($E$20:E279),IF(D280="","",$H$14))</f>
        <v/>
      </c>
      <c r="F280" s="257" t="str">
        <f>IF(D279=$I$12,SUM($F$20:F279),IF(D280="","",I279*($F$12/12)))</f>
        <v/>
      </c>
      <c r="G280" s="257" t="str">
        <f>IF(D279=$I$12,SUM($G$20:G279),IF(D280="","",E280-F280))</f>
        <v/>
      </c>
      <c r="H280" s="257" t="str">
        <f t="shared" si="22"/>
        <v/>
      </c>
      <c r="I280" s="257" t="str">
        <f t="shared" si="23"/>
        <v/>
      </c>
    </row>
    <row r="281" spans="2:9">
      <c r="B281" s="257" t="str">
        <f t="shared" si="24"/>
        <v/>
      </c>
      <c r="C281" s="257" t="str">
        <f t="shared" si="25"/>
        <v/>
      </c>
      <c r="D281" s="258" t="str">
        <f t="shared" si="26"/>
        <v/>
      </c>
      <c r="E281" s="257" t="str">
        <f>IF(D280=$I$12,SUM($E$20:E280),IF(D281="","",$H$14))</f>
        <v/>
      </c>
      <c r="F281" s="257" t="str">
        <f>IF(D280=$I$12,SUM($F$20:F280),IF(D281="","",I280*($F$12/12)))</f>
        <v/>
      </c>
      <c r="G281" s="257" t="str">
        <f>IF(D280=$I$12,SUM($G$20:G280),IF(D281="","",E281-F281))</f>
        <v/>
      </c>
      <c r="H281" s="257" t="str">
        <f t="shared" si="22"/>
        <v/>
      </c>
      <c r="I281" s="257" t="str">
        <f t="shared" si="23"/>
        <v/>
      </c>
    </row>
    <row r="282" spans="2:9">
      <c r="B282" s="257" t="str">
        <f t="shared" si="24"/>
        <v/>
      </c>
      <c r="C282" s="257" t="str">
        <f t="shared" si="25"/>
        <v/>
      </c>
      <c r="D282" s="258" t="str">
        <f t="shared" si="26"/>
        <v/>
      </c>
      <c r="E282" s="257" t="str">
        <f>IF(D281=$I$12,SUM($E$20:E281),IF(D282="","",$H$14))</f>
        <v/>
      </c>
      <c r="F282" s="257" t="str">
        <f>IF(D281=$I$12,SUM($F$20:F281),IF(D282="","",I281*($F$12/12)))</f>
        <v/>
      </c>
      <c r="G282" s="257" t="str">
        <f>IF(D281=$I$12,SUM($G$20:G281),IF(D282="","",E282-F282))</f>
        <v/>
      </c>
      <c r="H282" s="257" t="str">
        <f t="shared" si="22"/>
        <v/>
      </c>
      <c r="I282" s="257" t="str">
        <f t="shared" si="23"/>
        <v/>
      </c>
    </row>
    <row r="283" spans="2:9">
      <c r="B283" s="257" t="str">
        <f t="shared" si="24"/>
        <v/>
      </c>
      <c r="C283" s="257" t="str">
        <f t="shared" si="25"/>
        <v/>
      </c>
      <c r="D283" s="258" t="str">
        <f t="shared" si="26"/>
        <v/>
      </c>
      <c r="E283" s="257" t="str">
        <f>IF(D282=$I$12,SUM($E$20:E282),IF(D283="","",$H$14))</f>
        <v/>
      </c>
      <c r="F283" s="257" t="str">
        <f>IF(D282=$I$12,SUM($F$20:F282),IF(D283="","",I282*($F$12/12)))</f>
        <v/>
      </c>
      <c r="G283" s="257" t="str">
        <f>IF(D282=$I$12,SUM($G$20:G282),IF(D283="","",E283-F283))</f>
        <v/>
      </c>
      <c r="H283" s="257" t="str">
        <f t="shared" si="22"/>
        <v/>
      </c>
      <c r="I283" s="257" t="str">
        <f t="shared" si="23"/>
        <v/>
      </c>
    </row>
    <row r="284" spans="2:9">
      <c r="B284" s="257" t="str">
        <f t="shared" si="24"/>
        <v/>
      </c>
      <c r="C284" s="257" t="str">
        <f t="shared" si="25"/>
        <v/>
      </c>
      <c r="D284" s="258" t="str">
        <f t="shared" si="26"/>
        <v/>
      </c>
      <c r="E284" s="257" t="str">
        <f>IF(D283=$I$12,SUM($E$20:E283),IF(D284="","",$H$14))</f>
        <v/>
      </c>
      <c r="F284" s="257" t="str">
        <f>IF(D283=$I$12,SUM($F$20:F283),IF(D284="","",I283*($F$12/12)))</f>
        <v/>
      </c>
      <c r="G284" s="257" t="str">
        <f>IF(D283=$I$12,SUM($G$20:G283),IF(D284="","",E284-F284))</f>
        <v/>
      </c>
      <c r="H284" s="257" t="str">
        <f t="shared" si="22"/>
        <v/>
      </c>
      <c r="I284" s="257" t="str">
        <f t="shared" si="23"/>
        <v/>
      </c>
    </row>
    <row r="285" spans="2:9">
      <c r="B285" s="257" t="str">
        <f t="shared" si="24"/>
        <v/>
      </c>
      <c r="C285" s="257" t="str">
        <f t="shared" si="25"/>
        <v/>
      </c>
      <c r="D285" s="258" t="str">
        <f t="shared" si="26"/>
        <v/>
      </c>
      <c r="E285" s="257" t="str">
        <f>IF(D284=$I$12,SUM($E$20:E284),IF(D285="","",$H$14))</f>
        <v/>
      </c>
      <c r="F285" s="257" t="str">
        <f>IF(D284=$I$12,SUM($F$20:F284),IF(D285="","",I284*($F$12/12)))</f>
        <v/>
      </c>
      <c r="G285" s="257" t="str">
        <f>IF(D284=$I$12,SUM($G$20:G284),IF(D285="","",E285-F285))</f>
        <v/>
      </c>
      <c r="H285" s="257" t="str">
        <f t="shared" si="22"/>
        <v/>
      </c>
      <c r="I285" s="257" t="str">
        <f t="shared" si="23"/>
        <v/>
      </c>
    </row>
    <row r="286" spans="2:9">
      <c r="B286" s="257" t="str">
        <f t="shared" si="24"/>
        <v/>
      </c>
      <c r="C286" s="257" t="str">
        <f t="shared" si="25"/>
        <v/>
      </c>
      <c r="D286" s="258" t="str">
        <f t="shared" si="26"/>
        <v/>
      </c>
      <c r="E286" s="257" t="str">
        <f>IF(D285=$I$12,SUM($E$20:E285),IF(D286="","",$H$14))</f>
        <v/>
      </c>
      <c r="F286" s="257" t="str">
        <f>IF(D285=$I$12,SUM($F$20:F285),IF(D286="","",I285*($F$12/12)))</f>
        <v/>
      </c>
      <c r="G286" s="257" t="str">
        <f>IF(D285=$I$12,SUM($G$20:G285),IF(D286="","",E286-F286))</f>
        <v/>
      </c>
      <c r="H286" s="257" t="str">
        <f t="shared" si="22"/>
        <v/>
      </c>
      <c r="I286" s="257" t="str">
        <f t="shared" si="23"/>
        <v/>
      </c>
    </row>
    <row r="287" spans="2:9">
      <c r="B287" s="257" t="str">
        <f t="shared" si="24"/>
        <v/>
      </c>
      <c r="C287" s="257" t="str">
        <f t="shared" si="25"/>
        <v/>
      </c>
      <c r="D287" s="258" t="str">
        <f t="shared" si="26"/>
        <v/>
      </c>
      <c r="E287" s="257" t="str">
        <f>IF(D286=$I$12,SUM($E$20:E286),IF(D287="","",$H$14))</f>
        <v/>
      </c>
      <c r="F287" s="257" t="str">
        <f>IF(D286=$I$12,SUM($F$20:F286),IF(D287="","",I286*($F$12/12)))</f>
        <v/>
      </c>
      <c r="G287" s="257" t="str">
        <f>IF(D286=$I$12,SUM($G$20:G286),IF(D287="","",E287-F287))</f>
        <v/>
      </c>
      <c r="H287" s="257" t="str">
        <f t="shared" si="22"/>
        <v/>
      </c>
      <c r="I287" s="257" t="str">
        <f t="shared" si="23"/>
        <v/>
      </c>
    </row>
    <row r="288" spans="2:9">
      <c r="B288" s="257" t="str">
        <f t="shared" si="24"/>
        <v/>
      </c>
      <c r="C288" s="257" t="str">
        <f t="shared" si="25"/>
        <v/>
      </c>
      <c r="D288" s="258" t="str">
        <f t="shared" si="26"/>
        <v/>
      </c>
      <c r="E288" s="257" t="str">
        <f>IF(D287=$I$12,SUM($E$20:E287),IF(D288="","",$H$14))</f>
        <v/>
      </c>
      <c r="F288" s="257" t="str">
        <f>IF(D287=$I$12,SUM($F$20:F287),IF(D288="","",I287*($F$12/12)))</f>
        <v/>
      </c>
      <c r="G288" s="257" t="str">
        <f>IF(D287=$I$12,SUM($G$20:G287),IF(D288="","",E288-F288))</f>
        <v/>
      </c>
      <c r="H288" s="257" t="str">
        <f t="shared" si="22"/>
        <v/>
      </c>
      <c r="I288" s="257" t="str">
        <f t="shared" si="23"/>
        <v/>
      </c>
    </row>
    <row r="289" spans="2:9">
      <c r="B289" s="257" t="str">
        <f t="shared" si="24"/>
        <v/>
      </c>
      <c r="C289" s="257" t="str">
        <f t="shared" si="25"/>
        <v/>
      </c>
      <c r="D289" s="258" t="str">
        <f t="shared" si="26"/>
        <v/>
      </c>
      <c r="E289" s="257" t="str">
        <f>IF(D288=$I$12,SUM($E$20:E288),IF(D289="","",$H$14))</f>
        <v/>
      </c>
      <c r="F289" s="257" t="str">
        <f>IF(D288=$I$12,SUM($F$20:F288),IF(D289="","",I288*($F$12/12)))</f>
        <v/>
      </c>
      <c r="G289" s="257" t="str">
        <f>IF(D288=$I$12,SUM($G$20:G288),IF(D289="","",E289-F289))</f>
        <v/>
      </c>
      <c r="H289" s="257" t="str">
        <f t="shared" si="22"/>
        <v/>
      </c>
      <c r="I289" s="257" t="str">
        <f t="shared" si="23"/>
        <v/>
      </c>
    </row>
    <row r="290" spans="2:9">
      <c r="B290" s="257" t="str">
        <f t="shared" si="24"/>
        <v/>
      </c>
      <c r="C290" s="257" t="str">
        <f t="shared" si="25"/>
        <v/>
      </c>
      <c r="D290" s="258" t="str">
        <f t="shared" si="26"/>
        <v/>
      </c>
      <c r="E290" s="257" t="str">
        <f>IF(D289=$I$12,SUM($E$20:E289),IF(D290="","",$H$14))</f>
        <v/>
      </c>
      <c r="F290" s="257" t="str">
        <f>IF(D289=$I$12,SUM($F$20:F289),IF(D290="","",I289*($F$12/12)))</f>
        <v/>
      </c>
      <c r="G290" s="257" t="str">
        <f>IF(D289=$I$12,SUM($G$20:G289),IF(D290="","",E290-F290))</f>
        <v/>
      </c>
      <c r="H290" s="257" t="str">
        <f t="shared" si="22"/>
        <v/>
      </c>
      <c r="I290" s="257" t="str">
        <f t="shared" si="23"/>
        <v/>
      </c>
    </row>
    <row r="291" spans="2:9">
      <c r="B291" s="257" t="str">
        <f t="shared" si="24"/>
        <v/>
      </c>
      <c r="C291" s="257" t="str">
        <f t="shared" si="25"/>
        <v/>
      </c>
      <c r="D291" s="258" t="str">
        <f t="shared" si="26"/>
        <v/>
      </c>
      <c r="E291" s="257" t="str">
        <f>IF(D290=$I$12,SUM($E$20:E290),IF(D291="","",$H$14))</f>
        <v/>
      </c>
      <c r="F291" s="257" t="str">
        <f>IF(D290=$I$12,SUM($F$20:F290),IF(D291="","",I290*($F$12/12)))</f>
        <v/>
      </c>
      <c r="G291" s="257" t="str">
        <f>IF(D290=$I$12,SUM($G$20:G290),IF(D291="","",E291-F291))</f>
        <v/>
      </c>
      <c r="H291" s="257" t="str">
        <f t="shared" si="22"/>
        <v/>
      </c>
      <c r="I291" s="257" t="str">
        <f t="shared" si="23"/>
        <v/>
      </c>
    </row>
    <row r="292" spans="2:9">
      <c r="B292" s="257" t="str">
        <f t="shared" si="24"/>
        <v/>
      </c>
      <c r="C292" s="257" t="str">
        <f t="shared" si="25"/>
        <v/>
      </c>
      <c r="D292" s="258" t="str">
        <f t="shared" si="26"/>
        <v/>
      </c>
      <c r="E292" s="257" t="str">
        <f>IF(D291=$I$12,SUM($E$20:E291),IF(D292="","",$H$14))</f>
        <v/>
      </c>
      <c r="F292" s="257" t="str">
        <f>IF(D291=$I$12,SUM($F$20:F291),IF(D292="","",I291*($F$12/12)))</f>
        <v/>
      </c>
      <c r="G292" s="257" t="str">
        <f>IF(D291=$I$12,SUM($G$20:G291),IF(D292="","",E292-F292))</f>
        <v/>
      </c>
      <c r="H292" s="257" t="str">
        <f t="shared" si="22"/>
        <v/>
      </c>
      <c r="I292" s="257" t="str">
        <f t="shared" si="23"/>
        <v/>
      </c>
    </row>
    <row r="293" spans="2:9">
      <c r="B293" s="257" t="str">
        <f t="shared" si="24"/>
        <v/>
      </c>
      <c r="C293" s="257" t="str">
        <f t="shared" si="25"/>
        <v/>
      </c>
      <c r="D293" s="258" t="str">
        <f t="shared" si="26"/>
        <v/>
      </c>
      <c r="E293" s="257" t="str">
        <f>IF(D292=$I$12,SUM($E$20:E292),IF(D293="","",$H$14))</f>
        <v/>
      </c>
      <c r="F293" s="257" t="str">
        <f>IF(D292=$I$12,SUM($F$20:F292),IF(D293="","",I292*($F$12/12)))</f>
        <v/>
      </c>
      <c r="G293" s="257" t="str">
        <f>IF(D292=$I$12,SUM($G$20:G292),IF(D293="","",E293-F293))</f>
        <v/>
      </c>
      <c r="H293" s="257" t="str">
        <f t="shared" si="22"/>
        <v/>
      </c>
      <c r="I293" s="257" t="str">
        <f t="shared" si="23"/>
        <v/>
      </c>
    </row>
    <row r="294" spans="2:9">
      <c r="B294" s="257" t="str">
        <f t="shared" si="24"/>
        <v/>
      </c>
      <c r="C294" s="257" t="str">
        <f t="shared" si="25"/>
        <v/>
      </c>
      <c r="D294" s="258" t="str">
        <f t="shared" si="26"/>
        <v/>
      </c>
      <c r="E294" s="257" t="str">
        <f>IF(D293=$I$12,SUM($E$20:E293),IF(D294="","",$H$14))</f>
        <v/>
      </c>
      <c r="F294" s="257" t="str">
        <f>IF(D293=$I$12,SUM($F$20:F293),IF(D294="","",I293*($F$12/12)))</f>
        <v/>
      </c>
      <c r="G294" s="257" t="str">
        <f>IF(D293=$I$12,SUM($G$20:G293),IF(D294="","",E294-F294))</f>
        <v/>
      </c>
      <c r="H294" s="257" t="str">
        <f t="shared" si="22"/>
        <v/>
      </c>
      <c r="I294" s="257" t="str">
        <f t="shared" si="23"/>
        <v/>
      </c>
    </row>
    <row r="295" spans="2:9">
      <c r="B295" s="257" t="str">
        <f t="shared" si="24"/>
        <v/>
      </c>
      <c r="C295" s="257" t="str">
        <f t="shared" si="25"/>
        <v/>
      </c>
      <c r="D295" s="258" t="str">
        <f t="shared" si="26"/>
        <v/>
      </c>
      <c r="E295" s="257" t="str">
        <f>IF(D294=$I$12,SUM($E$20:E294),IF(D295="","",$H$14))</f>
        <v/>
      </c>
      <c r="F295" s="257" t="str">
        <f>IF(D294=$I$12,SUM($F$20:F294),IF(D295="","",I294*($F$12/12)))</f>
        <v/>
      </c>
      <c r="G295" s="257" t="str">
        <f>IF(D294=$I$12,SUM($G$20:G294),IF(D295="","",E295-F295))</f>
        <v/>
      </c>
      <c r="H295" s="257" t="str">
        <f t="shared" si="22"/>
        <v/>
      </c>
      <c r="I295" s="257" t="str">
        <f t="shared" si="23"/>
        <v/>
      </c>
    </row>
    <row r="296" spans="2:9">
      <c r="B296" s="257" t="str">
        <f t="shared" si="24"/>
        <v/>
      </c>
      <c r="C296" s="257" t="str">
        <f t="shared" si="25"/>
        <v/>
      </c>
      <c r="D296" s="258" t="str">
        <f t="shared" si="26"/>
        <v/>
      </c>
      <c r="E296" s="257" t="str">
        <f>IF(D295=$I$12,SUM($E$20:E295),IF(D296="","",$H$14))</f>
        <v/>
      </c>
      <c r="F296" s="257" t="str">
        <f>IF(D295=$I$12,SUM($F$20:F295),IF(D296="","",I295*($F$12/12)))</f>
        <v/>
      </c>
      <c r="G296" s="257" t="str">
        <f>IF(D295=$I$12,SUM($G$20:G295),IF(D296="","",E296-F296))</f>
        <v/>
      </c>
      <c r="H296" s="257" t="str">
        <f t="shared" si="22"/>
        <v/>
      </c>
      <c r="I296" s="257" t="str">
        <f t="shared" si="23"/>
        <v/>
      </c>
    </row>
    <row r="297" spans="2:9">
      <c r="B297" s="257" t="str">
        <f t="shared" si="24"/>
        <v/>
      </c>
      <c r="C297" s="257" t="str">
        <f t="shared" si="25"/>
        <v/>
      </c>
      <c r="D297" s="258" t="str">
        <f t="shared" si="26"/>
        <v/>
      </c>
      <c r="E297" s="257" t="str">
        <f>IF(D296=$I$12,SUM($E$20:E296),IF(D297="","",$H$14))</f>
        <v/>
      </c>
      <c r="F297" s="257" t="str">
        <f>IF(D296=$I$12,SUM($F$20:F296),IF(D297="","",I296*($F$12/12)))</f>
        <v/>
      </c>
      <c r="G297" s="257" t="str">
        <f>IF(D296=$I$12,SUM($G$20:G296),IF(D297="","",E297-F297))</f>
        <v/>
      </c>
      <c r="H297" s="257" t="str">
        <f t="shared" si="22"/>
        <v/>
      </c>
      <c r="I297" s="257" t="str">
        <f t="shared" si="23"/>
        <v/>
      </c>
    </row>
    <row r="298" spans="2:9">
      <c r="B298" s="257" t="str">
        <f t="shared" si="24"/>
        <v/>
      </c>
      <c r="C298" s="257" t="str">
        <f t="shared" si="25"/>
        <v/>
      </c>
      <c r="D298" s="258" t="str">
        <f t="shared" si="26"/>
        <v/>
      </c>
      <c r="E298" s="257" t="str">
        <f>IF(D297=$I$12,SUM($E$20:E297),IF(D298="","",$H$14))</f>
        <v/>
      </c>
      <c r="F298" s="257" t="str">
        <f>IF(D297=$I$12,SUM($F$20:F297),IF(D298="","",I297*($F$12/12)))</f>
        <v/>
      </c>
      <c r="G298" s="257" t="str">
        <f>IF(D297=$I$12,SUM($G$20:G297),IF(D298="","",E298-F298))</f>
        <v/>
      </c>
      <c r="H298" s="257" t="str">
        <f t="shared" si="22"/>
        <v/>
      </c>
      <c r="I298" s="257" t="str">
        <f t="shared" si="23"/>
        <v/>
      </c>
    </row>
    <row r="299" spans="2:9">
      <c r="B299" s="257" t="str">
        <f t="shared" si="24"/>
        <v/>
      </c>
      <c r="C299" s="257" t="str">
        <f t="shared" si="25"/>
        <v/>
      </c>
      <c r="D299" s="258" t="str">
        <f t="shared" si="26"/>
        <v/>
      </c>
      <c r="E299" s="257" t="str">
        <f>IF(D298=$I$12,SUM($E$20:E298),IF(D299="","",$H$14))</f>
        <v/>
      </c>
      <c r="F299" s="257" t="str">
        <f>IF(D298=$I$12,SUM($F$20:F298),IF(D299="","",I298*($F$12/12)))</f>
        <v/>
      </c>
      <c r="G299" s="257" t="str">
        <f>IF(D298=$I$12,SUM($G$20:G298),IF(D299="","",E299-F299))</f>
        <v/>
      </c>
      <c r="H299" s="257" t="str">
        <f t="shared" si="22"/>
        <v/>
      </c>
      <c r="I299" s="257" t="str">
        <f t="shared" si="23"/>
        <v/>
      </c>
    </row>
    <row r="300" spans="2:9">
      <c r="B300" s="257" t="str">
        <f t="shared" si="24"/>
        <v/>
      </c>
      <c r="C300" s="257" t="str">
        <f t="shared" si="25"/>
        <v/>
      </c>
      <c r="D300" s="258" t="str">
        <f t="shared" si="26"/>
        <v/>
      </c>
      <c r="E300" s="257" t="str">
        <f>IF(D299=$I$12,SUM($E$20:E299),IF(D300="","",$H$14))</f>
        <v/>
      </c>
      <c r="F300" s="257" t="str">
        <f>IF(D299=$I$12,SUM($F$20:F299),IF(D300="","",I299*($F$12/12)))</f>
        <v/>
      </c>
      <c r="G300" s="257" t="str">
        <f>IF(D299=$I$12,SUM($G$20:G299),IF(D300="","",E300-F300))</f>
        <v/>
      </c>
      <c r="H300" s="257" t="str">
        <f t="shared" si="22"/>
        <v/>
      </c>
      <c r="I300" s="257" t="str">
        <f t="shared" si="23"/>
        <v/>
      </c>
    </row>
    <row r="301" spans="2:9">
      <c r="B301" s="257" t="str">
        <f t="shared" si="24"/>
        <v/>
      </c>
      <c r="C301" s="257" t="str">
        <f t="shared" si="25"/>
        <v/>
      </c>
      <c r="D301" s="258" t="str">
        <f t="shared" si="26"/>
        <v/>
      </c>
      <c r="E301" s="257" t="str">
        <f>IF(D300=$I$12,SUM($E$20:E300),IF(D301="","",$H$14))</f>
        <v/>
      </c>
      <c r="F301" s="257" t="str">
        <f>IF(D300=$I$12,SUM($F$20:F300),IF(D301="","",I300*($F$12/12)))</f>
        <v/>
      </c>
      <c r="G301" s="257" t="str">
        <f>IF(D300=$I$12,SUM($G$20:G300),IF(D301="","",E301-F301))</f>
        <v/>
      </c>
      <c r="H301" s="257" t="str">
        <f t="shared" si="22"/>
        <v/>
      </c>
      <c r="I301" s="257" t="str">
        <f t="shared" si="23"/>
        <v/>
      </c>
    </row>
    <row r="302" spans="2:9">
      <c r="B302" s="257" t="str">
        <f t="shared" si="24"/>
        <v/>
      </c>
      <c r="C302" s="257" t="str">
        <f t="shared" si="25"/>
        <v/>
      </c>
      <c r="D302" s="258" t="str">
        <f t="shared" si="26"/>
        <v/>
      </c>
      <c r="E302" s="257" t="str">
        <f>IF(D301=$I$12,SUM($E$20:E301),IF(D302="","",$H$14))</f>
        <v/>
      </c>
      <c r="F302" s="257" t="str">
        <f>IF(D301=$I$12,SUM($F$20:F301),IF(D302="","",I301*($F$12/12)))</f>
        <v/>
      </c>
      <c r="G302" s="257" t="str">
        <f>IF(D301=$I$12,SUM($G$20:G301),IF(D302="","",E302-F302))</f>
        <v/>
      </c>
      <c r="H302" s="257" t="str">
        <f t="shared" si="22"/>
        <v/>
      </c>
      <c r="I302" s="257" t="str">
        <f t="shared" si="23"/>
        <v/>
      </c>
    </row>
    <row r="303" spans="2:9">
      <c r="B303" s="257" t="str">
        <f t="shared" si="24"/>
        <v/>
      </c>
      <c r="C303" s="257" t="str">
        <f t="shared" si="25"/>
        <v/>
      </c>
      <c r="D303" s="258" t="str">
        <f t="shared" si="26"/>
        <v/>
      </c>
      <c r="E303" s="257" t="str">
        <f>IF(D302=$I$12,SUM($E$20:E302),IF(D303="","",$H$14))</f>
        <v/>
      </c>
      <c r="F303" s="257" t="str">
        <f>IF(D302=$I$12,SUM($F$20:F302),IF(D303="","",I302*($F$12/12)))</f>
        <v/>
      </c>
      <c r="G303" s="257" t="str">
        <f>IF(D302=$I$12,SUM($G$20:G302),IF(D303="","",E303-F303))</f>
        <v/>
      </c>
      <c r="H303" s="257" t="str">
        <f t="shared" si="22"/>
        <v/>
      </c>
      <c r="I303" s="257" t="str">
        <f t="shared" si="23"/>
        <v/>
      </c>
    </row>
    <row r="304" spans="2:9">
      <c r="B304" s="257" t="str">
        <f t="shared" si="24"/>
        <v/>
      </c>
      <c r="C304" s="257" t="str">
        <f t="shared" si="25"/>
        <v/>
      </c>
      <c r="D304" s="258" t="str">
        <f t="shared" si="26"/>
        <v/>
      </c>
      <c r="E304" s="257" t="str">
        <f>IF(D303=$I$12,SUM($E$20:E303),IF(D304="","",$H$14))</f>
        <v/>
      </c>
      <c r="F304" s="257" t="str">
        <f>IF(D303=$I$12,SUM($F$20:F303),IF(D304="","",I303*($F$12/12)))</f>
        <v/>
      </c>
      <c r="G304" s="257" t="str">
        <f>IF(D303=$I$12,SUM($G$20:G303),IF(D304="","",E304-F304))</f>
        <v/>
      </c>
      <c r="H304" s="257" t="str">
        <f t="shared" si="22"/>
        <v/>
      </c>
      <c r="I304" s="257" t="str">
        <f t="shared" si="23"/>
        <v/>
      </c>
    </row>
    <row r="305" spans="2:9">
      <c r="B305" s="257" t="str">
        <f t="shared" si="24"/>
        <v/>
      </c>
      <c r="C305" s="257" t="str">
        <f t="shared" si="25"/>
        <v/>
      </c>
      <c r="D305" s="258" t="str">
        <f t="shared" si="26"/>
        <v/>
      </c>
      <c r="E305" s="257" t="str">
        <f>IF(D304=$I$12,SUM($E$20:E304),IF(D305="","",$H$14))</f>
        <v/>
      </c>
      <c r="F305" s="257" t="str">
        <f>IF(D304=$I$12,SUM($F$20:F304),IF(D305="","",I304*($F$12/12)))</f>
        <v/>
      </c>
      <c r="G305" s="257" t="str">
        <f>IF(D304=$I$12,SUM($G$20:G304),IF(D305="","",E305-F305))</f>
        <v/>
      </c>
      <c r="H305" s="257" t="str">
        <f t="shared" si="22"/>
        <v/>
      </c>
      <c r="I305" s="257" t="str">
        <f t="shared" si="23"/>
        <v/>
      </c>
    </row>
    <row r="306" spans="2:9">
      <c r="B306" s="257" t="str">
        <f t="shared" si="24"/>
        <v/>
      </c>
      <c r="C306" s="257" t="str">
        <f t="shared" si="25"/>
        <v/>
      </c>
      <c r="D306" s="258" t="str">
        <f t="shared" si="26"/>
        <v/>
      </c>
      <c r="E306" s="257" t="str">
        <f>IF(D305=$I$12,SUM($E$20:E305),IF(D306="","",$H$14))</f>
        <v/>
      </c>
      <c r="F306" s="257" t="str">
        <f>IF(D305=$I$12,SUM($F$20:F305),IF(D306="","",I305*($F$12/12)))</f>
        <v/>
      </c>
      <c r="G306" s="257" t="str">
        <f>IF(D305=$I$12,SUM($G$20:G305),IF(D306="","",E306-F306))</f>
        <v/>
      </c>
      <c r="H306" s="257" t="str">
        <f t="shared" si="22"/>
        <v/>
      </c>
      <c r="I306" s="257" t="str">
        <f t="shared" si="23"/>
        <v/>
      </c>
    </row>
    <row r="307" spans="2:9">
      <c r="B307" s="257" t="str">
        <f t="shared" si="24"/>
        <v/>
      </c>
      <c r="C307" s="257" t="str">
        <f t="shared" si="25"/>
        <v/>
      </c>
      <c r="D307" s="258" t="str">
        <f t="shared" si="26"/>
        <v/>
      </c>
      <c r="E307" s="257" t="str">
        <f>IF(D306=$I$12,SUM($E$20:E306),IF(D307="","",$H$14))</f>
        <v/>
      </c>
      <c r="F307" s="257" t="str">
        <f>IF(D306=$I$12,SUM($F$20:F306),IF(D307="","",I306*($F$12/12)))</f>
        <v/>
      </c>
      <c r="G307" s="257" t="str">
        <f>IF(D306=$I$12,SUM($G$20:G306),IF(D307="","",E307-F307))</f>
        <v/>
      </c>
      <c r="H307" s="257" t="str">
        <f t="shared" si="22"/>
        <v/>
      </c>
      <c r="I307" s="257" t="str">
        <f t="shared" si="23"/>
        <v/>
      </c>
    </row>
    <row r="308" spans="2:9">
      <c r="B308" s="257" t="str">
        <f t="shared" si="24"/>
        <v/>
      </c>
      <c r="C308" s="257" t="str">
        <f t="shared" si="25"/>
        <v/>
      </c>
      <c r="D308" s="258" t="str">
        <f t="shared" si="26"/>
        <v/>
      </c>
      <c r="E308" s="257" t="str">
        <f>IF(D307=$I$12,SUM($E$20:E307),IF(D308="","",$H$14))</f>
        <v/>
      </c>
      <c r="F308" s="257" t="str">
        <f>IF(D307=$I$12,SUM($F$20:F307),IF(D308="","",I307*($F$12/12)))</f>
        <v/>
      </c>
      <c r="G308" s="257" t="str">
        <f>IF(D307=$I$12,SUM($G$20:G307),IF(D308="","",E308-F308))</f>
        <v/>
      </c>
      <c r="H308" s="257" t="str">
        <f t="shared" si="22"/>
        <v/>
      </c>
      <c r="I308" s="257" t="str">
        <f t="shared" si="23"/>
        <v/>
      </c>
    </row>
    <row r="309" spans="2:9">
      <c r="B309" s="257" t="str">
        <f t="shared" si="24"/>
        <v/>
      </c>
      <c r="C309" s="257" t="str">
        <f t="shared" si="25"/>
        <v/>
      </c>
      <c r="D309" s="258" t="str">
        <f t="shared" si="26"/>
        <v/>
      </c>
      <c r="E309" s="257" t="str">
        <f>IF(D308=$I$12,SUM($E$20:E308),IF(D309="","",$H$14))</f>
        <v/>
      </c>
      <c r="F309" s="257" t="str">
        <f>IF(D308=$I$12,SUM($F$20:F308),IF(D309="","",I308*($F$12/12)))</f>
        <v/>
      </c>
      <c r="G309" s="257" t="str">
        <f>IF(D308=$I$12,SUM($G$20:G308),IF(D309="","",E309-F309))</f>
        <v/>
      </c>
      <c r="H309" s="257" t="str">
        <f t="shared" si="22"/>
        <v/>
      </c>
      <c r="I309" s="257" t="str">
        <f t="shared" si="23"/>
        <v/>
      </c>
    </row>
    <row r="310" spans="2:9">
      <c r="B310" s="257" t="str">
        <f t="shared" si="24"/>
        <v/>
      </c>
      <c r="C310" s="257" t="str">
        <f t="shared" si="25"/>
        <v/>
      </c>
      <c r="D310" s="258" t="str">
        <f t="shared" si="26"/>
        <v/>
      </c>
      <c r="E310" s="257" t="str">
        <f>IF(D309=$I$12,SUM($E$20:E309),IF(D310="","",$H$14))</f>
        <v/>
      </c>
      <c r="F310" s="257" t="str">
        <f>IF(D309=$I$12,SUM($F$20:F309),IF(D310="","",I309*($F$12/12)))</f>
        <v/>
      </c>
      <c r="G310" s="257" t="str">
        <f>IF(D309=$I$12,SUM($G$20:G309),IF(D310="","",E310-F310))</f>
        <v/>
      </c>
      <c r="H310" s="257" t="str">
        <f t="shared" si="22"/>
        <v/>
      </c>
      <c r="I310" s="257" t="str">
        <f t="shared" si="23"/>
        <v/>
      </c>
    </row>
    <row r="311" spans="2:9">
      <c r="B311" s="257" t="str">
        <f t="shared" si="24"/>
        <v/>
      </c>
      <c r="C311" s="257" t="str">
        <f t="shared" si="25"/>
        <v/>
      </c>
      <c r="D311" s="258" t="str">
        <f t="shared" si="26"/>
        <v/>
      </c>
      <c r="E311" s="257" t="str">
        <f>IF(D310=$I$12,SUM($E$20:E310),IF(D311="","",$H$14))</f>
        <v/>
      </c>
      <c r="F311" s="257" t="str">
        <f>IF(D310=$I$12,SUM($F$20:F310),IF(D311="","",I310*($F$12/12)))</f>
        <v/>
      </c>
      <c r="G311" s="257" t="str">
        <f>IF(D310=$I$12,SUM($G$20:G310),IF(D311="","",E311-F311))</f>
        <v/>
      </c>
      <c r="H311" s="257" t="str">
        <f t="shared" si="22"/>
        <v/>
      </c>
      <c r="I311" s="257" t="str">
        <f t="shared" si="23"/>
        <v/>
      </c>
    </row>
    <row r="312" spans="2:9">
      <c r="B312" s="257" t="str">
        <f t="shared" si="24"/>
        <v/>
      </c>
      <c r="C312" s="257" t="str">
        <f t="shared" si="25"/>
        <v/>
      </c>
      <c r="D312" s="258" t="str">
        <f t="shared" si="26"/>
        <v/>
      </c>
      <c r="E312" s="257" t="str">
        <f>IF(D311=$I$12,SUM($E$20:E311),IF(D312="","",$H$14))</f>
        <v/>
      </c>
      <c r="F312" s="257" t="str">
        <f>IF(D311=$I$12,SUM($F$20:F311),IF(D312="","",I311*($F$12/12)))</f>
        <v/>
      </c>
      <c r="G312" s="257" t="str">
        <f>IF(D311=$I$12,SUM($G$20:G311),IF(D312="","",E312-F312))</f>
        <v/>
      </c>
      <c r="H312" s="257" t="str">
        <f t="shared" si="22"/>
        <v/>
      </c>
      <c r="I312" s="257" t="str">
        <f t="shared" si="23"/>
        <v/>
      </c>
    </row>
    <row r="313" spans="2:9">
      <c r="B313" s="257" t="str">
        <f t="shared" si="24"/>
        <v/>
      </c>
      <c r="C313" s="257" t="str">
        <f t="shared" si="25"/>
        <v/>
      </c>
      <c r="D313" s="258" t="str">
        <f t="shared" si="26"/>
        <v/>
      </c>
      <c r="E313" s="257" t="str">
        <f>IF(D312=$I$12,SUM($E$20:E312),IF(D313="","",$H$14))</f>
        <v/>
      </c>
      <c r="F313" s="257" t="str">
        <f>IF(D312=$I$12,SUM($F$20:F312),IF(D313="","",I312*($F$12/12)))</f>
        <v/>
      </c>
      <c r="G313" s="257" t="str">
        <f>IF(D312=$I$12,SUM($G$20:G312),IF(D313="","",E313-F313))</f>
        <v/>
      </c>
      <c r="H313" s="257" t="str">
        <f t="shared" si="22"/>
        <v/>
      </c>
      <c r="I313" s="257" t="str">
        <f t="shared" si="23"/>
        <v/>
      </c>
    </row>
    <row r="314" spans="2:9">
      <c r="B314" s="257" t="str">
        <f t="shared" si="24"/>
        <v/>
      </c>
      <c r="C314" s="257" t="str">
        <f t="shared" si="25"/>
        <v/>
      </c>
      <c r="D314" s="258" t="str">
        <f t="shared" si="26"/>
        <v/>
      </c>
      <c r="E314" s="257" t="str">
        <f>IF(D313=$I$12,SUM($E$20:E313),IF(D314="","",$H$14))</f>
        <v/>
      </c>
      <c r="F314" s="257" t="str">
        <f>IF(D313=$I$12,SUM($F$20:F313),IF(D314="","",I313*($F$12/12)))</f>
        <v/>
      </c>
      <c r="G314" s="257" t="str">
        <f>IF(D313=$I$12,SUM($G$20:G313),IF(D314="","",E314-F314))</f>
        <v/>
      </c>
      <c r="H314" s="257" t="str">
        <f t="shared" si="22"/>
        <v/>
      </c>
      <c r="I314" s="257" t="str">
        <f t="shared" si="23"/>
        <v/>
      </c>
    </row>
    <row r="315" spans="2:9">
      <c r="B315" s="257" t="str">
        <f t="shared" si="24"/>
        <v/>
      </c>
      <c r="C315" s="257" t="str">
        <f t="shared" si="25"/>
        <v/>
      </c>
      <c r="D315" s="258" t="str">
        <f t="shared" si="26"/>
        <v/>
      </c>
      <c r="E315" s="257" t="str">
        <f>IF(D314=$I$12,SUM($E$20:E314),IF(D315="","",$H$14))</f>
        <v/>
      </c>
      <c r="F315" s="257" t="str">
        <f>IF(D314=$I$12,SUM($F$20:F314),IF(D315="","",I314*($F$12/12)))</f>
        <v/>
      </c>
      <c r="G315" s="257" t="str">
        <f>IF(D314=$I$12,SUM($G$20:G314),IF(D315="","",E315-F315))</f>
        <v/>
      </c>
      <c r="H315" s="257" t="str">
        <f t="shared" si="22"/>
        <v/>
      </c>
      <c r="I315" s="257" t="str">
        <f t="shared" si="23"/>
        <v/>
      </c>
    </row>
    <row r="316" spans="2:9">
      <c r="B316" s="257" t="str">
        <f t="shared" si="24"/>
        <v/>
      </c>
      <c r="C316" s="257" t="str">
        <f t="shared" si="25"/>
        <v/>
      </c>
      <c r="D316" s="258" t="str">
        <f t="shared" si="26"/>
        <v/>
      </c>
      <c r="E316" s="257" t="str">
        <f>IF(D315=$I$12,SUM($E$20:E315),IF(D316="","",$H$14))</f>
        <v/>
      </c>
      <c r="F316" s="257" t="str">
        <f>IF(D315=$I$12,SUM($F$20:F315),IF(D316="","",I315*($F$12/12)))</f>
        <v/>
      </c>
      <c r="G316" s="257" t="str">
        <f>IF(D315=$I$12,SUM($G$20:G315),IF(D316="","",E316-F316))</f>
        <v/>
      </c>
      <c r="H316" s="257" t="str">
        <f t="shared" si="22"/>
        <v/>
      </c>
      <c r="I316" s="257" t="str">
        <f t="shared" si="23"/>
        <v/>
      </c>
    </row>
    <row r="317" spans="2:9">
      <c r="B317" s="257" t="str">
        <f t="shared" si="24"/>
        <v/>
      </c>
      <c r="C317" s="257" t="str">
        <f t="shared" si="25"/>
        <v/>
      </c>
      <c r="D317" s="258" t="str">
        <f t="shared" si="26"/>
        <v/>
      </c>
      <c r="E317" s="257" t="str">
        <f>IF(D316=$I$12,SUM($E$20:E316),IF(D317="","",$H$14))</f>
        <v/>
      </c>
      <c r="F317" s="257" t="str">
        <f>IF(D316=$I$12,SUM($F$20:F316),IF(D317="","",I316*($F$12/12)))</f>
        <v/>
      </c>
      <c r="G317" s="257" t="str">
        <f>IF(D316=$I$12,SUM($G$20:G316),IF(D317="","",E317-F317))</f>
        <v/>
      </c>
      <c r="H317" s="257" t="str">
        <f t="shared" si="22"/>
        <v/>
      </c>
      <c r="I317" s="257" t="str">
        <f t="shared" si="23"/>
        <v/>
      </c>
    </row>
    <row r="318" spans="2:9">
      <c r="B318" s="257" t="str">
        <f t="shared" si="24"/>
        <v/>
      </c>
      <c r="C318" s="257" t="str">
        <f t="shared" si="25"/>
        <v/>
      </c>
      <c r="D318" s="258" t="str">
        <f t="shared" si="26"/>
        <v/>
      </c>
      <c r="E318" s="257" t="str">
        <f>IF(D317=$I$12,SUM($E$20:E317),IF(D318="","",$H$14))</f>
        <v/>
      </c>
      <c r="F318" s="257" t="str">
        <f>IF(D317=$I$12,SUM($F$20:F317),IF(D318="","",I317*($F$12/12)))</f>
        <v/>
      </c>
      <c r="G318" s="257" t="str">
        <f>IF(D317=$I$12,SUM($G$20:G317),IF(D318="","",E318-F318))</f>
        <v/>
      </c>
      <c r="H318" s="257" t="str">
        <f t="shared" si="22"/>
        <v/>
      </c>
      <c r="I318" s="257" t="str">
        <f t="shared" si="23"/>
        <v/>
      </c>
    </row>
    <row r="319" spans="2:9">
      <c r="B319" s="257" t="str">
        <f t="shared" si="24"/>
        <v/>
      </c>
      <c r="C319" s="257" t="str">
        <f t="shared" si="25"/>
        <v/>
      </c>
      <c r="D319" s="258" t="str">
        <f t="shared" si="26"/>
        <v/>
      </c>
      <c r="E319" s="257" t="str">
        <f>IF(D318=$I$12,SUM($E$20:E318),IF(D319="","",$H$14))</f>
        <v/>
      </c>
      <c r="F319" s="257" t="str">
        <f>IF(D318=$I$12,SUM($F$20:F318),IF(D319="","",I318*($F$12/12)))</f>
        <v/>
      </c>
      <c r="G319" s="257" t="str">
        <f>IF(D318=$I$12,SUM($G$20:G318),IF(D319="","",E319-F319))</f>
        <v/>
      </c>
      <c r="H319" s="257" t="str">
        <f t="shared" si="22"/>
        <v/>
      </c>
      <c r="I319" s="257" t="str">
        <f t="shared" si="23"/>
        <v/>
      </c>
    </row>
    <row r="320" spans="2:9">
      <c r="B320" s="257" t="str">
        <f t="shared" si="24"/>
        <v/>
      </c>
      <c r="C320" s="257" t="str">
        <f t="shared" si="25"/>
        <v/>
      </c>
      <c r="D320" s="258" t="str">
        <f t="shared" si="26"/>
        <v/>
      </c>
      <c r="E320" s="257" t="str">
        <f>IF(D319=$I$12,SUM($E$20:E319),IF(D320="","",$H$14))</f>
        <v/>
      </c>
      <c r="F320" s="257" t="str">
        <f>IF(D319=$I$12,SUM($F$20:F319),IF(D320="","",I319*($F$12/12)))</f>
        <v/>
      </c>
      <c r="G320" s="257" t="str">
        <f>IF(D319=$I$12,SUM($G$20:G319),IF(D320="","",E320-F320))</f>
        <v/>
      </c>
      <c r="H320" s="257" t="str">
        <f t="shared" si="22"/>
        <v/>
      </c>
      <c r="I320" s="257" t="str">
        <f t="shared" si="23"/>
        <v/>
      </c>
    </row>
    <row r="321" spans="2:9">
      <c r="B321" s="257" t="str">
        <f t="shared" si="24"/>
        <v/>
      </c>
      <c r="C321" s="257" t="str">
        <f t="shared" si="25"/>
        <v/>
      </c>
      <c r="D321" s="258" t="str">
        <f t="shared" si="26"/>
        <v/>
      </c>
      <c r="E321" s="257" t="str">
        <f>IF(D320=$I$12,SUM($E$20:E320),IF(D321="","",$H$14))</f>
        <v/>
      </c>
      <c r="F321" s="257" t="str">
        <f>IF(D320=$I$12,SUM($F$20:F320),IF(D321="","",I320*($F$12/12)))</f>
        <v/>
      </c>
      <c r="G321" s="257" t="str">
        <f>IF(D320=$I$12,SUM($G$20:G320),IF(D321="","",E321-F321))</f>
        <v/>
      </c>
      <c r="H321" s="257" t="str">
        <f t="shared" si="22"/>
        <v/>
      </c>
      <c r="I321" s="257" t="str">
        <f t="shared" si="23"/>
        <v/>
      </c>
    </row>
    <row r="322" spans="2:9">
      <c r="B322" s="257" t="str">
        <f t="shared" si="24"/>
        <v/>
      </c>
      <c r="C322" s="257" t="str">
        <f t="shared" si="25"/>
        <v/>
      </c>
      <c r="D322" s="258" t="str">
        <f t="shared" si="26"/>
        <v/>
      </c>
      <c r="E322" s="257" t="str">
        <f>IF(D321=$I$12,SUM($E$20:E321),IF(D322="","",$H$14))</f>
        <v/>
      </c>
      <c r="F322" s="257" t="str">
        <f>IF(D321=$I$12,SUM($F$20:F321),IF(D322="","",I321*($F$12/12)))</f>
        <v/>
      </c>
      <c r="G322" s="257" t="str">
        <f>IF(D321=$I$12,SUM($G$20:G321),IF(D322="","",E322-F322))</f>
        <v/>
      </c>
      <c r="H322" s="257" t="str">
        <f t="shared" si="22"/>
        <v/>
      </c>
      <c r="I322" s="257" t="str">
        <f t="shared" si="23"/>
        <v/>
      </c>
    </row>
    <row r="323" spans="2:9">
      <c r="B323" s="257" t="str">
        <f t="shared" si="24"/>
        <v/>
      </c>
      <c r="C323" s="257" t="str">
        <f t="shared" si="25"/>
        <v/>
      </c>
      <c r="D323" s="258" t="str">
        <f t="shared" si="26"/>
        <v/>
      </c>
      <c r="E323" s="257" t="str">
        <f>IF(D322=$I$12,SUM($E$20:E322),IF(D323="","",$H$14))</f>
        <v/>
      </c>
      <c r="F323" s="257" t="str">
        <f>IF(D322=$I$12,SUM($F$20:F322),IF(D323="","",I322*($F$12/12)))</f>
        <v/>
      </c>
      <c r="G323" s="257" t="str">
        <f>IF(D322=$I$12,SUM($G$20:G322),IF(D323="","",E323-F323))</f>
        <v/>
      </c>
      <c r="H323" s="257" t="str">
        <f t="shared" si="22"/>
        <v/>
      </c>
      <c r="I323" s="257" t="str">
        <f t="shared" si="23"/>
        <v/>
      </c>
    </row>
    <row r="324" spans="2:9">
      <c r="B324" s="257" t="str">
        <f t="shared" si="24"/>
        <v/>
      </c>
      <c r="C324" s="257" t="str">
        <f t="shared" si="25"/>
        <v/>
      </c>
      <c r="D324" s="258" t="str">
        <f t="shared" si="26"/>
        <v/>
      </c>
      <c r="E324" s="257" t="str">
        <f>IF(D323=$I$12,SUM($E$20:E323),IF(D324="","",$H$14))</f>
        <v/>
      </c>
      <c r="F324" s="257" t="str">
        <f>IF(D323=$I$12,SUM($F$20:F323),IF(D324="","",I323*($F$12/12)))</f>
        <v/>
      </c>
      <c r="G324" s="257" t="str">
        <f>IF(D323=$I$12,SUM($G$20:G323),IF(D324="","",E324-F324))</f>
        <v/>
      </c>
      <c r="H324" s="257" t="str">
        <f t="shared" si="22"/>
        <v/>
      </c>
      <c r="I324" s="257" t="str">
        <f t="shared" si="23"/>
        <v/>
      </c>
    </row>
    <row r="325" spans="2:9">
      <c r="B325" s="257" t="str">
        <f t="shared" si="24"/>
        <v/>
      </c>
      <c r="C325" s="257" t="str">
        <f t="shared" si="25"/>
        <v/>
      </c>
      <c r="D325" s="258" t="str">
        <f t="shared" si="26"/>
        <v/>
      </c>
      <c r="E325" s="257" t="str">
        <f>IF(D324=$I$12,SUM($E$20:E324),IF(D325="","",$H$14))</f>
        <v/>
      </c>
      <c r="F325" s="257" t="str">
        <f>IF(D324=$I$12,SUM($F$20:F324),IF(D325="","",I324*($F$12/12)))</f>
        <v/>
      </c>
      <c r="G325" s="257" t="str">
        <f>IF(D324=$I$12,SUM($G$20:G324),IF(D325="","",E325-F325))</f>
        <v/>
      </c>
      <c r="H325" s="257" t="str">
        <f t="shared" si="22"/>
        <v/>
      </c>
      <c r="I325" s="257" t="str">
        <f t="shared" si="23"/>
        <v/>
      </c>
    </row>
    <row r="326" spans="2:9">
      <c r="B326" s="257" t="str">
        <f t="shared" si="24"/>
        <v/>
      </c>
      <c r="C326" s="257" t="str">
        <f t="shared" si="25"/>
        <v/>
      </c>
      <c r="D326" s="258" t="str">
        <f t="shared" si="26"/>
        <v/>
      </c>
      <c r="E326" s="257" t="str">
        <f>IF(D325=$I$12,SUM($E$20:E325),IF(D326="","",$H$14))</f>
        <v/>
      </c>
      <c r="F326" s="257" t="str">
        <f>IF(D325=$I$12,SUM($F$20:F325),IF(D326="","",I325*($F$12/12)))</f>
        <v/>
      </c>
      <c r="G326" s="257" t="str">
        <f>IF(D325=$I$12,SUM($G$20:G325),IF(D326="","",E326-F326))</f>
        <v/>
      </c>
      <c r="H326" s="257" t="str">
        <f t="shared" si="22"/>
        <v/>
      </c>
      <c r="I326" s="257" t="str">
        <f t="shared" si="23"/>
        <v/>
      </c>
    </row>
    <row r="327" spans="2:9">
      <c r="B327" s="257" t="str">
        <f t="shared" si="24"/>
        <v/>
      </c>
      <c r="C327" s="257" t="str">
        <f t="shared" si="25"/>
        <v/>
      </c>
      <c r="D327" s="258" t="str">
        <f t="shared" si="26"/>
        <v/>
      </c>
      <c r="E327" s="257" t="str">
        <f>IF(D326=$I$12,SUM($E$20:E326),IF(D327="","",$H$14))</f>
        <v/>
      </c>
      <c r="F327" s="257" t="str">
        <f>IF(D326=$I$12,SUM($F$20:F326),IF(D327="","",I326*($F$12/12)))</f>
        <v/>
      </c>
      <c r="G327" s="257" t="str">
        <f>IF(D326=$I$12,SUM($G$20:G326),IF(D327="","",E327-F327))</f>
        <v/>
      </c>
      <c r="H327" s="257" t="str">
        <f t="shared" si="22"/>
        <v/>
      </c>
      <c r="I327" s="257" t="str">
        <f t="shared" si="23"/>
        <v/>
      </c>
    </row>
    <row r="328" spans="2:9">
      <c r="B328" s="257" t="str">
        <f t="shared" si="24"/>
        <v/>
      </c>
      <c r="C328" s="257" t="str">
        <f t="shared" si="25"/>
        <v/>
      </c>
      <c r="D328" s="258" t="str">
        <f t="shared" si="26"/>
        <v/>
      </c>
      <c r="E328" s="257" t="str">
        <f>IF(D327=$I$12,SUM($E$20:E327),IF(D328="","",$H$14))</f>
        <v/>
      </c>
      <c r="F328" s="257" t="str">
        <f>IF(D327=$I$12,SUM($F$20:F327),IF(D328="","",I327*($F$12/12)))</f>
        <v/>
      </c>
      <c r="G328" s="257" t="str">
        <f>IF(D327=$I$12,SUM($G$20:G327),IF(D328="","",E328-F328))</f>
        <v/>
      </c>
      <c r="H328" s="257" t="str">
        <f t="shared" si="22"/>
        <v/>
      </c>
      <c r="I328" s="257" t="str">
        <f t="shared" si="23"/>
        <v/>
      </c>
    </row>
    <row r="329" spans="2:9">
      <c r="B329" s="257" t="str">
        <f t="shared" si="24"/>
        <v/>
      </c>
      <c r="C329" s="257" t="str">
        <f t="shared" si="25"/>
        <v/>
      </c>
      <c r="D329" s="258" t="str">
        <f t="shared" si="26"/>
        <v/>
      </c>
      <c r="E329" s="257" t="str">
        <f>IF(D328=$I$12,SUM($E$20:E328),IF(D329="","",$H$14))</f>
        <v/>
      </c>
      <c r="F329" s="257" t="str">
        <f>IF(D328=$I$12,SUM($F$20:F328),IF(D329="","",I328*($F$12/12)))</f>
        <v/>
      </c>
      <c r="G329" s="257" t="str">
        <f>IF(D328=$I$12,SUM($G$20:G328),IF(D329="","",E329-F329))</f>
        <v/>
      </c>
      <c r="H329" s="257" t="str">
        <f t="shared" si="22"/>
        <v/>
      </c>
      <c r="I329" s="257" t="str">
        <f t="shared" si="23"/>
        <v/>
      </c>
    </row>
    <row r="330" spans="2:9">
      <c r="B330" s="257" t="str">
        <f t="shared" si="24"/>
        <v/>
      </c>
      <c r="C330" s="257" t="str">
        <f t="shared" si="25"/>
        <v/>
      </c>
      <c r="D330" s="258" t="str">
        <f t="shared" si="26"/>
        <v/>
      </c>
      <c r="E330" s="257" t="str">
        <f>IF(D329=$I$12,SUM($E$20:E329),IF(D330="","",$H$14))</f>
        <v/>
      </c>
      <c r="F330" s="257" t="str">
        <f>IF(D329=$I$12,SUM($F$20:F329),IF(D330="","",I329*($F$12/12)))</f>
        <v/>
      </c>
      <c r="G330" s="257" t="str">
        <f>IF(D329=$I$12,SUM($G$20:G329),IF(D330="","",E330-F330))</f>
        <v/>
      </c>
      <c r="H330" s="257" t="str">
        <f t="shared" si="22"/>
        <v/>
      </c>
      <c r="I330" s="257" t="str">
        <f t="shared" si="23"/>
        <v/>
      </c>
    </row>
    <row r="331" spans="2:9">
      <c r="B331" s="257" t="str">
        <f t="shared" si="24"/>
        <v/>
      </c>
      <c r="C331" s="257" t="str">
        <f t="shared" si="25"/>
        <v/>
      </c>
      <c r="D331" s="258" t="str">
        <f t="shared" si="26"/>
        <v/>
      </c>
      <c r="E331" s="257" t="str">
        <f>IF(D330=$I$12,SUM($E$20:E330),IF(D331="","",$H$14))</f>
        <v/>
      </c>
      <c r="F331" s="257" t="str">
        <f>IF(D330=$I$12,SUM($F$20:F330),IF(D331="","",I330*($F$12/12)))</f>
        <v/>
      </c>
      <c r="G331" s="257" t="str">
        <f>IF(D330=$I$12,SUM($G$20:G330),IF(D331="","",E331-F331))</f>
        <v/>
      </c>
      <c r="H331" s="257" t="str">
        <f t="shared" si="22"/>
        <v/>
      </c>
      <c r="I331" s="257" t="str">
        <f t="shared" si="23"/>
        <v/>
      </c>
    </row>
    <row r="332" spans="2:9">
      <c r="B332" s="257" t="str">
        <f t="shared" si="24"/>
        <v/>
      </c>
      <c r="C332" s="257" t="str">
        <f t="shared" si="25"/>
        <v/>
      </c>
      <c r="D332" s="258" t="str">
        <f t="shared" si="26"/>
        <v/>
      </c>
      <c r="E332" s="257" t="str">
        <f>IF(D331=$I$12,SUM($E$20:E331),IF(D332="","",$H$14))</f>
        <v/>
      </c>
      <c r="F332" s="257" t="str">
        <f>IF(D331=$I$12,SUM($F$20:F331),IF(D332="","",I331*($F$12/12)))</f>
        <v/>
      </c>
      <c r="G332" s="257" t="str">
        <f>IF(D331=$I$12,SUM($G$20:G331),IF(D332="","",E332-F332))</f>
        <v/>
      </c>
      <c r="H332" s="257" t="str">
        <f t="shared" si="22"/>
        <v/>
      </c>
      <c r="I332" s="257" t="str">
        <f t="shared" si="23"/>
        <v/>
      </c>
    </row>
    <row r="333" spans="2:9">
      <c r="B333" s="257" t="str">
        <f t="shared" si="24"/>
        <v/>
      </c>
      <c r="C333" s="257" t="str">
        <f t="shared" si="25"/>
        <v/>
      </c>
      <c r="D333" s="258" t="str">
        <f t="shared" si="26"/>
        <v/>
      </c>
      <c r="E333" s="257" t="str">
        <f>IF(D332=$I$12,SUM($E$20:E332),IF(D333="","",$H$14))</f>
        <v/>
      </c>
      <c r="F333" s="257" t="str">
        <f>IF(D332=$I$12,SUM($F$20:F332),IF(D333="","",I332*($F$12/12)))</f>
        <v/>
      </c>
      <c r="G333" s="257" t="str">
        <f>IF(D332=$I$12,SUM($G$20:G332),IF(D333="","",E333-F333))</f>
        <v/>
      </c>
      <c r="H333" s="257" t="str">
        <f t="shared" si="22"/>
        <v/>
      </c>
      <c r="I333" s="257" t="str">
        <f t="shared" si="23"/>
        <v/>
      </c>
    </row>
    <row r="334" spans="2:9">
      <c r="B334" s="257" t="str">
        <f t="shared" si="24"/>
        <v/>
      </c>
      <c r="C334" s="257" t="str">
        <f t="shared" si="25"/>
        <v/>
      </c>
      <c r="D334" s="258" t="str">
        <f t="shared" si="26"/>
        <v/>
      </c>
      <c r="E334" s="257" t="str">
        <f>IF(D333=$I$12,SUM($E$20:E333),IF(D334="","",$H$14))</f>
        <v/>
      </c>
      <c r="F334" s="257" t="str">
        <f>IF(D333=$I$12,SUM($F$20:F333),IF(D334="","",I333*($F$12/12)))</f>
        <v/>
      </c>
      <c r="G334" s="257" t="str">
        <f>IF(D333=$I$12,SUM($G$20:G333),IF(D334="","",E334-F334))</f>
        <v/>
      </c>
      <c r="H334" s="257" t="str">
        <f t="shared" si="22"/>
        <v/>
      </c>
      <c r="I334" s="257" t="str">
        <f t="shared" si="23"/>
        <v/>
      </c>
    </row>
    <row r="335" spans="2:9">
      <c r="B335" s="257" t="str">
        <f t="shared" si="24"/>
        <v/>
      </c>
      <c r="C335" s="257" t="str">
        <f t="shared" si="25"/>
        <v/>
      </c>
      <c r="D335" s="258" t="str">
        <f t="shared" si="26"/>
        <v/>
      </c>
      <c r="E335" s="257" t="str">
        <f>IF(D334=$I$12,SUM($E$20:E334),IF(D335="","",$H$14))</f>
        <v/>
      </c>
      <c r="F335" s="257" t="str">
        <f>IF(D334=$I$12,SUM($F$20:F334),IF(D335="","",I334*($F$12/12)))</f>
        <v/>
      </c>
      <c r="G335" s="257" t="str">
        <f>IF(D334=$I$12,SUM($G$20:G334),IF(D335="","",E335-F335))</f>
        <v/>
      </c>
      <c r="H335" s="257" t="str">
        <f t="shared" si="22"/>
        <v/>
      </c>
      <c r="I335" s="257" t="str">
        <f t="shared" si="23"/>
        <v/>
      </c>
    </row>
    <row r="336" spans="2:9">
      <c r="B336" s="257" t="str">
        <f t="shared" si="24"/>
        <v/>
      </c>
      <c r="C336" s="257" t="str">
        <f t="shared" si="25"/>
        <v/>
      </c>
      <c r="D336" s="258" t="str">
        <f t="shared" si="26"/>
        <v/>
      </c>
      <c r="E336" s="257" t="str">
        <f>IF(D335=$I$12,SUM($E$20:E335),IF(D336="","",$H$14))</f>
        <v/>
      </c>
      <c r="F336" s="257" t="str">
        <f>IF(D335=$I$12,SUM($F$20:F335),IF(D336="","",I335*($F$12/12)))</f>
        <v/>
      </c>
      <c r="G336" s="257" t="str">
        <f>IF(D335=$I$12,SUM($G$20:G335),IF(D336="","",E336-F336))</f>
        <v/>
      </c>
      <c r="H336" s="257" t="str">
        <f t="shared" si="22"/>
        <v/>
      </c>
      <c r="I336" s="257" t="str">
        <f t="shared" si="23"/>
        <v/>
      </c>
    </row>
    <row r="337" spans="2:9">
      <c r="B337" s="257" t="str">
        <f t="shared" si="24"/>
        <v/>
      </c>
      <c r="C337" s="257" t="str">
        <f t="shared" si="25"/>
        <v/>
      </c>
      <c r="D337" s="258" t="str">
        <f t="shared" si="26"/>
        <v/>
      </c>
      <c r="E337" s="257" t="str">
        <f>IF(D336=$I$12,SUM($E$20:E336),IF(D337="","",$H$14))</f>
        <v/>
      </c>
      <c r="F337" s="257" t="str">
        <f>IF(D336=$I$12,SUM($F$20:F336),IF(D337="","",I336*($F$12/12)))</f>
        <v/>
      </c>
      <c r="G337" s="257" t="str">
        <f>IF(D336=$I$12,SUM($G$20:G336),IF(D337="","",E337-F337))</f>
        <v/>
      </c>
      <c r="H337" s="257" t="str">
        <f t="shared" si="22"/>
        <v/>
      </c>
      <c r="I337" s="257" t="str">
        <f t="shared" si="23"/>
        <v/>
      </c>
    </row>
    <row r="338" spans="2:9">
      <c r="B338" s="257" t="str">
        <f t="shared" si="24"/>
        <v/>
      </c>
      <c r="C338" s="257" t="str">
        <f t="shared" si="25"/>
        <v/>
      </c>
      <c r="D338" s="258" t="str">
        <f t="shared" si="26"/>
        <v/>
      </c>
      <c r="E338" s="257" t="str">
        <f>IF(D337=$I$12,SUM($E$20:E337),IF(D338="","",$H$14))</f>
        <v/>
      </c>
      <c r="F338" s="257" t="str">
        <f>IF(D337=$I$12,SUM($F$20:F337),IF(D338="","",I337*($F$12/12)))</f>
        <v/>
      </c>
      <c r="G338" s="257" t="str">
        <f>IF(D337=$I$12,SUM($G$20:G337),IF(D338="","",E338-F338))</f>
        <v/>
      </c>
      <c r="H338" s="257" t="str">
        <f t="shared" si="22"/>
        <v/>
      </c>
      <c r="I338" s="257" t="str">
        <f t="shared" si="23"/>
        <v/>
      </c>
    </row>
    <row r="339" spans="2:9">
      <c r="B339" s="257" t="str">
        <f t="shared" si="24"/>
        <v/>
      </c>
      <c r="C339" s="257" t="str">
        <f t="shared" si="25"/>
        <v/>
      </c>
      <c r="D339" s="258" t="str">
        <f t="shared" si="26"/>
        <v/>
      </c>
      <c r="E339" s="257" t="str">
        <f>IF(D338=$I$12,SUM($E$20:E338),IF(D339="","",$H$14))</f>
        <v/>
      </c>
      <c r="F339" s="257" t="str">
        <f>IF(D338=$I$12,SUM($F$20:F338),IF(D339="","",I338*($F$12/12)))</f>
        <v/>
      </c>
      <c r="G339" s="257" t="str">
        <f>IF(D338=$I$12,SUM($G$20:G338),IF(D339="","",E339-F339))</f>
        <v/>
      </c>
      <c r="H339" s="257" t="str">
        <f t="shared" si="22"/>
        <v/>
      </c>
      <c r="I339" s="257" t="str">
        <f t="shared" si="23"/>
        <v/>
      </c>
    </row>
    <row r="340" spans="2:9">
      <c r="B340" s="257" t="str">
        <f t="shared" si="24"/>
        <v/>
      </c>
      <c r="C340" s="257" t="str">
        <f t="shared" si="25"/>
        <v/>
      </c>
      <c r="D340" s="258" t="str">
        <f t="shared" si="26"/>
        <v/>
      </c>
      <c r="E340" s="257" t="str">
        <f>IF(D339=$I$12,SUM($E$20:E339),IF(D340="","",$H$14))</f>
        <v/>
      </c>
      <c r="F340" s="257" t="str">
        <f>IF(D339=$I$12,SUM($F$20:F339),IF(D340="","",I339*($F$12/12)))</f>
        <v/>
      </c>
      <c r="G340" s="257" t="str">
        <f>IF(D339=$I$12,SUM($G$20:G339),IF(D340="","",E340-F340))</f>
        <v/>
      </c>
      <c r="H340" s="257" t="str">
        <f t="shared" ref="H340:H403" si="27">IF(D339=$I$12,0,IF(D340="","",H339+G340))</f>
        <v/>
      </c>
      <c r="I340" s="257" t="str">
        <f t="shared" ref="I340:I403" si="28">IF(D339=$I$12,0,IF(D340="","",I339-G340))</f>
        <v/>
      </c>
    </row>
    <row r="341" spans="2:9">
      <c r="B341" s="257" t="str">
        <f t="shared" ref="B341:B404" si="29">IF(D341="","",(B340+1)-(12*(C341-C340)))</f>
        <v/>
      </c>
      <c r="C341" s="257" t="str">
        <f t="shared" ref="C341:C404" si="30">IF(D341="","",IF(B340=12,C340+1,C340))</f>
        <v/>
      </c>
      <c r="D341" s="258" t="str">
        <f t="shared" ref="D341:D404" si="31">IF(D340="","",IF(D340=INT(ROUND($I$12,0)),"",D340+1))</f>
        <v/>
      </c>
      <c r="E341" s="257" t="str">
        <f>IF(D340=$I$12,SUM($E$20:E340),IF(D341="","",$H$14))</f>
        <v/>
      </c>
      <c r="F341" s="257" t="str">
        <f>IF(D340=$I$12,SUM($F$20:F340),IF(D341="","",I340*($F$12/12)))</f>
        <v/>
      </c>
      <c r="G341" s="257" t="str">
        <f>IF(D340=$I$12,SUM($G$20:G340),IF(D341="","",E341-F341))</f>
        <v/>
      </c>
      <c r="H341" s="257" t="str">
        <f t="shared" si="27"/>
        <v/>
      </c>
      <c r="I341" s="257" t="str">
        <f t="shared" si="28"/>
        <v/>
      </c>
    </row>
    <row r="342" spans="2:9">
      <c r="B342" s="257" t="str">
        <f t="shared" si="29"/>
        <v/>
      </c>
      <c r="C342" s="257" t="str">
        <f t="shared" si="30"/>
        <v/>
      </c>
      <c r="D342" s="258" t="str">
        <f t="shared" si="31"/>
        <v/>
      </c>
      <c r="E342" s="257" t="str">
        <f>IF(D341=$I$12,SUM($E$20:E341),IF(D342="","",$H$14))</f>
        <v/>
      </c>
      <c r="F342" s="257" t="str">
        <f>IF(D341=$I$12,SUM($F$20:F341),IF(D342="","",I341*($F$12/12)))</f>
        <v/>
      </c>
      <c r="G342" s="257" t="str">
        <f>IF(D341=$I$12,SUM($G$20:G341),IF(D342="","",E342-F342))</f>
        <v/>
      </c>
      <c r="H342" s="257" t="str">
        <f t="shared" si="27"/>
        <v/>
      </c>
      <c r="I342" s="257" t="str">
        <f t="shared" si="28"/>
        <v/>
      </c>
    </row>
    <row r="343" spans="2:9">
      <c r="B343" s="257" t="str">
        <f t="shared" si="29"/>
        <v/>
      </c>
      <c r="C343" s="257" t="str">
        <f t="shared" si="30"/>
        <v/>
      </c>
      <c r="D343" s="258" t="str">
        <f t="shared" si="31"/>
        <v/>
      </c>
      <c r="E343" s="257" t="str">
        <f>IF(D342=$I$12,SUM($E$20:E342),IF(D343="","",$H$14))</f>
        <v/>
      </c>
      <c r="F343" s="257" t="str">
        <f>IF(D342=$I$12,SUM($F$20:F342),IF(D343="","",I342*($F$12/12)))</f>
        <v/>
      </c>
      <c r="G343" s="257" t="str">
        <f>IF(D342=$I$12,SUM($G$20:G342),IF(D343="","",E343-F343))</f>
        <v/>
      </c>
      <c r="H343" s="257" t="str">
        <f t="shared" si="27"/>
        <v/>
      </c>
      <c r="I343" s="257" t="str">
        <f t="shared" si="28"/>
        <v/>
      </c>
    </row>
    <row r="344" spans="2:9">
      <c r="B344" s="257" t="str">
        <f t="shared" si="29"/>
        <v/>
      </c>
      <c r="C344" s="257" t="str">
        <f t="shared" si="30"/>
        <v/>
      </c>
      <c r="D344" s="258" t="str">
        <f t="shared" si="31"/>
        <v/>
      </c>
      <c r="E344" s="257" t="str">
        <f>IF(D343=$I$12,SUM($E$20:E343),IF(D344="","",$H$14))</f>
        <v/>
      </c>
      <c r="F344" s="257" t="str">
        <f>IF(D343=$I$12,SUM($F$20:F343),IF(D344="","",I343*($F$12/12)))</f>
        <v/>
      </c>
      <c r="G344" s="257" t="str">
        <f>IF(D343=$I$12,SUM($G$20:G343),IF(D344="","",E344-F344))</f>
        <v/>
      </c>
      <c r="H344" s="257" t="str">
        <f t="shared" si="27"/>
        <v/>
      </c>
      <c r="I344" s="257" t="str">
        <f t="shared" si="28"/>
        <v/>
      </c>
    </row>
    <row r="345" spans="2:9">
      <c r="B345" s="257" t="str">
        <f t="shared" si="29"/>
        <v/>
      </c>
      <c r="C345" s="257" t="str">
        <f t="shared" si="30"/>
        <v/>
      </c>
      <c r="D345" s="258" t="str">
        <f t="shared" si="31"/>
        <v/>
      </c>
      <c r="E345" s="257" t="str">
        <f>IF(D344=$I$12,SUM($E$20:E344),IF(D345="","",$H$14))</f>
        <v/>
      </c>
      <c r="F345" s="257" t="str">
        <f>IF(D344=$I$12,SUM($F$20:F344),IF(D345="","",I344*($F$12/12)))</f>
        <v/>
      </c>
      <c r="G345" s="257" t="str">
        <f>IF(D344=$I$12,SUM($G$20:G344),IF(D345="","",E345-F345))</f>
        <v/>
      </c>
      <c r="H345" s="257" t="str">
        <f t="shared" si="27"/>
        <v/>
      </c>
      <c r="I345" s="257" t="str">
        <f t="shared" si="28"/>
        <v/>
      </c>
    </row>
    <row r="346" spans="2:9">
      <c r="B346" s="257" t="str">
        <f t="shared" si="29"/>
        <v/>
      </c>
      <c r="C346" s="257" t="str">
        <f t="shared" si="30"/>
        <v/>
      </c>
      <c r="D346" s="258" t="str">
        <f t="shared" si="31"/>
        <v/>
      </c>
      <c r="E346" s="257" t="str">
        <f>IF(D345=$I$12,SUM($E$20:E345),IF(D346="","",$H$14))</f>
        <v/>
      </c>
      <c r="F346" s="257" t="str">
        <f>IF(D345=$I$12,SUM($F$20:F345),IF(D346="","",I345*($F$12/12)))</f>
        <v/>
      </c>
      <c r="G346" s="257" t="str">
        <f>IF(D345=$I$12,SUM($G$20:G345),IF(D346="","",E346-F346))</f>
        <v/>
      </c>
      <c r="H346" s="257" t="str">
        <f t="shared" si="27"/>
        <v/>
      </c>
      <c r="I346" s="257" t="str">
        <f t="shared" si="28"/>
        <v/>
      </c>
    </row>
    <row r="347" spans="2:9">
      <c r="B347" s="257" t="str">
        <f t="shared" si="29"/>
        <v/>
      </c>
      <c r="C347" s="257" t="str">
        <f t="shared" si="30"/>
        <v/>
      </c>
      <c r="D347" s="258" t="str">
        <f t="shared" si="31"/>
        <v/>
      </c>
      <c r="E347" s="257" t="str">
        <f>IF(D346=$I$12,SUM($E$20:E346),IF(D347="","",$H$14))</f>
        <v/>
      </c>
      <c r="F347" s="257" t="str">
        <f>IF(D346=$I$12,SUM($F$20:F346),IF(D347="","",I346*($F$12/12)))</f>
        <v/>
      </c>
      <c r="G347" s="257" t="str">
        <f>IF(D346=$I$12,SUM($G$20:G346),IF(D347="","",E347-F347))</f>
        <v/>
      </c>
      <c r="H347" s="257" t="str">
        <f t="shared" si="27"/>
        <v/>
      </c>
      <c r="I347" s="257" t="str">
        <f t="shared" si="28"/>
        <v/>
      </c>
    </row>
    <row r="348" spans="2:9">
      <c r="B348" s="257" t="str">
        <f t="shared" si="29"/>
        <v/>
      </c>
      <c r="C348" s="257" t="str">
        <f t="shared" si="30"/>
        <v/>
      </c>
      <c r="D348" s="258" t="str">
        <f t="shared" si="31"/>
        <v/>
      </c>
      <c r="E348" s="257" t="str">
        <f>IF(D347=$I$12,SUM($E$20:E347),IF(D348="","",$H$14))</f>
        <v/>
      </c>
      <c r="F348" s="257" t="str">
        <f>IF(D347=$I$12,SUM($F$20:F347),IF(D348="","",I347*($F$12/12)))</f>
        <v/>
      </c>
      <c r="G348" s="257" t="str">
        <f>IF(D347=$I$12,SUM($G$20:G347),IF(D348="","",E348-F348))</f>
        <v/>
      </c>
      <c r="H348" s="257" t="str">
        <f t="shared" si="27"/>
        <v/>
      </c>
      <c r="I348" s="257" t="str">
        <f t="shared" si="28"/>
        <v/>
      </c>
    </row>
    <row r="349" spans="2:9">
      <c r="B349" s="257" t="str">
        <f t="shared" si="29"/>
        <v/>
      </c>
      <c r="C349" s="257" t="str">
        <f t="shared" si="30"/>
        <v/>
      </c>
      <c r="D349" s="258" t="str">
        <f t="shared" si="31"/>
        <v/>
      </c>
      <c r="E349" s="257" t="str">
        <f>IF(D348=$I$12,SUM($E$20:E348),IF(D349="","",$H$14))</f>
        <v/>
      </c>
      <c r="F349" s="257" t="str">
        <f>IF(D348=$I$12,SUM($F$20:F348),IF(D349="","",I348*($F$12/12)))</f>
        <v/>
      </c>
      <c r="G349" s="257" t="str">
        <f>IF(D348=$I$12,SUM($G$20:G348),IF(D349="","",E349-F349))</f>
        <v/>
      </c>
      <c r="H349" s="257" t="str">
        <f t="shared" si="27"/>
        <v/>
      </c>
      <c r="I349" s="257" t="str">
        <f t="shared" si="28"/>
        <v/>
      </c>
    </row>
    <row r="350" spans="2:9">
      <c r="B350" s="257" t="str">
        <f t="shared" si="29"/>
        <v/>
      </c>
      <c r="C350" s="257" t="str">
        <f t="shared" si="30"/>
        <v/>
      </c>
      <c r="D350" s="258" t="str">
        <f t="shared" si="31"/>
        <v/>
      </c>
      <c r="E350" s="257" t="str">
        <f>IF(D349=$I$12,SUM($E$20:E349),IF(D350="","",$H$14))</f>
        <v/>
      </c>
      <c r="F350" s="257" t="str">
        <f>IF(D349=$I$12,SUM($F$20:F349),IF(D350="","",I349*($F$12/12)))</f>
        <v/>
      </c>
      <c r="G350" s="257" t="str">
        <f>IF(D349=$I$12,SUM($G$20:G349),IF(D350="","",E350-F350))</f>
        <v/>
      </c>
      <c r="H350" s="257" t="str">
        <f t="shared" si="27"/>
        <v/>
      </c>
      <c r="I350" s="257" t="str">
        <f t="shared" si="28"/>
        <v/>
      </c>
    </row>
    <row r="351" spans="2:9">
      <c r="B351" s="257" t="str">
        <f t="shared" si="29"/>
        <v/>
      </c>
      <c r="C351" s="257" t="str">
        <f t="shared" si="30"/>
        <v/>
      </c>
      <c r="D351" s="258" t="str">
        <f t="shared" si="31"/>
        <v/>
      </c>
      <c r="E351" s="257" t="str">
        <f>IF(D350=$I$12,SUM($E$20:E350),IF(D351="","",$H$14))</f>
        <v/>
      </c>
      <c r="F351" s="257" t="str">
        <f>IF(D350=$I$12,SUM($F$20:F350),IF(D351="","",I350*($F$12/12)))</f>
        <v/>
      </c>
      <c r="G351" s="257" t="str">
        <f>IF(D350=$I$12,SUM($G$20:G350),IF(D351="","",E351-F351))</f>
        <v/>
      </c>
      <c r="H351" s="257" t="str">
        <f t="shared" si="27"/>
        <v/>
      </c>
      <c r="I351" s="257" t="str">
        <f t="shared" si="28"/>
        <v/>
      </c>
    </row>
    <row r="352" spans="2:9">
      <c r="B352" s="257" t="str">
        <f t="shared" si="29"/>
        <v/>
      </c>
      <c r="C352" s="257" t="str">
        <f t="shared" si="30"/>
        <v/>
      </c>
      <c r="D352" s="258" t="str">
        <f t="shared" si="31"/>
        <v/>
      </c>
      <c r="E352" s="257" t="str">
        <f>IF(D351=$I$12,SUM($E$20:E351),IF(D352="","",$H$14))</f>
        <v/>
      </c>
      <c r="F352" s="257" t="str">
        <f>IF(D351=$I$12,SUM($F$20:F351),IF(D352="","",I351*($F$12/12)))</f>
        <v/>
      </c>
      <c r="G352" s="257" t="str">
        <f>IF(D351=$I$12,SUM($G$20:G351),IF(D352="","",E352-F352))</f>
        <v/>
      </c>
      <c r="H352" s="257" t="str">
        <f t="shared" si="27"/>
        <v/>
      </c>
      <c r="I352" s="257" t="str">
        <f t="shared" si="28"/>
        <v/>
      </c>
    </row>
    <row r="353" spans="2:9">
      <c r="B353" s="257" t="str">
        <f t="shared" si="29"/>
        <v/>
      </c>
      <c r="C353" s="257" t="str">
        <f t="shared" si="30"/>
        <v/>
      </c>
      <c r="D353" s="258" t="str">
        <f t="shared" si="31"/>
        <v/>
      </c>
      <c r="E353" s="257" t="str">
        <f>IF(D352=$I$12,SUM($E$20:E352),IF(D353="","",$H$14))</f>
        <v/>
      </c>
      <c r="F353" s="257" t="str">
        <f>IF(D352=$I$12,SUM($F$20:F352),IF(D353="","",I352*($F$12/12)))</f>
        <v/>
      </c>
      <c r="G353" s="257" t="str">
        <f>IF(D352=$I$12,SUM($G$20:G352),IF(D353="","",E353-F353))</f>
        <v/>
      </c>
      <c r="H353" s="257" t="str">
        <f t="shared" si="27"/>
        <v/>
      </c>
      <c r="I353" s="257" t="str">
        <f t="shared" si="28"/>
        <v/>
      </c>
    </row>
    <row r="354" spans="2:9">
      <c r="B354" s="257" t="str">
        <f t="shared" si="29"/>
        <v/>
      </c>
      <c r="C354" s="257" t="str">
        <f t="shared" si="30"/>
        <v/>
      </c>
      <c r="D354" s="258" t="str">
        <f t="shared" si="31"/>
        <v/>
      </c>
      <c r="E354" s="257" t="str">
        <f>IF(D353=$I$12,SUM($E$20:E353),IF(D354="","",$H$14))</f>
        <v/>
      </c>
      <c r="F354" s="257" t="str">
        <f>IF(D353=$I$12,SUM($F$20:F353),IF(D354="","",I353*($F$12/12)))</f>
        <v/>
      </c>
      <c r="G354" s="257" t="str">
        <f>IF(D353=$I$12,SUM($G$20:G353),IF(D354="","",E354-F354))</f>
        <v/>
      </c>
      <c r="H354" s="257" t="str">
        <f t="shared" si="27"/>
        <v/>
      </c>
      <c r="I354" s="257" t="str">
        <f t="shared" si="28"/>
        <v/>
      </c>
    </row>
    <row r="355" spans="2:9">
      <c r="B355" s="257" t="str">
        <f t="shared" si="29"/>
        <v/>
      </c>
      <c r="C355" s="257" t="str">
        <f t="shared" si="30"/>
        <v/>
      </c>
      <c r="D355" s="258" t="str">
        <f t="shared" si="31"/>
        <v/>
      </c>
      <c r="E355" s="257" t="str">
        <f>IF(D354=$I$12,SUM($E$20:E354),IF(D355="","",$H$14))</f>
        <v/>
      </c>
      <c r="F355" s="257" t="str">
        <f>IF(D354=$I$12,SUM($F$20:F354),IF(D355="","",I354*($F$12/12)))</f>
        <v/>
      </c>
      <c r="G355" s="257" t="str">
        <f>IF(D354=$I$12,SUM($G$20:G354),IF(D355="","",E355-F355))</f>
        <v/>
      </c>
      <c r="H355" s="257" t="str">
        <f t="shared" si="27"/>
        <v/>
      </c>
      <c r="I355" s="257" t="str">
        <f t="shared" si="28"/>
        <v/>
      </c>
    </row>
    <row r="356" spans="2:9">
      <c r="B356" s="257" t="str">
        <f t="shared" si="29"/>
        <v/>
      </c>
      <c r="C356" s="257" t="str">
        <f t="shared" si="30"/>
        <v/>
      </c>
      <c r="D356" s="258" t="str">
        <f t="shared" si="31"/>
        <v/>
      </c>
      <c r="E356" s="257" t="str">
        <f>IF(D355=$I$12,SUM($E$20:E355),IF(D356="","",$H$14))</f>
        <v/>
      </c>
      <c r="F356" s="257" t="str">
        <f>IF(D355=$I$12,SUM($F$20:F355),IF(D356="","",I355*($F$12/12)))</f>
        <v/>
      </c>
      <c r="G356" s="257" t="str">
        <f>IF(D355=$I$12,SUM($G$20:G355),IF(D356="","",E356-F356))</f>
        <v/>
      </c>
      <c r="H356" s="257" t="str">
        <f t="shared" si="27"/>
        <v/>
      </c>
      <c r="I356" s="257" t="str">
        <f t="shared" si="28"/>
        <v/>
      </c>
    </row>
    <row r="357" spans="2:9">
      <c r="B357" s="257" t="str">
        <f t="shared" si="29"/>
        <v/>
      </c>
      <c r="C357" s="257" t="str">
        <f t="shared" si="30"/>
        <v/>
      </c>
      <c r="D357" s="258" t="str">
        <f t="shared" si="31"/>
        <v/>
      </c>
      <c r="E357" s="257" t="str">
        <f>IF(D356=$I$12,SUM($E$20:E356),IF(D357="","",$H$14))</f>
        <v/>
      </c>
      <c r="F357" s="257" t="str">
        <f>IF(D356=$I$12,SUM($F$20:F356),IF(D357="","",I356*($F$12/12)))</f>
        <v/>
      </c>
      <c r="G357" s="257" t="str">
        <f>IF(D356=$I$12,SUM($G$20:G356),IF(D357="","",E357-F357))</f>
        <v/>
      </c>
      <c r="H357" s="257" t="str">
        <f t="shared" si="27"/>
        <v/>
      </c>
      <c r="I357" s="257" t="str">
        <f t="shared" si="28"/>
        <v/>
      </c>
    </row>
    <row r="358" spans="2:9">
      <c r="B358" s="257" t="str">
        <f t="shared" si="29"/>
        <v/>
      </c>
      <c r="C358" s="257" t="str">
        <f t="shared" si="30"/>
        <v/>
      </c>
      <c r="D358" s="258" t="str">
        <f t="shared" si="31"/>
        <v/>
      </c>
      <c r="E358" s="257" t="str">
        <f>IF(D357=$I$12,SUM($E$20:E357),IF(D358="","",$H$14))</f>
        <v/>
      </c>
      <c r="F358" s="257" t="str">
        <f>IF(D357=$I$12,SUM($F$20:F357),IF(D358="","",I357*($F$12/12)))</f>
        <v/>
      </c>
      <c r="G358" s="257" t="str">
        <f>IF(D357=$I$12,SUM($G$20:G357),IF(D358="","",E358-F358))</f>
        <v/>
      </c>
      <c r="H358" s="257" t="str">
        <f t="shared" si="27"/>
        <v/>
      </c>
      <c r="I358" s="257" t="str">
        <f t="shared" si="28"/>
        <v/>
      </c>
    </row>
    <row r="359" spans="2:9">
      <c r="B359" s="257" t="str">
        <f t="shared" si="29"/>
        <v/>
      </c>
      <c r="C359" s="257" t="str">
        <f t="shared" si="30"/>
        <v/>
      </c>
      <c r="D359" s="258" t="str">
        <f t="shared" si="31"/>
        <v/>
      </c>
      <c r="E359" s="257" t="str">
        <f>IF(D358=$I$12,SUM($E$20:E358),IF(D359="","",$H$14))</f>
        <v/>
      </c>
      <c r="F359" s="257" t="str">
        <f>IF(D358=$I$12,SUM($F$20:F358),IF(D359="","",I358*($F$12/12)))</f>
        <v/>
      </c>
      <c r="G359" s="257" t="str">
        <f>IF(D358=$I$12,SUM($G$20:G358),IF(D359="","",E359-F359))</f>
        <v/>
      </c>
      <c r="H359" s="257" t="str">
        <f t="shared" si="27"/>
        <v/>
      </c>
      <c r="I359" s="257" t="str">
        <f t="shared" si="28"/>
        <v/>
      </c>
    </row>
    <row r="360" spans="2:9">
      <c r="B360" s="257" t="str">
        <f t="shared" si="29"/>
        <v/>
      </c>
      <c r="C360" s="257" t="str">
        <f t="shared" si="30"/>
        <v/>
      </c>
      <c r="D360" s="258" t="str">
        <f t="shared" si="31"/>
        <v/>
      </c>
      <c r="E360" s="257" t="str">
        <f>IF(D359=$I$12,SUM($E$20:E359),IF(D360="","",$H$14))</f>
        <v/>
      </c>
      <c r="F360" s="257" t="str">
        <f>IF(D359=$I$12,SUM($F$20:F359),IF(D360="","",I359*($F$12/12)))</f>
        <v/>
      </c>
      <c r="G360" s="257" t="str">
        <f>IF(D359=$I$12,SUM($G$20:G359),IF(D360="","",E360-F360))</f>
        <v/>
      </c>
      <c r="H360" s="257" t="str">
        <f t="shared" si="27"/>
        <v/>
      </c>
      <c r="I360" s="257" t="str">
        <f t="shared" si="28"/>
        <v/>
      </c>
    </row>
    <row r="361" spans="2:9">
      <c r="B361" s="257" t="str">
        <f t="shared" si="29"/>
        <v/>
      </c>
      <c r="C361" s="257" t="str">
        <f t="shared" si="30"/>
        <v/>
      </c>
      <c r="D361" s="258" t="str">
        <f t="shared" si="31"/>
        <v/>
      </c>
      <c r="E361" s="257" t="str">
        <f>IF(D360=$I$12,SUM($E$20:E360),IF(D361="","",$H$14))</f>
        <v/>
      </c>
      <c r="F361" s="257" t="str">
        <f>IF(D360=$I$12,SUM($F$20:F360),IF(D361="","",I360*($F$12/12)))</f>
        <v/>
      </c>
      <c r="G361" s="257" t="str">
        <f>IF(D360=$I$12,SUM($G$20:G360),IF(D361="","",E361-F361))</f>
        <v/>
      </c>
      <c r="H361" s="257" t="str">
        <f t="shared" si="27"/>
        <v/>
      </c>
      <c r="I361" s="257" t="str">
        <f t="shared" si="28"/>
        <v/>
      </c>
    </row>
    <row r="362" spans="2:9">
      <c r="B362" s="257" t="str">
        <f t="shared" si="29"/>
        <v/>
      </c>
      <c r="C362" s="257" t="str">
        <f t="shared" si="30"/>
        <v/>
      </c>
      <c r="D362" s="258" t="str">
        <f t="shared" si="31"/>
        <v/>
      </c>
      <c r="E362" s="257" t="str">
        <f>IF(D361=$I$12,SUM($E$20:E361),IF(D362="","",$H$14))</f>
        <v/>
      </c>
      <c r="F362" s="257" t="str">
        <f>IF(D361=$I$12,SUM($F$20:F361),IF(D362="","",I361*($F$12/12)))</f>
        <v/>
      </c>
      <c r="G362" s="257" t="str">
        <f>IF(D361=$I$12,SUM($G$20:G361),IF(D362="","",E362-F362))</f>
        <v/>
      </c>
      <c r="H362" s="257" t="str">
        <f t="shared" si="27"/>
        <v/>
      </c>
      <c r="I362" s="257" t="str">
        <f t="shared" si="28"/>
        <v/>
      </c>
    </row>
    <row r="363" spans="2:9">
      <c r="B363" s="257" t="str">
        <f t="shared" si="29"/>
        <v/>
      </c>
      <c r="C363" s="257" t="str">
        <f t="shared" si="30"/>
        <v/>
      </c>
      <c r="D363" s="258" t="str">
        <f t="shared" si="31"/>
        <v/>
      </c>
      <c r="E363" s="257" t="str">
        <f>IF(D362=$I$12,SUM($E$20:E362),IF(D363="","",$H$14))</f>
        <v/>
      </c>
      <c r="F363" s="257" t="str">
        <f>IF(D362=$I$12,SUM($F$20:F362),IF(D363="","",I362*($F$12/12)))</f>
        <v/>
      </c>
      <c r="G363" s="257" t="str">
        <f>IF(D362=$I$12,SUM($G$20:G362),IF(D363="","",E363-F363))</f>
        <v/>
      </c>
      <c r="H363" s="257" t="str">
        <f t="shared" si="27"/>
        <v/>
      </c>
      <c r="I363" s="257" t="str">
        <f t="shared" si="28"/>
        <v/>
      </c>
    </row>
    <row r="364" spans="2:9">
      <c r="B364" s="257" t="str">
        <f t="shared" si="29"/>
        <v/>
      </c>
      <c r="C364" s="257" t="str">
        <f t="shared" si="30"/>
        <v/>
      </c>
      <c r="D364" s="258" t="str">
        <f t="shared" si="31"/>
        <v/>
      </c>
      <c r="E364" s="257" t="str">
        <f>IF(D363=$I$12,SUM($E$20:E363),IF(D364="","",$H$14))</f>
        <v/>
      </c>
      <c r="F364" s="257" t="str">
        <f>IF(D363=$I$12,SUM($F$20:F363),IF(D364="","",I363*($F$12/12)))</f>
        <v/>
      </c>
      <c r="G364" s="257" t="str">
        <f>IF(D363=$I$12,SUM($G$20:G363),IF(D364="","",E364-F364))</f>
        <v/>
      </c>
      <c r="H364" s="257" t="str">
        <f t="shared" si="27"/>
        <v/>
      </c>
      <c r="I364" s="257" t="str">
        <f t="shared" si="28"/>
        <v/>
      </c>
    </row>
    <row r="365" spans="2:9">
      <c r="B365" s="257" t="str">
        <f t="shared" si="29"/>
        <v/>
      </c>
      <c r="C365" s="257" t="str">
        <f t="shared" si="30"/>
        <v/>
      </c>
      <c r="D365" s="258" t="str">
        <f t="shared" si="31"/>
        <v/>
      </c>
      <c r="E365" s="257" t="str">
        <f>IF(D364=$I$12,SUM($E$20:E364),IF(D365="","",$H$14))</f>
        <v/>
      </c>
      <c r="F365" s="257" t="str">
        <f>IF(D364=$I$12,SUM($F$20:F364),IF(D365="","",I364*($F$12/12)))</f>
        <v/>
      </c>
      <c r="G365" s="257" t="str">
        <f>IF(D364=$I$12,SUM($G$20:G364),IF(D365="","",E365-F365))</f>
        <v/>
      </c>
      <c r="H365" s="257" t="str">
        <f t="shared" si="27"/>
        <v/>
      </c>
      <c r="I365" s="257" t="str">
        <f t="shared" si="28"/>
        <v/>
      </c>
    </row>
    <row r="366" spans="2:9">
      <c r="B366" s="257" t="str">
        <f t="shared" si="29"/>
        <v/>
      </c>
      <c r="C366" s="257" t="str">
        <f t="shared" si="30"/>
        <v/>
      </c>
      <c r="D366" s="258" t="str">
        <f t="shared" si="31"/>
        <v/>
      </c>
      <c r="E366" s="257" t="str">
        <f>IF(D365=$I$12,SUM($E$20:E365),IF(D366="","",$H$14))</f>
        <v/>
      </c>
      <c r="F366" s="257" t="str">
        <f>IF(D365=$I$12,SUM($F$20:F365),IF(D366="","",I365*($F$12/12)))</f>
        <v/>
      </c>
      <c r="G366" s="257" t="str">
        <f>IF(D365=$I$12,SUM($G$20:G365),IF(D366="","",E366-F366))</f>
        <v/>
      </c>
      <c r="H366" s="257" t="str">
        <f t="shared" si="27"/>
        <v/>
      </c>
      <c r="I366" s="257" t="str">
        <f t="shared" si="28"/>
        <v/>
      </c>
    </row>
    <row r="367" spans="2:9">
      <c r="B367" s="257" t="str">
        <f t="shared" si="29"/>
        <v/>
      </c>
      <c r="C367" s="257" t="str">
        <f t="shared" si="30"/>
        <v/>
      </c>
      <c r="D367" s="258" t="str">
        <f t="shared" si="31"/>
        <v/>
      </c>
      <c r="E367" s="257" t="str">
        <f>IF(D366=$I$12,SUM($E$20:E366),IF(D367="","",$H$14))</f>
        <v/>
      </c>
      <c r="F367" s="257" t="str">
        <f>IF(D366=$I$12,SUM($F$20:F366),IF(D367="","",I366*($F$12/12)))</f>
        <v/>
      </c>
      <c r="G367" s="257" t="str">
        <f>IF(D366=$I$12,SUM($G$20:G366),IF(D367="","",E367-F367))</f>
        <v/>
      </c>
      <c r="H367" s="257" t="str">
        <f t="shared" si="27"/>
        <v/>
      </c>
      <c r="I367" s="257" t="str">
        <f t="shared" si="28"/>
        <v/>
      </c>
    </row>
    <row r="368" spans="2:9">
      <c r="B368" s="257" t="str">
        <f t="shared" si="29"/>
        <v/>
      </c>
      <c r="C368" s="257" t="str">
        <f t="shared" si="30"/>
        <v/>
      </c>
      <c r="D368" s="258" t="str">
        <f t="shared" si="31"/>
        <v/>
      </c>
      <c r="E368" s="257" t="str">
        <f>IF(D367=$I$12,SUM($E$20:E367),IF(D368="","",$H$14))</f>
        <v/>
      </c>
      <c r="F368" s="257" t="str">
        <f>IF(D367=$I$12,SUM($F$20:F367),IF(D368="","",I367*($F$12/12)))</f>
        <v/>
      </c>
      <c r="G368" s="257" t="str">
        <f>IF(D367=$I$12,SUM($G$20:G367),IF(D368="","",E368-F368))</f>
        <v/>
      </c>
      <c r="H368" s="257" t="str">
        <f t="shared" si="27"/>
        <v/>
      </c>
      <c r="I368" s="257" t="str">
        <f t="shared" si="28"/>
        <v/>
      </c>
    </row>
    <row r="369" spans="2:9">
      <c r="B369" s="257" t="str">
        <f t="shared" si="29"/>
        <v/>
      </c>
      <c r="C369" s="257" t="str">
        <f t="shared" si="30"/>
        <v/>
      </c>
      <c r="D369" s="258" t="str">
        <f t="shared" si="31"/>
        <v/>
      </c>
      <c r="E369" s="257" t="str">
        <f>IF(D368=$I$12,SUM($E$20:E368),IF(D369="","",$H$14))</f>
        <v/>
      </c>
      <c r="F369" s="257" t="str">
        <f>IF(D368=$I$12,SUM($F$20:F368),IF(D369="","",I368*($F$12/12)))</f>
        <v/>
      </c>
      <c r="G369" s="257" t="str">
        <f>IF(D368=$I$12,SUM($G$20:G368),IF(D369="","",E369-F369))</f>
        <v/>
      </c>
      <c r="H369" s="257" t="str">
        <f t="shared" si="27"/>
        <v/>
      </c>
      <c r="I369" s="257" t="str">
        <f t="shared" si="28"/>
        <v/>
      </c>
    </row>
    <row r="370" spans="2:9">
      <c r="B370" s="257" t="str">
        <f t="shared" si="29"/>
        <v/>
      </c>
      <c r="C370" s="257" t="str">
        <f t="shared" si="30"/>
        <v/>
      </c>
      <c r="D370" s="258" t="str">
        <f t="shared" si="31"/>
        <v/>
      </c>
      <c r="E370" s="257" t="str">
        <f>IF(D369=$I$12,SUM($E$20:E369),IF(D370="","",$H$14))</f>
        <v/>
      </c>
      <c r="F370" s="257" t="str">
        <f>IF(D369=$I$12,SUM($F$20:F369),IF(D370="","",I369*($F$12/12)))</f>
        <v/>
      </c>
      <c r="G370" s="257" t="str">
        <f>IF(D369=$I$12,SUM($G$20:G369),IF(D370="","",E370-F370))</f>
        <v/>
      </c>
      <c r="H370" s="257" t="str">
        <f t="shared" si="27"/>
        <v/>
      </c>
      <c r="I370" s="257" t="str">
        <f t="shared" si="28"/>
        <v/>
      </c>
    </row>
    <row r="371" spans="2:9">
      <c r="B371" s="257" t="str">
        <f t="shared" si="29"/>
        <v/>
      </c>
      <c r="C371" s="257" t="str">
        <f t="shared" si="30"/>
        <v/>
      </c>
      <c r="D371" s="258" t="str">
        <f t="shared" si="31"/>
        <v/>
      </c>
      <c r="E371" s="257" t="str">
        <f>IF(D370=$I$12,SUM($E$20:E370),IF(D371="","",$H$14))</f>
        <v/>
      </c>
      <c r="F371" s="257" t="str">
        <f>IF(D370=$I$12,SUM($F$20:F370),IF(D371="","",I370*($F$12/12)))</f>
        <v/>
      </c>
      <c r="G371" s="257" t="str">
        <f>IF(D370=$I$12,SUM($G$20:G370),IF(D371="","",E371-F371))</f>
        <v/>
      </c>
      <c r="H371" s="257" t="str">
        <f t="shared" si="27"/>
        <v/>
      </c>
      <c r="I371" s="257" t="str">
        <f t="shared" si="28"/>
        <v/>
      </c>
    </row>
    <row r="372" spans="2:9">
      <c r="B372" s="257" t="str">
        <f t="shared" si="29"/>
        <v/>
      </c>
      <c r="C372" s="257" t="str">
        <f t="shared" si="30"/>
        <v/>
      </c>
      <c r="D372" s="258" t="str">
        <f t="shared" si="31"/>
        <v/>
      </c>
      <c r="E372" s="257" t="str">
        <f>IF(D371=$I$12,SUM($E$20:E371),IF(D372="","",$H$14))</f>
        <v/>
      </c>
      <c r="F372" s="257" t="str">
        <f>IF(D371=$I$12,SUM($F$20:F371),IF(D372="","",I371*($F$12/12)))</f>
        <v/>
      </c>
      <c r="G372" s="257" t="str">
        <f>IF(D371=$I$12,SUM($G$20:G371),IF(D372="","",E372-F372))</f>
        <v/>
      </c>
      <c r="H372" s="257" t="str">
        <f t="shared" si="27"/>
        <v/>
      </c>
      <c r="I372" s="257" t="str">
        <f t="shared" si="28"/>
        <v/>
      </c>
    </row>
    <row r="373" spans="2:9">
      <c r="B373" s="257" t="str">
        <f t="shared" si="29"/>
        <v/>
      </c>
      <c r="C373" s="257" t="str">
        <f t="shared" si="30"/>
        <v/>
      </c>
      <c r="D373" s="258" t="str">
        <f t="shared" si="31"/>
        <v/>
      </c>
      <c r="E373" s="257" t="str">
        <f>IF(D372=$I$12,SUM($E$20:E372),IF(D373="","",$H$14))</f>
        <v/>
      </c>
      <c r="F373" s="257" t="str">
        <f>IF(D372=$I$12,SUM($F$20:F372),IF(D373="","",I372*($F$12/12)))</f>
        <v/>
      </c>
      <c r="G373" s="257" t="str">
        <f>IF(D372=$I$12,SUM($G$20:G372),IF(D373="","",E373-F373))</f>
        <v/>
      </c>
      <c r="H373" s="257" t="str">
        <f t="shared" si="27"/>
        <v/>
      </c>
      <c r="I373" s="257" t="str">
        <f t="shared" si="28"/>
        <v/>
      </c>
    </row>
    <row r="374" spans="2:9">
      <c r="B374" s="257" t="str">
        <f t="shared" si="29"/>
        <v/>
      </c>
      <c r="C374" s="257" t="str">
        <f t="shared" si="30"/>
        <v/>
      </c>
      <c r="D374" s="258" t="str">
        <f t="shared" si="31"/>
        <v/>
      </c>
      <c r="E374" s="257" t="str">
        <f>IF(D373=$I$12,SUM($E$20:E373),IF(D374="","",$H$14))</f>
        <v/>
      </c>
      <c r="F374" s="257" t="str">
        <f>IF(D373=$I$12,SUM($F$20:F373),IF(D374="","",I373*($F$12/12)))</f>
        <v/>
      </c>
      <c r="G374" s="257" t="str">
        <f>IF(D373=$I$12,SUM($G$20:G373),IF(D374="","",E374-F374))</f>
        <v/>
      </c>
      <c r="H374" s="257" t="str">
        <f t="shared" si="27"/>
        <v/>
      </c>
      <c r="I374" s="257" t="str">
        <f t="shared" si="28"/>
        <v/>
      </c>
    </row>
    <row r="375" spans="2:9">
      <c r="B375" s="257" t="str">
        <f t="shared" si="29"/>
        <v/>
      </c>
      <c r="C375" s="257" t="str">
        <f t="shared" si="30"/>
        <v/>
      </c>
      <c r="D375" s="258" t="str">
        <f t="shared" si="31"/>
        <v/>
      </c>
      <c r="E375" s="257" t="str">
        <f>IF(D374=$I$12,SUM($E$20:E374),IF(D375="","",$H$14))</f>
        <v/>
      </c>
      <c r="F375" s="257" t="str">
        <f>IF(D374=$I$12,SUM($F$20:F374),IF(D375="","",I374*($F$12/12)))</f>
        <v/>
      </c>
      <c r="G375" s="257" t="str">
        <f>IF(D374=$I$12,SUM($G$20:G374),IF(D375="","",E375-F375))</f>
        <v/>
      </c>
      <c r="H375" s="257" t="str">
        <f t="shared" si="27"/>
        <v/>
      </c>
      <c r="I375" s="257" t="str">
        <f t="shared" si="28"/>
        <v/>
      </c>
    </row>
    <row r="376" spans="2:9">
      <c r="B376" s="257" t="str">
        <f t="shared" si="29"/>
        <v/>
      </c>
      <c r="C376" s="257" t="str">
        <f t="shared" si="30"/>
        <v/>
      </c>
      <c r="D376" s="258" t="str">
        <f t="shared" si="31"/>
        <v/>
      </c>
      <c r="E376" s="257" t="str">
        <f>IF(D375=$I$12,SUM($E$20:E375),IF(D376="","",$H$14))</f>
        <v/>
      </c>
      <c r="F376" s="257" t="str">
        <f>IF(D375=$I$12,SUM($F$20:F375),IF(D376="","",I375*($F$12/12)))</f>
        <v/>
      </c>
      <c r="G376" s="257" t="str">
        <f>IF(D375=$I$12,SUM($G$20:G375),IF(D376="","",E376-F376))</f>
        <v/>
      </c>
      <c r="H376" s="257" t="str">
        <f t="shared" si="27"/>
        <v/>
      </c>
      <c r="I376" s="257" t="str">
        <f t="shared" si="28"/>
        <v/>
      </c>
    </row>
    <row r="377" spans="2:9">
      <c r="B377" s="257" t="str">
        <f t="shared" si="29"/>
        <v/>
      </c>
      <c r="C377" s="257" t="str">
        <f t="shared" si="30"/>
        <v/>
      </c>
      <c r="D377" s="258" t="str">
        <f t="shared" si="31"/>
        <v/>
      </c>
      <c r="E377" s="257" t="str">
        <f>IF(D376=$I$12,SUM($E$20:E376),IF(D377="","",$H$14))</f>
        <v/>
      </c>
      <c r="F377" s="257" t="str">
        <f>IF(D376=$I$12,SUM($F$20:F376),IF(D377="","",I376*($F$12/12)))</f>
        <v/>
      </c>
      <c r="G377" s="257" t="str">
        <f>IF(D376=$I$12,SUM($G$20:G376),IF(D377="","",E377-F377))</f>
        <v/>
      </c>
      <c r="H377" s="257" t="str">
        <f t="shared" si="27"/>
        <v/>
      </c>
      <c r="I377" s="257" t="str">
        <f t="shared" si="28"/>
        <v/>
      </c>
    </row>
    <row r="378" spans="2:9">
      <c r="B378" s="257" t="str">
        <f t="shared" si="29"/>
        <v/>
      </c>
      <c r="C378" s="257" t="str">
        <f t="shared" si="30"/>
        <v/>
      </c>
      <c r="D378" s="258" t="str">
        <f t="shared" si="31"/>
        <v/>
      </c>
      <c r="E378" s="257" t="str">
        <f>IF(D377=$I$12,SUM($E$20:E377),IF(D378="","",$H$14))</f>
        <v/>
      </c>
      <c r="F378" s="257" t="str">
        <f>IF(D377=$I$12,SUM($F$20:F377),IF(D378="","",I377*($F$12/12)))</f>
        <v/>
      </c>
      <c r="G378" s="257" t="str">
        <f>IF(D377=$I$12,SUM($G$20:G377),IF(D378="","",E378-F378))</f>
        <v/>
      </c>
      <c r="H378" s="257" t="str">
        <f t="shared" si="27"/>
        <v/>
      </c>
      <c r="I378" s="257" t="str">
        <f t="shared" si="28"/>
        <v/>
      </c>
    </row>
    <row r="379" spans="2:9">
      <c r="B379" s="257" t="str">
        <f t="shared" si="29"/>
        <v/>
      </c>
      <c r="C379" s="257" t="str">
        <f t="shared" si="30"/>
        <v/>
      </c>
      <c r="D379" s="258" t="str">
        <f t="shared" si="31"/>
        <v/>
      </c>
      <c r="E379" s="257" t="str">
        <f>IF(D378=$I$12,SUM($E$20:E378),IF(D379="","",$H$14))</f>
        <v/>
      </c>
      <c r="F379" s="257" t="str">
        <f>IF(D378=$I$12,SUM($F$20:F378),IF(D379="","",I378*($F$12/12)))</f>
        <v/>
      </c>
      <c r="G379" s="257" t="str">
        <f>IF(D378=$I$12,SUM($G$20:G378),IF(D379="","",E379-F379))</f>
        <v/>
      </c>
      <c r="H379" s="257" t="str">
        <f t="shared" si="27"/>
        <v/>
      </c>
      <c r="I379" s="257" t="str">
        <f t="shared" si="28"/>
        <v/>
      </c>
    </row>
    <row r="380" spans="2:9">
      <c r="B380" s="257" t="str">
        <f t="shared" si="29"/>
        <v/>
      </c>
      <c r="C380" s="257" t="str">
        <f t="shared" si="30"/>
        <v/>
      </c>
      <c r="D380" s="258" t="str">
        <f t="shared" si="31"/>
        <v/>
      </c>
      <c r="E380" s="257" t="str">
        <f>IF(D379=$I$12,SUM($E$20:E379),IF(D380="","",$H$14))</f>
        <v/>
      </c>
      <c r="F380" s="257" t="str">
        <f>IF(D379=$I$12,SUM($F$20:F379),IF(D380="","",I379*($F$12/12)))</f>
        <v/>
      </c>
      <c r="G380" s="257" t="str">
        <f>IF(D379=$I$12,SUM($G$20:G379),IF(D380="","",E380-F380))</f>
        <v/>
      </c>
      <c r="H380" s="257" t="str">
        <f t="shared" si="27"/>
        <v/>
      </c>
      <c r="I380" s="257" t="str">
        <f t="shared" si="28"/>
        <v/>
      </c>
    </row>
    <row r="381" spans="2:9">
      <c r="B381" s="257" t="str">
        <f t="shared" si="29"/>
        <v/>
      </c>
      <c r="C381" s="257" t="str">
        <f t="shared" si="30"/>
        <v/>
      </c>
      <c r="D381" s="258" t="str">
        <f t="shared" si="31"/>
        <v/>
      </c>
      <c r="E381" s="257" t="str">
        <f>IF(D380=$I$12,SUM($E$20:E380),IF(D381="","",$H$14))</f>
        <v/>
      </c>
      <c r="F381" s="257" t="str">
        <f>IF(D380=$I$12,SUM($F$20:F380),IF(D381="","",I380*($F$12/12)))</f>
        <v/>
      </c>
      <c r="G381" s="257" t="str">
        <f>IF(D380=$I$12,SUM($G$20:G380),IF(D381="","",E381-F381))</f>
        <v/>
      </c>
      <c r="H381" s="257" t="str">
        <f t="shared" si="27"/>
        <v/>
      </c>
      <c r="I381" s="257" t="str">
        <f t="shared" si="28"/>
        <v/>
      </c>
    </row>
    <row r="382" spans="2:9">
      <c r="B382" s="257" t="str">
        <f t="shared" si="29"/>
        <v/>
      </c>
      <c r="C382" s="257" t="str">
        <f t="shared" si="30"/>
        <v/>
      </c>
      <c r="D382" s="258" t="str">
        <f t="shared" si="31"/>
        <v/>
      </c>
      <c r="E382" s="257" t="str">
        <f>IF(D381=$I$12,SUM($E$20:E381),IF(D382="","",$H$14))</f>
        <v/>
      </c>
      <c r="F382" s="257" t="str">
        <f>IF(D381=$I$12,SUM($F$20:F381),IF(D382="","",I381*($F$12/12)))</f>
        <v/>
      </c>
      <c r="G382" s="257" t="str">
        <f>IF(D381=$I$12,SUM($G$20:G381),IF(D382="","",E382-F382))</f>
        <v/>
      </c>
      <c r="H382" s="257" t="str">
        <f t="shared" si="27"/>
        <v/>
      </c>
      <c r="I382" s="257" t="str">
        <f t="shared" si="28"/>
        <v/>
      </c>
    </row>
    <row r="383" spans="2:9">
      <c r="B383" s="257" t="str">
        <f t="shared" si="29"/>
        <v/>
      </c>
      <c r="C383" s="257" t="str">
        <f t="shared" si="30"/>
        <v/>
      </c>
      <c r="D383" s="258" t="str">
        <f t="shared" si="31"/>
        <v/>
      </c>
      <c r="E383" s="257" t="str">
        <f>IF(D382=$I$12,SUM($E$20:E382),IF(D383="","",$H$14))</f>
        <v/>
      </c>
      <c r="F383" s="257" t="str">
        <f>IF(D382=$I$12,SUM($F$20:F382),IF(D383="","",I382*($F$12/12)))</f>
        <v/>
      </c>
      <c r="G383" s="257" t="str">
        <f>IF(D382=$I$12,SUM($G$20:G382),IF(D383="","",E383-F383))</f>
        <v/>
      </c>
      <c r="H383" s="257" t="str">
        <f t="shared" si="27"/>
        <v/>
      </c>
      <c r="I383" s="257" t="str">
        <f t="shared" si="28"/>
        <v/>
      </c>
    </row>
    <row r="384" spans="2:9">
      <c r="B384" s="257" t="str">
        <f t="shared" si="29"/>
        <v/>
      </c>
      <c r="C384" s="257" t="str">
        <f t="shared" si="30"/>
        <v/>
      </c>
      <c r="D384" s="258" t="str">
        <f t="shared" si="31"/>
        <v/>
      </c>
      <c r="E384" s="257" t="str">
        <f>IF(D383=$I$12,SUM($E$20:E383),IF(D384="","",$H$14))</f>
        <v/>
      </c>
      <c r="F384" s="257" t="str">
        <f>IF(D383=$I$12,SUM($F$20:F383),IF(D384="","",I383*($F$12/12)))</f>
        <v/>
      </c>
      <c r="G384" s="257" t="str">
        <f>IF(D383=$I$12,SUM($G$20:G383),IF(D384="","",E384-F384))</f>
        <v/>
      </c>
      <c r="H384" s="257" t="str">
        <f t="shared" si="27"/>
        <v/>
      </c>
      <c r="I384" s="257" t="str">
        <f t="shared" si="28"/>
        <v/>
      </c>
    </row>
    <row r="385" spans="2:9">
      <c r="B385" s="257" t="str">
        <f t="shared" si="29"/>
        <v/>
      </c>
      <c r="C385" s="257" t="str">
        <f t="shared" si="30"/>
        <v/>
      </c>
      <c r="D385" s="258" t="str">
        <f t="shared" si="31"/>
        <v/>
      </c>
      <c r="E385" s="257" t="str">
        <f>IF(D384=$I$12,SUM($E$20:E384),IF(D385="","",$H$14))</f>
        <v/>
      </c>
      <c r="F385" s="257" t="str">
        <f>IF(D384=$I$12,SUM($F$20:F384),IF(D385="","",I384*($F$12/12)))</f>
        <v/>
      </c>
      <c r="G385" s="257" t="str">
        <f>IF(D384=$I$12,SUM($G$20:G384),IF(D385="","",E385-F385))</f>
        <v/>
      </c>
      <c r="H385" s="257" t="str">
        <f t="shared" si="27"/>
        <v/>
      </c>
      <c r="I385" s="257" t="str">
        <f t="shared" si="28"/>
        <v/>
      </c>
    </row>
    <row r="386" spans="2:9">
      <c r="B386" s="257" t="str">
        <f t="shared" si="29"/>
        <v/>
      </c>
      <c r="C386" s="257" t="str">
        <f t="shared" si="30"/>
        <v/>
      </c>
      <c r="D386" s="258" t="str">
        <f t="shared" si="31"/>
        <v/>
      </c>
      <c r="E386" s="257" t="str">
        <f>IF(D385=$I$12,SUM($E$20:E385),IF(D386="","",$H$14))</f>
        <v/>
      </c>
      <c r="F386" s="257" t="str">
        <f>IF(D385=$I$12,SUM($F$20:F385),IF(D386="","",I385*($F$12/12)))</f>
        <v/>
      </c>
      <c r="G386" s="257" t="str">
        <f>IF(D385=$I$12,SUM($G$20:G385),IF(D386="","",E386-F386))</f>
        <v/>
      </c>
      <c r="H386" s="257" t="str">
        <f t="shared" si="27"/>
        <v/>
      </c>
      <c r="I386" s="257" t="str">
        <f t="shared" si="28"/>
        <v/>
      </c>
    </row>
    <row r="387" spans="2:9">
      <c r="B387" s="257" t="str">
        <f t="shared" si="29"/>
        <v/>
      </c>
      <c r="C387" s="257" t="str">
        <f t="shared" si="30"/>
        <v/>
      </c>
      <c r="D387" s="258" t="str">
        <f t="shared" si="31"/>
        <v/>
      </c>
      <c r="E387" s="257" t="str">
        <f>IF(D386=$I$12,SUM($E$20:E386),IF(D387="","",$H$14))</f>
        <v/>
      </c>
      <c r="F387" s="257" t="str">
        <f>IF(D386=$I$12,SUM($F$20:F386),IF(D387="","",I386*($F$12/12)))</f>
        <v/>
      </c>
      <c r="G387" s="257" t="str">
        <f>IF(D386=$I$12,SUM($G$20:G386),IF(D387="","",E387-F387))</f>
        <v/>
      </c>
      <c r="H387" s="257" t="str">
        <f t="shared" si="27"/>
        <v/>
      </c>
      <c r="I387" s="257" t="str">
        <f t="shared" si="28"/>
        <v/>
      </c>
    </row>
    <row r="388" spans="2:9">
      <c r="B388" s="257" t="str">
        <f t="shared" si="29"/>
        <v/>
      </c>
      <c r="C388" s="257" t="str">
        <f t="shared" si="30"/>
        <v/>
      </c>
      <c r="D388" s="258" t="str">
        <f t="shared" si="31"/>
        <v/>
      </c>
      <c r="E388" s="257" t="str">
        <f>IF(D387=$I$12,SUM($E$20:E387),IF(D388="","",$H$14))</f>
        <v/>
      </c>
      <c r="F388" s="257" t="str">
        <f>IF(D387=$I$12,SUM($F$20:F387),IF(D388="","",I387*($F$12/12)))</f>
        <v/>
      </c>
      <c r="G388" s="257" t="str">
        <f>IF(D387=$I$12,SUM($G$20:G387),IF(D388="","",E388-F388))</f>
        <v/>
      </c>
      <c r="H388" s="257" t="str">
        <f t="shared" si="27"/>
        <v/>
      </c>
      <c r="I388" s="257" t="str">
        <f t="shared" si="28"/>
        <v/>
      </c>
    </row>
    <row r="389" spans="2:9">
      <c r="B389" s="257" t="str">
        <f t="shared" si="29"/>
        <v/>
      </c>
      <c r="C389" s="257" t="str">
        <f t="shared" si="30"/>
        <v/>
      </c>
      <c r="D389" s="258" t="str">
        <f t="shared" si="31"/>
        <v/>
      </c>
      <c r="E389" s="257" t="str">
        <f>IF(D388=$I$12,SUM($E$20:E388),IF(D389="","",$H$14))</f>
        <v/>
      </c>
      <c r="F389" s="257" t="str">
        <f>IF(D388=$I$12,SUM($F$20:F388),IF(D389="","",I388*($F$12/12)))</f>
        <v/>
      </c>
      <c r="G389" s="257" t="str">
        <f>IF(D388=$I$12,SUM($G$20:G388),IF(D389="","",E389-F389))</f>
        <v/>
      </c>
      <c r="H389" s="257" t="str">
        <f t="shared" si="27"/>
        <v/>
      </c>
      <c r="I389" s="257" t="str">
        <f t="shared" si="28"/>
        <v/>
      </c>
    </row>
    <row r="390" spans="2:9">
      <c r="B390" s="257" t="str">
        <f t="shared" si="29"/>
        <v/>
      </c>
      <c r="C390" s="257" t="str">
        <f t="shared" si="30"/>
        <v/>
      </c>
      <c r="D390" s="258" t="str">
        <f t="shared" si="31"/>
        <v/>
      </c>
      <c r="E390" s="257" t="str">
        <f>IF(D389=$I$12,SUM($E$20:E389),IF(D390="","",$H$14))</f>
        <v/>
      </c>
      <c r="F390" s="257" t="str">
        <f>IF(D389=$I$12,SUM($F$20:F389),IF(D390="","",I389*($F$12/12)))</f>
        <v/>
      </c>
      <c r="G390" s="257" t="str">
        <f>IF(D389=$I$12,SUM($G$20:G389),IF(D390="","",E390-F390))</f>
        <v/>
      </c>
      <c r="H390" s="257" t="str">
        <f t="shared" si="27"/>
        <v/>
      </c>
      <c r="I390" s="257" t="str">
        <f t="shared" si="28"/>
        <v/>
      </c>
    </row>
    <row r="391" spans="2:9">
      <c r="B391" s="257" t="str">
        <f t="shared" si="29"/>
        <v/>
      </c>
      <c r="C391" s="257" t="str">
        <f t="shared" si="30"/>
        <v/>
      </c>
      <c r="D391" s="258" t="str">
        <f t="shared" si="31"/>
        <v/>
      </c>
      <c r="E391" s="257" t="str">
        <f>IF(D390=$I$12,SUM($E$20:E390),IF(D391="","",$H$14))</f>
        <v/>
      </c>
      <c r="F391" s="257" t="str">
        <f>IF(D390=$I$12,SUM($F$20:F390),IF(D391="","",I390*($F$12/12)))</f>
        <v/>
      </c>
      <c r="G391" s="257" t="str">
        <f>IF(D390=$I$12,SUM($G$20:G390),IF(D391="","",E391-F391))</f>
        <v/>
      </c>
      <c r="H391" s="257" t="str">
        <f t="shared" si="27"/>
        <v/>
      </c>
      <c r="I391" s="257" t="str">
        <f t="shared" si="28"/>
        <v/>
      </c>
    </row>
    <row r="392" spans="2:9">
      <c r="B392" s="257" t="str">
        <f t="shared" si="29"/>
        <v/>
      </c>
      <c r="C392" s="257" t="str">
        <f t="shared" si="30"/>
        <v/>
      </c>
      <c r="D392" s="258" t="str">
        <f t="shared" si="31"/>
        <v/>
      </c>
      <c r="E392" s="257" t="str">
        <f>IF(D391=$I$12,SUM($E$20:E391),IF(D392="","",$H$14))</f>
        <v/>
      </c>
      <c r="F392" s="257" t="str">
        <f>IF(D391=$I$12,SUM($F$20:F391),IF(D392="","",I391*($F$12/12)))</f>
        <v/>
      </c>
      <c r="G392" s="257" t="str">
        <f>IF(D391=$I$12,SUM($G$20:G391),IF(D392="","",E392-F392))</f>
        <v/>
      </c>
      <c r="H392" s="257" t="str">
        <f t="shared" si="27"/>
        <v/>
      </c>
      <c r="I392" s="257" t="str">
        <f t="shared" si="28"/>
        <v/>
      </c>
    </row>
    <row r="393" spans="2:9">
      <c r="B393" s="257" t="str">
        <f t="shared" si="29"/>
        <v/>
      </c>
      <c r="C393" s="257" t="str">
        <f t="shared" si="30"/>
        <v/>
      </c>
      <c r="D393" s="258" t="str">
        <f t="shared" si="31"/>
        <v/>
      </c>
      <c r="E393" s="257" t="str">
        <f>IF(D392=$I$12,SUM($E$20:E392),IF(D393="","",$H$14))</f>
        <v/>
      </c>
      <c r="F393" s="257" t="str">
        <f>IF(D392=$I$12,SUM($F$20:F392),IF(D393="","",I392*($F$12/12)))</f>
        <v/>
      </c>
      <c r="G393" s="257" t="str">
        <f>IF(D392=$I$12,SUM($G$20:G392),IF(D393="","",E393-F393))</f>
        <v/>
      </c>
      <c r="H393" s="257" t="str">
        <f t="shared" si="27"/>
        <v/>
      </c>
      <c r="I393" s="257" t="str">
        <f t="shared" si="28"/>
        <v/>
      </c>
    </row>
    <row r="394" spans="2:9">
      <c r="B394" s="257" t="str">
        <f t="shared" si="29"/>
        <v/>
      </c>
      <c r="C394" s="257" t="str">
        <f t="shared" si="30"/>
        <v/>
      </c>
      <c r="D394" s="258" t="str">
        <f t="shared" si="31"/>
        <v/>
      </c>
      <c r="E394" s="257" t="str">
        <f>IF(D393=$I$12,SUM($E$20:E393),IF(D394="","",$H$14))</f>
        <v/>
      </c>
      <c r="F394" s="257" t="str">
        <f>IF(D393=$I$12,SUM($F$20:F393),IF(D394="","",I393*($F$12/12)))</f>
        <v/>
      </c>
      <c r="G394" s="257" t="str">
        <f>IF(D393=$I$12,SUM($G$20:G393),IF(D394="","",E394-F394))</f>
        <v/>
      </c>
      <c r="H394" s="257" t="str">
        <f t="shared" si="27"/>
        <v/>
      </c>
      <c r="I394" s="257" t="str">
        <f t="shared" si="28"/>
        <v/>
      </c>
    </row>
    <row r="395" spans="2:9">
      <c r="B395" s="257" t="str">
        <f t="shared" si="29"/>
        <v/>
      </c>
      <c r="C395" s="257" t="str">
        <f t="shared" si="30"/>
        <v/>
      </c>
      <c r="D395" s="258" t="str">
        <f t="shared" si="31"/>
        <v/>
      </c>
      <c r="E395" s="257" t="str">
        <f>IF(D394=$I$12,SUM($E$20:E394),IF(D395="","",$H$14))</f>
        <v/>
      </c>
      <c r="F395" s="257" t="str">
        <f>IF(D394=$I$12,SUM($F$20:F394),IF(D395="","",I394*($F$12/12)))</f>
        <v/>
      </c>
      <c r="G395" s="257" t="str">
        <f>IF(D394=$I$12,SUM($G$20:G394),IF(D395="","",E395-F395))</f>
        <v/>
      </c>
      <c r="H395" s="257" t="str">
        <f t="shared" si="27"/>
        <v/>
      </c>
      <c r="I395" s="257" t="str">
        <f t="shared" si="28"/>
        <v/>
      </c>
    </row>
    <row r="396" spans="2:9">
      <c r="B396" s="257" t="str">
        <f t="shared" si="29"/>
        <v/>
      </c>
      <c r="C396" s="257" t="str">
        <f t="shared" si="30"/>
        <v/>
      </c>
      <c r="D396" s="258" t="str">
        <f t="shared" si="31"/>
        <v/>
      </c>
      <c r="E396" s="257" t="str">
        <f>IF(D395=$I$12,SUM($E$20:E395),IF(D396="","",$H$14))</f>
        <v/>
      </c>
      <c r="F396" s="257" t="str">
        <f>IF(D395=$I$12,SUM($F$20:F395),IF(D396="","",I395*($F$12/12)))</f>
        <v/>
      </c>
      <c r="G396" s="257" t="str">
        <f>IF(D395=$I$12,SUM($G$20:G395),IF(D396="","",E396-F396))</f>
        <v/>
      </c>
      <c r="H396" s="257" t="str">
        <f t="shared" si="27"/>
        <v/>
      </c>
      <c r="I396" s="257" t="str">
        <f t="shared" si="28"/>
        <v/>
      </c>
    </row>
    <row r="397" spans="2:9">
      <c r="B397" s="257" t="str">
        <f t="shared" si="29"/>
        <v/>
      </c>
      <c r="C397" s="257" t="str">
        <f t="shared" si="30"/>
        <v/>
      </c>
      <c r="D397" s="258" t="str">
        <f t="shared" si="31"/>
        <v/>
      </c>
      <c r="E397" s="257" t="str">
        <f>IF(D396=$I$12,SUM($E$20:E396),IF(D397="","",$H$14))</f>
        <v/>
      </c>
      <c r="F397" s="257" t="str">
        <f>IF(D396=$I$12,SUM($F$20:F396),IF(D397="","",I396*($F$12/12)))</f>
        <v/>
      </c>
      <c r="G397" s="257" t="str">
        <f>IF(D396=$I$12,SUM($G$20:G396),IF(D397="","",E397-F397))</f>
        <v/>
      </c>
      <c r="H397" s="257" t="str">
        <f t="shared" si="27"/>
        <v/>
      </c>
      <c r="I397" s="257" t="str">
        <f t="shared" si="28"/>
        <v/>
      </c>
    </row>
    <row r="398" spans="2:9">
      <c r="B398" s="257" t="str">
        <f t="shared" si="29"/>
        <v/>
      </c>
      <c r="C398" s="257" t="str">
        <f t="shared" si="30"/>
        <v/>
      </c>
      <c r="D398" s="258" t="str">
        <f t="shared" si="31"/>
        <v/>
      </c>
      <c r="E398" s="257" t="str">
        <f>IF(D397=$I$12,SUM($E$20:E397),IF(D398="","",$H$14))</f>
        <v/>
      </c>
      <c r="F398" s="257" t="str">
        <f>IF(D397=$I$12,SUM($F$20:F397),IF(D398="","",I397*($F$12/12)))</f>
        <v/>
      </c>
      <c r="G398" s="257" t="str">
        <f>IF(D397=$I$12,SUM($G$20:G397),IF(D398="","",E398-F398))</f>
        <v/>
      </c>
      <c r="H398" s="257" t="str">
        <f t="shared" si="27"/>
        <v/>
      </c>
      <c r="I398" s="257" t="str">
        <f t="shared" si="28"/>
        <v/>
      </c>
    </row>
    <row r="399" spans="2:9">
      <c r="B399" s="257" t="str">
        <f t="shared" si="29"/>
        <v/>
      </c>
      <c r="C399" s="257" t="str">
        <f t="shared" si="30"/>
        <v/>
      </c>
      <c r="D399" s="258" t="str">
        <f t="shared" si="31"/>
        <v/>
      </c>
      <c r="E399" s="257" t="str">
        <f>IF(D398=$I$12,SUM($E$20:E398),IF(D399="","",$H$14))</f>
        <v/>
      </c>
      <c r="F399" s="257" t="str">
        <f>IF(D398=$I$12,SUM($F$20:F398),IF(D399="","",I398*($F$12/12)))</f>
        <v/>
      </c>
      <c r="G399" s="257" t="str">
        <f>IF(D398=$I$12,SUM($G$20:G398),IF(D399="","",E399-F399))</f>
        <v/>
      </c>
      <c r="H399" s="257" t="str">
        <f t="shared" si="27"/>
        <v/>
      </c>
      <c r="I399" s="257" t="str">
        <f t="shared" si="28"/>
        <v/>
      </c>
    </row>
    <row r="400" spans="2:9">
      <c r="B400" s="257" t="str">
        <f t="shared" si="29"/>
        <v/>
      </c>
      <c r="C400" s="257" t="str">
        <f t="shared" si="30"/>
        <v/>
      </c>
      <c r="D400" s="258" t="str">
        <f t="shared" si="31"/>
        <v/>
      </c>
      <c r="E400" s="257" t="str">
        <f>IF(D399=$I$12,SUM($E$20:E399),IF(D400="","",$H$14))</f>
        <v/>
      </c>
      <c r="F400" s="257" t="str">
        <f>IF(D399=$I$12,SUM($F$20:F399),IF(D400="","",I399*($F$12/12)))</f>
        <v/>
      </c>
      <c r="G400" s="257" t="str">
        <f>IF(D399=$I$12,SUM($G$20:G399),IF(D400="","",E400-F400))</f>
        <v/>
      </c>
      <c r="H400" s="257" t="str">
        <f t="shared" si="27"/>
        <v/>
      </c>
      <c r="I400" s="257" t="str">
        <f t="shared" si="28"/>
        <v/>
      </c>
    </row>
    <row r="401" spans="2:9">
      <c r="B401" s="257" t="str">
        <f t="shared" si="29"/>
        <v/>
      </c>
      <c r="C401" s="257" t="str">
        <f t="shared" si="30"/>
        <v/>
      </c>
      <c r="D401" s="258" t="str">
        <f t="shared" si="31"/>
        <v/>
      </c>
      <c r="E401" s="257" t="str">
        <f>IF(D400=$I$12,SUM($E$20:E400),IF(D401="","",$H$14))</f>
        <v/>
      </c>
      <c r="F401" s="257" t="str">
        <f>IF(D400=$I$12,SUM($F$20:F400),IF(D401="","",I400*($F$12/12)))</f>
        <v/>
      </c>
      <c r="G401" s="257" t="str">
        <f>IF(D400=$I$12,SUM($G$20:G400),IF(D401="","",E401-F401))</f>
        <v/>
      </c>
      <c r="H401" s="257" t="str">
        <f t="shared" si="27"/>
        <v/>
      </c>
      <c r="I401" s="257" t="str">
        <f t="shared" si="28"/>
        <v/>
      </c>
    </row>
    <row r="402" spans="2:9">
      <c r="B402" s="257" t="str">
        <f t="shared" si="29"/>
        <v/>
      </c>
      <c r="C402" s="257" t="str">
        <f t="shared" si="30"/>
        <v/>
      </c>
      <c r="D402" s="258" t="str">
        <f t="shared" si="31"/>
        <v/>
      </c>
      <c r="E402" s="257" t="str">
        <f>IF(D401=$I$12,SUM($E$20:E401),IF(D402="","",$H$14))</f>
        <v/>
      </c>
      <c r="F402" s="257" t="str">
        <f>IF(D401=$I$12,SUM($F$20:F401),IF(D402="","",I401*($F$12/12)))</f>
        <v/>
      </c>
      <c r="G402" s="257" t="str">
        <f>IF(D401=$I$12,SUM($G$20:G401),IF(D402="","",E402-F402))</f>
        <v/>
      </c>
      <c r="H402" s="257" t="str">
        <f t="shared" si="27"/>
        <v/>
      </c>
      <c r="I402" s="257" t="str">
        <f t="shared" si="28"/>
        <v/>
      </c>
    </row>
    <row r="403" spans="2:9">
      <c r="B403" s="257" t="str">
        <f t="shared" si="29"/>
        <v/>
      </c>
      <c r="C403" s="257" t="str">
        <f t="shared" si="30"/>
        <v/>
      </c>
      <c r="D403" s="258" t="str">
        <f t="shared" si="31"/>
        <v/>
      </c>
      <c r="E403" s="257" t="str">
        <f>IF(D402=$I$12,SUM($E$20:E402),IF(D403="","",$H$14))</f>
        <v/>
      </c>
      <c r="F403" s="257" t="str">
        <f>IF(D402=$I$12,SUM($F$20:F402),IF(D403="","",I402*($F$12/12)))</f>
        <v/>
      </c>
      <c r="G403" s="257" t="str">
        <f>IF(D402=$I$12,SUM($G$20:G402),IF(D403="","",E403-F403))</f>
        <v/>
      </c>
      <c r="H403" s="257" t="str">
        <f t="shared" si="27"/>
        <v/>
      </c>
      <c r="I403" s="257" t="str">
        <f t="shared" si="28"/>
        <v/>
      </c>
    </row>
    <row r="404" spans="2:9">
      <c r="B404" s="257" t="str">
        <f t="shared" si="29"/>
        <v/>
      </c>
      <c r="C404" s="257" t="str">
        <f t="shared" si="30"/>
        <v/>
      </c>
      <c r="D404" s="258" t="str">
        <f t="shared" si="31"/>
        <v/>
      </c>
      <c r="E404" s="257" t="str">
        <f>IF(D403=$I$12,SUM($E$20:E403),IF(D404="","",$H$14))</f>
        <v/>
      </c>
      <c r="F404" s="257" t="str">
        <f>IF(D403=$I$12,SUM($F$20:F403),IF(D404="","",I403*($F$12/12)))</f>
        <v/>
      </c>
      <c r="G404" s="257" t="str">
        <f>IF(D403=$I$12,SUM($G$20:G403),IF(D404="","",E404-F404))</f>
        <v/>
      </c>
      <c r="H404" s="257" t="str">
        <f>IF(D403=$I$12,0,IF(D404="","",H403+G404))</f>
        <v/>
      </c>
      <c r="I404" s="257" t="str">
        <f>IF(D403=$I$12,0,IF(D404="","",I403-G404))</f>
        <v/>
      </c>
    </row>
    <row r="405" spans="2:9">
      <c r="B405" s="257" t="str">
        <f>IF(D405="","",(B404+1)-(12*(C405-C404)))</f>
        <v/>
      </c>
      <c r="C405" s="257" t="str">
        <f>IF(D405="","",IF(B404=12,C404+1,C404))</f>
        <v/>
      </c>
      <c r="D405" s="258" t="str">
        <f>IF(D404="","",IF(D404=INT(ROUND($I$12,0)),"",D404+1))</f>
        <v/>
      </c>
      <c r="E405" s="257" t="str">
        <f>IF(D404=$I$12,SUM($E$20:E404),IF(D405="","",$H$14))</f>
        <v/>
      </c>
      <c r="F405" s="257" t="str">
        <f>IF(D404=$I$12,SUM($F$20:F404),IF(D405="","",I404*($F$12/12)))</f>
        <v/>
      </c>
      <c r="G405" s="257" t="str">
        <f>IF(D404=$I$12,SUM($G$20:G404),IF(D405="","",E405-F405))</f>
        <v/>
      </c>
      <c r="H405" s="257" t="str">
        <f>IF(D404=$I$12,0,IF(D405="","",H404+G405))</f>
        <v/>
      </c>
      <c r="I405" s="257" t="str">
        <f>IF(D404=$I$12,0,IF(D405="","",I404-G405))</f>
        <v/>
      </c>
    </row>
    <row r="406" spans="2:9">
      <c r="B406" s="257" t="str">
        <f>IF(D406="","",(B405+1)-(12*(C406-C405)))</f>
        <v/>
      </c>
      <c r="C406" s="257" t="str">
        <f>IF(D406="","",IF(B405=12,C405+1,C405))</f>
        <v/>
      </c>
      <c r="D406" s="258" t="str">
        <f>IF(D405="","",IF(D405=INT(ROUND($I$12,0)),"",D405+1))</f>
        <v/>
      </c>
      <c r="E406" s="257" t="str">
        <f>IF(D405=$I$12,SUM($E$20:E405),IF(D406="","",$H$14))</f>
        <v/>
      </c>
      <c r="F406" s="257" t="str">
        <f>IF(D405=$I$12,SUM($F$20:F405),IF(D406="","",I405*($F$12/12)))</f>
        <v/>
      </c>
      <c r="G406" s="257" t="str">
        <f>IF(D405=$I$12,SUM($G$20:G405),IF(D406="","",E406-F406))</f>
        <v/>
      </c>
      <c r="H406" s="257" t="str">
        <f>IF(D405=$I$12,0,IF(D406="","",H405+G406))</f>
        <v/>
      </c>
      <c r="I406" s="257" t="str">
        <f>IF(D405=$I$12,0,IF(D406="","",I405-G406))</f>
        <v/>
      </c>
    </row>
    <row r="407" spans="2:9">
      <c r="B407" s="257" t="str">
        <f>IF(D407="","",(B406+1)-(12*(C407-C406)))</f>
        <v/>
      </c>
      <c r="C407" s="257" t="str">
        <f>IF(D407="","",IF(B406=12,C406+1,C406))</f>
        <v/>
      </c>
      <c r="D407" s="258" t="str">
        <f>IF(D406="","",IF(D406=INT(ROUND($I$12,0)),"",D406+1))</f>
        <v/>
      </c>
      <c r="E407" s="257" t="str">
        <f>IF(D406=$I$12,SUM($E$20:E406),IF(D407="","",$H$14))</f>
        <v/>
      </c>
      <c r="F407" s="257" t="str">
        <f>IF(D406=$I$12,SUM($F$20:F406),IF(D407="","",I406*($F$12/12)))</f>
        <v/>
      </c>
      <c r="G407" s="257" t="str">
        <f>IF(D406=$I$12,SUM($G$20:G406),IF(D407="","",E407-F407))</f>
        <v/>
      </c>
      <c r="H407" s="257" t="str">
        <f>IF(D406=$I$12,0,IF(D407="","",H406+G407))</f>
        <v/>
      </c>
      <c r="I407" s="257" t="str">
        <f>IF(D406=$I$12,0,IF(D407="","",I406-G407))</f>
        <v/>
      </c>
    </row>
  </sheetData>
  <sheetProtection sheet="1"/>
  <mergeCells count="5">
    <mergeCell ref="B9:I9"/>
    <mergeCell ref="B10:D10"/>
    <mergeCell ref="B11:D11"/>
    <mergeCell ref="L10:M11"/>
    <mergeCell ref="L24:M32"/>
  </mergeCells>
  <phoneticPr fontId="0" type="noConversion"/>
  <hyperlinks>
    <hyperlink ref="L10" location="Principal!A1" display="IR A MENU PRINCIPAL" xr:uid="{00000000-0004-0000-0400-000000000000}"/>
    <hyperlink ref="L10:M11" location="Principal!A1" tooltip="Enlace al MENU PRINCIPAL" display="IR A MENU PRINCIPAL" xr:uid="{00000000-0004-0000-0400-000001000000}"/>
  </hyperlinks>
  <pageMargins left="0.75" right="0.75" top="1" bottom="1" header="0" footer="0"/>
  <pageSetup paperSize="9"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8:I108"/>
  <sheetViews>
    <sheetView topLeftCell="A11" zoomScale="85" zoomScaleNormal="85" workbookViewId="0">
      <selection activeCell="F55" sqref="F55"/>
    </sheetView>
  </sheetViews>
  <sheetFormatPr baseColWidth="10" defaultRowHeight="12.75"/>
  <cols>
    <col min="1" max="1" width="11.42578125" style="339"/>
    <col min="2" max="2" width="35" style="339" bestFit="1" customWidth="1"/>
    <col min="3" max="3" width="12.42578125" style="339" bestFit="1" customWidth="1"/>
    <col min="4" max="4" width="6.28515625" style="339" customWidth="1"/>
    <col min="5" max="5" width="33.42578125" style="339" bestFit="1" customWidth="1"/>
    <col min="6" max="6" width="12.42578125" style="339" bestFit="1" customWidth="1"/>
    <col min="7" max="8" width="11.42578125" style="339"/>
    <col min="9" max="9" width="22.140625" style="339" customWidth="1"/>
    <col min="10" max="16384" width="11.42578125" style="339"/>
  </cols>
  <sheetData>
    <row r="8" spans="1:9" ht="13.5" thickBot="1"/>
    <row r="9" spans="1:9" s="337" customFormat="1" ht="18.75" thickBot="1">
      <c r="B9" s="502" t="s">
        <v>109</v>
      </c>
      <c r="C9" s="503"/>
      <c r="D9" s="503"/>
      <c r="E9" s="503"/>
      <c r="F9" s="504"/>
    </row>
    <row r="10" spans="1:9" s="338" customFormat="1" ht="16.5" thickBot="1">
      <c r="H10" s="529" t="s">
        <v>84</v>
      </c>
      <c r="I10" s="530"/>
    </row>
    <row r="11" spans="1:9" s="338" customFormat="1" ht="16.5" thickBot="1">
      <c r="A11" s="339"/>
      <c r="B11" s="505" t="s">
        <v>186</v>
      </c>
      <c r="C11" s="506"/>
      <c r="E11" s="505" t="s">
        <v>171</v>
      </c>
      <c r="F11" s="506"/>
      <c r="H11" s="531"/>
      <c r="I11" s="532"/>
    </row>
    <row r="12" spans="1:9" s="338" customFormat="1" ht="16.5" thickBot="1"/>
    <row r="13" spans="1:9" ht="12.75" customHeight="1">
      <c r="B13" s="340" t="s">
        <v>268</v>
      </c>
      <c r="C13" s="107">
        <v>500</v>
      </c>
      <c r="E13" s="340" t="s">
        <v>274</v>
      </c>
      <c r="F13" s="103">
        <v>0</v>
      </c>
      <c r="H13" s="487" t="s">
        <v>69</v>
      </c>
      <c r="I13" s="511"/>
    </row>
    <row r="14" spans="1:9">
      <c r="B14" s="341" t="s">
        <v>269</v>
      </c>
      <c r="C14" s="108">
        <v>0</v>
      </c>
      <c r="E14" s="341" t="s">
        <v>275</v>
      </c>
      <c r="F14" s="104">
        <v>0</v>
      </c>
      <c r="H14" s="512"/>
      <c r="I14" s="513"/>
    </row>
    <row r="15" spans="1:9" ht="13.5" thickBot="1">
      <c r="B15" s="342" t="s">
        <v>298</v>
      </c>
      <c r="C15" s="113">
        <v>2500</v>
      </c>
      <c r="E15" s="341" t="s">
        <v>227</v>
      </c>
      <c r="F15" s="104">
        <v>0</v>
      </c>
      <c r="H15" s="512"/>
      <c r="I15" s="513"/>
    </row>
    <row r="16" spans="1:9" ht="13.5" thickBot="1">
      <c r="E16" s="341" t="s">
        <v>276</v>
      </c>
      <c r="F16" s="104">
        <v>0</v>
      </c>
      <c r="H16" s="512"/>
      <c r="I16" s="513"/>
    </row>
    <row r="17" spans="2:9" ht="13.5" thickBot="1">
      <c r="B17" s="343" t="s">
        <v>189</v>
      </c>
      <c r="C17" s="344">
        <f>SUM(C13:C15)</f>
        <v>3000</v>
      </c>
      <c r="E17" s="341" t="s">
        <v>367</v>
      </c>
      <c r="F17" s="104">
        <v>0</v>
      </c>
      <c r="H17" s="512"/>
      <c r="I17" s="513"/>
    </row>
    <row r="18" spans="2:9">
      <c r="C18" s="345"/>
      <c r="E18" s="341" t="s">
        <v>368</v>
      </c>
      <c r="F18" s="104">
        <v>0</v>
      </c>
      <c r="H18" s="512"/>
      <c r="I18" s="513"/>
    </row>
    <row r="19" spans="2:9">
      <c r="E19" s="341" t="s">
        <v>387</v>
      </c>
      <c r="F19" s="104">
        <v>0</v>
      </c>
      <c r="H19" s="512"/>
      <c r="I19" s="513"/>
    </row>
    <row r="20" spans="2:9" ht="13.5" thickBot="1">
      <c r="E20" s="342" t="s">
        <v>177</v>
      </c>
      <c r="F20" s="105">
        <v>0</v>
      </c>
      <c r="H20" s="512"/>
      <c r="I20" s="513"/>
    </row>
    <row r="21" spans="2:9" ht="13.5" thickBot="1">
      <c r="F21" s="279"/>
      <c r="H21" s="514"/>
      <c r="I21" s="515"/>
    </row>
    <row r="22" spans="2:9" ht="16.5" thickBot="1">
      <c r="B22" s="505" t="s">
        <v>17</v>
      </c>
      <c r="C22" s="506"/>
      <c r="E22" s="343" t="s">
        <v>270</v>
      </c>
      <c r="F22" s="344">
        <f>SUM(F13:F20)</f>
        <v>0</v>
      </c>
    </row>
    <row r="23" spans="2:9" ht="16.5" thickBot="1">
      <c r="B23" s="338"/>
      <c r="C23" s="338"/>
      <c r="F23" s="345"/>
    </row>
    <row r="24" spans="2:9">
      <c r="B24" s="340" t="s">
        <v>272</v>
      </c>
      <c r="C24" s="103">
        <v>0</v>
      </c>
      <c r="E24" s="346"/>
      <c r="F24" s="347"/>
    </row>
    <row r="25" spans="2:9" ht="13.5" thickBot="1">
      <c r="B25" s="342" t="s">
        <v>273</v>
      </c>
      <c r="C25" s="105">
        <v>0</v>
      </c>
    </row>
    <row r="26" spans="2:9" ht="13.5" thickBot="1"/>
    <row r="27" spans="2:9" ht="13.5" thickBot="1">
      <c r="B27" s="343" t="s">
        <v>18</v>
      </c>
      <c r="C27" s="344">
        <f>SUM(C24:C25)</f>
        <v>0</v>
      </c>
    </row>
    <row r="29" spans="2:9" ht="13.5" thickBot="1"/>
    <row r="30" spans="2:9" ht="16.5" thickBot="1">
      <c r="B30" s="505" t="s">
        <v>19</v>
      </c>
      <c r="C30" s="506"/>
    </row>
    <row r="31" spans="2:9">
      <c r="B31" s="276" t="s">
        <v>107</v>
      </c>
      <c r="C31" s="276">
        <f>'Balance Situación'!C31</f>
        <v>0</v>
      </c>
    </row>
    <row r="32" spans="2:9" ht="13.5" thickBot="1">
      <c r="B32" s="276" t="s">
        <v>108</v>
      </c>
      <c r="C32" s="276">
        <v>0</v>
      </c>
    </row>
    <row r="33" spans="2:6" ht="13.5" thickBot="1">
      <c r="B33" s="348" t="s">
        <v>282</v>
      </c>
      <c r="C33" s="277">
        <f>'Cuenta Tesorería'!C48</f>
        <v>5033.4601176859505</v>
      </c>
      <c r="E33" s="349"/>
      <c r="F33" s="350"/>
    </row>
    <row r="34" spans="2:6" ht="13.5" thickBot="1">
      <c r="C34" s="345"/>
      <c r="E34" s="349"/>
      <c r="F34" s="351"/>
    </row>
    <row r="35" spans="2:6" ht="13.5" thickBot="1">
      <c r="B35" s="343" t="s">
        <v>20</v>
      </c>
      <c r="C35" s="344">
        <f>SUM(C31:C33)</f>
        <v>5033.4601176859505</v>
      </c>
      <c r="E35" s="352"/>
      <c r="F35" s="278">
        <f>SUM(F31:F33)</f>
        <v>0</v>
      </c>
    </row>
    <row r="37" spans="2:6" ht="13.5" thickBot="1"/>
    <row r="38" spans="2:6" ht="13.5" thickBot="1">
      <c r="B38" s="556" t="s">
        <v>180</v>
      </c>
      <c r="C38" s="557"/>
      <c r="D38" s="558"/>
      <c r="E38" s="353" t="s">
        <v>179</v>
      </c>
      <c r="F38" s="450">
        <v>0.21</v>
      </c>
    </row>
    <row r="39" spans="2:6" ht="13.5" thickBot="1"/>
    <row r="40" spans="2:6" ht="13.5" thickBot="1">
      <c r="B40" s="559">
        <f>SUM(C13,C14,C15,F22,C27)</f>
        <v>3000</v>
      </c>
      <c r="C40" s="560"/>
      <c r="D40" s="561"/>
      <c r="E40" s="562">
        <f>B40*F38</f>
        <v>630</v>
      </c>
      <c r="F40" s="563"/>
    </row>
    <row r="42" spans="2:6" ht="13.5" thickBot="1"/>
    <row r="43" spans="2:6" ht="18.75" thickBot="1">
      <c r="B43" s="502" t="s">
        <v>110</v>
      </c>
      <c r="C43" s="503"/>
      <c r="D43" s="503"/>
      <c r="E43" s="503"/>
      <c r="F43" s="504"/>
    </row>
    <row r="44" spans="2:6" ht="16.5" thickBot="1">
      <c r="B44" s="338"/>
      <c r="C44" s="338"/>
      <c r="D44" s="338"/>
      <c r="E44" s="338"/>
      <c r="F44" s="338"/>
    </row>
    <row r="45" spans="2:6" ht="16.5" thickBot="1">
      <c r="B45" s="505" t="s">
        <v>186</v>
      </c>
      <c r="C45" s="506"/>
      <c r="D45" s="338"/>
      <c r="E45" s="505" t="s">
        <v>171</v>
      </c>
      <c r="F45" s="506"/>
    </row>
    <row r="46" spans="2:6" ht="16.5" thickBot="1">
      <c r="B46" s="338"/>
      <c r="C46" s="338"/>
      <c r="D46" s="338"/>
      <c r="E46" s="338"/>
      <c r="F46" s="338"/>
    </row>
    <row r="47" spans="2:6">
      <c r="B47" s="340" t="s">
        <v>268</v>
      </c>
      <c r="C47" s="107">
        <v>500</v>
      </c>
      <c r="E47" s="340" t="s">
        <v>274</v>
      </c>
      <c r="F47" s="103">
        <v>0</v>
      </c>
    </row>
    <row r="48" spans="2:6">
      <c r="B48" s="341" t="s">
        <v>269</v>
      </c>
      <c r="C48" s="108">
        <v>0</v>
      </c>
      <c r="E48" s="341" t="s">
        <v>275</v>
      </c>
      <c r="F48" s="104">
        <v>0</v>
      </c>
    </row>
    <row r="49" spans="2:6" ht="13.5" thickBot="1">
      <c r="B49" s="342" t="s">
        <v>298</v>
      </c>
      <c r="C49" s="113">
        <v>2800</v>
      </c>
      <c r="E49" s="341" t="s">
        <v>227</v>
      </c>
      <c r="F49" s="104">
        <v>0</v>
      </c>
    </row>
    <row r="50" spans="2:6" ht="13.5" thickBot="1">
      <c r="E50" s="341" t="s">
        <v>276</v>
      </c>
      <c r="F50" s="104">
        <v>0</v>
      </c>
    </row>
    <row r="51" spans="2:6" ht="13.5" thickBot="1">
      <c r="B51" s="343" t="s">
        <v>189</v>
      </c>
      <c r="C51" s="344">
        <f>SUM(C47:C49)</f>
        <v>3300</v>
      </c>
      <c r="E51" s="341" t="s">
        <v>367</v>
      </c>
      <c r="F51" s="104">
        <v>1000</v>
      </c>
    </row>
    <row r="52" spans="2:6">
      <c r="C52" s="345"/>
      <c r="E52" s="341" t="s">
        <v>368</v>
      </c>
      <c r="F52" s="104">
        <v>2000</v>
      </c>
    </row>
    <row r="53" spans="2:6">
      <c r="E53" s="341" t="s">
        <v>387</v>
      </c>
      <c r="F53" s="104">
        <v>0</v>
      </c>
    </row>
    <row r="54" spans="2:6" ht="13.5" thickBot="1">
      <c r="E54" s="342" t="s">
        <v>177</v>
      </c>
      <c r="F54" s="105">
        <v>1200</v>
      </c>
    </row>
    <row r="55" spans="2:6" ht="13.5" thickBot="1">
      <c r="F55" s="279"/>
    </row>
    <row r="56" spans="2:6" ht="16.5" thickBot="1">
      <c r="B56" s="505" t="s">
        <v>17</v>
      </c>
      <c r="C56" s="506"/>
      <c r="E56" s="343" t="s">
        <v>270</v>
      </c>
      <c r="F56" s="344">
        <f>SUM(F47:F54)</f>
        <v>4200</v>
      </c>
    </row>
    <row r="57" spans="2:6" ht="16.5" thickBot="1">
      <c r="B57" s="338"/>
      <c r="C57" s="338"/>
      <c r="F57" s="345"/>
    </row>
    <row r="58" spans="2:6">
      <c r="B58" s="340" t="s">
        <v>272</v>
      </c>
      <c r="C58" s="103">
        <v>6000</v>
      </c>
      <c r="E58" s="346"/>
      <c r="F58" s="347"/>
    </row>
    <row r="59" spans="2:6" ht="13.5" thickBot="1">
      <c r="B59" s="342" t="s">
        <v>273</v>
      </c>
      <c r="C59" s="105">
        <v>0</v>
      </c>
    </row>
    <row r="60" spans="2:6" ht="13.5" thickBot="1"/>
    <row r="61" spans="2:6" ht="13.5" thickBot="1">
      <c r="B61" s="343" t="s">
        <v>18</v>
      </c>
      <c r="C61" s="344">
        <f>SUM(C58:C59)</f>
        <v>6000</v>
      </c>
    </row>
    <row r="63" spans="2:6" ht="13.5" thickBot="1"/>
    <row r="64" spans="2:6" ht="16.5" thickBot="1">
      <c r="B64" s="505" t="s">
        <v>19</v>
      </c>
      <c r="C64" s="506"/>
    </row>
    <row r="65" spans="2:6">
      <c r="B65" s="276" t="s">
        <v>107</v>
      </c>
      <c r="C65" s="276">
        <v>0</v>
      </c>
    </row>
    <row r="66" spans="2:6" ht="13.5" thickBot="1">
      <c r="B66" s="276" t="s">
        <v>108</v>
      </c>
      <c r="C66" s="276">
        <v>0</v>
      </c>
    </row>
    <row r="67" spans="2:6" ht="13.5" thickBot="1">
      <c r="B67" s="348" t="s">
        <v>282</v>
      </c>
      <c r="C67" s="277">
        <f>'Cuenta Tesorería'!D48</f>
        <v>-20155.711322975207</v>
      </c>
      <c r="E67" s="349"/>
      <c r="F67" s="350"/>
    </row>
    <row r="68" spans="2:6" ht="13.5" thickBot="1">
      <c r="C68" s="345"/>
      <c r="E68" s="349"/>
      <c r="F68" s="351"/>
    </row>
    <row r="69" spans="2:6" ht="13.5" thickBot="1">
      <c r="B69" s="343" t="s">
        <v>20</v>
      </c>
      <c r="C69" s="344">
        <f>SUM(C65:C67)</f>
        <v>-20155.711322975207</v>
      </c>
      <c r="E69" s="352"/>
      <c r="F69" s="278"/>
    </row>
    <row r="71" spans="2:6" ht="13.5" thickBot="1"/>
    <row r="72" spans="2:6" ht="13.5" thickBot="1">
      <c r="B72" s="556" t="s">
        <v>180</v>
      </c>
      <c r="C72" s="557"/>
      <c r="D72" s="558"/>
      <c r="E72" s="353" t="s">
        <v>179</v>
      </c>
      <c r="F72" s="450">
        <v>0.21</v>
      </c>
    </row>
    <row r="73" spans="2:6" ht="13.5" thickBot="1"/>
    <row r="74" spans="2:6" ht="13.5" thickBot="1">
      <c r="B74" s="559">
        <f>SUM(C47,C48,C49,F56,C61)</f>
        <v>13500</v>
      </c>
      <c r="C74" s="560"/>
      <c r="D74" s="561"/>
      <c r="E74" s="562">
        <f>B74*F72</f>
        <v>2835</v>
      </c>
      <c r="F74" s="563"/>
    </row>
    <row r="76" spans="2:6" ht="13.5" thickBot="1"/>
    <row r="77" spans="2:6" ht="18.75" thickBot="1">
      <c r="B77" s="502" t="s">
        <v>111</v>
      </c>
      <c r="C77" s="503"/>
      <c r="D77" s="503"/>
      <c r="E77" s="503"/>
      <c r="F77" s="504"/>
    </row>
    <row r="78" spans="2:6" ht="16.5" thickBot="1">
      <c r="B78" s="338"/>
      <c r="C78" s="338"/>
      <c r="D78" s="338"/>
      <c r="E78" s="338"/>
      <c r="F78" s="338"/>
    </row>
    <row r="79" spans="2:6" ht="16.5" thickBot="1">
      <c r="B79" s="505" t="s">
        <v>186</v>
      </c>
      <c r="C79" s="506"/>
      <c r="D79" s="338"/>
      <c r="E79" s="505" t="s">
        <v>171</v>
      </c>
      <c r="F79" s="506"/>
    </row>
    <row r="80" spans="2:6" ht="16.5" thickBot="1">
      <c r="B80" s="338"/>
      <c r="C80" s="338"/>
      <c r="D80" s="338"/>
      <c r="E80" s="338"/>
      <c r="F80" s="338"/>
    </row>
    <row r="81" spans="2:6">
      <c r="B81" s="340" t="s">
        <v>268</v>
      </c>
      <c r="C81" s="107">
        <v>500</v>
      </c>
      <c r="E81" s="340" t="s">
        <v>274</v>
      </c>
      <c r="F81" s="103">
        <v>0</v>
      </c>
    </row>
    <row r="82" spans="2:6">
      <c r="B82" s="341" t="s">
        <v>269</v>
      </c>
      <c r="C82" s="108">
        <v>0</v>
      </c>
      <c r="E82" s="341" t="s">
        <v>275</v>
      </c>
      <c r="F82" s="104">
        <v>0</v>
      </c>
    </row>
    <row r="83" spans="2:6" ht="13.5" thickBot="1">
      <c r="B83" s="342" t="s">
        <v>298</v>
      </c>
      <c r="C83" s="113">
        <v>3000</v>
      </c>
      <c r="E83" s="341" t="s">
        <v>227</v>
      </c>
      <c r="F83" s="104">
        <v>0</v>
      </c>
    </row>
    <row r="84" spans="2:6" ht="13.5" thickBot="1">
      <c r="E84" s="341" t="s">
        <v>276</v>
      </c>
      <c r="F84" s="104">
        <v>0</v>
      </c>
    </row>
    <row r="85" spans="2:6" ht="13.5" thickBot="1">
      <c r="B85" s="343" t="s">
        <v>189</v>
      </c>
      <c r="C85" s="344">
        <f>SUM(C81:C83)</f>
        <v>3500</v>
      </c>
      <c r="E85" s="341" t="s">
        <v>367</v>
      </c>
      <c r="F85" s="104">
        <v>1000</v>
      </c>
    </row>
    <row r="86" spans="2:6">
      <c r="C86" s="345"/>
      <c r="E86" s="341" t="s">
        <v>368</v>
      </c>
      <c r="F86" s="104">
        <v>2000</v>
      </c>
    </row>
    <row r="87" spans="2:6">
      <c r="E87" s="341" t="s">
        <v>387</v>
      </c>
      <c r="F87" s="104">
        <v>0</v>
      </c>
    </row>
    <row r="88" spans="2:6" ht="13.5" thickBot="1">
      <c r="E88" s="342" t="s">
        <v>177</v>
      </c>
      <c r="F88" s="105">
        <v>1200</v>
      </c>
    </row>
    <row r="89" spans="2:6" ht="13.5" thickBot="1">
      <c r="F89" s="279"/>
    </row>
    <row r="90" spans="2:6" ht="16.5" thickBot="1">
      <c r="B90" s="505" t="s">
        <v>17</v>
      </c>
      <c r="C90" s="506"/>
      <c r="E90" s="343" t="s">
        <v>270</v>
      </c>
      <c r="F90" s="344">
        <f>SUM(F81:F88)</f>
        <v>4200</v>
      </c>
    </row>
    <row r="91" spans="2:6" ht="16.5" thickBot="1">
      <c r="B91" s="338"/>
      <c r="C91" s="338"/>
      <c r="F91" s="345"/>
    </row>
    <row r="92" spans="2:6">
      <c r="B92" s="340" t="s">
        <v>272</v>
      </c>
      <c r="C92" s="103">
        <v>6000</v>
      </c>
      <c r="E92" s="346"/>
      <c r="F92" s="347"/>
    </row>
    <row r="93" spans="2:6" ht="13.5" thickBot="1">
      <c r="B93" s="342" t="s">
        <v>273</v>
      </c>
      <c r="C93" s="105">
        <v>0</v>
      </c>
    </row>
    <row r="94" spans="2:6" ht="13.5" thickBot="1"/>
    <row r="95" spans="2:6" ht="13.5" thickBot="1">
      <c r="B95" s="343" t="s">
        <v>18</v>
      </c>
      <c r="C95" s="344">
        <f>SUM(C92:C93)</f>
        <v>6000</v>
      </c>
    </row>
    <row r="97" spans="2:9" ht="13.5" thickBot="1"/>
    <row r="98" spans="2:9" ht="16.5" thickBot="1">
      <c r="B98" s="505" t="s">
        <v>19</v>
      </c>
      <c r="C98" s="506"/>
    </row>
    <row r="99" spans="2:9">
      <c r="B99" s="276" t="s">
        <v>107</v>
      </c>
      <c r="C99" s="276">
        <v>0</v>
      </c>
    </row>
    <row r="100" spans="2:9" ht="13.5" thickBot="1">
      <c r="B100" s="276" t="s">
        <v>108</v>
      </c>
      <c r="C100" s="276">
        <v>0</v>
      </c>
    </row>
    <row r="101" spans="2:9" ht="13.5" thickBot="1">
      <c r="B101" s="348" t="s">
        <v>282</v>
      </c>
      <c r="C101" s="277">
        <f>'Cuenta Tesorería'!E48</f>
        <v>-123040.26773421487</v>
      </c>
      <c r="E101" s="349"/>
      <c r="F101" s="350"/>
    </row>
    <row r="102" spans="2:9" ht="13.5" thickBot="1">
      <c r="C102" s="345"/>
      <c r="E102" s="349"/>
      <c r="F102" s="351"/>
    </row>
    <row r="103" spans="2:9" ht="13.5" thickBot="1">
      <c r="B103" s="343" t="s">
        <v>20</v>
      </c>
      <c r="C103" s="344">
        <f>SUM(C99:C101)</f>
        <v>-123040.26773421487</v>
      </c>
      <c r="E103" s="352"/>
      <c r="F103" s="278"/>
    </row>
    <row r="105" spans="2:9" ht="13.5" thickBot="1"/>
    <row r="106" spans="2:9" ht="13.5" thickBot="1">
      <c r="B106" s="556" t="s">
        <v>180</v>
      </c>
      <c r="C106" s="557"/>
      <c r="D106" s="558"/>
      <c r="E106" s="353" t="s">
        <v>179</v>
      </c>
      <c r="F106" s="450">
        <v>0.21</v>
      </c>
    </row>
    <row r="107" spans="2:9" ht="13.5" thickBot="1">
      <c r="H107" s="529" t="s">
        <v>84</v>
      </c>
      <c r="I107" s="530"/>
    </row>
    <row r="108" spans="2:9" ht="13.5" thickBot="1">
      <c r="B108" s="559">
        <f>SUM(C81,C82,C83,F90,C95)</f>
        <v>13700</v>
      </c>
      <c r="C108" s="560"/>
      <c r="D108" s="561"/>
      <c r="E108" s="562">
        <f>B108*F106</f>
        <v>2877</v>
      </c>
      <c r="F108" s="563"/>
      <c r="H108" s="531"/>
      <c r="I108" s="532"/>
    </row>
  </sheetData>
  <sheetProtection sheet="1"/>
  <mergeCells count="27">
    <mergeCell ref="H107:I108"/>
    <mergeCell ref="H13:I21"/>
    <mergeCell ref="B9:F9"/>
    <mergeCell ref="B11:C11"/>
    <mergeCell ref="E11:F11"/>
    <mergeCell ref="B22:C22"/>
    <mergeCell ref="B45:C45"/>
    <mergeCell ref="E45:F45"/>
    <mergeCell ref="B43:F43"/>
    <mergeCell ref="B56:C56"/>
    <mergeCell ref="B108:D108"/>
    <mergeCell ref="E108:F108"/>
    <mergeCell ref="B77:F77"/>
    <mergeCell ref="B79:C79"/>
    <mergeCell ref="E79:F79"/>
    <mergeCell ref="B90:C90"/>
    <mergeCell ref="H10:I11"/>
    <mergeCell ref="B98:C98"/>
    <mergeCell ref="B106:D106"/>
    <mergeCell ref="B64:C64"/>
    <mergeCell ref="B72:D72"/>
    <mergeCell ref="B74:D74"/>
    <mergeCell ref="E74:F74"/>
    <mergeCell ref="B30:C30"/>
    <mergeCell ref="B38:D38"/>
    <mergeCell ref="B40:D40"/>
    <mergeCell ref="E40:F40"/>
  </mergeCells>
  <phoneticPr fontId="0" type="noConversion"/>
  <hyperlinks>
    <hyperlink ref="H10" location="Principal!A1" display="IR A MENU PRINCIPAL" xr:uid="{00000000-0004-0000-0500-000000000000}"/>
    <hyperlink ref="H10:I11" location="Principal!A1" tooltip="Enlace al MENU PRINCIPAL" display="IR A MENU PRINCIPAL" xr:uid="{00000000-0004-0000-0500-000001000000}"/>
    <hyperlink ref="H107" location="Principal!A1" display="IR A MENU PRINCIPAL" xr:uid="{00000000-0004-0000-0500-000002000000}"/>
    <hyperlink ref="H107:I108" location="Principal!A1" tooltip="Enlace al MENU PRINCIPAL" display="IR A MENU PRINCIPAL" xr:uid="{00000000-0004-0000-0500-000003000000}"/>
  </hyperlinks>
  <pageMargins left="0.75" right="0.75" top="1" bottom="1" header="0" footer="0"/>
  <pageSetup paperSize="9" scale="70" orientation="portrait" horizontalDpi="1200" verticalDpi="1200"/>
  <headerFooter alignWithMargins="0"/>
  <rowBreaks count="1" manualBreakCount="1">
    <brk id="75" max="16383" man="1"/>
  </rowBreaks>
  <ignoredErrors>
    <ignoredError sqref="B40 C51 C35 C17 C27 F22 F56 C61 C69 C95 C103 B108 C85 F90" unlocked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7:G99"/>
  <sheetViews>
    <sheetView showGridLines="0" topLeftCell="A89" zoomScale="190" zoomScaleNormal="190" zoomScaleSheetLayoutView="80" workbookViewId="0">
      <selection activeCell="C90" sqref="C90"/>
    </sheetView>
  </sheetViews>
  <sheetFormatPr baseColWidth="10" defaultRowHeight="12.6" customHeight="1"/>
  <cols>
    <col min="1" max="1" width="11.42578125" style="242"/>
    <col min="2" max="2" width="30.42578125" style="242" bestFit="1" customWidth="1"/>
    <col min="3" max="3" width="13.85546875" style="114" bestFit="1" customWidth="1"/>
    <col min="4" max="5" width="14.28515625" style="114" bestFit="1" customWidth="1"/>
    <col min="6" max="6" width="20.42578125" style="242" customWidth="1"/>
    <col min="7" max="16384" width="11.42578125" style="242"/>
  </cols>
  <sheetData>
    <row r="7" spans="1:7" ht="12" customHeight="1">
      <c r="A7"/>
      <c r="B7"/>
      <c r="C7" s="7"/>
      <c r="D7" s="7"/>
      <c r="E7" s="7"/>
      <c r="F7"/>
    </row>
    <row r="8" spans="1:7" ht="12.6" customHeight="1" thickBot="1">
      <c r="A8"/>
      <c r="B8"/>
      <c r="C8" s="7"/>
      <c r="D8" s="7"/>
      <c r="E8" s="7"/>
      <c r="F8"/>
    </row>
    <row r="9" spans="1:7" s="354" customFormat="1" ht="18.75" thickBot="1">
      <c r="A9" s="1"/>
      <c r="B9" s="502" t="s">
        <v>371</v>
      </c>
      <c r="C9" s="503"/>
      <c r="D9" s="503"/>
      <c r="E9" s="504"/>
      <c r="F9" s="1"/>
    </row>
    <row r="10" spans="1:7" ht="12.6" customHeight="1">
      <c r="A10"/>
      <c r="B10"/>
      <c r="C10" s="7"/>
      <c r="D10" s="7"/>
      <c r="E10" s="7"/>
      <c r="F10"/>
    </row>
    <row r="11" spans="1:7" ht="12.6" customHeight="1" thickBot="1">
      <c r="A11"/>
      <c r="B11" s="355" t="s">
        <v>372</v>
      </c>
      <c r="C11" s="356"/>
      <c r="D11" s="356"/>
      <c r="E11" s="356"/>
      <c r="F11"/>
    </row>
    <row r="12" spans="1:7" ht="12.6" customHeight="1">
      <c r="A12"/>
      <c r="B12" s="357" t="s">
        <v>364</v>
      </c>
      <c r="C12" s="116">
        <v>30</v>
      </c>
      <c r="D12" s="99"/>
      <c r="F12" s="529" t="s">
        <v>84</v>
      </c>
      <c r="G12" s="530"/>
    </row>
    <row r="13" spans="1:7" ht="12.6" customHeight="1" thickBot="1">
      <c r="A13"/>
      <c r="B13" s="357" t="s">
        <v>366</v>
      </c>
      <c r="C13" s="117">
        <v>31</v>
      </c>
      <c r="D13" s="99"/>
      <c r="F13" s="531"/>
      <c r="G13" s="532"/>
    </row>
    <row r="14" spans="1:7" ht="12.6" customHeight="1">
      <c r="A14"/>
      <c r="B14" s="357" t="s">
        <v>365</v>
      </c>
      <c r="C14" s="118">
        <f>C12*C13</f>
        <v>930</v>
      </c>
      <c r="D14" s="99"/>
      <c r="F14" s="7"/>
      <c r="G14"/>
    </row>
    <row r="15" spans="1:7" ht="12.6" customHeight="1" thickBot="1">
      <c r="A15"/>
      <c r="B15" s="357"/>
      <c r="C15" s="358"/>
      <c r="D15" s="99"/>
      <c r="F15" s="487" t="s">
        <v>69</v>
      </c>
      <c r="G15" s="511"/>
    </row>
    <row r="16" spans="1:7" ht="12.6" customHeight="1" thickBot="1">
      <c r="A16"/>
      <c r="B16" s="355" t="s">
        <v>229</v>
      </c>
      <c r="C16" s="115">
        <f>SUM(C14:F14)</f>
        <v>930</v>
      </c>
      <c r="D16" s="99"/>
      <c r="F16" s="512"/>
      <c r="G16" s="513"/>
    </row>
    <row r="17" spans="1:7" ht="12.6" customHeight="1">
      <c r="A17"/>
      <c r="B17" s="355"/>
      <c r="C17" s="359"/>
      <c r="D17" s="99"/>
      <c r="F17" s="512"/>
      <c r="G17" s="513"/>
    </row>
    <row r="18" spans="1:7" ht="12.6" customHeight="1">
      <c r="A18"/>
      <c r="B18" s="355" t="s">
        <v>373</v>
      </c>
      <c r="C18" s="359"/>
      <c r="D18" s="356"/>
      <c r="F18" s="512"/>
      <c r="G18" s="513"/>
    </row>
    <row r="19" spans="1:7" ht="12.6" customHeight="1">
      <c r="A19"/>
      <c r="B19" s="357" t="s">
        <v>364</v>
      </c>
      <c r="C19" s="116">
        <v>40</v>
      </c>
      <c r="D19" s="99"/>
      <c r="F19" s="512"/>
      <c r="G19" s="513"/>
    </row>
    <row r="20" spans="1:7" ht="12.6" customHeight="1">
      <c r="A20"/>
      <c r="B20" s="357" t="s">
        <v>366</v>
      </c>
      <c r="C20" s="117">
        <v>28</v>
      </c>
      <c r="D20" s="99"/>
      <c r="F20" s="512"/>
      <c r="G20" s="513"/>
    </row>
    <row r="21" spans="1:7" ht="12.6" customHeight="1">
      <c r="A21"/>
      <c r="B21" s="357" t="s">
        <v>365</v>
      </c>
      <c r="C21" s="118">
        <f>C19*C20</f>
        <v>1120</v>
      </c>
      <c r="D21" s="99"/>
      <c r="F21" s="512"/>
      <c r="G21" s="513"/>
    </row>
    <row r="22" spans="1:7" ht="12.6" customHeight="1" thickBot="1">
      <c r="A22"/>
      <c r="B22" s="357"/>
      <c r="C22" s="358"/>
      <c r="D22" s="99"/>
      <c r="F22" s="512"/>
      <c r="G22" s="513"/>
    </row>
    <row r="23" spans="1:7" ht="12.6" customHeight="1" thickBot="1">
      <c r="A23"/>
      <c r="B23" s="355" t="s">
        <v>229</v>
      </c>
      <c r="C23" s="115">
        <f>SUM(C21:F21)</f>
        <v>1120</v>
      </c>
      <c r="D23" s="99"/>
      <c r="F23" s="514"/>
      <c r="G23" s="515"/>
    </row>
    <row r="24" spans="1:7" ht="12.6" customHeight="1">
      <c r="A24"/>
      <c r="B24" s="355"/>
      <c r="C24" s="359"/>
      <c r="D24" s="99"/>
      <c r="E24" s="7"/>
      <c r="F24"/>
    </row>
    <row r="25" spans="1:7" ht="12.6" customHeight="1">
      <c r="A25"/>
      <c r="B25" s="355" t="s">
        <v>374</v>
      </c>
      <c r="C25" s="359"/>
      <c r="D25" s="356"/>
      <c r="E25" s="356"/>
      <c r="F25"/>
    </row>
    <row r="26" spans="1:7" ht="12.6" customHeight="1">
      <c r="A26"/>
      <c r="B26" s="357" t="s">
        <v>364</v>
      </c>
      <c r="C26" s="116">
        <v>60</v>
      </c>
      <c r="D26" s="99"/>
      <c r="E26" s="7"/>
      <c r="F26"/>
    </row>
    <row r="27" spans="1:7" ht="12.6" customHeight="1">
      <c r="A27"/>
      <c r="B27" s="357" t="s">
        <v>366</v>
      </c>
      <c r="C27" s="117">
        <v>31</v>
      </c>
      <c r="D27" s="99"/>
      <c r="E27" s="7"/>
      <c r="F27"/>
    </row>
    <row r="28" spans="1:7" ht="12.6" customHeight="1">
      <c r="A28"/>
      <c r="B28" s="357" t="s">
        <v>365</v>
      </c>
      <c r="C28" s="118">
        <f>C26*C27</f>
        <v>1860</v>
      </c>
      <c r="D28" s="99"/>
      <c r="E28" s="7"/>
      <c r="F28"/>
    </row>
    <row r="29" spans="1:7" ht="12.6" customHeight="1" thickBot="1">
      <c r="A29"/>
      <c r="B29" s="357"/>
      <c r="C29" s="358"/>
      <c r="D29" s="99"/>
      <c r="E29" s="7"/>
      <c r="F29"/>
    </row>
    <row r="30" spans="1:7" ht="12.6" customHeight="1" thickBot="1">
      <c r="A30"/>
      <c r="B30" s="355" t="s">
        <v>229</v>
      </c>
      <c r="C30" s="115">
        <f>SUM(C28:E28)</f>
        <v>1860</v>
      </c>
      <c r="D30" s="99"/>
      <c r="E30" s="7"/>
      <c r="F30"/>
    </row>
    <row r="31" spans="1:7" ht="12.6" customHeight="1">
      <c r="A31"/>
      <c r="B31" s="355"/>
      <c r="C31" s="359"/>
      <c r="D31" s="99"/>
      <c r="E31" s="7"/>
      <c r="F31"/>
    </row>
    <row r="32" spans="1:7" ht="12.6" customHeight="1">
      <c r="A32"/>
      <c r="B32" s="355" t="s">
        <v>375</v>
      </c>
      <c r="C32" s="359"/>
      <c r="D32" s="356"/>
      <c r="E32" s="7"/>
      <c r="F32"/>
    </row>
    <row r="33" spans="1:6" ht="12.6" customHeight="1">
      <c r="A33"/>
      <c r="B33" s="357" t="s">
        <v>364</v>
      </c>
      <c r="C33" s="116">
        <v>60</v>
      </c>
      <c r="D33" s="99"/>
      <c r="E33" s="7"/>
      <c r="F33"/>
    </row>
    <row r="34" spans="1:6" ht="12.6" customHeight="1">
      <c r="A34"/>
      <c r="B34" s="357" t="s">
        <v>366</v>
      </c>
      <c r="C34" s="117">
        <v>30</v>
      </c>
      <c r="D34" s="99"/>
      <c r="E34" s="7"/>
      <c r="F34"/>
    </row>
    <row r="35" spans="1:6" ht="12.6" customHeight="1">
      <c r="A35"/>
      <c r="B35" s="357" t="s">
        <v>365</v>
      </c>
      <c r="C35" s="118">
        <f>C33*C34</f>
        <v>1800</v>
      </c>
      <c r="D35" s="99"/>
      <c r="E35" s="7"/>
      <c r="F35"/>
    </row>
    <row r="36" spans="1:6" ht="12.6" customHeight="1" thickBot="1">
      <c r="A36"/>
      <c r="B36" s="357"/>
      <c r="C36" s="358"/>
      <c r="D36" s="99"/>
      <c r="E36" s="99"/>
      <c r="F36"/>
    </row>
    <row r="37" spans="1:6" ht="12.6" customHeight="1" thickBot="1">
      <c r="A37"/>
      <c r="B37" s="355" t="s">
        <v>229</v>
      </c>
      <c r="C37" s="115">
        <f>SUM(C35:E35)</f>
        <v>1800</v>
      </c>
      <c r="D37" s="99"/>
      <c r="E37" s="99"/>
      <c r="F37"/>
    </row>
    <row r="38" spans="1:6" ht="12.6" customHeight="1">
      <c r="A38"/>
      <c r="B38" s="355"/>
      <c r="C38" s="359"/>
      <c r="D38" s="99"/>
      <c r="E38" s="99"/>
      <c r="F38"/>
    </row>
    <row r="39" spans="1:6" ht="12.6" customHeight="1">
      <c r="A39"/>
      <c r="B39" s="355" t="s">
        <v>376</v>
      </c>
      <c r="C39" s="359"/>
      <c r="D39" s="356"/>
      <c r="E39" s="356"/>
      <c r="F39"/>
    </row>
    <row r="40" spans="1:6" ht="12.6" customHeight="1">
      <c r="A40"/>
      <c r="B40" s="357" t="s">
        <v>364</v>
      </c>
      <c r="C40" s="116">
        <v>80</v>
      </c>
      <c r="D40" s="99"/>
      <c r="E40" s="99"/>
      <c r="F40"/>
    </row>
    <row r="41" spans="1:6" ht="12.6" customHeight="1">
      <c r="A41"/>
      <c r="B41" s="357" t="s">
        <v>366</v>
      </c>
      <c r="C41" s="117">
        <v>31</v>
      </c>
      <c r="D41" s="99"/>
      <c r="E41" s="99"/>
      <c r="F41"/>
    </row>
    <row r="42" spans="1:6" ht="12.6" customHeight="1">
      <c r="A42"/>
      <c r="B42" s="357" t="s">
        <v>365</v>
      </c>
      <c r="C42" s="118">
        <f>C40*C41</f>
        <v>2480</v>
      </c>
      <c r="D42" s="99"/>
      <c r="E42" s="99"/>
      <c r="F42"/>
    </row>
    <row r="43" spans="1:6" ht="12.6" customHeight="1" thickBot="1">
      <c r="A43"/>
      <c r="B43" s="357"/>
      <c r="C43" s="358"/>
      <c r="D43" s="99"/>
      <c r="E43" s="99"/>
      <c r="F43"/>
    </row>
    <row r="44" spans="1:6" ht="12.6" customHeight="1" thickBot="1">
      <c r="A44"/>
      <c r="B44" s="355" t="s">
        <v>229</v>
      </c>
      <c r="C44" s="115">
        <f>SUM(C42:E42)</f>
        <v>2480</v>
      </c>
      <c r="D44" s="99"/>
      <c r="E44" s="99"/>
      <c r="F44"/>
    </row>
    <row r="45" spans="1:6" ht="12.6" customHeight="1">
      <c r="A45"/>
      <c r="B45" s="355"/>
      <c r="C45" s="359"/>
      <c r="D45" s="99"/>
      <c r="E45" s="99"/>
      <c r="F45"/>
    </row>
    <row r="46" spans="1:6" ht="12.6" customHeight="1">
      <c r="A46"/>
      <c r="B46" s="355" t="s">
        <v>377</v>
      </c>
      <c r="C46" s="359"/>
      <c r="D46" s="356"/>
      <c r="E46" s="356"/>
      <c r="F46"/>
    </row>
    <row r="47" spans="1:6" ht="12.6" customHeight="1">
      <c r="A47"/>
      <c r="B47" s="357" t="s">
        <v>364</v>
      </c>
      <c r="C47" s="116">
        <v>80</v>
      </c>
      <c r="D47" s="99"/>
      <c r="E47" s="99"/>
      <c r="F47"/>
    </row>
    <row r="48" spans="1:6" ht="12.6" customHeight="1">
      <c r="A48"/>
      <c r="B48" s="357" t="s">
        <v>366</v>
      </c>
      <c r="C48" s="117">
        <v>30</v>
      </c>
      <c r="D48" s="99"/>
      <c r="E48" s="99"/>
      <c r="F48"/>
    </row>
    <row r="49" spans="1:6" ht="12.6" customHeight="1">
      <c r="A49"/>
      <c r="B49" s="357" t="s">
        <v>365</v>
      </c>
      <c r="C49" s="118">
        <f>C47*C48</f>
        <v>2400</v>
      </c>
      <c r="D49" s="99"/>
      <c r="E49" s="99"/>
      <c r="F49"/>
    </row>
    <row r="50" spans="1:6" ht="12.6" customHeight="1" thickBot="1">
      <c r="A50"/>
      <c r="B50" s="357"/>
      <c r="C50" s="358"/>
      <c r="D50" s="99"/>
      <c r="E50" s="99"/>
      <c r="F50"/>
    </row>
    <row r="51" spans="1:6" ht="12.6" customHeight="1" thickBot="1">
      <c r="A51"/>
      <c r="B51" s="355" t="s">
        <v>229</v>
      </c>
      <c r="C51" s="115">
        <f>SUM(C49:E49)</f>
        <v>2400</v>
      </c>
      <c r="D51" s="99"/>
      <c r="E51" s="99"/>
      <c r="F51"/>
    </row>
    <row r="52" spans="1:6" ht="19.5" customHeight="1">
      <c r="A52"/>
      <c r="B52" s="355"/>
      <c r="C52" s="359"/>
      <c r="D52" s="99"/>
      <c r="E52" s="99"/>
      <c r="F52"/>
    </row>
    <row r="53" spans="1:6" ht="12.6" customHeight="1">
      <c r="A53"/>
      <c r="B53" s="355" t="s">
        <v>378</v>
      </c>
      <c r="C53" s="359"/>
      <c r="D53" s="356"/>
      <c r="E53" s="356"/>
      <c r="F53"/>
    </row>
    <row r="54" spans="1:6" ht="12.6" customHeight="1">
      <c r="A54"/>
      <c r="B54" s="357" t="s">
        <v>364</v>
      </c>
      <c r="C54" s="116">
        <v>60</v>
      </c>
      <c r="D54" s="99"/>
      <c r="E54" s="99"/>
      <c r="F54"/>
    </row>
    <row r="55" spans="1:6" ht="12.6" customHeight="1">
      <c r="A55"/>
      <c r="B55" s="357" t="s">
        <v>366</v>
      </c>
      <c r="C55" s="117">
        <v>31</v>
      </c>
      <c r="D55" s="99"/>
      <c r="E55" s="99"/>
      <c r="F55"/>
    </row>
    <row r="56" spans="1:6" ht="12.6" customHeight="1">
      <c r="A56"/>
      <c r="B56" s="357" t="s">
        <v>365</v>
      </c>
      <c r="C56" s="118">
        <f>C54*C55</f>
        <v>1860</v>
      </c>
      <c r="D56" s="99"/>
      <c r="E56" s="99"/>
      <c r="F56"/>
    </row>
    <row r="57" spans="1:6" ht="12.6" customHeight="1" thickBot="1">
      <c r="A57"/>
      <c r="B57" s="357"/>
      <c r="C57" s="358"/>
      <c r="D57" s="99"/>
      <c r="E57" s="99"/>
      <c r="F57"/>
    </row>
    <row r="58" spans="1:6" ht="12.6" customHeight="1" thickBot="1">
      <c r="A58"/>
      <c r="B58" s="355" t="s">
        <v>229</v>
      </c>
      <c r="C58" s="115">
        <f>SUM(C56:E56)</f>
        <v>1860</v>
      </c>
      <c r="D58" s="99"/>
      <c r="E58" s="99"/>
      <c r="F58"/>
    </row>
    <row r="59" spans="1:6" ht="12.6" customHeight="1">
      <c r="A59"/>
      <c r="B59" s="355"/>
      <c r="C59" s="359"/>
      <c r="D59" s="99"/>
      <c r="E59" s="99"/>
      <c r="F59"/>
    </row>
    <row r="60" spans="1:6" ht="12.6" customHeight="1">
      <c r="A60"/>
      <c r="B60" s="355" t="s">
        <v>379</v>
      </c>
      <c r="C60" s="359"/>
      <c r="D60" s="356"/>
      <c r="E60" s="356"/>
      <c r="F60"/>
    </row>
    <row r="61" spans="1:6" ht="12.6" customHeight="1">
      <c r="A61"/>
      <c r="B61" s="357" t="s">
        <v>364</v>
      </c>
      <c r="C61" s="116">
        <v>60</v>
      </c>
      <c r="D61" s="99"/>
      <c r="E61" s="99"/>
      <c r="F61"/>
    </row>
    <row r="62" spans="1:6" ht="12.6" customHeight="1">
      <c r="A62"/>
      <c r="B62" s="357" t="s">
        <v>366</v>
      </c>
      <c r="C62" s="117">
        <v>31</v>
      </c>
      <c r="D62" s="99"/>
      <c r="E62" s="99"/>
      <c r="F62"/>
    </row>
    <row r="63" spans="1:6" ht="12.6" customHeight="1">
      <c r="A63"/>
      <c r="B63" s="357" t="s">
        <v>365</v>
      </c>
      <c r="C63" s="118">
        <f>C61*C62</f>
        <v>1860</v>
      </c>
      <c r="D63" s="99"/>
      <c r="E63" s="99"/>
      <c r="F63"/>
    </row>
    <row r="64" spans="1:6" ht="12.6" customHeight="1" thickBot="1">
      <c r="A64"/>
      <c r="B64" s="357"/>
      <c r="C64" s="358"/>
      <c r="D64" s="99"/>
      <c r="E64" s="99"/>
      <c r="F64"/>
    </row>
    <row r="65" spans="1:6" ht="12.6" customHeight="1" thickBot="1">
      <c r="A65"/>
      <c r="B65" s="355" t="s">
        <v>229</v>
      </c>
      <c r="C65" s="115">
        <f>SUM(C63:E63)</f>
        <v>1860</v>
      </c>
      <c r="D65" s="99"/>
      <c r="E65" s="99"/>
      <c r="F65"/>
    </row>
    <row r="66" spans="1:6" ht="12.6" customHeight="1">
      <c r="A66"/>
      <c r="B66" s="355"/>
      <c r="C66" s="359"/>
      <c r="D66" s="99"/>
      <c r="E66" s="99"/>
      <c r="F66"/>
    </row>
    <row r="67" spans="1:6" ht="12.6" customHeight="1">
      <c r="A67"/>
      <c r="B67" s="355" t="s">
        <v>380</v>
      </c>
      <c r="C67" s="359"/>
      <c r="D67" s="356"/>
      <c r="E67" s="356"/>
      <c r="F67"/>
    </row>
    <row r="68" spans="1:6" ht="12.6" customHeight="1">
      <c r="A68"/>
      <c r="B68" s="357" t="s">
        <v>364</v>
      </c>
      <c r="C68" s="116">
        <v>60</v>
      </c>
      <c r="D68" s="99"/>
      <c r="E68" s="99"/>
      <c r="F68"/>
    </row>
    <row r="69" spans="1:6" ht="12.6" customHeight="1">
      <c r="A69"/>
      <c r="B69" s="357" t="s">
        <v>366</v>
      </c>
      <c r="C69" s="117">
        <v>30</v>
      </c>
      <c r="D69" s="99"/>
      <c r="E69" s="99"/>
      <c r="F69"/>
    </row>
    <row r="70" spans="1:6" ht="12.6" customHeight="1">
      <c r="A70"/>
      <c r="B70" s="357" t="s">
        <v>365</v>
      </c>
      <c r="C70" s="118">
        <f>C68*C69</f>
        <v>1800</v>
      </c>
      <c r="D70" s="99"/>
      <c r="E70" s="99"/>
      <c r="F70"/>
    </row>
    <row r="71" spans="1:6" ht="12.6" customHeight="1" thickBot="1">
      <c r="A71"/>
      <c r="B71" s="357"/>
      <c r="C71" s="358"/>
      <c r="D71" s="99"/>
      <c r="E71" s="99"/>
      <c r="F71"/>
    </row>
    <row r="72" spans="1:6" ht="12.6" customHeight="1" thickBot="1">
      <c r="A72"/>
      <c r="B72" s="355" t="s">
        <v>229</v>
      </c>
      <c r="C72" s="115">
        <f>SUM(C70:E70)</f>
        <v>1800</v>
      </c>
      <c r="D72" s="99"/>
      <c r="E72" s="99"/>
      <c r="F72"/>
    </row>
    <row r="73" spans="1:6" ht="12.6" customHeight="1">
      <c r="A73"/>
      <c r="B73" s="355"/>
      <c r="C73" s="359"/>
      <c r="D73" s="99"/>
      <c r="E73" s="99"/>
      <c r="F73"/>
    </row>
    <row r="74" spans="1:6" ht="12.6" customHeight="1">
      <c r="A74"/>
      <c r="B74" s="355" t="s">
        <v>381</v>
      </c>
      <c r="C74" s="359"/>
      <c r="D74" s="356"/>
      <c r="E74" s="356"/>
      <c r="F74"/>
    </row>
    <row r="75" spans="1:6" ht="12.6" customHeight="1">
      <c r="A75"/>
      <c r="B75" s="357" t="s">
        <v>364</v>
      </c>
      <c r="C75" s="116">
        <v>80</v>
      </c>
      <c r="D75" s="99"/>
      <c r="E75" s="99"/>
      <c r="F75"/>
    </row>
    <row r="76" spans="1:6" ht="12.6" customHeight="1">
      <c r="A76"/>
      <c r="B76" s="357" t="s">
        <v>366</v>
      </c>
      <c r="C76" s="117">
        <v>31</v>
      </c>
      <c r="D76" s="99"/>
      <c r="E76" s="99"/>
      <c r="F76"/>
    </row>
    <row r="77" spans="1:6" ht="12.6" customHeight="1">
      <c r="A77"/>
      <c r="B77" s="357" t="s">
        <v>365</v>
      </c>
      <c r="C77" s="118">
        <f>C75*C76</f>
        <v>2480</v>
      </c>
      <c r="D77" s="99"/>
      <c r="E77" s="99"/>
      <c r="F77"/>
    </row>
    <row r="78" spans="1:6" ht="12.6" customHeight="1" thickBot="1">
      <c r="A78"/>
      <c r="B78" s="357"/>
      <c r="C78" s="358"/>
      <c r="D78" s="99"/>
      <c r="E78" s="99"/>
      <c r="F78"/>
    </row>
    <row r="79" spans="1:6" ht="12.6" customHeight="1" thickBot="1">
      <c r="A79"/>
      <c r="B79" s="355" t="s">
        <v>229</v>
      </c>
      <c r="C79" s="115">
        <f>SUM(C77:E77)</f>
        <v>2480</v>
      </c>
      <c r="D79" s="99"/>
      <c r="E79" s="99"/>
      <c r="F79"/>
    </row>
    <row r="80" spans="1:6" ht="12.6" customHeight="1">
      <c r="A80"/>
      <c r="B80" s="355"/>
      <c r="C80" s="359"/>
      <c r="D80" s="99"/>
      <c r="E80" s="99"/>
      <c r="F80"/>
    </row>
    <row r="81" spans="1:7" ht="12.6" customHeight="1">
      <c r="A81"/>
      <c r="B81" s="355" t="s">
        <v>382</v>
      </c>
      <c r="C81" s="359"/>
      <c r="D81" s="356"/>
      <c r="E81" s="356"/>
      <c r="F81"/>
    </row>
    <row r="82" spans="1:7" ht="12.6" customHeight="1">
      <c r="A82"/>
      <c r="B82" s="357" t="s">
        <v>364</v>
      </c>
      <c r="C82" s="116">
        <v>100</v>
      </c>
      <c r="D82" s="99"/>
      <c r="E82" s="99"/>
      <c r="F82"/>
    </row>
    <row r="83" spans="1:7" ht="12.6" customHeight="1">
      <c r="A83"/>
      <c r="B83" s="357" t="s">
        <v>366</v>
      </c>
      <c r="C83" s="117">
        <v>30</v>
      </c>
      <c r="D83" s="99"/>
      <c r="E83" s="99"/>
      <c r="F83"/>
    </row>
    <row r="84" spans="1:7" ht="12.6" customHeight="1">
      <c r="A84"/>
      <c r="B84" s="357" t="s">
        <v>365</v>
      </c>
      <c r="C84" s="118">
        <f>C82*C83</f>
        <v>3000</v>
      </c>
      <c r="D84" s="99"/>
      <c r="E84" s="99"/>
      <c r="F84"/>
    </row>
    <row r="85" spans="1:7" ht="12.6" customHeight="1" thickBot="1">
      <c r="A85"/>
      <c r="B85" s="357"/>
      <c r="C85" s="358"/>
      <c r="D85" s="99"/>
      <c r="E85" s="99"/>
      <c r="F85"/>
    </row>
    <row r="86" spans="1:7" ht="12.6" customHeight="1" thickBot="1">
      <c r="A86"/>
      <c r="B86" s="355" t="s">
        <v>229</v>
      </c>
      <c r="C86" s="115">
        <f>SUM(C84:E84)</f>
        <v>3000</v>
      </c>
      <c r="D86" s="99"/>
      <c r="E86" s="99"/>
      <c r="F86"/>
    </row>
    <row r="87" spans="1:7" ht="12.6" customHeight="1">
      <c r="A87"/>
      <c r="B87" s="355"/>
      <c r="C87" s="359"/>
      <c r="D87" s="99"/>
      <c r="E87" s="99"/>
      <c r="F87"/>
    </row>
    <row r="88" spans="1:7" ht="12.6" customHeight="1">
      <c r="A88"/>
      <c r="B88" s="355" t="s">
        <v>383</v>
      </c>
      <c r="C88" s="359"/>
      <c r="D88" s="356"/>
      <c r="E88" s="356"/>
      <c r="F88"/>
    </row>
    <row r="89" spans="1:7" ht="12.6" customHeight="1">
      <c r="A89"/>
      <c r="B89" s="357" t="s">
        <v>364</v>
      </c>
      <c r="C89" s="116">
        <v>100</v>
      </c>
      <c r="D89" s="99"/>
      <c r="E89" s="99"/>
      <c r="F89"/>
    </row>
    <row r="90" spans="1:7" ht="12.6" customHeight="1" thickBot="1">
      <c r="A90"/>
      <c r="B90" s="357" t="s">
        <v>366</v>
      </c>
      <c r="C90" s="117">
        <v>31</v>
      </c>
      <c r="D90" s="99"/>
      <c r="E90" s="99"/>
      <c r="F90"/>
    </row>
    <row r="91" spans="1:7" ht="12.6" customHeight="1">
      <c r="A91"/>
      <c r="B91" s="357" t="s">
        <v>365</v>
      </c>
      <c r="C91" s="118">
        <f>C89*C90</f>
        <v>3100</v>
      </c>
      <c r="D91" s="99"/>
      <c r="F91" s="529" t="s">
        <v>84</v>
      </c>
      <c r="G91" s="530"/>
    </row>
    <row r="92" spans="1:7" ht="12.6" customHeight="1" thickBot="1">
      <c r="A92"/>
      <c r="B92" s="357"/>
      <c r="C92" s="99"/>
      <c r="D92" s="99"/>
      <c r="F92" s="531"/>
      <c r="G92" s="532"/>
    </row>
    <row r="93" spans="1:7" ht="12.6" customHeight="1" thickBot="1">
      <c r="A93"/>
      <c r="B93" s="355" t="s">
        <v>229</v>
      </c>
      <c r="C93" s="97">
        <f>SUM(C91:F91)</f>
        <v>3100</v>
      </c>
      <c r="D93" s="99"/>
      <c r="E93" s="99"/>
      <c r="F93"/>
    </row>
    <row r="94" spans="1:7" ht="12.6" customHeight="1" thickBot="1">
      <c r="A94"/>
      <c r="B94"/>
      <c r="C94" s="7"/>
      <c r="D94" s="7"/>
      <c r="E94" s="7"/>
      <c r="F94"/>
    </row>
    <row r="95" spans="1:7" s="339" customFormat="1" ht="21.75" customHeight="1" thickBot="1">
      <c r="A95" s="5"/>
      <c r="B95" s="287" t="s">
        <v>159</v>
      </c>
      <c r="C95" s="564">
        <f>C16+C23+C30+C37+C44+C51+C58+C65+C72+C79+C86+C93</f>
        <v>24690</v>
      </c>
      <c r="D95" s="565"/>
      <c r="E95" s="566"/>
      <c r="F95" s="5"/>
    </row>
    <row r="96" spans="1:7" ht="12.6" customHeight="1" thickBot="1">
      <c r="A96"/>
      <c r="B96"/>
      <c r="C96" s="7"/>
      <c r="D96" s="7"/>
      <c r="E96" s="7"/>
      <c r="F96"/>
    </row>
    <row r="97" spans="1:6" s="339" customFormat="1" ht="16.5" customHeight="1" thickBot="1">
      <c r="A97" s="5"/>
      <c r="B97" s="287" t="s">
        <v>158</v>
      </c>
      <c r="C97" s="567">
        <f>C95/(1+C99)</f>
        <v>20404.958677685951</v>
      </c>
      <c r="D97" s="568"/>
      <c r="E97" s="569"/>
      <c r="F97" s="5"/>
    </row>
    <row r="98" spans="1:6" s="339" customFormat="1" ht="12.6" customHeight="1" thickBot="1">
      <c r="A98" s="5"/>
      <c r="B98" s="287"/>
      <c r="C98" s="98"/>
      <c r="D98" s="98"/>
      <c r="E98" s="98"/>
      <c r="F98" s="5"/>
    </row>
    <row r="99" spans="1:6" s="339" customFormat="1" ht="15.75" customHeight="1" thickBot="1">
      <c r="A99" s="5"/>
      <c r="B99" s="287" t="s">
        <v>157</v>
      </c>
      <c r="C99" s="360">
        <v>0.21</v>
      </c>
      <c r="D99" s="119">
        <f>C95-C97</f>
        <v>4285.0413223140495</v>
      </c>
      <c r="E99" s="120"/>
      <c r="F99" s="5"/>
    </row>
  </sheetData>
  <sheetProtection sheet="1"/>
  <mergeCells count="6">
    <mergeCell ref="B9:E9"/>
    <mergeCell ref="C95:E95"/>
    <mergeCell ref="C97:E97"/>
    <mergeCell ref="F12:G13"/>
    <mergeCell ref="F91:G92"/>
    <mergeCell ref="F15:G23"/>
  </mergeCells>
  <phoneticPr fontId="0" type="noConversion"/>
  <hyperlinks>
    <hyperlink ref="F12" location="Principal!A1" display="IR A MENU PRINCIPAL" xr:uid="{00000000-0004-0000-0600-000000000000}"/>
    <hyperlink ref="F12:G13" location="Principal!A1" tooltip="Enlace al MENU PRINCIPAL" display="IR A MENU PRINCIPAL" xr:uid="{00000000-0004-0000-0600-000001000000}"/>
    <hyperlink ref="F91" location="Principal!A1" display="IR A MENU PRINCIPAL" xr:uid="{00000000-0004-0000-0600-000002000000}"/>
    <hyperlink ref="F91:G92" location="Principal!A1" tooltip="Enlace al MENU PRINCIPAL" display="IR A MENU PRINCIPAL" xr:uid="{00000000-0004-0000-0600-000003000000}"/>
  </hyperlinks>
  <pageMargins left="0.16" right="0.75" top="1" bottom="1" header="0" footer="0"/>
  <pageSetup paperSize="9" scale="60" fitToHeight="2" orientation="portrait" horizontalDpi="36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G99"/>
  <sheetViews>
    <sheetView showGridLines="0" topLeftCell="A67" zoomScale="190" zoomScaleNormal="190" zoomScaleSheetLayoutView="75" workbookViewId="0">
      <selection activeCell="C90" sqref="C90"/>
    </sheetView>
  </sheetViews>
  <sheetFormatPr baseColWidth="10" defaultRowHeight="12.6" customHeight="1"/>
  <cols>
    <col min="2" max="2" width="30.42578125" bestFit="1" customWidth="1"/>
    <col min="3" max="3" width="13.85546875" style="7" bestFit="1" customWidth="1"/>
    <col min="4" max="5" width="14.28515625" style="7" bestFit="1" customWidth="1"/>
    <col min="6" max="6" width="20.7109375" customWidth="1"/>
  </cols>
  <sheetData>
    <row r="1" spans="1:7" s="242" customFormat="1" ht="12.6" customHeight="1">
      <c r="C1" s="114"/>
      <c r="D1" s="114"/>
      <c r="E1" s="114"/>
    </row>
    <row r="2" spans="1:7" s="242" customFormat="1" ht="12.6" customHeight="1">
      <c r="C2" s="114"/>
      <c r="D2" s="114"/>
      <c r="E2" s="114"/>
    </row>
    <row r="3" spans="1:7" s="242" customFormat="1" ht="12.6" customHeight="1">
      <c r="C3" s="114"/>
      <c r="D3" s="114"/>
      <c r="E3" s="114"/>
    </row>
    <row r="4" spans="1:7" s="242" customFormat="1" ht="12.6" customHeight="1">
      <c r="C4" s="114"/>
      <c r="D4" s="114"/>
      <c r="E4" s="114"/>
    </row>
    <row r="5" spans="1:7" s="242" customFormat="1" ht="12.6" customHeight="1">
      <c r="C5" s="114"/>
      <c r="D5" s="114"/>
      <c r="E5" s="114"/>
    </row>
    <row r="6" spans="1:7" s="242" customFormat="1" ht="12.6" customHeight="1">
      <c r="C6" s="114"/>
      <c r="D6" s="114"/>
      <c r="E6" s="114"/>
    </row>
    <row r="7" spans="1:7" s="242" customFormat="1" ht="12" customHeight="1">
      <c r="A7"/>
      <c r="B7"/>
      <c r="C7" s="7"/>
      <c r="D7" s="7"/>
      <c r="E7" s="7"/>
      <c r="F7"/>
    </row>
    <row r="8" spans="1:7" s="242" customFormat="1" ht="12.6" customHeight="1" thickBot="1">
      <c r="A8"/>
      <c r="B8"/>
      <c r="C8" s="7"/>
      <c r="D8" s="7"/>
      <c r="E8" s="7"/>
      <c r="F8"/>
    </row>
    <row r="9" spans="1:7" s="1" customFormat="1" ht="18.75" thickBot="1">
      <c r="B9" s="502" t="s">
        <v>384</v>
      </c>
      <c r="C9" s="503"/>
      <c r="D9" s="503"/>
      <c r="E9" s="504"/>
    </row>
    <row r="11" spans="1:7" ht="12.6" customHeight="1" thickBot="1">
      <c r="B11" s="355" t="s">
        <v>372</v>
      </c>
      <c r="C11" s="356"/>
      <c r="D11" s="356"/>
      <c r="E11" s="356"/>
    </row>
    <row r="12" spans="1:7" ht="12.6" customHeight="1">
      <c r="B12" s="357" t="s">
        <v>364</v>
      </c>
      <c r="C12" s="116">
        <v>80</v>
      </c>
      <c r="D12" s="99"/>
      <c r="F12" s="529" t="s">
        <v>84</v>
      </c>
      <c r="G12" s="530"/>
    </row>
    <row r="13" spans="1:7" ht="12.6" customHeight="1" thickBot="1">
      <c r="B13" s="357" t="s">
        <v>366</v>
      </c>
      <c r="C13" s="117">
        <v>31</v>
      </c>
      <c r="D13" s="99"/>
      <c r="F13" s="531"/>
      <c r="G13" s="532"/>
    </row>
    <row r="14" spans="1:7" ht="12.6" customHeight="1">
      <c r="B14" s="357" t="s">
        <v>365</v>
      </c>
      <c r="C14" s="118">
        <f>C12*C13</f>
        <v>2480</v>
      </c>
      <c r="D14" s="99"/>
      <c r="F14" s="7"/>
    </row>
    <row r="15" spans="1:7" ht="12.6" customHeight="1" thickBot="1">
      <c r="B15" s="357"/>
      <c r="C15" s="358"/>
      <c r="D15" s="99"/>
      <c r="F15" s="487" t="s">
        <v>69</v>
      </c>
      <c r="G15" s="511"/>
    </row>
    <row r="16" spans="1:7" ht="12.6" customHeight="1" thickBot="1">
      <c r="B16" s="355" t="s">
        <v>229</v>
      </c>
      <c r="C16" s="115">
        <f>SUM(C14:F14)</f>
        <v>2480</v>
      </c>
      <c r="D16" s="99"/>
      <c r="F16" s="512"/>
      <c r="G16" s="513"/>
    </row>
    <row r="17" spans="2:7" ht="12.6" customHeight="1">
      <c r="B17" s="355"/>
      <c r="C17" s="359"/>
      <c r="D17" s="99"/>
      <c r="F17" s="512"/>
      <c r="G17" s="513"/>
    </row>
    <row r="18" spans="2:7" ht="12.6" customHeight="1">
      <c r="B18" s="355" t="s">
        <v>373</v>
      </c>
      <c r="C18" s="359"/>
      <c r="D18" s="356"/>
      <c r="F18" s="512"/>
      <c r="G18" s="513"/>
    </row>
    <row r="19" spans="2:7" ht="12.6" customHeight="1">
      <c r="B19" s="357" t="s">
        <v>364</v>
      </c>
      <c r="C19" s="116">
        <v>80</v>
      </c>
      <c r="D19" s="99"/>
      <c r="F19" s="512"/>
      <c r="G19" s="513"/>
    </row>
    <row r="20" spans="2:7" ht="12.6" customHeight="1">
      <c r="B20" s="357" t="s">
        <v>366</v>
      </c>
      <c r="C20" s="117">
        <v>28</v>
      </c>
      <c r="D20" s="99"/>
      <c r="F20" s="512"/>
      <c r="G20" s="513"/>
    </row>
    <row r="21" spans="2:7" ht="12.6" customHeight="1">
      <c r="B21" s="357" t="s">
        <v>365</v>
      </c>
      <c r="C21" s="118">
        <f>C19*C20</f>
        <v>2240</v>
      </c>
      <c r="D21" s="99"/>
      <c r="F21" s="512"/>
      <c r="G21" s="513"/>
    </row>
    <row r="22" spans="2:7" ht="12.6" customHeight="1" thickBot="1">
      <c r="B22" s="357"/>
      <c r="C22" s="358"/>
      <c r="D22" s="99"/>
      <c r="F22" s="512"/>
      <c r="G22" s="513"/>
    </row>
    <row r="23" spans="2:7" ht="12.6" customHeight="1" thickBot="1">
      <c r="B23" s="355" t="s">
        <v>229</v>
      </c>
      <c r="C23" s="115">
        <f>SUM(C21:D21)</f>
        <v>2240</v>
      </c>
      <c r="D23" s="99"/>
      <c r="F23" s="514"/>
      <c r="G23" s="51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70</v>
      </c>
      <c r="D26" s="99"/>
    </row>
    <row r="27" spans="2:7" ht="12.6" customHeight="1">
      <c r="B27" s="357" t="s">
        <v>366</v>
      </c>
      <c r="C27" s="117">
        <v>31</v>
      </c>
      <c r="D27" s="99"/>
    </row>
    <row r="28" spans="2:7" ht="12.6" customHeight="1">
      <c r="B28" s="357" t="s">
        <v>365</v>
      </c>
      <c r="C28" s="118">
        <f>C26*C27</f>
        <v>2170</v>
      </c>
      <c r="D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SUM(C28:D28)</f>
        <v>2170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90</v>
      </c>
      <c r="D33" s="99"/>
    </row>
    <row r="34" spans="2:5" ht="12.6" customHeight="1">
      <c r="B34" s="357" t="s">
        <v>366</v>
      </c>
      <c r="C34" s="117">
        <v>30</v>
      </c>
      <c r="D34" s="99"/>
    </row>
    <row r="35" spans="2:5" ht="12.6" customHeight="1">
      <c r="B35" s="357" t="s">
        <v>365</v>
      </c>
      <c r="C35" s="118">
        <f>C33*C34</f>
        <v>2700</v>
      </c>
      <c r="D35" s="99"/>
    </row>
    <row r="36" spans="2:5" ht="12.6" customHeight="1" thickBot="1">
      <c r="B36" s="357"/>
      <c r="C36" s="358"/>
      <c r="D36" s="99"/>
      <c r="E36" s="99"/>
    </row>
    <row r="37" spans="2:5" ht="12.6" customHeight="1" thickBot="1">
      <c r="B37" s="355" t="s">
        <v>229</v>
      </c>
      <c r="C37" s="115">
        <f>SUM(C35:D35)</f>
        <v>2700</v>
      </c>
      <c r="D37" s="99"/>
      <c r="E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120</v>
      </c>
      <c r="D40" s="99"/>
      <c r="E40" s="99"/>
    </row>
    <row r="41" spans="2:5" ht="12.6" customHeight="1">
      <c r="B41" s="357" t="s">
        <v>366</v>
      </c>
      <c r="C41" s="117">
        <v>31</v>
      </c>
      <c r="D41" s="99"/>
      <c r="E41" s="99"/>
    </row>
    <row r="42" spans="2:5" ht="12.6" customHeight="1">
      <c r="B42" s="357" t="s">
        <v>365</v>
      </c>
      <c r="C42" s="118">
        <f>C40*C41</f>
        <v>3720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3720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120</v>
      </c>
      <c r="D47" s="99"/>
      <c r="E47" s="99"/>
    </row>
    <row r="48" spans="2:5" ht="12.6" customHeight="1">
      <c r="B48" s="357" t="s">
        <v>366</v>
      </c>
      <c r="C48" s="117">
        <v>30</v>
      </c>
      <c r="D48" s="99"/>
      <c r="E48" s="99"/>
    </row>
    <row r="49" spans="2:5" ht="12.6" customHeight="1">
      <c r="B49" s="357" t="s">
        <v>365</v>
      </c>
      <c r="C49" s="118">
        <f>C47*C48</f>
        <v>3600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" customHeight="1" thickBot="1">
      <c r="B51" s="355" t="s">
        <v>229</v>
      </c>
      <c r="C51" s="115">
        <f>SUM(C49:E49)</f>
        <v>3600</v>
      </c>
      <c r="D51" s="99"/>
      <c r="E51" s="99"/>
    </row>
    <row r="52" spans="2:5" ht="15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120</v>
      </c>
      <c r="D54" s="99"/>
      <c r="E54" s="99"/>
    </row>
    <row r="55" spans="2:5" ht="12.6" customHeight="1">
      <c r="B55" s="357" t="s">
        <v>366</v>
      </c>
      <c r="C55" s="117">
        <v>31</v>
      </c>
      <c r="D55" s="99"/>
      <c r="E55" s="99"/>
    </row>
    <row r="56" spans="2:5" ht="12.6" customHeight="1">
      <c r="B56" s="357" t="s">
        <v>365</v>
      </c>
      <c r="C56" s="118">
        <f>C54*C55</f>
        <v>3720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3720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90</v>
      </c>
      <c r="D61" s="99"/>
      <c r="E61" s="99"/>
    </row>
    <row r="62" spans="2:5" ht="12.6" customHeight="1">
      <c r="B62" s="357" t="s">
        <v>366</v>
      </c>
      <c r="C62" s="117">
        <v>31</v>
      </c>
      <c r="D62" s="99"/>
      <c r="E62" s="99"/>
    </row>
    <row r="63" spans="2:5" ht="12.6" customHeight="1">
      <c r="B63" s="357" t="s">
        <v>365</v>
      </c>
      <c r="C63" s="118">
        <f>C61*C62</f>
        <v>2790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2790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90</v>
      </c>
      <c r="D68" s="99"/>
      <c r="E68" s="99"/>
    </row>
    <row r="69" spans="2:5" ht="12.6" customHeight="1">
      <c r="B69" s="357" t="s">
        <v>366</v>
      </c>
      <c r="C69" s="117">
        <v>30</v>
      </c>
      <c r="D69" s="99"/>
      <c r="E69" s="99"/>
    </row>
    <row r="70" spans="2:5" ht="12.6" customHeight="1">
      <c r="B70" s="357" t="s">
        <v>365</v>
      </c>
      <c r="C70" s="118">
        <f>C68*C69</f>
        <v>2700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2700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110</v>
      </c>
      <c r="D75" s="99"/>
      <c r="E75" s="99"/>
    </row>
    <row r="76" spans="2:5" ht="12.6" customHeight="1">
      <c r="B76" s="357" t="s">
        <v>366</v>
      </c>
      <c r="C76" s="117">
        <v>31</v>
      </c>
      <c r="D76" s="99"/>
      <c r="E76" s="99"/>
    </row>
    <row r="77" spans="2:5" ht="12.6" customHeight="1">
      <c r="B77" s="357" t="s">
        <v>365</v>
      </c>
      <c r="C77" s="118">
        <f>C75*C76</f>
        <v>3410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3410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120</v>
      </c>
      <c r="D82" s="99"/>
      <c r="E82" s="99"/>
    </row>
    <row r="83" spans="2:7" ht="12.6" customHeight="1">
      <c r="B83" s="357" t="s">
        <v>366</v>
      </c>
      <c r="C83" s="117">
        <v>30</v>
      </c>
      <c r="D83" s="99"/>
      <c r="E83" s="99"/>
    </row>
    <row r="84" spans="2:7" ht="12.6" customHeight="1">
      <c r="B84" s="357" t="s">
        <v>365</v>
      </c>
      <c r="C84" s="118">
        <f>C82*C83</f>
        <v>3600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3600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</row>
    <row r="89" spans="2:7" ht="12.6" customHeight="1">
      <c r="B89" s="357" t="s">
        <v>364</v>
      </c>
      <c r="C89" s="116">
        <v>140</v>
      </c>
      <c r="D89" s="99"/>
    </row>
    <row r="90" spans="2:7" ht="12.6" customHeight="1">
      <c r="B90" s="357" t="s">
        <v>366</v>
      </c>
      <c r="C90" s="117">
        <v>31</v>
      </c>
      <c r="D90" s="99"/>
      <c r="E90" s="99"/>
    </row>
    <row r="91" spans="2:7" ht="12.6" customHeight="1" thickBot="1">
      <c r="B91" s="357" t="s">
        <v>365</v>
      </c>
      <c r="C91" s="118">
        <f>C89*C90</f>
        <v>4340</v>
      </c>
      <c r="D91" s="99"/>
    </row>
    <row r="92" spans="2:7" ht="12.6" customHeight="1" thickBot="1">
      <c r="B92" s="357"/>
      <c r="C92" s="99"/>
      <c r="D92" s="99"/>
      <c r="F92" s="529" t="s">
        <v>84</v>
      </c>
      <c r="G92" s="530"/>
    </row>
    <row r="93" spans="2:7" ht="12.6" customHeight="1" thickBot="1">
      <c r="B93" s="355" t="s">
        <v>229</v>
      </c>
      <c r="C93" s="97">
        <f>SUM(C91:E91)</f>
        <v>4340</v>
      </c>
      <c r="D93" s="99"/>
      <c r="E93" s="99"/>
      <c r="F93" s="531"/>
      <c r="G93" s="532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37470</v>
      </c>
      <c r="D95" s="565"/>
      <c r="E95" s="566"/>
    </row>
    <row r="96" spans="2:7" ht="12.6" customHeight="1" thickBot="1"/>
    <row r="97" spans="2:5" s="5" customFormat="1" ht="16.5" customHeight="1" thickBot="1">
      <c r="B97" s="287" t="s">
        <v>158</v>
      </c>
      <c r="C97" s="567">
        <f>C95/(1+C99)</f>
        <v>30966.942148760332</v>
      </c>
      <c r="D97" s="568"/>
      <c r="E97" s="569"/>
    </row>
    <row r="98" spans="2:5" s="5" customFormat="1" ht="12.6" customHeight="1" thickBot="1">
      <c r="B98" s="287"/>
      <c r="C98" s="98"/>
      <c r="D98" s="98"/>
      <c r="E98" s="98"/>
    </row>
    <row r="99" spans="2:5" s="5" customFormat="1" ht="15.75" customHeight="1" thickBot="1">
      <c r="B99" s="287" t="s">
        <v>157</v>
      </c>
      <c r="C99" s="360">
        <v>0.21</v>
      </c>
      <c r="D99" s="119">
        <f>C95-C97</f>
        <v>6503.0578512396678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700-000000000000}"/>
    <hyperlink ref="F12:G13" location="Principal!A1" tooltip="Enlace al MENU PRINCIPAL" display="IR A MENU PRINCIPAL" xr:uid="{00000000-0004-0000-0700-000001000000}"/>
    <hyperlink ref="F92" location="Principal!A1" display="IR A MENU PRINCIPAL" xr:uid="{00000000-0004-0000-0700-000002000000}"/>
    <hyperlink ref="F92:G93" location="Principal!A1" tooltip="Enlace al MENU PRINCIPAL" display="IR A MENU PRINCIPAL" xr:uid="{00000000-0004-0000-0700-000003000000}"/>
  </hyperlinks>
  <pageMargins left="0.75" right="0.75" top="1" bottom="1" header="0" footer="0"/>
  <pageSetup paperSize="9" scale="61" fitToHeight="2" orientation="portrait" horizontalDpi="1200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8:G99"/>
  <sheetViews>
    <sheetView showGridLines="0" topLeftCell="A76" zoomScale="190" zoomScaleNormal="190" zoomScaleSheetLayoutView="75" workbookViewId="0">
      <selection activeCell="F92" sqref="F92:G93"/>
    </sheetView>
  </sheetViews>
  <sheetFormatPr baseColWidth="10" defaultRowHeight="12.6" customHeight="1"/>
  <cols>
    <col min="2" max="2" width="30.42578125" bestFit="1" customWidth="1"/>
    <col min="3" max="3" width="13.85546875" style="7" bestFit="1" customWidth="1"/>
    <col min="4" max="4" width="14.28515625" style="7" bestFit="1" customWidth="1"/>
    <col min="5" max="5" width="15.42578125" style="7" customWidth="1"/>
    <col min="6" max="6" width="19.28515625" customWidth="1"/>
  </cols>
  <sheetData>
    <row r="8" spans="2:7" ht="12.6" customHeight="1" thickBot="1"/>
    <row r="9" spans="2:7" s="1" customFormat="1" ht="18.75" thickBot="1">
      <c r="B9" s="502" t="s">
        <v>385</v>
      </c>
      <c r="C9" s="503"/>
      <c r="D9" s="503"/>
      <c r="E9" s="504"/>
    </row>
    <row r="11" spans="2:7" ht="12.6" customHeight="1" thickBot="1">
      <c r="B11" s="355" t="s">
        <v>372</v>
      </c>
      <c r="C11" s="356"/>
      <c r="D11" s="356"/>
      <c r="E11" s="356"/>
    </row>
    <row r="12" spans="2:7" ht="12.6" customHeight="1">
      <c r="B12" s="357" t="s">
        <v>364</v>
      </c>
      <c r="C12" s="116">
        <v>240</v>
      </c>
      <c r="D12" s="99"/>
      <c r="F12" s="529" t="s">
        <v>84</v>
      </c>
      <c r="G12" s="530"/>
    </row>
    <row r="13" spans="2:7" ht="12.6" customHeight="1" thickBot="1">
      <c r="B13" s="357" t="s">
        <v>366</v>
      </c>
      <c r="C13" s="117">
        <v>31</v>
      </c>
      <c r="D13" s="99"/>
      <c r="F13" s="531"/>
      <c r="G13" s="532"/>
    </row>
    <row r="14" spans="2:7" ht="12.6" customHeight="1">
      <c r="B14" s="357" t="s">
        <v>365</v>
      </c>
      <c r="C14" s="118">
        <f>C12*C13</f>
        <v>7440</v>
      </c>
      <c r="D14" s="99"/>
      <c r="F14" s="7"/>
    </row>
    <row r="15" spans="2:7" ht="12.6" customHeight="1" thickBot="1">
      <c r="B15" s="357"/>
      <c r="C15" s="358"/>
      <c r="D15" s="99"/>
      <c r="F15" s="487" t="s">
        <v>69</v>
      </c>
      <c r="G15" s="511"/>
    </row>
    <row r="16" spans="2:7" ht="12.6" customHeight="1" thickBot="1">
      <c r="B16" s="355" t="s">
        <v>229</v>
      </c>
      <c r="C16" s="115">
        <f>SUM(C14:D14)</f>
        <v>7440</v>
      </c>
      <c r="D16" s="99"/>
      <c r="F16" s="512"/>
      <c r="G16" s="513"/>
    </row>
    <row r="17" spans="2:7" ht="12.6" customHeight="1">
      <c r="B17" s="355"/>
      <c r="C17" s="359"/>
      <c r="D17" s="99"/>
      <c r="F17" s="512"/>
      <c r="G17" s="513"/>
    </row>
    <row r="18" spans="2:7" ht="12.6" customHeight="1">
      <c r="B18" s="355" t="s">
        <v>373</v>
      </c>
      <c r="C18" s="359"/>
      <c r="D18" s="356"/>
      <c r="F18" s="512"/>
      <c r="G18" s="513"/>
    </row>
    <row r="19" spans="2:7" ht="12.6" customHeight="1">
      <c r="B19" s="357" t="s">
        <v>364</v>
      </c>
      <c r="C19" s="116">
        <v>240</v>
      </c>
      <c r="D19" s="99"/>
      <c r="F19" s="512"/>
      <c r="G19" s="513"/>
    </row>
    <row r="20" spans="2:7" ht="12.6" customHeight="1">
      <c r="B20" s="357" t="s">
        <v>366</v>
      </c>
      <c r="C20" s="117">
        <v>28</v>
      </c>
      <c r="D20" s="99"/>
      <c r="F20" s="512"/>
      <c r="G20" s="513"/>
    </row>
    <row r="21" spans="2:7" ht="12.6" customHeight="1">
      <c r="B21" s="357" t="s">
        <v>365</v>
      </c>
      <c r="C21" s="118">
        <f>C19*C20</f>
        <v>6720</v>
      </c>
      <c r="D21" s="99"/>
      <c r="F21" s="512"/>
      <c r="G21" s="513"/>
    </row>
    <row r="22" spans="2:7" ht="12.6" customHeight="1" thickBot="1">
      <c r="B22" s="357"/>
      <c r="C22" s="358"/>
      <c r="D22" s="99"/>
      <c r="F22" s="512"/>
      <c r="G22" s="513"/>
    </row>
    <row r="23" spans="2:7" ht="12.6" customHeight="1" thickBot="1">
      <c r="B23" s="355" t="s">
        <v>229</v>
      </c>
      <c r="C23" s="115">
        <f>SUM(C21:D21)</f>
        <v>6720</v>
      </c>
      <c r="D23" s="99"/>
      <c r="F23" s="514"/>
      <c r="G23" s="51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250</v>
      </c>
      <c r="D26" s="99"/>
    </row>
    <row r="27" spans="2:7" ht="12.6" customHeight="1">
      <c r="B27" s="357" t="s">
        <v>366</v>
      </c>
      <c r="C27" s="117">
        <v>31</v>
      </c>
      <c r="D27" s="99"/>
    </row>
    <row r="28" spans="2:7" ht="12.6" customHeight="1">
      <c r="B28" s="357" t="s">
        <v>365</v>
      </c>
      <c r="C28" s="118">
        <f>C26*C27</f>
        <v>7750</v>
      </c>
      <c r="D28" s="99"/>
      <c r="E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SUM(C28:E28)</f>
        <v>7750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280</v>
      </c>
      <c r="D33" s="99"/>
    </row>
    <row r="34" spans="2:5" ht="12.6" customHeight="1">
      <c r="B34" s="357" t="s">
        <v>366</v>
      </c>
      <c r="C34" s="117">
        <v>30</v>
      </c>
      <c r="D34" s="99"/>
    </row>
    <row r="35" spans="2:5" ht="12.6" customHeight="1">
      <c r="B35" s="357" t="s">
        <v>365</v>
      </c>
      <c r="C35" s="118">
        <f>C33*C34</f>
        <v>8400</v>
      </c>
      <c r="D35" s="99"/>
    </row>
    <row r="36" spans="2:5" ht="12.6" customHeight="1" thickBot="1">
      <c r="B36" s="357"/>
      <c r="C36" s="358"/>
      <c r="D36" s="99"/>
    </row>
    <row r="37" spans="2:5" ht="12.6" customHeight="1" thickBot="1">
      <c r="B37" s="355" t="s">
        <v>229</v>
      </c>
      <c r="C37" s="115">
        <f>SUM(C35:D35)</f>
        <v>8400</v>
      </c>
      <c r="D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260</v>
      </c>
      <c r="D40" s="99"/>
      <c r="E40" s="99"/>
    </row>
    <row r="41" spans="2:5" ht="12.6" customHeight="1">
      <c r="B41" s="357" t="s">
        <v>366</v>
      </c>
      <c r="C41" s="117">
        <v>31</v>
      </c>
      <c r="D41" s="99"/>
      <c r="E41" s="99"/>
    </row>
    <row r="42" spans="2:5" ht="12.6" customHeight="1">
      <c r="B42" s="357" t="s">
        <v>365</v>
      </c>
      <c r="C42" s="118">
        <f>C40*C41</f>
        <v>8060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8060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270</v>
      </c>
      <c r="D47" s="99"/>
      <c r="E47" s="99"/>
    </row>
    <row r="48" spans="2:5" ht="12.6" customHeight="1">
      <c r="B48" s="357" t="s">
        <v>366</v>
      </c>
      <c r="C48" s="117">
        <v>30</v>
      </c>
      <c r="D48" s="99"/>
      <c r="E48" s="99"/>
    </row>
    <row r="49" spans="2:5" ht="12.6" customHeight="1">
      <c r="B49" s="357" t="s">
        <v>365</v>
      </c>
      <c r="C49" s="118">
        <f>C47*C48</f>
        <v>8100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.6" customHeight="1" thickBot="1">
      <c r="B51" s="355" t="s">
        <v>229</v>
      </c>
      <c r="C51" s="115">
        <f>SUM(C49:E49)</f>
        <v>8100</v>
      </c>
      <c r="D51" s="99"/>
      <c r="E51" s="99"/>
    </row>
    <row r="52" spans="2:5" ht="21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300</v>
      </c>
      <c r="D54" s="99"/>
      <c r="E54" s="99"/>
    </row>
    <row r="55" spans="2:5" ht="12.6" customHeight="1">
      <c r="B55" s="357" t="s">
        <v>366</v>
      </c>
      <c r="C55" s="117">
        <v>31</v>
      </c>
      <c r="D55" s="99"/>
      <c r="E55" s="99"/>
    </row>
    <row r="56" spans="2:5" ht="12.6" customHeight="1">
      <c r="B56" s="357" t="s">
        <v>365</v>
      </c>
      <c r="C56" s="118">
        <f>C54*C55</f>
        <v>9300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9300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350</v>
      </c>
      <c r="D61" s="99"/>
      <c r="E61" s="99"/>
    </row>
    <row r="62" spans="2:5" ht="12.6" customHeight="1">
      <c r="B62" s="357" t="s">
        <v>366</v>
      </c>
      <c r="C62" s="117">
        <v>31</v>
      </c>
      <c r="D62" s="99"/>
      <c r="E62" s="99"/>
    </row>
    <row r="63" spans="2:5" ht="12.6" customHeight="1">
      <c r="B63" s="357" t="s">
        <v>365</v>
      </c>
      <c r="C63" s="118">
        <f>C61*C62</f>
        <v>10850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10850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360</v>
      </c>
      <c r="D68" s="99"/>
      <c r="E68" s="99"/>
    </row>
    <row r="69" spans="2:5" ht="12.6" customHeight="1">
      <c r="B69" s="357" t="s">
        <v>366</v>
      </c>
      <c r="C69" s="117">
        <v>30</v>
      </c>
      <c r="D69" s="99"/>
      <c r="E69" s="99"/>
    </row>
    <row r="70" spans="2:5" ht="12.6" customHeight="1">
      <c r="B70" s="357" t="s">
        <v>365</v>
      </c>
      <c r="C70" s="118">
        <f>C68*C69</f>
        <v>10800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10800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350</v>
      </c>
      <c r="D75" s="99"/>
      <c r="E75" s="99"/>
    </row>
    <row r="76" spans="2:5" ht="12.6" customHeight="1">
      <c r="B76" s="357" t="s">
        <v>366</v>
      </c>
      <c r="C76" s="117">
        <v>31</v>
      </c>
      <c r="D76" s="99"/>
      <c r="E76" s="99"/>
    </row>
    <row r="77" spans="2:5" ht="12.6" customHeight="1">
      <c r="B77" s="357" t="s">
        <v>365</v>
      </c>
      <c r="C77" s="118">
        <f>C75*C76</f>
        <v>10850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10850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450</v>
      </c>
      <c r="D82" s="99"/>
      <c r="E82" s="99"/>
    </row>
    <row r="83" spans="2:7" ht="12.6" customHeight="1">
      <c r="B83" s="357" t="s">
        <v>366</v>
      </c>
      <c r="C83" s="117">
        <v>30</v>
      </c>
      <c r="D83" s="99"/>
      <c r="E83" s="99"/>
    </row>
    <row r="84" spans="2:7" ht="12.6" customHeight="1">
      <c r="B84" s="357" t="s">
        <v>365</v>
      </c>
      <c r="C84" s="118">
        <f>C82*C83</f>
        <v>13500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13500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  <c r="E88" s="356"/>
    </row>
    <row r="89" spans="2:7" ht="12.6" customHeight="1">
      <c r="B89" s="357" t="s">
        <v>364</v>
      </c>
      <c r="C89" s="116">
        <v>580</v>
      </c>
      <c r="D89" s="99"/>
      <c r="E89" s="99"/>
    </row>
    <row r="90" spans="2:7" ht="12.6" customHeight="1">
      <c r="B90" s="357" t="s">
        <v>366</v>
      </c>
      <c r="C90" s="117">
        <v>31</v>
      </c>
      <c r="D90" s="99"/>
      <c r="E90" s="99"/>
    </row>
    <row r="91" spans="2:7" ht="12.6" customHeight="1" thickBot="1">
      <c r="B91" s="357" t="s">
        <v>365</v>
      </c>
      <c r="C91" s="118">
        <f>C89*C90</f>
        <v>17980</v>
      </c>
      <c r="D91" s="99"/>
    </row>
    <row r="92" spans="2:7" ht="12.6" customHeight="1" thickBot="1">
      <c r="B92" s="357"/>
      <c r="C92" s="99"/>
      <c r="D92" s="99"/>
      <c r="F92" s="529" t="s">
        <v>84</v>
      </c>
      <c r="G92" s="530"/>
    </row>
    <row r="93" spans="2:7" ht="12.6" customHeight="1" thickBot="1">
      <c r="B93" s="355" t="s">
        <v>229</v>
      </c>
      <c r="C93" s="97">
        <f>SUM(C91:E91)</f>
        <v>17980</v>
      </c>
      <c r="D93" s="99"/>
      <c r="E93" s="99"/>
      <c r="F93" s="531"/>
      <c r="G93" s="532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119750</v>
      </c>
      <c r="D95" s="565"/>
      <c r="E95" s="566"/>
    </row>
    <row r="96" spans="2:7" ht="12.6" customHeight="1" thickBot="1"/>
    <row r="97" spans="2:6" s="5" customFormat="1" ht="16.5" customHeight="1" thickBot="1">
      <c r="B97" s="287" t="s">
        <v>158</v>
      </c>
      <c r="C97" s="567">
        <f>C95/(1+C99)</f>
        <v>98966.942148760339</v>
      </c>
      <c r="D97" s="568"/>
      <c r="E97" s="569"/>
      <c r="F97"/>
    </row>
    <row r="98" spans="2:6" s="5" customFormat="1" ht="12.6" customHeight="1" thickBot="1">
      <c r="B98" s="287"/>
      <c r="C98" s="98"/>
      <c r="D98" s="98"/>
      <c r="E98" s="98"/>
    </row>
    <row r="99" spans="2:6" s="5" customFormat="1" ht="15.75" customHeight="1" thickBot="1">
      <c r="B99" s="287" t="s">
        <v>157</v>
      </c>
      <c r="C99" s="360">
        <v>0.21</v>
      </c>
      <c r="D99" s="119">
        <f>C95-C97</f>
        <v>20783.057851239661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800-000000000000}"/>
    <hyperlink ref="F12:G13" location="Principal!A1" tooltip="Enlace al MENU PRINCIPAL" display="IR A MENU PRINCIPAL" xr:uid="{00000000-0004-0000-0800-000001000000}"/>
    <hyperlink ref="F92" location="Principal!A1" display="IR A MENU PRINCIPAL" xr:uid="{00000000-0004-0000-0800-000002000000}"/>
    <hyperlink ref="F92:G93" location="Principal!A1" tooltip="Enlace al MENU PRINCIPAL" display="IR A MENU PRINCIPAL" xr:uid="{00000000-0004-0000-0800-000003000000}"/>
  </hyperlinks>
  <pageMargins left="0.75" right="0.75" top="1" bottom="1" header="0" footer="0"/>
  <pageSetup paperSize="9" scale="59" fitToHeight="2" orientation="portrait" horizontalDpi="4294967294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22</vt:i4>
      </vt:variant>
    </vt:vector>
  </HeadingPairs>
  <TitlesOfParts>
    <vt:vector size="49" baseType="lpstr">
      <vt:lpstr>Principal</vt:lpstr>
      <vt:lpstr>Inversiones Iniciales</vt:lpstr>
      <vt:lpstr>Financiación</vt:lpstr>
      <vt:lpstr>Credito LP</vt:lpstr>
      <vt:lpstr>Credito CP</vt:lpstr>
      <vt:lpstr>Inversiones por años</vt:lpstr>
      <vt:lpstr>Ventas Año1</vt:lpstr>
      <vt:lpstr>Ventas Año2</vt:lpstr>
      <vt:lpstr>Ventas Año3</vt:lpstr>
      <vt:lpstr>Aprovisionamientos</vt:lpstr>
      <vt:lpstr>Personal</vt:lpstr>
      <vt:lpstr>Gastos Explotación</vt:lpstr>
      <vt:lpstr>IVA</vt:lpstr>
      <vt:lpstr>Amortización</vt:lpstr>
      <vt:lpstr>i</vt:lpstr>
      <vt:lpstr>Plan Inversiones</vt:lpstr>
      <vt:lpstr>Plan Financiación</vt:lpstr>
      <vt:lpstr>Cuenta Tesorería</vt:lpstr>
      <vt:lpstr>f</vt:lpstr>
      <vt:lpstr>Cuenta de Pérdidas y Ganancias</vt:lpstr>
      <vt:lpstr>Balance Situación</vt:lpstr>
      <vt:lpstr>Estadísticas</vt:lpstr>
      <vt:lpstr>RATIOS_OLD</vt:lpstr>
      <vt:lpstr>Gtos. Fceros. - OLD</vt:lpstr>
      <vt:lpstr>Leasing_2</vt:lpstr>
      <vt:lpstr>Hoja1</vt:lpstr>
      <vt:lpstr>Hoja2</vt:lpstr>
      <vt:lpstr>Amortización!Área_de_impresión</vt:lpstr>
      <vt:lpstr>Aprovisionamientos!Área_de_impresión</vt:lpstr>
      <vt:lpstr>'Balance Situación'!Área_de_impresión</vt:lpstr>
      <vt:lpstr>'Credito CP'!Área_de_impresión</vt:lpstr>
      <vt:lpstr>'Credito LP'!Área_de_impresión</vt:lpstr>
      <vt:lpstr>'Cuenta de Pérdidas y Ganancias'!Área_de_impresión</vt:lpstr>
      <vt:lpstr>'Cuenta Tesorería'!Área_de_impresión</vt:lpstr>
      <vt:lpstr>Estadísticas!Área_de_impresión</vt:lpstr>
      <vt:lpstr>'f'!Área_de_impresión</vt:lpstr>
      <vt:lpstr>Financiación!Área_de_impresión</vt:lpstr>
      <vt:lpstr>'Gastos Explotación'!Área_de_impresión</vt:lpstr>
      <vt:lpstr>i!Área_de_impresión</vt:lpstr>
      <vt:lpstr>'Inversiones Iniciales'!Área_de_impresión</vt:lpstr>
      <vt:lpstr>'Inversiones por años'!Área_de_impresión</vt:lpstr>
      <vt:lpstr>IVA!Área_de_impresión</vt:lpstr>
      <vt:lpstr>Personal!Área_de_impresión</vt:lpstr>
      <vt:lpstr>'Plan Financiación'!Área_de_impresión</vt:lpstr>
      <vt:lpstr>'Plan Inversiones'!Área_de_impresión</vt:lpstr>
      <vt:lpstr>Principal!Área_de_impresión</vt:lpstr>
      <vt:lpstr>'Ventas Año1'!Área_de_impresión</vt:lpstr>
      <vt:lpstr>'Ventas Año2'!Área_de_impresión</vt:lpstr>
      <vt:lpstr>'Ventas Año3'!Área_de_impresión</vt:lpstr>
    </vt:vector>
  </TitlesOfParts>
  <Company>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Alberto Garcia</cp:lastModifiedBy>
  <cp:lastPrinted>2011-01-08T18:50:02Z</cp:lastPrinted>
  <dcterms:created xsi:type="dcterms:W3CDTF">2001-08-22T16:53:32Z</dcterms:created>
  <dcterms:modified xsi:type="dcterms:W3CDTF">2025-04-26T04:57:52Z</dcterms:modified>
</cp:coreProperties>
</file>