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9466C76-F78B-4162-8423-209BCE29B785}" xr6:coauthVersionLast="47" xr6:coauthVersionMax="47" xr10:uidLastSave="{00000000-0000-0000-0000-000000000000}"/>
  <bookViews>
    <workbookView xWindow="-110" yWindow="-110" windowWidth="19420" windowHeight="10420" activeTab="1" xr2:uid="{6212562B-90E8-A14A-BFAC-CE8DC5C71DD6}"/>
  </bookViews>
  <sheets>
    <sheet name="Day1" sheetId="1" r:id="rId1"/>
    <sheet name="Day2" sheetId="3" r:id="rId2"/>
  </sheets>
  <definedNames>
    <definedName name="day1_0_400_count">'Day1'!$I$5</definedName>
    <definedName name="day1_count">'Day1'!$D$5</definedName>
    <definedName name="day1_lambda">'Day1'!$BB$3</definedName>
    <definedName name="day1_max">'Day1'!$D$3</definedName>
    <definedName name="day1_mean">'Day1'!$D$2</definedName>
    <definedName name="day1_min">'Day1'!$D$4</definedName>
    <definedName name="day2_0_400_count">'Day2'!$I$5</definedName>
    <definedName name="day2_count">'Day2'!$D$5</definedName>
    <definedName name="day2_lambda">'Day2'!$BB$3</definedName>
    <definedName name="day2_max">'Day2'!$D$3</definedName>
    <definedName name="day2_mean">'Day2'!$D$2</definedName>
    <definedName name="day2_min">'Day2'!$D$4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B3" i="3" l="1"/>
  <c r="CG3" i="1"/>
  <c r="CF3" i="3"/>
  <c r="CG3" i="3"/>
  <c r="CE3" i="3"/>
  <c r="CC4" i="3"/>
  <c r="CC5" i="3"/>
  <c r="CC6" i="3"/>
  <c r="CC7" i="3"/>
  <c r="CC8" i="3"/>
  <c r="CC9" i="3"/>
  <c r="CC10" i="3"/>
  <c r="CC11" i="3"/>
  <c r="CC12" i="3"/>
  <c r="CC13" i="3"/>
  <c r="CC14" i="3"/>
  <c r="CC15" i="3"/>
  <c r="CC16" i="3"/>
  <c r="CC17" i="3"/>
  <c r="CC18" i="3"/>
  <c r="CC19" i="3"/>
  <c r="CC20" i="3"/>
  <c r="CC21" i="3"/>
  <c r="CC22" i="3"/>
  <c r="CC23" i="3"/>
  <c r="CC24" i="3"/>
  <c r="CC25" i="3"/>
  <c r="CC26" i="3"/>
  <c r="CC27" i="3"/>
  <c r="CC28" i="3"/>
  <c r="CC29" i="3"/>
  <c r="CC30" i="3"/>
  <c r="CC31" i="3"/>
  <c r="CC32" i="3"/>
  <c r="CC33" i="3"/>
  <c r="CC34" i="3"/>
  <c r="CC35" i="3"/>
  <c r="CC36" i="3"/>
  <c r="CC37" i="3"/>
  <c r="CC38" i="3"/>
  <c r="CC39" i="3"/>
  <c r="CC40" i="3"/>
  <c r="CC41" i="3"/>
  <c r="CC42" i="3"/>
  <c r="CC43" i="3"/>
  <c r="CC44" i="3"/>
  <c r="CC45" i="3"/>
  <c r="CC46" i="3"/>
  <c r="CC47" i="3"/>
  <c r="CC48" i="3"/>
  <c r="CC49" i="3"/>
  <c r="CC50" i="3"/>
  <c r="CC51" i="3"/>
  <c r="CC52" i="3"/>
  <c r="CC53" i="3"/>
  <c r="CC54" i="3"/>
  <c r="CC55" i="3"/>
  <c r="CC56" i="3"/>
  <c r="CC57" i="3"/>
  <c r="CC58" i="3"/>
  <c r="CC59" i="3"/>
  <c r="CC60" i="3"/>
  <c r="CC61" i="3"/>
  <c r="CC62" i="3"/>
  <c r="CC63" i="3"/>
  <c r="CC64" i="3"/>
  <c r="CC65" i="3"/>
  <c r="CC66" i="3"/>
  <c r="CC67" i="3"/>
  <c r="CC68" i="3"/>
  <c r="CC69" i="3"/>
  <c r="CC70" i="3"/>
  <c r="CC71" i="3"/>
  <c r="CC72" i="3"/>
  <c r="CC73" i="3"/>
  <c r="CC74" i="3"/>
  <c r="CC75" i="3"/>
  <c r="CC76" i="3"/>
  <c r="CC77" i="3"/>
  <c r="CC78" i="3"/>
  <c r="CC79" i="3"/>
  <c r="CC80" i="3"/>
  <c r="CC81" i="3"/>
  <c r="CC82" i="3"/>
  <c r="CC83" i="3"/>
  <c r="CC84" i="3"/>
  <c r="CC85" i="3"/>
  <c r="CC86" i="3"/>
  <c r="CC87" i="3"/>
  <c r="CC88" i="3"/>
  <c r="CC89" i="3"/>
  <c r="CC90" i="3"/>
  <c r="CC91" i="3"/>
  <c r="CC92" i="3"/>
  <c r="CC93" i="3"/>
  <c r="CC94" i="3"/>
  <c r="CC95" i="3"/>
  <c r="CC96" i="3"/>
  <c r="CC97" i="3"/>
  <c r="CC98" i="3"/>
  <c r="CC99" i="3"/>
  <c r="CC100" i="3"/>
  <c r="CC101" i="3"/>
  <c r="CC102" i="3"/>
  <c r="CC103" i="3"/>
  <c r="CC104" i="3"/>
  <c r="CC105" i="3"/>
  <c r="CC106" i="3"/>
  <c r="CC107" i="3"/>
  <c r="CC108" i="3"/>
  <c r="CC109" i="3"/>
  <c r="CC110" i="3"/>
  <c r="CC111" i="3"/>
  <c r="CC112" i="3"/>
  <c r="CC113" i="3"/>
  <c r="CC114" i="3"/>
  <c r="CC115" i="3"/>
  <c r="CC116" i="3"/>
  <c r="CC117" i="3"/>
  <c r="CC118" i="3"/>
  <c r="CC119" i="3"/>
  <c r="CC120" i="3"/>
  <c r="CC121" i="3"/>
  <c r="CC122" i="3"/>
  <c r="CC3" i="3"/>
  <c r="CB4" i="3"/>
  <c r="CB5" i="3"/>
  <c r="CB6" i="3"/>
  <c r="CB7" i="3"/>
  <c r="CB8" i="3"/>
  <c r="CB9" i="3"/>
  <c r="CB10" i="3"/>
  <c r="CB11" i="3"/>
  <c r="CB12" i="3"/>
  <c r="CB13" i="3"/>
  <c r="CB14" i="3"/>
  <c r="CB15" i="3"/>
  <c r="CB16" i="3"/>
  <c r="CB17" i="3"/>
  <c r="CB18" i="3"/>
  <c r="CB19" i="3"/>
  <c r="CB20" i="3"/>
  <c r="CB21" i="3"/>
  <c r="CB22" i="3"/>
  <c r="CB23" i="3"/>
  <c r="CB24" i="3"/>
  <c r="CB25" i="3"/>
  <c r="CB26" i="3"/>
  <c r="CB27" i="3"/>
  <c r="CB28" i="3"/>
  <c r="CB29" i="3"/>
  <c r="CB30" i="3"/>
  <c r="CB31" i="3"/>
  <c r="CB32" i="3"/>
  <c r="CB33" i="3"/>
  <c r="CB34" i="3"/>
  <c r="CB35" i="3"/>
  <c r="CB36" i="3"/>
  <c r="CB37" i="3"/>
  <c r="CB38" i="3"/>
  <c r="CB39" i="3"/>
  <c r="CB40" i="3"/>
  <c r="CB41" i="3"/>
  <c r="CB42" i="3"/>
  <c r="CB43" i="3"/>
  <c r="CB44" i="3"/>
  <c r="CB45" i="3"/>
  <c r="CB46" i="3"/>
  <c r="CB47" i="3"/>
  <c r="CB48" i="3"/>
  <c r="CB49" i="3"/>
  <c r="CB50" i="3"/>
  <c r="CB51" i="3"/>
  <c r="CB52" i="3"/>
  <c r="CB53" i="3"/>
  <c r="CB54" i="3"/>
  <c r="CB55" i="3"/>
  <c r="CB56" i="3"/>
  <c r="CB57" i="3"/>
  <c r="CB58" i="3"/>
  <c r="CB59" i="3"/>
  <c r="CB60" i="3"/>
  <c r="CB61" i="3"/>
  <c r="CB62" i="3"/>
  <c r="CB63" i="3"/>
  <c r="CB64" i="3"/>
  <c r="CB65" i="3"/>
  <c r="CB66" i="3"/>
  <c r="CB67" i="3"/>
  <c r="CB68" i="3"/>
  <c r="CB69" i="3"/>
  <c r="CB70" i="3"/>
  <c r="CB71" i="3"/>
  <c r="CB72" i="3"/>
  <c r="CB73" i="3"/>
  <c r="CB74" i="3"/>
  <c r="CB75" i="3"/>
  <c r="CB76" i="3"/>
  <c r="CB77" i="3"/>
  <c r="CB78" i="3"/>
  <c r="CB79" i="3"/>
  <c r="CB80" i="3"/>
  <c r="CB81" i="3"/>
  <c r="CB82" i="3"/>
  <c r="CB83" i="3"/>
  <c r="CB84" i="3"/>
  <c r="CB85" i="3"/>
  <c r="CB86" i="3"/>
  <c r="CB87" i="3"/>
  <c r="CB88" i="3"/>
  <c r="CB89" i="3"/>
  <c r="CB90" i="3"/>
  <c r="CB91" i="3"/>
  <c r="CB92" i="3"/>
  <c r="CB93" i="3"/>
  <c r="CB94" i="3"/>
  <c r="CB95" i="3"/>
  <c r="CB96" i="3"/>
  <c r="CB97" i="3"/>
  <c r="CB98" i="3"/>
  <c r="CB99" i="3"/>
  <c r="CB100" i="3"/>
  <c r="CB101" i="3"/>
  <c r="CB102" i="3"/>
  <c r="CB103" i="3"/>
  <c r="CB104" i="3"/>
  <c r="CB105" i="3"/>
  <c r="CB106" i="3"/>
  <c r="CB107" i="3"/>
  <c r="CB108" i="3"/>
  <c r="CB109" i="3"/>
  <c r="CB110" i="3"/>
  <c r="CB111" i="3"/>
  <c r="CB112" i="3"/>
  <c r="CB113" i="3"/>
  <c r="CB114" i="3"/>
  <c r="CB115" i="3"/>
  <c r="CB116" i="3"/>
  <c r="CB117" i="3"/>
  <c r="CB118" i="3"/>
  <c r="CB119" i="3"/>
  <c r="CB120" i="3"/>
  <c r="CB121" i="3"/>
  <c r="CB122" i="3"/>
  <c r="CB123" i="3"/>
  <c r="CB3" i="3"/>
  <c r="CA4" i="3"/>
  <c r="CA5" i="3"/>
  <c r="CA6" i="3"/>
  <c r="CA7" i="3"/>
  <c r="CA8" i="3"/>
  <c r="CA9" i="3"/>
  <c r="CA10" i="3"/>
  <c r="CA11" i="3"/>
  <c r="CA12" i="3"/>
  <c r="CA13" i="3"/>
  <c r="CA14" i="3"/>
  <c r="CA15" i="3"/>
  <c r="CA16" i="3"/>
  <c r="CA17" i="3"/>
  <c r="CA18" i="3"/>
  <c r="CA19" i="3"/>
  <c r="CA20" i="3"/>
  <c r="CA21" i="3"/>
  <c r="CA22" i="3"/>
  <c r="CA23" i="3"/>
  <c r="CA24" i="3"/>
  <c r="CA25" i="3"/>
  <c r="CA26" i="3"/>
  <c r="CA27" i="3"/>
  <c r="CA28" i="3"/>
  <c r="CA29" i="3"/>
  <c r="CA30" i="3"/>
  <c r="CA31" i="3"/>
  <c r="CA32" i="3"/>
  <c r="CA33" i="3"/>
  <c r="CA34" i="3"/>
  <c r="CA35" i="3"/>
  <c r="CA36" i="3"/>
  <c r="CA37" i="3"/>
  <c r="CA38" i="3"/>
  <c r="CA39" i="3"/>
  <c r="CA40" i="3"/>
  <c r="CA41" i="3"/>
  <c r="CA42" i="3"/>
  <c r="CA43" i="3"/>
  <c r="CA44" i="3"/>
  <c r="CA45" i="3"/>
  <c r="CA46" i="3"/>
  <c r="CA47" i="3"/>
  <c r="CA48" i="3"/>
  <c r="CA49" i="3"/>
  <c r="CA50" i="3"/>
  <c r="CA51" i="3"/>
  <c r="CA52" i="3"/>
  <c r="CA53" i="3"/>
  <c r="CA54" i="3"/>
  <c r="CA55" i="3"/>
  <c r="CA56" i="3"/>
  <c r="CA57" i="3"/>
  <c r="CA58" i="3"/>
  <c r="CA59" i="3"/>
  <c r="CA60" i="3"/>
  <c r="CA61" i="3"/>
  <c r="CA62" i="3"/>
  <c r="CA63" i="3"/>
  <c r="CA64" i="3"/>
  <c r="CA65" i="3"/>
  <c r="CA66" i="3"/>
  <c r="CA67" i="3"/>
  <c r="CA68" i="3"/>
  <c r="CA69" i="3"/>
  <c r="CA70" i="3"/>
  <c r="CA71" i="3"/>
  <c r="CA72" i="3"/>
  <c r="CA73" i="3"/>
  <c r="CA74" i="3"/>
  <c r="CA75" i="3"/>
  <c r="CA76" i="3"/>
  <c r="CA77" i="3"/>
  <c r="CA78" i="3"/>
  <c r="CA79" i="3"/>
  <c r="CA80" i="3"/>
  <c r="CA81" i="3"/>
  <c r="CA82" i="3"/>
  <c r="CA83" i="3"/>
  <c r="CA84" i="3"/>
  <c r="CA85" i="3"/>
  <c r="CA86" i="3"/>
  <c r="CA87" i="3"/>
  <c r="CA88" i="3"/>
  <c r="CA89" i="3"/>
  <c r="CA90" i="3"/>
  <c r="CA91" i="3"/>
  <c r="CA92" i="3"/>
  <c r="CA93" i="3"/>
  <c r="CA94" i="3"/>
  <c r="CA95" i="3"/>
  <c r="CA96" i="3"/>
  <c r="CA97" i="3"/>
  <c r="CA98" i="3"/>
  <c r="CA99" i="3"/>
  <c r="CA100" i="3"/>
  <c r="CA101" i="3"/>
  <c r="CA102" i="3"/>
  <c r="CA103" i="3"/>
  <c r="CA104" i="3"/>
  <c r="CA105" i="3"/>
  <c r="CA106" i="3"/>
  <c r="CA107" i="3"/>
  <c r="CA108" i="3"/>
  <c r="CA109" i="3"/>
  <c r="CA110" i="3"/>
  <c r="CA111" i="3"/>
  <c r="CA112" i="3"/>
  <c r="CA113" i="3"/>
  <c r="CA114" i="3"/>
  <c r="CA115" i="3"/>
  <c r="CA116" i="3"/>
  <c r="CA117" i="3"/>
  <c r="CA118" i="3"/>
  <c r="CA119" i="3"/>
  <c r="CA120" i="3"/>
  <c r="CA121" i="3"/>
  <c r="CA122" i="3"/>
  <c r="CA123" i="3"/>
  <c r="CA124" i="3"/>
  <c r="CA3" i="3"/>
  <c r="BZ4" i="3"/>
  <c r="BZ5" i="3"/>
  <c r="BZ6" i="3"/>
  <c r="BZ7" i="3"/>
  <c r="BZ8" i="3"/>
  <c r="BZ9" i="3"/>
  <c r="BZ10" i="3"/>
  <c r="BZ11" i="3"/>
  <c r="BZ12" i="3"/>
  <c r="BZ13" i="3"/>
  <c r="BZ14" i="3"/>
  <c r="BZ15" i="3"/>
  <c r="BZ16" i="3"/>
  <c r="BZ17" i="3"/>
  <c r="BZ18" i="3"/>
  <c r="BZ19" i="3"/>
  <c r="BZ20" i="3"/>
  <c r="BZ21" i="3"/>
  <c r="BZ22" i="3"/>
  <c r="BZ23" i="3"/>
  <c r="BZ24" i="3"/>
  <c r="BZ25" i="3"/>
  <c r="BZ26" i="3"/>
  <c r="BZ27" i="3"/>
  <c r="BZ28" i="3"/>
  <c r="BZ29" i="3"/>
  <c r="BZ30" i="3"/>
  <c r="BZ31" i="3"/>
  <c r="BZ32" i="3"/>
  <c r="BZ33" i="3"/>
  <c r="BZ34" i="3"/>
  <c r="BZ35" i="3"/>
  <c r="BZ36" i="3"/>
  <c r="BZ37" i="3"/>
  <c r="BZ38" i="3"/>
  <c r="BZ39" i="3"/>
  <c r="BZ40" i="3"/>
  <c r="BZ41" i="3"/>
  <c r="BZ42" i="3"/>
  <c r="BZ43" i="3"/>
  <c r="BZ44" i="3"/>
  <c r="BZ45" i="3"/>
  <c r="BZ46" i="3"/>
  <c r="BZ47" i="3"/>
  <c r="BZ48" i="3"/>
  <c r="BZ49" i="3"/>
  <c r="BZ50" i="3"/>
  <c r="BZ51" i="3"/>
  <c r="BZ52" i="3"/>
  <c r="BZ53" i="3"/>
  <c r="BZ54" i="3"/>
  <c r="BZ55" i="3"/>
  <c r="BZ56" i="3"/>
  <c r="BZ57" i="3"/>
  <c r="BZ58" i="3"/>
  <c r="BZ59" i="3"/>
  <c r="BZ60" i="3"/>
  <c r="BZ61" i="3"/>
  <c r="BZ62" i="3"/>
  <c r="BZ63" i="3"/>
  <c r="BZ64" i="3"/>
  <c r="BZ65" i="3"/>
  <c r="BZ66" i="3"/>
  <c r="BZ67" i="3"/>
  <c r="BZ68" i="3"/>
  <c r="BZ69" i="3"/>
  <c r="BZ70" i="3"/>
  <c r="BZ71" i="3"/>
  <c r="BZ72" i="3"/>
  <c r="BZ73" i="3"/>
  <c r="BZ74" i="3"/>
  <c r="BZ75" i="3"/>
  <c r="BZ76" i="3"/>
  <c r="BZ77" i="3"/>
  <c r="BZ78" i="3"/>
  <c r="BZ79" i="3"/>
  <c r="BZ80" i="3"/>
  <c r="BZ81" i="3"/>
  <c r="BZ82" i="3"/>
  <c r="BZ83" i="3"/>
  <c r="BZ84" i="3"/>
  <c r="BZ85" i="3"/>
  <c r="BZ86" i="3"/>
  <c r="BZ87" i="3"/>
  <c r="BZ88" i="3"/>
  <c r="BZ89" i="3"/>
  <c r="BZ90" i="3"/>
  <c r="BZ91" i="3"/>
  <c r="BZ92" i="3"/>
  <c r="BZ93" i="3"/>
  <c r="BZ94" i="3"/>
  <c r="BZ95" i="3"/>
  <c r="BZ96" i="3"/>
  <c r="BZ97" i="3"/>
  <c r="BZ98" i="3"/>
  <c r="BZ99" i="3"/>
  <c r="BZ100" i="3"/>
  <c r="BZ101" i="3"/>
  <c r="BZ102" i="3"/>
  <c r="BZ103" i="3"/>
  <c r="BZ104" i="3"/>
  <c r="BZ105" i="3"/>
  <c r="BZ106" i="3"/>
  <c r="BZ107" i="3"/>
  <c r="BZ108" i="3"/>
  <c r="BZ109" i="3"/>
  <c r="BZ110" i="3"/>
  <c r="BZ111" i="3"/>
  <c r="BZ112" i="3"/>
  <c r="BZ113" i="3"/>
  <c r="BZ114" i="3"/>
  <c r="BZ115" i="3"/>
  <c r="BZ116" i="3"/>
  <c r="BZ117" i="3"/>
  <c r="BZ118" i="3"/>
  <c r="BZ119" i="3"/>
  <c r="BZ120" i="3"/>
  <c r="BZ121" i="3"/>
  <c r="BZ122" i="3"/>
  <c r="BZ123" i="3"/>
  <c r="BZ124" i="3"/>
  <c r="BZ3" i="3"/>
  <c r="AX4" i="3"/>
  <c r="AX5" i="3"/>
  <c r="AX6" i="3"/>
  <c r="AX7" i="3"/>
  <c r="AX8" i="3"/>
  <c r="AX9" i="3"/>
  <c r="AX10" i="3"/>
  <c r="AX11" i="3"/>
  <c r="AX12" i="3"/>
  <c r="AX13" i="3"/>
  <c r="AX14" i="3"/>
  <c r="AX15" i="3"/>
  <c r="AX16" i="3"/>
  <c r="AX17" i="3"/>
  <c r="AX18" i="3"/>
  <c r="AX19" i="3"/>
  <c r="AX20" i="3"/>
  <c r="AX21" i="3"/>
  <c r="AX22" i="3"/>
  <c r="AX23" i="3"/>
  <c r="AX24" i="3"/>
  <c r="AX25" i="3"/>
  <c r="AX26" i="3"/>
  <c r="AX27" i="3"/>
  <c r="AX28" i="3"/>
  <c r="AX29" i="3"/>
  <c r="AX30" i="3"/>
  <c r="AX31" i="3"/>
  <c r="AX32" i="3"/>
  <c r="AX33" i="3"/>
  <c r="AX34" i="3"/>
  <c r="AX35" i="3"/>
  <c r="AX36" i="3"/>
  <c r="AX37" i="3"/>
  <c r="AX38" i="3"/>
  <c r="AX39" i="3"/>
  <c r="AX40" i="3"/>
  <c r="AX41" i="3"/>
  <c r="AX42" i="3"/>
  <c r="AX43" i="3"/>
  <c r="AX44" i="3"/>
  <c r="AX45" i="3"/>
  <c r="AX46" i="3"/>
  <c r="AX47" i="3"/>
  <c r="AX48" i="3"/>
  <c r="AX49" i="3"/>
  <c r="AX50" i="3"/>
  <c r="AX51" i="3"/>
  <c r="AX52" i="3"/>
  <c r="AX53" i="3"/>
  <c r="AX54" i="3"/>
  <c r="AX55" i="3"/>
  <c r="AX56" i="3"/>
  <c r="AX57" i="3"/>
  <c r="AX58" i="3"/>
  <c r="AX59" i="3"/>
  <c r="AX60" i="3"/>
  <c r="AX61" i="3"/>
  <c r="AX62" i="3"/>
  <c r="AX63" i="3"/>
  <c r="AX64" i="3"/>
  <c r="AX65" i="3"/>
  <c r="AX66" i="3"/>
  <c r="AX67" i="3"/>
  <c r="AX68" i="3"/>
  <c r="AX69" i="3"/>
  <c r="AX70" i="3"/>
  <c r="AX71" i="3"/>
  <c r="AX72" i="3"/>
  <c r="AX73" i="3"/>
  <c r="AX74" i="3"/>
  <c r="AX75" i="3"/>
  <c r="AX76" i="3"/>
  <c r="AX77" i="3"/>
  <c r="AX78" i="3"/>
  <c r="AX79" i="3"/>
  <c r="AX80" i="3"/>
  <c r="AX81" i="3"/>
  <c r="AX82" i="3"/>
  <c r="AX83" i="3"/>
  <c r="AX84" i="3"/>
  <c r="AX85" i="3"/>
  <c r="AX86" i="3"/>
  <c r="AX87" i="3"/>
  <c r="AX88" i="3"/>
  <c r="AX89" i="3"/>
  <c r="AX90" i="3"/>
  <c r="AX91" i="3"/>
  <c r="AX92" i="3"/>
  <c r="AX93" i="3"/>
  <c r="AX94" i="3"/>
  <c r="AX95" i="3"/>
  <c r="AX96" i="3"/>
  <c r="AX97" i="3"/>
  <c r="AX98" i="3"/>
  <c r="AX99" i="3"/>
  <c r="AX100" i="3"/>
  <c r="AX101" i="3"/>
  <c r="AX102" i="3"/>
  <c r="AX103" i="3"/>
  <c r="AX104" i="3"/>
  <c r="AX105" i="3"/>
  <c r="AX106" i="3"/>
  <c r="AX107" i="3"/>
  <c r="AX108" i="3"/>
  <c r="AX109" i="3"/>
  <c r="AX110" i="3"/>
  <c r="AX111" i="3"/>
  <c r="AX112" i="3"/>
  <c r="AX113" i="3"/>
  <c r="AX114" i="3"/>
  <c r="AX115" i="3"/>
  <c r="AX116" i="3"/>
  <c r="AX117" i="3"/>
  <c r="AX118" i="3"/>
  <c r="AX119" i="3"/>
  <c r="AX120" i="3"/>
  <c r="AX121" i="3"/>
  <c r="AX122" i="3"/>
  <c r="AX123" i="3"/>
  <c r="AX124" i="3"/>
  <c r="AX3" i="3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3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5" i="1"/>
  <c r="AX6" i="1"/>
  <c r="AX7" i="1"/>
  <c r="AX8" i="1"/>
  <c r="AX9" i="1"/>
  <c r="AX10" i="1"/>
  <c r="AX11" i="1"/>
  <c r="AX12" i="1"/>
  <c r="AX3" i="1"/>
  <c r="AX4" i="1"/>
  <c r="CM5" i="3"/>
  <c r="CM6" i="3"/>
  <c r="CM7" i="3"/>
  <c r="CM8" i="3"/>
  <c r="CM9" i="3"/>
  <c r="CM10" i="3"/>
  <c r="CM11" i="3"/>
  <c r="CM12" i="3"/>
  <c r="CM13" i="3"/>
  <c r="CM14" i="3"/>
  <c r="CM15" i="3"/>
  <c r="CM16" i="3"/>
  <c r="CM17" i="3"/>
  <c r="CM18" i="3"/>
  <c r="CM19" i="3"/>
  <c r="CM20" i="3"/>
  <c r="CM21" i="3"/>
  <c r="CM22" i="3"/>
  <c r="CM23" i="3"/>
  <c r="CM24" i="3"/>
  <c r="CM25" i="3"/>
  <c r="CM26" i="3"/>
  <c r="CM27" i="3"/>
  <c r="CM28" i="3"/>
  <c r="CM29" i="3"/>
  <c r="CM30" i="3"/>
  <c r="CM31" i="3"/>
  <c r="CM32" i="3"/>
  <c r="CM33" i="3"/>
  <c r="CM34" i="3"/>
  <c r="CM35" i="3"/>
  <c r="CM36" i="3"/>
  <c r="CM37" i="3"/>
  <c r="CM38" i="3"/>
  <c r="CM39" i="3"/>
  <c r="CM40" i="3"/>
  <c r="CM41" i="3"/>
  <c r="CM42" i="3"/>
  <c r="CM43" i="3"/>
  <c r="CM44" i="3"/>
  <c r="CM45" i="3"/>
  <c r="CM46" i="3"/>
  <c r="CM47" i="3"/>
  <c r="CM48" i="3"/>
  <c r="CM49" i="3"/>
  <c r="CM50" i="3"/>
  <c r="CM51" i="3"/>
  <c r="CM52" i="3"/>
  <c r="CM53" i="3"/>
  <c r="CM54" i="3"/>
  <c r="CM55" i="3"/>
  <c r="CM56" i="3"/>
  <c r="CM57" i="3"/>
  <c r="CM58" i="3"/>
  <c r="CM59" i="3"/>
  <c r="CM60" i="3"/>
  <c r="CM61" i="3"/>
  <c r="CM62" i="3"/>
  <c r="CM63" i="3"/>
  <c r="CM64" i="3"/>
  <c r="CM65" i="3"/>
  <c r="CM66" i="3"/>
  <c r="CM67" i="3"/>
  <c r="CM68" i="3"/>
  <c r="CM69" i="3"/>
  <c r="CM70" i="3"/>
  <c r="CM71" i="3"/>
  <c r="CM72" i="3"/>
  <c r="CM73" i="3"/>
  <c r="CM74" i="3"/>
  <c r="CM75" i="3"/>
  <c r="CM76" i="3"/>
  <c r="CM77" i="3"/>
  <c r="CM78" i="3"/>
  <c r="CM79" i="3"/>
  <c r="CM80" i="3"/>
  <c r="CM81" i="3"/>
  <c r="CM82" i="3"/>
  <c r="CM83" i="3"/>
  <c r="CM84" i="3"/>
  <c r="CM85" i="3"/>
  <c r="CM86" i="3"/>
  <c r="CM87" i="3"/>
  <c r="CM88" i="3"/>
  <c r="CM89" i="3"/>
  <c r="CM90" i="3"/>
  <c r="CM91" i="3"/>
  <c r="CM92" i="3"/>
  <c r="CM93" i="3"/>
  <c r="CM94" i="3"/>
  <c r="CM95" i="3"/>
  <c r="CM96" i="3"/>
  <c r="CM97" i="3"/>
  <c r="CM98" i="3"/>
  <c r="CM99" i="3"/>
  <c r="CM100" i="3"/>
  <c r="CM101" i="3"/>
  <c r="CM102" i="3"/>
  <c r="CM103" i="3"/>
  <c r="CM5" i="1"/>
  <c r="CM6" i="1"/>
  <c r="CM7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CM89" i="1"/>
  <c r="CM90" i="1"/>
  <c r="CM91" i="1"/>
  <c r="CM92" i="1"/>
  <c r="CM93" i="1"/>
  <c r="CM94" i="1"/>
  <c r="CM95" i="1"/>
  <c r="CM96" i="1"/>
  <c r="CM97" i="1"/>
  <c r="CM98" i="1"/>
  <c r="CM99" i="1"/>
  <c r="CM100" i="1"/>
  <c r="CM101" i="1"/>
  <c r="CM102" i="1"/>
  <c r="CM103" i="1"/>
  <c r="CM4" i="1"/>
  <c r="CM4" i="3"/>
  <c r="AT28" i="3"/>
  <c r="AT26" i="3"/>
  <c r="AV5" i="3"/>
  <c r="AV6" i="3"/>
  <c r="AV7" i="3"/>
  <c r="AV8" i="3"/>
  <c r="AV9" i="3"/>
  <c r="AV10" i="3"/>
  <c r="AV11" i="3"/>
  <c r="AV12" i="3"/>
  <c r="AV13" i="3"/>
  <c r="AV14" i="3"/>
  <c r="AV15" i="3"/>
  <c r="AV16" i="3"/>
  <c r="AV17" i="3"/>
  <c r="AV18" i="3"/>
  <c r="AV19" i="3"/>
  <c r="AV20" i="3"/>
  <c r="AV21" i="3"/>
  <c r="AV22" i="3"/>
  <c r="AT30" i="1"/>
  <c r="AT28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4" i="3"/>
  <c r="S3" i="1"/>
  <c r="S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3" i="3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3" i="1"/>
  <c r="AV4" i="1"/>
  <c r="AY118" i="3" l="1"/>
  <c r="AY110" i="3"/>
  <c r="AY102" i="3"/>
  <c r="AY94" i="3"/>
  <c r="AY86" i="3"/>
  <c r="AY78" i="3"/>
  <c r="AY70" i="3"/>
  <c r="AY62" i="3"/>
  <c r="AY54" i="3"/>
  <c r="AY46" i="3"/>
  <c r="AY38" i="3"/>
  <c r="AY30" i="3"/>
  <c r="AY22" i="3"/>
  <c r="AY14" i="3"/>
  <c r="AY6" i="3"/>
  <c r="AY3" i="3"/>
  <c r="AY121" i="3"/>
  <c r="AY117" i="3"/>
  <c r="AY113" i="3"/>
  <c r="AY109" i="3"/>
  <c r="AY105" i="3"/>
  <c r="AY101" i="3"/>
  <c r="AY97" i="3"/>
  <c r="AY93" i="3"/>
  <c r="AY89" i="3"/>
  <c r="AY85" i="3"/>
  <c r="AY81" i="3"/>
  <c r="AY77" i="3"/>
  <c r="AY73" i="3"/>
  <c r="AY69" i="3"/>
  <c r="AY65" i="3"/>
  <c r="AY61" i="3"/>
  <c r="AY57" i="3"/>
  <c r="AY53" i="3"/>
  <c r="AY49" i="3"/>
  <c r="AY45" i="3"/>
  <c r="AY41" i="3"/>
  <c r="AY37" i="3"/>
  <c r="AY33" i="3"/>
  <c r="AY29" i="3"/>
  <c r="AY25" i="3"/>
  <c r="AY21" i="3"/>
  <c r="AY17" i="3"/>
  <c r="AY13" i="3"/>
  <c r="AY9" i="3"/>
  <c r="AY5" i="3"/>
  <c r="AY122" i="3"/>
  <c r="AY114" i="3"/>
  <c r="AY106" i="3"/>
  <c r="AY98" i="3"/>
  <c r="AY90" i="3"/>
  <c r="AY82" i="3"/>
  <c r="AY74" i="3"/>
  <c r="AY66" i="3"/>
  <c r="AY58" i="3"/>
  <c r="AY50" i="3"/>
  <c r="AY42" i="3"/>
  <c r="AY34" i="3"/>
  <c r="AY26" i="3"/>
  <c r="AY18" i="3"/>
  <c r="AY10" i="3"/>
  <c r="AY124" i="3"/>
  <c r="AY120" i="3"/>
  <c r="AY116" i="3"/>
  <c r="AY112" i="3"/>
  <c r="AY108" i="3"/>
  <c r="AY104" i="3"/>
  <c r="AY100" i="3"/>
  <c r="AY96" i="3"/>
  <c r="AY92" i="3"/>
  <c r="AY88" i="3"/>
  <c r="AY84" i="3"/>
  <c r="AY80" i="3"/>
  <c r="AY76" i="3"/>
  <c r="AY72" i="3"/>
  <c r="AY68" i="3"/>
  <c r="AY64" i="3"/>
  <c r="AY60" i="3"/>
  <c r="AY56" i="3"/>
  <c r="AY52" i="3"/>
  <c r="AY48" i="3"/>
  <c r="AY44" i="3"/>
  <c r="AY40" i="3"/>
  <c r="AY36" i="3"/>
  <c r="AY32" i="3"/>
  <c r="AY28" i="3"/>
  <c r="AY24" i="3"/>
  <c r="AY20" i="3"/>
  <c r="AY16" i="3"/>
  <c r="AY12" i="3"/>
  <c r="AY8" i="3"/>
  <c r="AY4" i="3"/>
  <c r="AY119" i="3"/>
  <c r="AY111" i="3"/>
  <c r="AY103" i="3"/>
  <c r="AY95" i="3"/>
  <c r="AY87" i="3"/>
  <c r="AY83" i="3"/>
  <c r="AY75" i="3"/>
  <c r="AY67" i="3"/>
  <c r="AY59" i="3"/>
  <c r="AY51" i="3"/>
  <c r="AY43" i="3"/>
  <c r="AY35" i="3"/>
  <c r="AY27" i="3"/>
  <c r="AY19" i="3"/>
  <c r="AY7" i="3"/>
  <c r="AY123" i="3"/>
  <c r="AY115" i="3"/>
  <c r="AY107" i="3"/>
  <c r="AY99" i="3"/>
  <c r="AY91" i="3"/>
  <c r="AY79" i="3"/>
  <c r="AY71" i="3"/>
  <c r="AY63" i="3"/>
  <c r="AY55" i="3"/>
  <c r="AY47" i="3"/>
  <c r="AY39" i="3"/>
  <c r="AY31" i="3"/>
  <c r="AY23" i="3"/>
  <c r="AY15" i="3"/>
  <c r="AY11" i="3"/>
  <c r="K3" i="3" a="1"/>
  <c r="K3" i="3" s="1"/>
  <c r="AT25" i="3"/>
  <c r="K3" i="1" a="1"/>
  <c r="K3" i="1" s="1"/>
  <c r="AT27" i="1"/>
  <c r="AO124" i="1"/>
  <c r="D9" i="3"/>
  <c r="BH3" i="1"/>
  <c r="BH4" i="1" s="1"/>
  <c r="BH5" i="1" s="1"/>
  <c r="BH6" i="1" s="1"/>
  <c r="BH7" i="1" s="1"/>
  <c r="BH8" i="1" s="1"/>
  <c r="BH9" i="1" s="1"/>
  <c r="BH10" i="1" s="1"/>
  <c r="BH11" i="1" s="1"/>
  <c r="BH12" i="1" s="1"/>
  <c r="BH13" i="1" s="1"/>
  <c r="BH14" i="1" s="1"/>
  <c r="BH15" i="1" s="1"/>
  <c r="BH16" i="1" s="1"/>
  <c r="BH17" i="1" s="1"/>
  <c r="BH18" i="1" s="1"/>
  <c r="BH19" i="1" s="1"/>
  <c r="BH20" i="1" s="1"/>
  <c r="BH21" i="1" s="1"/>
  <c r="BH22" i="1" s="1"/>
  <c r="BH23" i="1" s="1"/>
  <c r="BH24" i="1" s="1"/>
  <c r="BH25" i="1" s="1"/>
  <c r="BH26" i="1" s="1"/>
  <c r="BH27" i="1" s="1"/>
  <c r="BH28" i="1" s="1"/>
  <c r="BH29" i="1" s="1"/>
  <c r="BH30" i="1" s="1"/>
  <c r="BH31" i="1" s="1"/>
  <c r="BH32" i="1" s="1"/>
  <c r="BH33" i="1" s="1"/>
  <c r="BH34" i="1" s="1"/>
  <c r="BH35" i="1" s="1"/>
  <c r="BH36" i="1" s="1"/>
  <c r="BH37" i="1" s="1"/>
  <c r="BH38" i="1" s="1"/>
  <c r="BH39" i="1" s="1"/>
  <c r="BH40" i="1" s="1"/>
  <c r="BH41" i="1" s="1"/>
  <c r="BH42" i="1" s="1"/>
  <c r="BH43" i="1" s="1"/>
  <c r="BH44" i="1" s="1"/>
  <c r="BH45" i="1" s="1"/>
  <c r="BH46" i="1" s="1"/>
  <c r="BH47" i="1" s="1"/>
  <c r="BH48" i="1" s="1"/>
  <c r="BH49" i="1" s="1"/>
  <c r="BH50" i="1" s="1"/>
  <c r="BH51" i="1" s="1"/>
  <c r="BH52" i="1" s="1"/>
  <c r="BH53" i="1" s="1"/>
  <c r="BH54" i="1" s="1"/>
  <c r="BH55" i="1" s="1"/>
  <c r="BH56" i="1" s="1"/>
  <c r="BH57" i="1" s="1"/>
  <c r="BH58" i="1" s="1"/>
  <c r="BH59" i="1" s="1"/>
  <c r="BH60" i="1" s="1"/>
  <c r="BH61" i="1" s="1"/>
  <c r="BH62" i="1" s="1"/>
  <c r="BH63" i="1" s="1"/>
  <c r="BH64" i="1" s="1"/>
  <c r="BH65" i="1" s="1"/>
  <c r="BH66" i="1" s="1"/>
  <c r="BH67" i="1" s="1"/>
  <c r="BH68" i="1" s="1"/>
  <c r="BH69" i="1" s="1"/>
  <c r="BH70" i="1" s="1"/>
  <c r="BH71" i="1" s="1"/>
  <c r="BH72" i="1" s="1"/>
  <c r="BH73" i="1" s="1"/>
  <c r="BH74" i="1" s="1"/>
  <c r="BH75" i="1" s="1"/>
  <c r="BH76" i="1" s="1"/>
  <c r="BH77" i="1" s="1"/>
  <c r="BH78" i="1" s="1"/>
  <c r="BH79" i="1" s="1"/>
  <c r="BH80" i="1" s="1"/>
  <c r="BH81" i="1" s="1"/>
  <c r="BH82" i="1" s="1"/>
  <c r="BH83" i="1" s="1"/>
  <c r="BH84" i="1" s="1"/>
  <c r="BH85" i="1" s="1"/>
  <c r="BH86" i="1" s="1"/>
  <c r="BH87" i="1" s="1"/>
  <c r="BH88" i="1" s="1"/>
  <c r="BH89" i="1" s="1"/>
  <c r="BH90" i="1" s="1"/>
  <c r="BH91" i="1" s="1"/>
  <c r="BH92" i="1" s="1"/>
  <c r="BH93" i="1" s="1"/>
  <c r="BH94" i="1" s="1"/>
  <c r="BH95" i="1" s="1"/>
  <c r="BH96" i="1" s="1"/>
  <c r="BH97" i="1" s="1"/>
  <c r="BH98" i="1" s="1"/>
  <c r="BH99" i="1" s="1"/>
  <c r="BH100" i="1" s="1"/>
  <c r="BH101" i="1" s="1"/>
  <c r="BH102" i="1" s="1"/>
  <c r="BH103" i="1" s="1"/>
  <c r="BH104" i="1" s="1"/>
  <c r="BH105" i="1" s="1"/>
  <c r="BH106" i="1" s="1"/>
  <c r="BH107" i="1" s="1"/>
  <c r="BH108" i="1" s="1"/>
  <c r="BH109" i="1" s="1"/>
  <c r="BH110" i="1" s="1"/>
  <c r="BH111" i="1" s="1"/>
  <c r="BH112" i="1" s="1"/>
  <c r="BH113" i="1" s="1"/>
  <c r="BH114" i="1" s="1"/>
  <c r="BH115" i="1" s="1"/>
  <c r="BH116" i="1" s="1"/>
  <c r="BH117" i="1" s="1"/>
  <c r="BH118" i="1" s="1"/>
  <c r="BH119" i="1" s="1"/>
  <c r="BH120" i="1" s="1"/>
  <c r="BH121" i="1" s="1"/>
  <c r="BH122" i="1" s="1"/>
  <c r="BH123" i="1" s="1"/>
  <c r="BH124" i="1" s="1"/>
  <c r="BH125" i="1" s="1"/>
  <c r="BH126" i="1" s="1"/>
  <c r="BH127" i="1" s="1"/>
  <c r="BH128" i="1" s="1"/>
  <c r="BH129" i="1" s="1"/>
  <c r="BH130" i="1" s="1"/>
  <c r="BH131" i="1" s="1"/>
  <c r="BH132" i="1" s="1"/>
  <c r="BH133" i="1" s="1"/>
  <c r="BH134" i="1" s="1"/>
  <c r="BH135" i="1" s="1"/>
  <c r="BH3" i="3"/>
  <c r="BH4" i="3" s="1"/>
  <c r="BH5" i="3" s="1"/>
  <c r="BH6" i="3" s="1"/>
  <c r="BH7" i="3" s="1"/>
  <c r="BH8" i="3" s="1"/>
  <c r="BH9" i="3" s="1"/>
  <c r="BH10" i="3" s="1"/>
  <c r="BH11" i="3" s="1"/>
  <c r="BH12" i="3" s="1"/>
  <c r="BH13" i="3" s="1"/>
  <c r="BH14" i="3" s="1"/>
  <c r="BH15" i="3" s="1"/>
  <c r="BH16" i="3" s="1"/>
  <c r="BH17" i="3" s="1"/>
  <c r="BH18" i="3" s="1"/>
  <c r="BH19" i="3" s="1"/>
  <c r="BH20" i="3" s="1"/>
  <c r="BH21" i="3" s="1"/>
  <c r="BH22" i="3" s="1"/>
  <c r="BH23" i="3" s="1"/>
  <c r="BH24" i="3" s="1"/>
  <c r="BH25" i="3" s="1"/>
  <c r="BH26" i="3" s="1"/>
  <c r="BH27" i="3" s="1"/>
  <c r="BH28" i="3" s="1"/>
  <c r="BH29" i="3" s="1"/>
  <c r="BH30" i="3" s="1"/>
  <c r="BH31" i="3" s="1"/>
  <c r="BH32" i="3" s="1"/>
  <c r="BH33" i="3" s="1"/>
  <c r="BH34" i="3" s="1"/>
  <c r="BH35" i="3" s="1"/>
  <c r="BH36" i="3" s="1"/>
  <c r="BH37" i="3" s="1"/>
  <c r="BH38" i="3" s="1"/>
  <c r="BH39" i="3" s="1"/>
  <c r="BH40" i="3" s="1"/>
  <c r="BH41" i="3" s="1"/>
  <c r="BH42" i="3" s="1"/>
  <c r="BH43" i="3" s="1"/>
  <c r="BH44" i="3" s="1"/>
  <c r="BH45" i="3" s="1"/>
  <c r="BH46" i="3" s="1"/>
  <c r="BH47" i="3" s="1"/>
  <c r="BH48" i="3" s="1"/>
  <c r="BH49" i="3" s="1"/>
  <c r="BH50" i="3" s="1"/>
  <c r="BH51" i="3" s="1"/>
  <c r="BH52" i="3" s="1"/>
  <c r="BH53" i="3" s="1"/>
  <c r="BH54" i="3" s="1"/>
  <c r="BH55" i="3" s="1"/>
  <c r="BH56" i="3" s="1"/>
  <c r="BH57" i="3" s="1"/>
  <c r="BH58" i="3" s="1"/>
  <c r="BH59" i="3" s="1"/>
  <c r="BH60" i="3" s="1"/>
  <c r="BH61" i="3" s="1"/>
  <c r="BH62" i="3" s="1"/>
  <c r="BH63" i="3" s="1"/>
  <c r="BH64" i="3" s="1"/>
  <c r="BH65" i="3" s="1"/>
  <c r="BH66" i="3" s="1"/>
  <c r="BH67" i="3" s="1"/>
  <c r="BH68" i="3" s="1"/>
  <c r="BH69" i="3" s="1"/>
  <c r="BH70" i="3" s="1"/>
  <c r="BH71" i="3" s="1"/>
  <c r="BH72" i="3" s="1"/>
  <c r="BH73" i="3" s="1"/>
  <c r="BH74" i="3" s="1"/>
  <c r="BH75" i="3" s="1"/>
  <c r="BH76" i="3" s="1"/>
  <c r="BH77" i="3" s="1"/>
  <c r="BH78" i="3" s="1"/>
  <c r="BH79" i="3" s="1"/>
  <c r="BH80" i="3" s="1"/>
  <c r="BH81" i="3" s="1"/>
  <c r="BH82" i="3" s="1"/>
  <c r="BH83" i="3" s="1"/>
  <c r="BH84" i="3" s="1"/>
  <c r="BH85" i="3" s="1"/>
  <c r="BH86" i="3" s="1"/>
  <c r="BH87" i="3" s="1"/>
  <c r="BH88" i="3" s="1"/>
  <c r="BH89" i="3" s="1"/>
  <c r="BH90" i="3" s="1"/>
  <c r="BH91" i="3" s="1"/>
  <c r="BH92" i="3" s="1"/>
  <c r="BH93" i="3" s="1"/>
  <c r="BH94" i="3" s="1"/>
  <c r="BH95" i="3" s="1"/>
  <c r="BH96" i="3" s="1"/>
  <c r="BH97" i="3" s="1"/>
  <c r="BH98" i="3" s="1"/>
  <c r="BH99" i="3" s="1"/>
  <c r="BH100" i="3" s="1"/>
  <c r="BH101" i="3" s="1"/>
  <c r="BH102" i="3" s="1"/>
  <c r="BH103" i="3" s="1"/>
  <c r="BH104" i="3" s="1"/>
  <c r="BH105" i="3" s="1"/>
  <c r="BH106" i="3" s="1"/>
  <c r="BH107" i="3" s="1"/>
  <c r="BH108" i="3" s="1"/>
  <c r="BH109" i="3" s="1"/>
  <c r="BH110" i="3" s="1"/>
  <c r="BH111" i="3" s="1"/>
  <c r="BH112" i="3" s="1"/>
  <c r="BH113" i="3" s="1"/>
  <c r="BH114" i="3" s="1"/>
  <c r="BH115" i="3" s="1"/>
  <c r="BH116" i="3" s="1"/>
  <c r="BH117" i="3" s="1"/>
  <c r="BH118" i="3" s="1"/>
  <c r="BH119" i="3" s="1"/>
  <c r="BH120" i="3" s="1"/>
  <c r="BH121" i="3" s="1"/>
  <c r="BH122" i="3" s="1"/>
  <c r="BH123" i="3" s="1"/>
  <c r="BH124" i="3" s="1"/>
  <c r="AO116" i="3"/>
  <c r="AO114" i="3"/>
  <c r="D2" i="3"/>
  <c r="D14" i="3"/>
  <c r="D13" i="3"/>
  <c r="D12" i="3"/>
  <c r="D11" i="3"/>
  <c r="D10" i="3"/>
  <c r="D8" i="3"/>
  <c r="D7" i="3"/>
  <c r="D6" i="3"/>
  <c r="D5" i="3"/>
  <c r="D4" i="3"/>
  <c r="D3" i="3"/>
  <c r="CE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3" i="1"/>
  <c r="BZ18" i="1"/>
  <c r="BZ19" i="1"/>
  <c r="BZ20" i="1"/>
  <c r="BZ21" i="1"/>
  <c r="BZ22" i="1"/>
  <c r="BZ23" i="1"/>
  <c r="BZ24" i="1"/>
  <c r="BZ25" i="1"/>
  <c r="BZ26" i="1"/>
  <c r="BZ27" i="1"/>
  <c r="BZ28" i="1"/>
  <c r="BZ2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61" i="1"/>
  <c r="BZ62" i="1"/>
  <c r="BZ63" i="1"/>
  <c r="BZ64" i="1"/>
  <c r="BZ65" i="1"/>
  <c r="BZ66" i="1"/>
  <c r="BZ67" i="1"/>
  <c r="BZ68" i="1"/>
  <c r="BZ69" i="1"/>
  <c r="BZ70" i="1"/>
  <c r="BZ71" i="1"/>
  <c r="BZ72" i="1"/>
  <c r="BZ73" i="1"/>
  <c r="BZ74" i="1"/>
  <c r="BZ75" i="1"/>
  <c r="BZ76" i="1"/>
  <c r="BZ77" i="1"/>
  <c r="BZ78" i="1"/>
  <c r="BZ79" i="1"/>
  <c r="BZ80" i="1"/>
  <c r="BZ81" i="1"/>
  <c r="BZ82" i="1"/>
  <c r="BZ83" i="1"/>
  <c r="BZ84" i="1"/>
  <c r="BZ85" i="1"/>
  <c r="BZ86" i="1"/>
  <c r="BZ87" i="1"/>
  <c r="BZ88" i="1"/>
  <c r="BZ89" i="1"/>
  <c r="BZ90" i="1"/>
  <c r="BZ91" i="1"/>
  <c r="BZ92" i="1"/>
  <c r="BZ93" i="1"/>
  <c r="BZ94" i="1"/>
  <c r="BZ95" i="1"/>
  <c r="BZ96" i="1"/>
  <c r="BZ97" i="1"/>
  <c r="BZ98" i="1"/>
  <c r="BZ99" i="1"/>
  <c r="BZ100" i="1"/>
  <c r="BZ101" i="1"/>
  <c r="BZ102" i="1"/>
  <c r="BZ103" i="1"/>
  <c r="BZ104" i="1"/>
  <c r="BZ105" i="1"/>
  <c r="BZ106" i="1"/>
  <c r="BZ107" i="1"/>
  <c r="BZ108" i="1"/>
  <c r="BZ109" i="1"/>
  <c r="BZ110" i="1"/>
  <c r="BZ111" i="1"/>
  <c r="BZ112" i="1"/>
  <c r="BZ113" i="1"/>
  <c r="BZ114" i="1"/>
  <c r="BZ115" i="1"/>
  <c r="BZ116" i="1"/>
  <c r="BZ117" i="1"/>
  <c r="BZ118" i="1"/>
  <c r="BZ119" i="1"/>
  <c r="BZ120" i="1"/>
  <c r="BZ121" i="1"/>
  <c r="BZ122" i="1"/>
  <c r="BZ123" i="1"/>
  <c r="BZ124" i="1"/>
  <c r="BZ125" i="1"/>
  <c r="BZ126" i="1"/>
  <c r="BZ127" i="1"/>
  <c r="BZ128" i="1"/>
  <c r="BZ129" i="1"/>
  <c r="BZ130" i="1"/>
  <c r="BZ131" i="1"/>
  <c r="BZ132" i="1"/>
  <c r="BZ133" i="1"/>
  <c r="BZ134" i="1"/>
  <c r="BZ135" i="1"/>
  <c r="BZ4" i="1"/>
  <c r="BZ5" i="1"/>
  <c r="BZ6" i="1"/>
  <c r="BZ7" i="1"/>
  <c r="BZ8" i="1"/>
  <c r="BZ9" i="1"/>
  <c r="BZ10" i="1"/>
  <c r="BZ11" i="1"/>
  <c r="BZ12" i="1"/>
  <c r="BZ13" i="1"/>
  <c r="BZ14" i="1"/>
  <c r="BZ15" i="1"/>
  <c r="BZ16" i="1"/>
  <c r="BZ17" i="1"/>
  <c r="BZ3" i="1"/>
  <c r="AO122" i="1"/>
  <c r="D14" i="1"/>
  <c r="D2" i="1"/>
  <c r="CC6" i="1" s="1"/>
  <c r="D3" i="1"/>
  <c r="D4" i="1"/>
  <c r="D5" i="1"/>
  <c r="D6" i="1"/>
  <c r="D7" i="1"/>
  <c r="D8" i="1"/>
  <c r="D9" i="1"/>
  <c r="D10" i="1"/>
  <c r="D11" i="1"/>
  <c r="D12" i="1"/>
  <c r="D13" i="1"/>
  <c r="M29" i="3" l="1"/>
  <c r="N27" i="3"/>
  <c r="M59" i="3"/>
  <c r="M81" i="3"/>
  <c r="N79" i="3"/>
  <c r="M8" i="3"/>
  <c r="M42" i="3"/>
  <c r="N22" i="3"/>
  <c r="N16" i="3"/>
  <c r="M68" i="3"/>
  <c r="M98" i="3"/>
  <c r="N82" i="3"/>
  <c r="N76" i="3"/>
  <c r="M27" i="3"/>
  <c r="M87" i="3"/>
  <c r="M40" i="3"/>
  <c r="M96" i="3"/>
  <c r="M53" i="3"/>
  <c r="M14" i="3"/>
  <c r="M66" i="3"/>
  <c r="N54" i="3"/>
  <c r="N57" i="3"/>
  <c r="N51" i="3"/>
  <c r="N21" i="3"/>
  <c r="N44" i="3"/>
  <c r="N9" i="3"/>
  <c r="M7" i="3"/>
  <c r="M63" i="3"/>
  <c r="M20" i="3"/>
  <c r="M72" i="3"/>
  <c r="M33" i="3"/>
  <c r="M93" i="3"/>
  <c r="M46" i="3"/>
  <c r="N46" i="3"/>
  <c r="N102" i="3"/>
  <c r="N47" i="3"/>
  <c r="N99" i="3"/>
  <c r="N20" i="3"/>
  <c r="N100" i="3"/>
  <c r="M39" i="3"/>
  <c r="M91" i="3"/>
  <c r="M48" i="3"/>
  <c r="M5" i="3"/>
  <c r="M61" i="3"/>
  <c r="M18" i="3"/>
  <c r="M78" i="3"/>
  <c r="N18" i="3"/>
  <c r="N78" i="3"/>
  <c r="N15" i="3"/>
  <c r="N75" i="3"/>
  <c r="N65" i="3"/>
  <c r="N52" i="3"/>
  <c r="N49" i="3"/>
  <c r="N81" i="3"/>
  <c r="N80" i="3"/>
  <c r="N85" i="3"/>
  <c r="M15" i="3"/>
  <c r="M43" i="3"/>
  <c r="M71" i="3"/>
  <c r="M103" i="3"/>
  <c r="M24" i="3"/>
  <c r="M52" i="3"/>
  <c r="M84" i="3"/>
  <c r="M13" i="3"/>
  <c r="M37" i="3"/>
  <c r="M69" i="3"/>
  <c r="M97" i="3"/>
  <c r="M26" i="3"/>
  <c r="M58" i="3"/>
  <c r="M82" i="3"/>
  <c r="N34" i="3"/>
  <c r="N62" i="3"/>
  <c r="N86" i="3"/>
  <c r="N93" i="3"/>
  <c r="N31" i="3"/>
  <c r="N59" i="3"/>
  <c r="N91" i="3"/>
  <c r="N29" i="3"/>
  <c r="N97" i="3"/>
  <c r="N32" i="3"/>
  <c r="N60" i="3"/>
  <c r="N84" i="3"/>
  <c r="N25" i="3"/>
  <c r="N89" i="3"/>
  <c r="M23" i="3"/>
  <c r="M47" i="3"/>
  <c r="M79" i="3"/>
  <c r="M4" i="3"/>
  <c r="M32" i="3"/>
  <c r="M64" i="3"/>
  <c r="M88" i="3"/>
  <c r="M17" i="3"/>
  <c r="M49" i="3"/>
  <c r="M77" i="3"/>
  <c r="M101" i="3"/>
  <c r="M34" i="3"/>
  <c r="M62" i="3"/>
  <c r="M90" i="3"/>
  <c r="N14" i="3"/>
  <c r="N38" i="3"/>
  <c r="N66" i="3"/>
  <c r="N98" i="3"/>
  <c r="N11" i="3"/>
  <c r="N35" i="3"/>
  <c r="N67" i="3"/>
  <c r="N95" i="3"/>
  <c r="N45" i="3"/>
  <c r="N12" i="3"/>
  <c r="N36" i="3"/>
  <c r="N64" i="3"/>
  <c r="N96" i="3"/>
  <c r="N41" i="3"/>
  <c r="N101" i="3"/>
  <c r="M11" i="3"/>
  <c r="M31" i="3"/>
  <c r="M55" i="3"/>
  <c r="M75" i="3"/>
  <c r="M95" i="3"/>
  <c r="M16" i="3"/>
  <c r="M36" i="3"/>
  <c r="M56" i="3"/>
  <c r="M80" i="3"/>
  <c r="M100" i="3"/>
  <c r="M21" i="3"/>
  <c r="M45" i="3"/>
  <c r="M65" i="3"/>
  <c r="M85" i="3"/>
  <c r="M10" i="3"/>
  <c r="M30" i="3"/>
  <c r="M50" i="3"/>
  <c r="M74" i="3"/>
  <c r="M94" i="3"/>
  <c r="N6" i="3"/>
  <c r="N30" i="3"/>
  <c r="N50" i="3"/>
  <c r="N70" i="3"/>
  <c r="N94" i="3"/>
  <c r="N77" i="3"/>
  <c r="N19" i="3"/>
  <c r="N43" i="3"/>
  <c r="N63" i="3"/>
  <c r="N83" i="3"/>
  <c r="N5" i="3"/>
  <c r="N53" i="3"/>
  <c r="M104" i="3"/>
  <c r="N28" i="3"/>
  <c r="N48" i="3"/>
  <c r="N68" i="3"/>
  <c r="N92" i="3"/>
  <c r="N17" i="3"/>
  <c r="N61" i="3"/>
  <c r="M19" i="3"/>
  <c r="M35" i="3"/>
  <c r="M51" i="3"/>
  <c r="M67" i="3"/>
  <c r="M83" i="3"/>
  <c r="M99" i="3"/>
  <c r="M12" i="3"/>
  <c r="M28" i="3"/>
  <c r="M44" i="3"/>
  <c r="M60" i="3"/>
  <c r="M76" i="3"/>
  <c r="M92" i="3"/>
  <c r="M9" i="3"/>
  <c r="M25" i="3"/>
  <c r="M41" i="3"/>
  <c r="M57" i="3"/>
  <c r="M73" i="3"/>
  <c r="M89" i="3"/>
  <c r="M6" i="3"/>
  <c r="M22" i="3"/>
  <c r="M38" i="3"/>
  <c r="M54" i="3"/>
  <c r="M70" i="3"/>
  <c r="M86" i="3"/>
  <c r="M102" i="3"/>
  <c r="N10" i="3"/>
  <c r="N26" i="3"/>
  <c r="N42" i="3"/>
  <c r="N58" i="3"/>
  <c r="N74" i="3"/>
  <c r="N90" i="3"/>
  <c r="N13" i="3"/>
  <c r="N7" i="3"/>
  <c r="N23" i="3"/>
  <c r="N39" i="3"/>
  <c r="N55" i="3"/>
  <c r="N71" i="3"/>
  <c r="N87" i="3"/>
  <c r="N103" i="3"/>
  <c r="N37" i="3"/>
  <c r="N73" i="3"/>
  <c r="N8" i="3"/>
  <c r="N24" i="3"/>
  <c r="N40" i="3"/>
  <c r="N56" i="3"/>
  <c r="N72" i="3"/>
  <c r="N88" i="3"/>
  <c r="N104" i="3"/>
  <c r="N33" i="3"/>
  <c r="N69" i="3"/>
  <c r="AP7" i="3"/>
  <c r="AQ7" i="3" s="1"/>
  <c r="M4" i="1"/>
  <c r="M36" i="1"/>
  <c r="M68" i="1"/>
  <c r="M100" i="1"/>
  <c r="M21" i="1"/>
  <c r="M53" i="1"/>
  <c r="M85" i="1"/>
  <c r="M6" i="1"/>
  <c r="M38" i="1"/>
  <c r="M70" i="1"/>
  <c r="M102" i="1"/>
  <c r="M7" i="1"/>
  <c r="M83" i="1"/>
  <c r="M55" i="1"/>
  <c r="M20" i="1"/>
  <c r="M52" i="1"/>
  <c r="M84" i="1"/>
  <c r="M5" i="1"/>
  <c r="M37" i="1"/>
  <c r="M69" i="1"/>
  <c r="M101" i="1"/>
  <c r="M22" i="1"/>
  <c r="M54" i="1"/>
  <c r="M86" i="1"/>
  <c r="M35" i="1"/>
  <c r="M43" i="1"/>
  <c r="M19" i="1"/>
  <c r="M87" i="1"/>
  <c r="M8" i="1"/>
  <c r="M40" i="1"/>
  <c r="M72" i="1"/>
  <c r="M104" i="1"/>
  <c r="M25" i="1"/>
  <c r="M57" i="1"/>
  <c r="M89" i="1"/>
  <c r="M10" i="1"/>
  <c r="M42" i="1"/>
  <c r="M74" i="1"/>
  <c r="M106" i="1"/>
  <c r="M15" i="1"/>
  <c r="M95" i="1"/>
  <c r="M63" i="1"/>
  <c r="M24" i="1"/>
  <c r="M56" i="1"/>
  <c r="M88" i="1"/>
  <c r="M9" i="1"/>
  <c r="M41" i="1"/>
  <c r="M73" i="1"/>
  <c r="M105" i="1"/>
  <c r="M26" i="1"/>
  <c r="M58" i="1"/>
  <c r="M90" i="1"/>
  <c r="M79" i="1"/>
  <c r="M51" i="1"/>
  <c r="M27" i="1"/>
  <c r="M99" i="1"/>
  <c r="AP6" i="3"/>
  <c r="AQ6" i="3" s="1"/>
  <c r="AP108" i="3"/>
  <c r="AQ108" i="3" s="1"/>
  <c r="AP104" i="3"/>
  <c r="AQ104" i="3" s="1"/>
  <c r="AP100" i="3"/>
  <c r="AQ100" i="3" s="1"/>
  <c r="AP96" i="3"/>
  <c r="AQ96" i="3" s="1"/>
  <c r="AP92" i="3"/>
  <c r="AQ92" i="3" s="1"/>
  <c r="AP88" i="3"/>
  <c r="AQ88" i="3" s="1"/>
  <c r="AP84" i="3"/>
  <c r="AQ84" i="3" s="1"/>
  <c r="AP80" i="3"/>
  <c r="AQ80" i="3" s="1"/>
  <c r="AP76" i="3"/>
  <c r="AQ76" i="3" s="1"/>
  <c r="AP72" i="3"/>
  <c r="AQ72" i="3" s="1"/>
  <c r="AP68" i="3"/>
  <c r="AQ68" i="3" s="1"/>
  <c r="AP64" i="3"/>
  <c r="AQ64" i="3" s="1"/>
  <c r="AP60" i="3"/>
  <c r="AQ60" i="3" s="1"/>
  <c r="AP56" i="3"/>
  <c r="AQ56" i="3" s="1"/>
  <c r="AP52" i="3"/>
  <c r="AQ52" i="3" s="1"/>
  <c r="AP48" i="3"/>
  <c r="AQ48" i="3" s="1"/>
  <c r="AP44" i="3"/>
  <c r="AQ44" i="3" s="1"/>
  <c r="AP40" i="3"/>
  <c r="AQ40" i="3" s="1"/>
  <c r="AP36" i="3"/>
  <c r="AQ36" i="3" s="1"/>
  <c r="AP32" i="3"/>
  <c r="AQ32" i="3" s="1"/>
  <c r="AP28" i="3"/>
  <c r="AQ28" i="3" s="1"/>
  <c r="AP24" i="3"/>
  <c r="AQ24" i="3" s="1"/>
  <c r="AP20" i="3"/>
  <c r="AQ20" i="3" s="1"/>
  <c r="AP16" i="3"/>
  <c r="AQ16" i="3" s="1"/>
  <c r="AP12" i="3"/>
  <c r="AQ12" i="3" s="1"/>
  <c r="AP8" i="3"/>
  <c r="AQ8" i="3" s="1"/>
  <c r="AP4" i="3"/>
  <c r="AQ4" i="3" s="1"/>
  <c r="AP3" i="3"/>
  <c r="AQ3" i="3" s="1"/>
  <c r="AP107" i="3"/>
  <c r="AQ107" i="3" s="1"/>
  <c r="AP103" i="3"/>
  <c r="AQ103" i="3" s="1"/>
  <c r="AP99" i="3"/>
  <c r="AQ99" i="3" s="1"/>
  <c r="AP95" i="3"/>
  <c r="AQ95" i="3" s="1"/>
  <c r="AP91" i="3"/>
  <c r="AQ91" i="3" s="1"/>
  <c r="AP87" i="3"/>
  <c r="AQ87" i="3" s="1"/>
  <c r="AP83" i="3"/>
  <c r="AQ83" i="3" s="1"/>
  <c r="AP79" i="3"/>
  <c r="AQ79" i="3" s="1"/>
  <c r="AP75" i="3"/>
  <c r="AQ75" i="3" s="1"/>
  <c r="AP71" i="3"/>
  <c r="AQ71" i="3" s="1"/>
  <c r="AP67" i="3"/>
  <c r="AQ67" i="3" s="1"/>
  <c r="AP63" i="3"/>
  <c r="AQ63" i="3" s="1"/>
  <c r="AP59" i="3"/>
  <c r="AQ59" i="3" s="1"/>
  <c r="AP55" i="3"/>
  <c r="AQ55" i="3" s="1"/>
  <c r="AP51" i="3"/>
  <c r="AQ51" i="3" s="1"/>
  <c r="AP47" i="3"/>
  <c r="AQ47" i="3" s="1"/>
  <c r="AP43" i="3"/>
  <c r="AQ43" i="3" s="1"/>
  <c r="AP39" i="3"/>
  <c r="AQ39" i="3" s="1"/>
  <c r="AP35" i="3"/>
  <c r="AQ35" i="3" s="1"/>
  <c r="AP31" i="3"/>
  <c r="AQ31" i="3" s="1"/>
  <c r="AP27" i="3"/>
  <c r="AQ27" i="3" s="1"/>
  <c r="AP23" i="3"/>
  <c r="AQ23" i="3" s="1"/>
  <c r="AP19" i="3"/>
  <c r="AQ19" i="3" s="1"/>
  <c r="AP15" i="3"/>
  <c r="AQ15" i="3" s="1"/>
  <c r="AP11" i="3"/>
  <c r="AQ11" i="3" s="1"/>
  <c r="AP110" i="3"/>
  <c r="AQ110" i="3" s="1"/>
  <c r="AP106" i="3"/>
  <c r="AQ106" i="3" s="1"/>
  <c r="AP102" i="3"/>
  <c r="AQ102" i="3" s="1"/>
  <c r="AP98" i="3"/>
  <c r="AQ98" i="3" s="1"/>
  <c r="AP94" i="3"/>
  <c r="AQ94" i="3" s="1"/>
  <c r="AP90" i="3"/>
  <c r="AQ90" i="3" s="1"/>
  <c r="AP86" i="3"/>
  <c r="AQ86" i="3" s="1"/>
  <c r="AP82" i="3"/>
  <c r="AQ82" i="3" s="1"/>
  <c r="AP78" i="3"/>
  <c r="AQ78" i="3" s="1"/>
  <c r="AP74" i="3"/>
  <c r="AQ74" i="3" s="1"/>
  <c r="AP70" i="3"/>
  <c r="AQ70" i="3" s="1"/>
  <c r="AP66" i="3"/>
  <c r="AQ66" i="3" s="1"/>
  <c r="AP62" i="3"/>
  <c r="AQ62" i="3" s="1"/>
  <c r="AP58" i="3"/>
  <c r="AQ58" i="3" s="1"/>
  <c r="AP54" i="3"/>
  <c r="AQ54" i="3" s="1"/>
  <c r="AP50" i="3"/>
  <c r="AQ50" i="3" s="1"/>
  <c r="AP46" i="3"/>
  <c r="AQ46" i="3" s="1"/>
  <c r="AP42" i="3"/>
  <c r="AQ42" i="3" s="1"/>
  <c r="AP38" i="3"/>
  <c r="AQ38" i="3" s="1"/>
  <c r="AP34" i="3"/>
  <c r="AQ34" i="3" s="1"/>
  <c r="AP30" i="3"/>
  <c r="AQ30" i="3" s="1"/>
  <c r="AP26" i="3"/>
  <c r="AQ26" i="3" s="1"/>
  <c r="AP22" i="3"/>
  <c r="AQ22" i="3" s="1"/>
  <c r="AP18" i="3"/>
  <c r="AQ18" i="3" s="1"/>
  <c r="AP14" i="3"/>
  <c r="AQ14" i="3" s="1"/>
  <c r="AP10" i="3"/>
  <c r="AQ10" i="3" s="1"/>
  <c r="AP109" i="3"/>
  <c r="AQ109" i="3" s="1"/>
  <c r="AP105" i="3"/>
  <c r="AQ105" i="3" s="1"/>
  <c r="AP101" i="3"/>
  <c r="AQ101" i="3" s="1"/>
  <c r="AP97" i="3"/>
  <c r="AQ97" i="3" s="1"/>
  <c r="AP93" i="3"/>
  <c r="AQ93" i="3" s="1"/>
  <c r="AP89" i="3"/>
  <c r="AQ89" i="3" s="1"/>
  <c r="AP85" i="3"/>
  <c r="AQ85" i="3" s="1"/>
  <c r="AP81" i="3"/>
  <c r="AQ81" i="3" s="1"/>
  <c r="AP77" i="3"/>
  <c r="AQ77" i="3" s="1"/>
  <c r="AP73" i="3"/>
  <c r="AQ73" i="3" s="1"/>
  <c r="AP69" i="3"/>
  <c r="AQ69" i="3" s="1"/>
  <c r="AP65" i="3"/>
  <c r="AQ65" i="3" s="1"/>
  <c r="AP61" i="3"/>
  <c r="AQ61" i="3" s="1"/>
  <c r="AP57" i="3"/>
  <c r="AQ57" i="3" s="1"/>
  <c r="AP53" i="3"/>
  <c r="AQ53" i="3" s="1"/>
  <c r="AP49" i="3"/>
  <c r="AQ49" i="3" s="1"/>
  <c r="AP45" i="3"/>
  <c r="AQ45" i="3" s="1"/>
  <c r="AP41" i="3"/>
  <c r="AQ41" i="3" s="1"/>
  <c r="AP37" i="3"/>
  <c r="AQ37" i="3" s="1"/>
  <c r="AP33" i="3"/>
  <c r="AQ33" i="3" s="1"/>
  <c r="AP29" i="3"/>
  <c r="AQ29" i="3" s="1"/>
  <c r="AP25" i="3"/>
  <c r="AQ25" i="3" s="1"/>
  <c r="AP21" i="3"/>
  <c r="AQ21" i="3" s="1"/>
  <c r="AP17" i="3"/>
  <c r="AQ17" i="3" s="1"/>
  <c r="AP13" i="3"/>
  <c r="AQ13" i="3" s="1"/>
  <c r="AP9" i="3"/>
  <c r="AQ9" i="3" s="1"/>
  <c r="AP5" i="3"/>
  <c r="AQ5" i="3" s="1"/>
  <c r="M12" i="1"/>
  <c r="M28" i="1"/>
  <c r="M44" i="1"/>
  <c r="M60" i="1"/>
  <c r="M76" i="1"/>
  <c r="M92" i="1"/>
  <c r="M108" i="1"/>
  <c r="M13" i="1"/>
  <c r="M29" i="1"/>
  <c r="M45" i="1"/>
  <c r="M61" i="1"/>
  <c r="M77" i="1"/>
  <c r="M93" i="1"/>
  <c r="M109" i="1"/>
  <c r="M14" i="1"/>
  <c r="M30" i="1"/>
  <c r="M46" i="1"/>
  <c r="M62" i="1"/>
  <c r="M78" i="1"/>
  <c r="M94" i="1"/>
  <c r="M110" i="1"/>
  <c r="M91" i="1"/>
  <c r="M23" i="1"/>
  <c r="M59" i="1"/>
  <c r="M107" i="1"/>
  <c r="M39" i="1"/>
  <c r="M67" i="1"/>
  <c r="M111" i="1"/>
  <c r="M16" i="1"/>
  <c r="M32" i="1"/>
  <c r="M48" i="1"/>
  <c r="M64" i="1"/>
  <c r="M80" i="1"/>
  <c r="M96" i="1"/>
  <c r="M112" i="1"/>
  <c r="M17" i="1"/>
  <c r="M33" i="1"/>
  <c r="M49" i="1"/>
  <c r="M65" i="1"/>
  <c r="M81" i="1"/>
  <c r="M97" i="1"/>
  <c r="M113" i="1"/>
  <c r="M18" i="1"/>
  <c r="M34" i="1"/>
  <c r="M50" i="1"/>
  <c r="M66" i="1"/>
  <c r="M82" i="1"/>
  <c r="M98" i="1"/>
  <c r="M114" i="1"/>
  <c r="M103" i="1"/>
  <c r="M31" i="1"/>
  <c r="M71" i="1"/>
  <c r="M11" i="1"/>
  <c r="M47" i="1"/>
  <c r="M75" i="1"/>
  <c r="BB3" i="1"/>
  <c r="CB122" i="1"/>
  <c r="CB74" i="1"/>
  <c r="CB26" i="1"/>
  <c r="CC109" i="1"/>
  <c r="CC61" i="1"/>
  <c r="CC45" i="1"/>
  <c r="CB134" i="1"/>
  <c r="CB118" i="1"/>
  <c r="CB102" i="1"/>
  <c r="CB86" i="1"/>
  <c r="CB70" i="1"/>
  <c r="CB54" i="1"/>
  <c r="CB38" i="1"/>
  <c r="CB22" i="1"/>
  <c r="CB6" i="1"/>
  <c r="CC121" i="1"/>
  <c r="CC105" i="1"/>
  <c r="CC89" i="1"/>
  <c r="CC73" i="1"/>
  <c r="CC57" i="1"/>
  <c r="CC41" i="1"/>
  <c r="CC25" i="1"/>
  <c r="CC9" i="1"/>
  <c r="CB90" i="1"/>
  <c r="CB58" i="1"/>
  <c r="CB42" i="1"/>
  <c r="CC125" i="1"/>
  <c r="CC77" i="1"/>
  <c r="CC13" i="1"/>
  <c r="CB130" i="1"/>
  <c r="CB114" i="1"/>
  <c r="CB98" i="1"/>
  <c r="CB82" i="1"/>
  <c r="CB66" i="1"/>
  <c r="CB50" i="1"/>
  <c r="CB34" i="1"/>
  <c r="CB18" i="1"/>
  <c r="CC133" i="1"/>
  <c r="CC117" i="1"/>
  <c r="CC101" i="1"/>
  <c r="CC85" i="1"/>
  <c r="CC69" i="1"/>
  <c r="CC53" i="1"/>
  <c r="CC37" i="1"/>
  <c r="CC21" i="1"/>
  <c r="CC5" i="1"/>
  <c r="CB106" i="1"/>
  <c r="CB10" i="1"/>
  <c r="CC93" i="1"/>
  <c r="CC29" i="1"/>
  <c r="CB126" i="1"/>
  <c r="CB110" i="1"/>
  <c r="CB94" i="1"/>
  <c r="CB78" i="1"/>
  <c r="CB62" i="1"/>
  <c r="CB46" i="1"/>
  <c r="CB30" i="1"/>
  <c r="CB14" i="1"/>
  <c r="CC129" i="1"/>
  <c r="CC113" i="1"/>
  <c r="CC97" i="1"/>
  <c r="CC81" i="1"/>
  <c r="CC65" i="1"/>
  <c r="CC49" i="1"/>
  <c r="CC33" i="1"/>
  <c r="CC17" i="1"/>
  <c r="CB133" i="1"/>
  <c r="CB129" i="1"/>
  <c r="CB125" i="1"/>
  <c r="CB121" i="1"/>
  <c r="CB117" i="1"/>
  <c r="CB113" i="1"/>
  <c r="CB109" i="1"/>
  <c r="CB105" i="1"/>
  <c r="CB101" i="1"/>
  <c r="CB97" i="1"/>
  <c r="CB93" i="1"/>
  <c r="CB89" i="1"/>
  <c r="CB85" i="1"/>
  <c r="CB81" i="1"/>
  <c r="CB77" i="1"/>
  <c r="CB73" i="1"/>
  <c r="CB69" i="1"/>
  <c r="CB65" i="1"/>
  <c r="CB61" i="1"/>
  <c r="CB57" i="1"/>
  <c r="CB53" i="1"/>
  <c r="CB49" i="1"/>
  <c r="CB45" i="1"/>
  <c r="CB41" i="1"/>
  <c r="CB37" i="1"/>
  <c r="CB33" i="1"/>
  <c r="CB29" i="1"/>
  <c r="CB25" i="1"/>
  <c r="CB21" i="1"/>
  <c r="CB17" i="1"/>
  <c r="CB13" i="1"/>
  <c r="CB9" i="1"/>
  <c r="CB5" i="1"/>
  <c r="CC132" i="1"/>
  <c r="CC128" i="1"/>
  <c r="CC124" i="1"/>
  <c r="CC120" i="1"/>
  <c r="CC116" i="1"/>
  <c r="CC112" i="1"/>
  <c r="CC108" i="1"/>
  <c r="CC104" i="1"/>
  <c r="CC100" i="1"/>
  <c r="CC96" i="1"/>
  <c r="CC92" i="1"/>
  <c r="CC88" i="1"/>
  <c r="CC84" i="1"/>
  <c r="CC80" i="1"/>
  <c r="CC76" i="1"/>
  <c r="CC72" i="1"/>
  <c r="CC68" i="1"/>
  <c r="CC64" i="1"/>
  <c r="CC60" i="1"/>
  <c r="CC56" i="1"/>
  <c r="CC52" i="1"/>
  <c r="CC48" i="1"/>
  <c r="CC44" i="1"/>
  <c r="CC40" i="1"/>
  <c r="CC36" i="1"/>
  <c r="CC32" i="1"/>
  <c r="CC28" i="1"/>
  <c r="CC24" i="1"/>
  <c r="CC20" i="1"/>
  <c r="CC16" i="1"/>
  <c r="CC12" i="1"/>
  <c r="CC8" i="1"/>
  <c r="CC4" i="1"/>
  <c r="CB132" i="1"/>
  <c r="CB128" i="1"/>
  <c r="CB124" i="1"/>
  <c r="CB120" i="1"/>
  <c r="CB116" i="1"/>
  <c r="CB112" i="1"/>
  <c r="CB108" i="1"/>
  <c r="CB104" i="1"/>
  <c r="CB100" i="1"/>
  <c r="CB96" i="1"/>
  <c r="CB92" i="1"/>
  <c r="CB88" i="1"/>
  <c r="CB84" i="1"/>
  <c r="CB80" i="1"/>
  <c r="CB76" i="1"/>
  <c r="CB72" i="1"/>
  <c r="CB68" i="1"/>
  <c r="CB64" i="1"/>
  <c r="CB60" i="1"/>
  <c r="CB56" i="1"/>
  <c r="CB52" i="1"/>
  <c r="CB48" i="1"/>
  <c r="CB44" i="1"/>
  <c r="CB40" i="1"/>
  <c r="CB36" i="1"/>
  <c r="CB32" i="1"/>
  <c r="CB28" i="1"/>
  <c r="CB24" i="1"/>
  <c r="CB20" i="1"/>
  <c r="CB16" i="1"/>
  <c r="CB12" i="1"/>
  <c r="CB8" i="1"/>
  <c r="CB4" i="1"/>
  <c r="CC131" i="1"/>
  <c r="CC127" i="1"/>
  <c r="CC123" i="1"/>
  <c r="CC119" i="1"/>
  <c r="CC115" i="1"/>
  <c r="CC111" i="1"/>
  <c r="CC107" i="1"/>
  <c r="CC103" i="1"/>
  <c r="CC99" i="1"/>
  <c r="CC95" i="1"/>
  <c r="CC91" i="1"/>
  <c r="CC87" i="1"/>
  <c r="CC83" i="1"/>
  <c r="CC79" i="1"/>
  <c r="CC75" i="1"/>
  <c r="CC71" i="1"/>
  <c r="CC67" i="1"/>
  <c r="CC63" i="1"/>
  <c r="CC59" i="1"/>
  <c r="CC55" i="1"/>
  <c r="CC51" i="1"/>
  <c r="CC47" i="1"/>
  <c r="CC43" i="1"/>
  <c r="CC39" i="1"/>
  <c r="CC35" i="1"/>
  <c r="CC31" i="1"/>
  <c r="CC27" i="1"/>
  <c r="CC23" i="1"/>
  <c r="CC19" i="1"/>
  <c r="CC15" i="1"/>
  <c r="CC11" i="1"/>
  <c r="CC7" i="1"/>
  <c r="CB3" i="1"/>
  <c r="CB131" i="1"/>
  <c r="CB127" i="1"/>
  <c r="CB123" i="1"/>
  <c r="CB119" i="1"/>
  <c r="CB115" i="1"/>
  <c r="CB111" i="1"/>
  <c r="CB107" i="1"/>
  <c r="CB103" i="1"/>
  <c r="CB99" i="1"/>
  <c r="CB95" i="1"/>
  <c r="CB91" i="1"/>
  <c r="CB87" i="1"/>
  <c r="CB83" i="1"/>
  <c r="CB79" i="1"/>
  <c r="CB75" i="1"/>
  <c r="CB71" i="1"/>
  <c r="CB67" i="1"/>
  <c r="CB63" i="1"/>
  <c r="CB59" i="1"/>
  <c r="CB55" i="1"/>
  <c r="CB51" i="1"/>
  <c r="CB47" i="1"/>
  <c r="CB43" i="1"/>
  <c r="CB39" i="1"/>
  <c r="CB35" i="1"/>
  <c r="CB31" i="1"/>
  <c r="CB27" i="1"/>
  <c r="CB23" i="1"/>
  <c r="CB19" i="1"/>
  <c r="CB15" i="1"/>
  <c r="CB11" i="1"/>
  <c r="CB7" i="1"/>
  <c r="CC3" i="1"/>
  <c r="CC130" i="1"/>
  <c r="CC126" i="1"/>
  <c r="CC122" i="1"/>
  <c r="CC118" i="1"/>
  <c r="CC114" i="1"/>
  <c r="CC110" i="1"/>
  <c r="CC106" i="1"/>
  <c r="CC102" i="1"/>
  <c r="CC98" i="1"/>
  <c r="CC94" i="1"/>
  <c r="CC90" i="1"/>
  <c r="CC86" i="1"/>
  <c r="CC82" i="1"/>
  <c r="CC78" i="1"/>
  <c r="CC74" i="1"/>
  <c r="CC70" i="1"/>
  <c r="CC66" i="1"/>
  <c r="CC62" i="1"/>
  <c r="CC58" i="1"/>
  <c r="CC54" i="1"/>
  <c r="CC50" i="1"/>
  <c r="CC46" i="1"/>
  <c r="CC42" i="1"/>
  <c r="CC38" i="1"/>
  <c r="CC34" i="1"/>
  <c r="CC30" i="1"/>
  <c r="CC26" i="1"/>
  <c r="CC22" i="1"/>
  <c r="CC18" i="1"/>
  <c r="CC14" i="1"/>
  <c r="CC10" i="1"/>
  <c r="AP3" i="1"/>
  <c r="AQ3" i="1" s="1"/>
  <c r="AP115" i="1"/>
  <c r="AQ115" i="1" s="1"/>
  <c r="AP111" i="1"/>
  <c r="AQ111" i="1" s="1"/>
  <c r="AP107" i="1"/>
  <c r="AQ107" i="1" s="1"/>
  <c r="AP103" i="1"/>
  <c r="AQ103" i="1" s="1"/>
  <c r="AP99" i="1"/>
  <c r="AQ99" i="1" s="1"/>
  <c r="AP95" i="1"/>
  <c r="AQ95" i="1" s="1"/>
  <c r="AP91" i="1"/>
  <c r="AQ91" i="1" s="1"/>
  <c r="AP87" i="1"/>
  <c r="AQ87" i="1" s="1"/>
  <c r="AP83" i="1"/>
  <c r="AQ83" i="1" s="1"/>
  <c r="AP79" i="1"/>
  <c r="AQ79" i="1" s="1"/>
  <c r="AP75" i="1"/>
  <c r="AQ75" i="1" s="1"/>
  <c r="AP71" i="1"/>
  <c r="AQ71" i="1" s="1"/>
  <c r="AP67" i="1"/>
  <c r="AQ67" i="1" s="1"/>
  <c r="AP63" i="1"/>
  <c r="AQ63" i="1" s="1"/>
  <c r="AP59" i="1"/>
  <c r="AQ59" i="1" s="1"/>
  <c r="AP55" i="1"/>
  <c r="AQ55" i="1" s="1"/>
  <c r="AP51" i="1"/>
  <c r="AQ51" i="1" s="1"/>
  <c r="AP47" i="1"/>
  <c r="AQ47" i="1" s="1"/>
  <c r="AP43" i="1"/>
  <c r="AQ43" i="1" s="1"/>
  <c r="AP39" i="1"/>
  <c r="AQ39" i="1" s="1"/>
  <c r="AP35" i="1"/>
  <c r="AQ35" i="1" s="1"/>
  <c r="AP31" i="1"/>
  <c r="AQ31" i="1" s="1"/>
  <c r="AP27" i="1"/>
  <c r="AQ27" i="1" s="1"/>
  <c r="AP23" i="1"/>
  <c r="AQ23" i="1" s="1"/>
  <c r="AP19" i="1"/>
  <c r="AQ19" i="1" s="1"/>
  <c r="AP15" i="1"/>
  <c r="AQ15" i="1" s="1"/>
  <c r="AP11" i="1"/>
  <c r="AQ11" i="1" s="1"/>
  <c r="AP7" i="1"/>
  <c r="AQ7" i="1" s="1"/>
  <c r="AP118" i="1"/>
  <c r="AQ118" i="1" s="1"/>
  <c r="AP114" i="1"/>
  <c r="AQ114" i="1" s="1"/>
  <c r="AP110" i="1"/>
  <c r="AQ110" i="1" s="1"/>
  <c r="AP106" i="1"/>
  <c r="AQ106" i="1" s="1"/>
  <c r="AP102" i="1"/>
  <c r="AQ102" i="1" s="1"/>
  <c r="AP98" i="1"/>
  <c r="AQ98" i="1" s="1"/>
  <c r="AP94" i="1"/>
  <c r="AQ94" i="1" s="1"/>
  <c r="AP90" i="1"/>
  <c r="AQ90" i="1" s="1"/>
  <c r="AP86" i="1"/>
  <c r="AQ86" i="1" s="1"/>
  <c r="AP82" i="1"/>
  <c r="AQ82" i="1" s="1"/>
  <c r="AP78" i="1"/>
  <c r="AQ78" i="1" s="1"/>
  <c r="AP74" i="1"/>
  <c r="AQ74" i="1" s="1"/>
  <c r="AP70" i="1"/>
  <c r="AQ70" i="1" s="1"/>
  <c r="AP66" i="1"/>
  <c r="AQ66" i="1" s="1"/>
  <c r="AP62" i="1"/>
  <c r="AQ62" i="1" s="1"/>
  <c r="AP58" i="1"/>
  <c r="AQ58" i="1" s="1"/>
  <c r="AP54" i="1"/>
  <c r="AQ54" i="1" s="1"/>
  <c r="AP50" i="1"/>
  <c r="AQ50" i="1" s="1"/>
  <c r="AP46" i="1"/>
  <c r="AQ46" i="1" s="1"/>
  <c r="AP42" i="1"/>
  <c r="AQ42" i="1" s="1"/>
  <c r="AP38" i="1"/>
  <c r="AQ38" i="1" s="1"/>
  <c r="AP34" i="1"/>
  <c r="AQ34" i="1" s="1"/>
  <c r="AP30" i="1"/>
  <c r="AQ30" i="1" s="1"/>
  <c r="AP26" i="1"/>
  <c r="AQ26" i="1" s="1"/>
  <c r="AP22" i="1"/>
  <c r="AQ22" i="1" s="1"/>
  <c r="AP18" i="1"/>
  <c r="AQ18" i="1" s="1"/>
  <c r="AP14" i="1"/>
  <c r="AQ14" i="1" s="1"/>
  <c r="AP10" i="1"/>
  <c r="AQ10" i="1" s="1"/>
  <c r="AP6" i="1"/>
  <c r="AQ6" i="1" s="1"/>
  <c r="AP117" i="1"/>
  <c r="AQ117" i="1" s="1"/>
  <c r="AP113" i="1"/>
  <c r="AQ113" i="1" s="1"/>
  <c r="AP109" i="1"/>
  <c r="AQ109" i="1" s="1"/>
  <c r="AP105" i="1"/>
  <c r="AQ105" i="1" s="1"/>
  <c r="AP101" i="1"/>
  <c r="AQ101" i="1" s="1"/>
  <c r="AP97" i="1"/>
  <c r="AQ97" i="1" s="1"/>
  <c r="AP93" i="1"/>
  <c r="AQ93" i="1" s="1"/>
  <c r="AP89" i="1"/>
  <c r="AQ89" i="1" s="1"/>
  <c r="AP85" i="1"/>
  <c r="AQ85" i="1" s="1"/>
  <c r="AP81" i="1"/>
  <c r="AQ81" i="1" s="1"/>
  <c r="AP77" i="1"/>
  <c r="AQ77" i="1" s="1"/>
  <c r="AP73" i="1"/>
  <c r="AQ73" i="1" s="1"/>
  <c r="AP69" i="1"/>
  <c r="AQ69" i="1" s="1"/>
  <c r="AP65" i="1"/>
  <c r="AQ65" i="1" s="1"/>
  <c r="AP61" i="1"/>
  <c r="AQ61" i="1" s="1"/>
  <c r="AP57" i="1"/>
  <c r="AQ57" i="1" s="1"/>
  <c r="AP53" i="1"/>
  <c r="AQ53" i="1" s="1"/>
  <c r="AP49" i="1"/>
  <c r="AQ49" i="1" s="1"/>
  <c r="AP45" i="1"/>
  <c r="AQ45" i="1" s="1"/>
  <c r="AP41" i="1"/>
  <c r="AQ41" i="1" s="1"/>
  <c r="AP37" i="1"/>
  <c r="AQ37" i="1" s="1"/>
  <c r="AP33" i="1"/>
  <c r="AQ33" i="1" s="1"/>
  <c r="AP29" i="1"/>
  <c r="AQ29" i="1" s="1"/>
  <c r="AP25" i="1"/>
  <c r="AQ25" i="1" s="1"/>
  <c r="AP21" i="1"/>
  <c r="AQ21" i="1" s="1"/>
  <c r="AP17" i="1"/>
  <c r="AQ17" i="1" s="1"/>
  <c r="AP13" i="1"/>
  <c r="AQ13" i="1" s="1"/>
  <c r="AP9" i="1"/>
  <c r="AQ9" i="1" s="1"/>
  <c r="AP5" i="1"/>
  <c r="AQ5" i="1" s="1"/>
  <c r="AP116" i="1"/>
  <c r="AQ116" i="1" s="1"/>
  <c r="AP112" i="1"/>
  <c r="AQ112" i="1" s="1"/>
  <c r="AP108" i="1"/>
  <c r="AQ108" i="1" s="1"/>
  <c r="AP104" i="1"/>
  <c r="AQ104" i="1" s="1"/>
  <c r="AP100" i="1"/>
  <c r="AQ100" i="1" s="1"/>
  <c r="AP96" i="1"/>
  <c r="AQ96" i="1" s="1"/>
  <c r="AP92" i="1"/>
  <c r="AQ92" i="1" s="1"/>
  <c r="AP88" i="1"/>
  <c r="AQ88" i="1" s="1"/>
  <c r="AP84" i="1"/>
  <c r="AQ84" i="1" s="1"/>
  <c r="AP80" i="1"/>
  <c r="AQ80" i="1" s="1"/>
  <c r="AP76" i="1"/>
  <c r="AQ76" i="1" s="1"/>
  <c r="AP72" i="1"/>
  <c r="AQ72" i="1" s="1"/>
  <c r="AP68" i="1"/>
  <c r="AQ68" i="1" s="1"/>
  <c r="AP64" i="1"/>
  <c r="AQ64" i="1" s="1"/>
  <c r="AP60" i="1"/>
  <c r="AQ60" i="1" s="1"/>
  <c r="AP56" i="1"/>
  <c r="AQ56" i="1" s="1"/>
  <c r="AP52" i="1"/>
  <c r="AQ52" i="1" s="1"/>
  <c r="AP48" i="1"/>
  <c r="AQ48" i="1" s="1"/>
  <c r="AP44" i="1"/>
  <c r="AQ44" i="1" s="1"/>
  <c r="AP40" i="1"/>
  <c r="AQ40" i="1" s="1"/>
  <c r="AP36" i="1"/>
  <c r="AQ36" i="1" s="1"/>
  <c r="AP32" i="1"/>
  <c r="AQ32" i="1" s="1"/>
  <c r="AP28" i="1"/>
  <c r="AQ28" i="1" s="1"/>
  <c r="AP24" i="1"/>
  <c r="AQ24" i="1" s="1"/>
  <c r="AP20" i="1"/>
  <c r="AQ20" i="1" s="1"/>
  <c r="AP16" i="1"/>
  <c r="AQ16" i="1" s="1"/>
  <c r="AP12" i="1"/>
  <c r="AQ12" i="1" s="1"/>
  <c r="AP8" i="1"/>
  <c r="AQ8" i="1" s="1"/>
  <c r="AP4" i="1"/>
  <c r="AQ4" i="1" s="1"/>
  <c r="CN5" i="1" l="1"/>
  <c r="CN9" i="1"/>
  <c r="CN13" i="1"/>
  <c r="CN17" i="1"/>
  <c r="CN21" i="1"/>
  <c r="CN25" i="1"/>
  <c r="CN29" i="1"/>
  <c r="CN33" i="1"/>
  <c r="CN37" i="1"/>
  <c r="CN41" i="1"/>
  <c r="CN45" i="1"/>
  <c r="CN49" i="1"/>
  <c r="CN53" i="1"/>
  <c r="CN57" i="1"/>
  <c r="CN61" i="1"/>
  <c r="CN65" i="1"/>
  <c r="CN69" i="1"/>
  <c r="CN73" i="1"/>
  <c r="CN77" i="1"/>
  <c r="CN81" i="1"/>
  <c r="CN85" i="1"/>
  <c r="CN89" i="1"/>
  <c r="CN93" i="1"/>
  <c r="CN97" i="1"/>
  <c r="CN101" i="1"/>
  <c r="CN12" i="1"/>
  <c r="CN24" i="1"/>
  <c r="CN32" i="1"/>
  <c r="CN40" i="1"/>
  <c r="CN48" i="1"/>
  <c r="CN60" i="1"/>
  <c r="CN68" i="1"/>
  <c r="CN80" i="1"/>
  <c r="CN92" i="1"/>
  <c r="CN4" i="1"/>
  <c r="CN6" i="1"/>
  <c r="CN10" i="1"/>
  <c r="CN14" i="1"/>
  <c r="CN18" i="1"/>
  <c r="CN22" i="1"/>
  <c r="CN26" i="1"/>
  <c r="CN30" i="1"/>
  <c r="CN34" i="1"/>
  <c r="CN38" i="1"/>
  <c r="CN42" i="1"/>
  <c r="CN46" i="1"/>
  <c r="CN50" i="1"/>
  <c r="CN54" i="1"/>
  <c r="CN58" i="1"/>
  <c r="CN62" i="1"/>
  <c r="CN66" i="1"/>
  <c r="CN70" i="1"/>
  <c r="CN74" i="1"/>
  <c r="CN78" i="1"/>
  <c r="CN82" i="1"/>
  <c r="CN86" i="1"/>
  <c r="CN90" i="1"/>
  <c r="CN94" i="1"/>
  <c r="CN98" i="1"/>
  <c r="CN102" i="1"/>
  <c r="CN8" i="1"/>
  <c r="CN20" i="1"/>
  <c r="CN28" i="1"/>
  <c r="CN36" i="1"/>
  <c r="CN44" i="1"/>
  <c r="CN56" i="1"/>
  <c r="CN72" i="1"/>
  <c r="CN84" i="1"/>
  <c r="CN96" i="1"/>
  <c r="CN7" i="1"/>
  <c r="CN11" i="1"/>
  <c r="CN15" i="1"/>
  <c r="CN19" i="1"/>
  <c r="CN23" i="1"/>
  <c r="CN27" i="1"/>
  <c r="CN31" i="1"/>
  <c r="CN35" i="1"/>
  <c r="CN39" i="1"/>
  <c r="CN43" i="1"/>
  <c r="CN47" i="1"/>
  <c r="CN51" i="1"/>
  <c r="CN55" i="1"/>
  <c r="CN59" i="1"/>
  <c r="CN63" i="1"/>
  <c r="CN67" i="1"/>
  <c r="CN71" i="1"/>
  <c r="CN75" i="1"/>
  <c r="CN79" i="1"/>
  <c r="CN83" i="1"/>
  <c r="CN87" i="1"/>
  <c r="CN91" i="1"/>
  <c r="CN95" i="1"/>
  <c r="CN99" i="1"/>
  <c r="CN103" i="1"/>
  <c r="CN16" i="1"/>
  <c r="CN52" i="1"/>
  <c r="CN64" i="1"/>
  <c r="CN76" i="1"/>
  <c r="CN88" i="1"/>
  <c r="CN100" i="1"/>
  <c r="AO113" i="3"/>
  <c r="CF3" i="1"/>
  <c r="AO121" i="1"/>
  <c r="N4" i="3" l="1"/>
  <c r="Q3" i="3" s="1"/>
  <c r="M3" i="3"/>
  <c r="P3" i="3" s="1"/>
  <c r="M3" i="1"/>
  <c r="P3" i="1" s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Q3" i="1" l="1"/>
  <c r="R3" i="1" s="1"/>
  <c r="R3" i="3"/>
  <c r="AY117" i="1" l="1"/>
  <c r="AY48" i="1"/>
  <c r="AY11" i="1"/>
  <c r="BA11" i="1" s="1"/>
  <c r="AY14" i="1"/>
  <c r="BA14" i="1" s="1"/>
  <c r="AY65" i="1"/>
  <c r="AY91" i="1"/>
  <c r="AY72" i="1"/>
  <c r="AY54" i="1"/>
  <c r="AY133" i="1"/>
  <c r="AY112" i="1"/>
  <c r="AY130" i="1"/>
  <c r="AY57" i="1"/>
  <c r="AY82" i="1"/>
  <c r="AY69" i="1"/>
  <c r="AY25" i="1"/>
  <c r="BA25" i="1" s="1"/>
  <c r="AY18" i="1"/>
  <c r="BA18" i="1" s="1"/>
  <c r="AY46" i="1"/>
  <c r="AY132" i="1"/>
  <c r="AY90" i="1"/>
  <c r="AY121" i="1"/>
  <c r="AY115" i="1"/>
  <c r="AY81" i="1"/>
  <c r="AY100" i="1"/>
  <c r="AY26" i="1"/>
  <c r="BA26" i="1" s="1"/>
  <c r="AY80" i="1"/>
  <c r="AY27" i="1"/>
  <c r="BA27" i="1" s="1"/>
  <c r="AY56" i="1"/>
  <c r="AY76" i="1"/>
  <c r="AY105" i="1"/>
  <c r="AY68" i="1"/>
  <c r="AY108" i="1"/>
  <c r="AY75" i="1"/>
  <c r="AY36" i="1"/>
  <c r="AY102" i="1"/>
  <c r="AY113" i="1"/>
  <c r="AY12" i="1"/>
  <c r="BA12" i="1" s="1"/>
  <c r="AY10" i="1"/>
  <c r="BA10" i="1" s="1"/>
  <c r="AY64" i="1"/>
  <c r="AY45" i="1"/>
  <c r="AY35" i="1"/>
  <c r="AY101" i="1"/>
  <c r="AY51" i="1"/>
  <c r="AY83" i="1"/>
  <c r="AY67" i="1"/>
  <c r="AY60" i="1"/>
  <c r="AY29" i="1"/>
  <c r="BA29" i="1" s="1"/>
  <c r="AY32" i="1"/>
  <c r="AY118" i="1"/>
  <c r="AY85" i="1"/>
  <c r="AY77" i="1"/>
  <c r="AY92" i="1"/>
  <c r="AY99" i="1"/>
  <c r="AY116" i="1"/>
  <c r="AY86" i="1"/>
  <c r="AY78" i="1"/>
  <c r="AY55" i="1"/>
  <c r="AY58" i="1"/>
  <c r="AY52" i="1"/>
  <c r="AY13" i="1"/>
  <c r="BA13" i="1" s="1"/>
  <c r="AY135" i="1"/>
  <c r="AY128" i="1"/>
  <c r="AY19" i="1"/>
  <c r="BA19" i="1" s="1"/>
  <c r="AY61" i="1"/>
  <c r="AY87" i="1"/>
  <c r="AY107" i="1"/>
  <c r="AY37" i="1"/>
  <c r="AY103" i="1"/>
  <c r="AY79" i="1"/>
  <c r="AY120" i="1"/>
  <c r="AY20" i="1"/>
  <c r="BA20" i="1" s="1"/>
  <c r="AY31" i="1"/>
  <c r="AY119" i="1"/>
  <c r="AY33" i="1"/>
  <c r="AY125" i="1"/>
  <c r="AY22" i="1"/>
  <c r="BA22" i="1" s="1"/>
  <c r="AY50" i="1"/>
  <c r="AY40" i="1"/>
  <c r="AY9" i="1"/>
  <c r="BA9" i="1" s="1"/>
  <c r="AY39" i="1"/>
  <c r="AY127" i="1"/>
  <c r="AY122" i="1"/>
  <c r="AY16" i="1"/>
  <c r="BA16" i="1" s="1"/>
  <c r="AY6" i="1"/>
  <c r="BA6" i="1" s="1"/>
  <c r="AY63" i="1"/>
  <c r="AY97" i="1"/>
  <c r="AY43" i="1"/>
  <c r="AY74" i="1"/>
  <c r="AY38" i="1"/>
  <c r="AY49" i="1"/>
  <c r="AY89" i="1"/>
  <c r="AY59" i="1"/>
  <c r="AY24" i="1"/>
  <c r="BA24" i="1" s="1"/>
  <c r="AY93" i="1"/>
  <c r="AY17" i="1"/>
  <c r="BA17" i="1" s="1"/>
  <c r="AY98" i="1"/>
  <c r="AY95" i="1"/>
  <c r="AY15" i="1"/>
  <c r="BA15" i="1" s="1"/>
  <c r="AY126" i="1"/>
  <c r="AY62" i="1"/>
  <c r="AY42" i="1"/>
  <c r="AY70" i="1"/>
  <c r="AY28" i="1"/>
  <c r="BA28" i="1" s="1"/>
  <c r="AY134" i="1"/>
  <c r="AY114" i="1"/>
  <c r="AY124" i="1"/>
  <c r="AY5" i="1"/>
  <c r="BA5" i="1" s="1"/>
  <c r="AY94" i="1"/>
  <c r="AY111" i="1"/>
  <c r="AY44" i="1"/>
  <c r="AY66" i="1"/>
  <c r="AY106" i="1"/>
  <c r="AY47" i="1"/>
  <c r="AY34" i="1"/>
  <c r="AY96" i="1"/>
  <c r="AY71" i="1"/>
  <c r="AY41" i="1"/>
  <c r="AY123" i="1"/>
  <c r="AY104" i="1"/>
  <c r="AY23" i="1"/>
  <c r="BA23" i="1" s="1"/>
  <c r="AY8" i="1"/>
  <c r="BA8" i="1" s="1"/>
  <c r="AY129" i="1"/>
  <c r="AY21" i="1"/>
  <c r="BA21" i="1" s="1"/>
  <c r="AY30" i="1"/>
  <c r="BA30" i="1" s="1"/>
  <c r="AY110" i="1"/>
  <c r="AY4" i="1"/>
  <c r="BA4" i="1" s="1"/>
  <c r="AY131" i="1"/>
  <c r="AY84" i="1"/>
  <c r="AY109" i="1"/>
  <c r="AY88" i="1"/>
  <c r="AY73" i="1"/>
  <c r="AY53" i="1"/>
  <c r="AY3" i="1"/>
  <c r="AY7" i="1"/>
  <c r="BA7" i="1" s="1"/>
  <c r="BA71" i="3"/>
  <c r="BA66" i="3"/>
  <c r="CN68" i="3"/>
  <c r="CN10" i="3"/>
  <c r="BA32" i="3"/>
  <c r="CN81" i="3"/>
  <c r="BA29" i="3"/>
  <c r="CN5" i="3"/>
  <c r="BA68" i="3"/>
  <c r="CN75" i="3"/>
  <c r="BA111" i="3"/>
  <c r="BA6" i="3"/>
  <c r="CN74" i="3"/>
  <c r="BA98" i="3"/>
  <c r="CN16" i="3"/>
  <c r="CN7" i="3"/>
  <c r="CN87" i="3"/>
  <c r="CN55" i="3"/>
  <c r="CN86" i="3"/>
  <c r="BA107" i="3"/>
  <c r="BA42" i="3"/>
  <c r="BA15" i="3"/>
  <c r="CN44" i="3"/>
  <c r="BA74" i="3"/>
  <c r="BA60" i="3"/>
  <c r="CN58" i="3"/>
  <c r="CN28" i="3"/>
  <c r="CN11" i="3"/>
  <c r="CN27" i="3"/>
  <c r="BA89" i="3"/>
  <c r="BA36" i="3"/>
  <c r="BA91" i="3"/>
  <c r="BA48" i="3"/>
  <c r="BA79" i="3"/>
  <c r="CN48" i="3"/>
  <c r="CN12" i="3"/>
  <c r="BA122" i="3"/>
  <c r="BA40" i="3"/>
  <c r="BA121" i="3"/>
  <c r="CN73" i="3"/>
  <c r="BA58" i="3"/>
  <c r="CN42" i="3"/>
  <c r="CN20" i="3"/>
  <c r="BA95" i="3"/>
  <c r="BA118" i="3"/>
  <c r="CN9" i="3"/>
  <c r="CN37" i="3"/>
  <c r="BA80" i="3"/>
  <c r="CN71" i="3"/>
  <c r="BA38" i="3"/>
  <c r="BA13" i="3"/>
  <c r="CN101" i="3"/>
  <c r="BA96" i="3"/>
  <c r="BA99" i="3"/>
  <c r="CN32" i="3"/>
  <c r="BA82" i="3"/>
  <c r="BA69" i="3"/>
  <c r="BA53" i="3"/>
  <c r="CN45" i="3"/>
  <c r="CN61" i="3"/>
  <c r="BA103" i="3"/>
  <c r="CN51" i="3"/>
  <c r="BA92" i="3"/>
  <c r="BA49" i="3"/>
  <c r="BA33" i="3"/>
  <c r="CN88" i="3"/>
  <c r="BA54" i="3"/>
  <c r="BA9" i="3"/>
  <c r="BA88" i="3"/>
  <c r="BA3" i="3"/>
  <c r="CN39" i="3"/>
  <c r="BA14" i="3"/>
  <c r="BA41" i="3"/>
  <c r="BA64" i="3"/>
  <c r="BA84" i="3"/>
  <c r="CN8" i="3"/>
  <c r="BA101" i="3"/>
  <c r="CN62" i="3"/>
  <c r="CN56" i="3"/>
  <c r="CN70" i="3"/>
  <c r="BA25" i="3"/>
  <c r="CN40" i="3"/>
  <c r="BA24" i="3"/>
  <c r="BA123" i="3"/>
  <c r="BA8" i="3"/>
  <c r="CN84" i="3"/>
  <c r="BA87" i="3"/>
  <c r="CN36" i="3"/>
  <c r="CN100" i="3"/>
  <c r="BA5" i="3"/>
  <c r="CN54" i="3"/>
  <c r="CN43" i="3"/>
  <c r="CN52" i="3"/>
  <c r="CN29" i="3"/>
  <c r="CN85" i="3"/>
  <c r="CN4" i="3"/>
  <c r="BA94" i="3"/>
  <c r="CN93" i="3"/>
  <c r="BA90" i="3"/>
  <c r="BA117" i="3"/>
  <c r="BA59" i="3"/>
  <c r="CN34" i="3"/>
  <c r="CN64" i="3"/>
  <c r="BA100" i="3"/>
  <c r="CN72" i="3"/>
  <c r="CN46" i="3"/>
  <c r="BA56" i="3"/>
  <c r="BA63" i="3"/>
  <c r="CN26" i="3"/>
  <c r="BA20" i="3"/>
  <c r="CN77" i="3"/>
  <c r="CN41" i="3"/>
  <c r="CN57" i="3"/>
  <c r="BA65" i="3"/>
  <c r="BA72" i="3"/>
  <c r="BA4" i="3"/>
  <c r="CN30" i="3"/>
  <c r="CN89" i="3"/>
  <c r="CN49" i="3"/>
  <c r="CN65" i="3"/>
  <c r="BA30" i="3"/>
  <c r="BA93" i="3"/>
  <c r="CN82" i="3"/>
  <c r="CN66" i="3"/>
  <c r="BA104" i="3"/>
  <c r="CN35" i="3"/>
  <c r="CN98" i="3"/>
  <c r="CN67" i="3"/>
  <c r="BA47" i="3"/>
  <c r="CN102" i="3"/>
  <c r="BA31" i="3"/>
  <c r="BA55" i="3"/>
  <c r="BA10" i="3"/>
  <c r="BA112" i="3"/>
  <c r="CN13" i="3"/>
  <c r="CN76" i="3"/>
  <c r="BA11" i="3"/>
  <c r="BA116" i="3"/>
  <c r="BA62" i="3"/>
  <c r="BA124" i="3"/>
  <c r="BA108" i="3"/>
  <c r="CN90" i="3"/>
  <c r="CN94" i="3"/>
  <c r="BA7" i="3"/>
  <c r="BA75" i="3"/>
  <c r="BA43" i="3"/>
  <c r="BA109" i="3"/>
  <c r="CN95" i="3"/>
  <c r="BA83" i="3"/>
  <c r="BA76" i="3"/>
  <c r="BA44" i="3"/>
  <c r="CN99" i="3"/>
  <c r="BA45" i="3"/>
  <c r="BA86" i="3"/>
  <c r="BA85" i="3"/>
  <c r="CN50" i="3"/>
  <c r="BA22" i="3"/>
  <c r="BA97" i="3"/>
  <c r="BA105" i="3"/>
  <c r="BA114" i="3"/>
  <c r="BA26" i="3"/>
  <c r="BA119" i="3"/>
  <c r="BA21" i="3"/>
  <c r="BA78" i="3"/>
  <c r="BA61" i="3"/>
  <c r="CN21" i="3"/>
  <c r="CN22" i="3"/>
  <c r="CN19" i="3"/>
  <c r="BA77" i="3"/>
  <c r="CN97" i="3"/>
  <c r="BA19" i="3"/>
  <c r="BA113" i="3"/>
  <c r="BA35" i="3"/>
  <c r="BA23" i="3"/>
  <c r="CN96" i="3"/>
  <c r="CN6" i="3"/>
  <c r="CN14" i="3"/>
  <c r="BA34" i="3"/>
  <c r="BA51" i="3"/>
  <c r="BA81" i="3"/>
  <c r="CN15" i="3"/>
  <c r="CN31" i="3"/>
  <c r="BA16" i="3"/>
  <c r="CN24" i="3"/>
  <c r="BA120" i="3"/>
  <c r="BA73" i="3"/>
  <c r="BA57" i="3"/>
  <c r="CN53" i="3"/>
  <c r="CN69" i="3"/>
  <c r="BA67" i="3"/>
  <c r="CN92" i="3"/>
  <c r="BA115" i="3"/>
  <c r="BA110" i="3"/>
  <c r="BA50" i="3"/>
  <c r="CN38" i="3"/>
  <c r="CN23" i="3"/>
  <c r="BA46" i="3"/>
  <c r="CN18" i="3"/>
  <c r="CN63" i="3"/>
  <c r="CN91" i="3"/>
  <c r="CN17" i="3"/>
  <c r="BA37" i="3"/>
  <c r="BA28" i="3"/>
  <c r="BA18" i="3"/>
  <c r="CN25" i="3"/>
  <c r="CN79" i="3"/>
  <c r="CN103" i="3"/>
  <c r="CN47" i="3"/>
  <c r="BA102" i="3"/>
  <c r="BA70" i="3"/>
  <c r="CN78" i="3"/>
  <c r="BA17" i="3"/>
  <c r="CN59" i="3"/>
  <c r="CN83" i="3"/>
  <c r="BA27" i="3"/>
  <c r="CN60" i="3"/>
  <c r="BA39" i="3"/>
  <c r="CN80" i="3"/>
  <c r="BA52" i="3"/>
  <c r="BA12" i="3"/>
  <c r="BA106" i="3"/>
  <c r="CN3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<sst xmlns="http://schemas.openxmlformats.org/spreadsheetml/2006/main" count="204" uniqueCount="84">
  <si>
    <t>Day 1</t>
  </si>
  <si>
    <t>Mean:</t>
  </si>
  <si>
    <t>Max:</t>
  </si>
  <si>
    <t>Min:</t>
  </si>
  <si>
    <t>Sum:</t>
  </si>
  <si>
    <t>Standard Error:</t>
  </si>
  <si>
    <t>Mode:</t>
  </si>
  <si>
    <t>Standard Deviation:</t>
  </si>
  <si>
    <t>Sample Variance:</t>
  </si>
  <si>
    <t>Kurtosis:</t>
  </si>
  <si>
    <t>Skewness</t>
  </si>
  <si>
    <t>Range:</t>
  </si>
  <si>
    <t>Median:</t>
  </si>
  <si>
    <t>Q1: Descriptive Statistics For Day 1</t>
  </si>
  <si>
    <t>Q2: Kolmogorov-Smirnov Test</t>
  </si>
  <si>
    <t>Ri</t>
  </si>
  <si>
    <t>i</t>
  </si>
  <si>
    <t>i/N</t>
  </si>
  <si>
    <t>i/N-Ri</t>
  </si>
  <si>
    <t>Ri-(i-1)/N</t>
  </si>
  <si>
    <t>Count(N):</t>
  </si>
  <si>
    <t>Q3: Drawing Histograms</t>
  </si>
  <si>
    <t>Bins(5)</t>
  </si>
  <si>
    <t>Bins(10)</t>
  </si>
  <si>
    <t>Bins(20)</t>
  </si>
  <si>
    <t>Bin</t>
  </si>
  <si>
    <t>More</t>
  </si>
  <si>
    <t>Frequency</t>
  </si>
  <si>
    <t>Q4: Chi-Square Test</t>
  </si>
  <si>
    <t>Observed</t>
  </si>
  <si>
    <t>Expected</t>
  </si>
  <si>
    <t>(Oi-Ei)^2/Ei</t>
  </si>
  <si>
    <t>SUM((Oi-Ei)^2/Ei):</t>
  </si>
  <si>
    <t>DOF(k-s-1):</t>
  </si>
  <si>
    <t>Alpha:</t>
  </si>
  <si>
    <t>0.05</t>
  </si>
  <si>
    <t>X^2(0.05, 114):</t>
  </si>
  <si>
    <t>Interarrival Time</t>
  </si>
  <si>
    <t>Observation Time</t>
  </si>
  <si>
    <t>Q6: Plot Interrarrival Times vs. Observation Times</t>
  </si>
  <si>
    <t>Q7: Autocorrelation</t>
  </si>
  <si>
    <t xml:space="preserve">       Lag 1</t>
  </si>
  <si>
    <r>
      <t xml:space="preserve">        </t>
    </r>
    <r>
      <rPr>
        <b/>
        <i/>
        <sz val="12"/>
        <color theme="1"/>
        <rFont val="Calibri"/>
        <family val="2"/>
        <charset val="162"/>
        <scheme val="minor"/>
      </rPr>
      <t>Lag 2</t>
    </r>
  </si>
  <si>
    <t>Day 1 - Lag1</t>
  </si>
  <si>
    <t>Day1 - Lag2</t>
  </si>
  <si>
    <t xml:space="preserve">   SK Lag 1</t>
  </si>
  <si>
    <t xml:space="preserve">  SK Lag 2</t>
  </si>
  <si>
    <t xml:space="preserve">Variance </t>
  </si>
  <si>
    <t>Correlation Lag 1</t>
  </si>
  <si>
    <t>Q5: QQ Plot</t>
  </si>
  <si>
    <t>Lambda</t>
  </si>
  <si>
    <t>Z Values</t>
  </si>
  <si>
    <t xml:space="preserve"> Day 1 Sorted</t>
  </si>
  <si>
    <t>Day 2</t>
  </si>
  <si>
    <t>Q1: Descriptive Statistics For Day 2</t>
  </si>
  <si>
    <t>X^2(0.05, 106):</t>
  </si>
  <si>
    <t>Bins(1 hour)</t>
  </si>
  <si>
    <t>Bins(30 mins)</t>
  </si>
  <si>
    <t>for the 0-400 range of the data.</t>
  </si>
  <si>
    <t>Day 1's 0-400 range</t>
  </si>
  <si>
    <t>Day 1's 0-400 range scaled to [0-1]</t>
  </si>
  <si>
    <t>Day 2's 0-400 range</t>
  </si>
  <si>
    <t>D_0.05, 102</t>
  </si>
  <si>
    <t># of data points in the 0-400 range:</t>
  </si>
  <si>
    <t>D_0.05, 112</t>
  </si>
  <si>
    <t>D+</t>
  </si>
  <si>
    <t>D</t>
  </si>
  <si>
    <t>D-</t>
  </si>
  <si>
    <t>Since D &gt; D_0.05, 102, we reject uniform hypothesis</t>
  </si>
  <si>
    <t>Since D &gt; D_0.05, 112, we reject uniform hypothesis</t>
  </si>
  <si>
    <t>X^2(0.05, 19):</t>
  </si>
  <si>
    <t>Since 10.068 &lt; 30, we fail to reject exponential hypothesis.</t>
  </si>
  <si>
    <t>Since 24.78 &lt; 30, we fail to reject exponential hypothesis.</t>
  </si>
  <si>
    <t>Bins(2 hours)</t>
  </si>
  <si>
    <t>Q8: Generating Random Variates</t>
  </si>
  <si>
    <t>Xi</t>
  </si>
  <si>
    <t>Xi=-1/lambda*ln(1-Ri)</t>
  </si>
  <si>
    <t>After combining cells having E &lt; 5</t>
  </si>
  <si>
    <t>Rank</t>
  </si>
  <si>
    <t>Percentile</t>
  </si>
  <si>
    <t>Day 2 Sorted</t>
  </si>
  <si>
    <t>Correlation Lag2</t>
  </si>
  <si>
    <t>Lag 1</t>
  </si>
  <si>
    <t>Correlation Lag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</si>
</sst>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i/>
      <sz val="12"/>
      <color theme="1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E1B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3" fontId="0" fillId="0" borderId="0" xfId="0" applyNumberFormat="1"/>
    <xf numFmtId="0" fontId="4" fillId="0" borderId="0" xfId="0" applyFont="1" applyFill="1" applyBorder="1" applyAlignment="1">
      <alignment horizontal="center"/>
    </xf>
    <xf numFmtId="0" fontId="5" fillId="0" borderId="0" xfId="0" applyFont="1"/>
    <xf numFmtId="1" fontId="6" fillId="0" borderId="0" xfId="0" applyNumberFormat="1" applyFont="1"/>
    <xf numFmtId="0" fontId="6" fillId="0" borderId="0" xfId="0" applyFont="1"/>
    <xf numFmtId="0" fontId="0" fillId="2" borderId="0" xfId="0" applyFill="1"/>
    <xf numFmtId="0" fontId="0" fillId="3" borderId="0" xfId="0" applyFill="1"/>
    <xf numFmtId="1" fontId="0" fillId="4" borderId="0" xfId="0" applyNumberFormat="1" applyFill="1"/>
    <xf numFmtId="0" fontId="0" fillId="4" borderId="0" xfId="0" applyFill="1"/>
    <xf numFmtId="0" fontId="1" fillId="2" borderId="0" xfId="0" applyFont="1" applyFill="1"/>
    <xf numFmtId="0" fontId="5" fillId="2" borderId="0" xfId="0" applyFont="1" applyFill="1"/>
    <xf numFmtId="0" fontId="0" fillId="0" borderId="0" xfId="0" applyAlignment="1">
      <alignment horizont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4" fillId="0" borderId="0" xfId="0" applyFont="1" applyFill="1" applyBorder="1" applyAlignment="1">
      <alignment horizontal="left"/>
    </xf>
    <xf numFmtId="164" fontId="0" fillId="0" borderId="0" xfId="0" applyNumberFormat="1"/>
    <xf numFmtId="0" fontId="3" fillId="0" borderId="0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/>
    </xf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/>
    <xf numFmtId="0" fontId="5" fillId="0" borderId="0" xfId="0" applyFont="1" applyFill="1"/>
    <xf numFmtId="165" fontId="5" fillId="0" borderId="0" xfId="0" applyNumberFormat="1" applyFont="1" applyFill="1"/>
    <xf numFmtId="165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E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for Day 1 (bin</a:t>
            </a:r>
            <a:r>
              <a:rPr lang="en-US" baseline="0"/>
              <a:t> size=5</a:t>
            </a:r>
            <a:r>
              <a:rPr lang="en-US"/>
              <a:t>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'Day1'!$Y$3:$Y$235</c:f>
              <c:strCache>
                <c:ptCount val="23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  <c:pt idx="200">
                  <c:v>1005</c:v>
                </c:pt>
                <c:pt idx="201">
                  <c:v>1010</c:v>
                </c:pt>
                <c:pt idx="202">
                  <c:v>1015</c:v>
                </c:pt>
                <c:pt idx="203">
                  <c:v>1020</c:v>
                </c:pt>
                <c:pt idx="204">
                  <c:v>1025</c:v>
                </c:pt>
                <c:pt idx="205">
                  <c:v>1030</c:v>
                </c:pt>
                <c:pt idx="206">
                  <c:v>1035</c:v>
                </c:pt>
                <c:pt idx="207">
                  <c:v>1040</c:v>
                </c:pt>
                <c:pt idx="208">
                  <c:v>1045</c:v>
                </c:pt>
                <c:pt idx="209">
                  <c:v>1050</c:v>
                </c:pt>
                <c:pt idx="210">
                  <c:v>1055</c:v>
                </c:pt>
                <c:pt idx="211">
                  <c:v>1060</c:v>
                </c:pt>
                <c:pt idx="212">
                  <c:v>1065</c:v>
                </c:pt>
                <c:pt idx="213">
                  <c:v>1070</c:v>
                </c:pt>
                <c:pt idx="214">
                  <c:v>1075</c:v>
                </c:pt>
                <c:pt idx="215">
                  <c:v>1080</c:v>
                </c:pt>
                <c:pt idx="216">
                  <c:v>1085</c:v>
                </c:pt>
                <c:pt idx="217">
                  <c:v>1090</c:v>
                </c:pt>
                <c:pt idx="218">
                  <c:v>1095</c:v>
                </c:pt>
                <c:pt idx="219">
                  <c:v>1100</c:v>
                </c:pt>
                <c:pt idx="220">
                  <c:v>1105</c:v>
                </c:pt>
                <c:pt idx="221">
                  <c:v>1110</c:v>
                </c:pt>
                <c:pt idx="222">
                  <c:v>1115</c:v>
                </c:pt>
                <c:pt idx="223">
                  <c:v>1120</c:v>
                </c:pt>
                <c:pt idx="224">
                  <c:v>1125</c:v>
                </c:pt>
                <c:pt idx="225">
                  <c:v>1130</c:v>
                </c:pt>
                <c:pt idx="226">
                  <c:v>1135</c:v>
                </c:pt>
                <c:pt idx="227">
                  <c:v>1140</c:v>
                </c:pt>
                <c:pt idx="228">
                  <c:v>1145</c:v>
                </c:pt>
                <c:pt idx="229">
                  <c:v>1150</c:v>
                </c:pt>
                <c:pt idx="230">
                  <c:v>1155</c:v>
                </c:pt>
                <c:pt idx="231">
                  <c:v>1160</c:v>
                </c:pt>
                <c:pt idx="232">
                  <c:v>More</c:v>
                </c:pt>
              </c:strCache>
            </c:strRef>
          </c:cat>
          <c:val>
            <c:numRef>
              <c:f>'Day1'!$Z$3:$Z$235</c:f>
              <c:numCache>
                <c:formatCode>General</c:formatCode>
                <c:ptCount val="233"/>
                <c:pt idx="0">
                  <c:v>1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6</c:v>
                </c:pt>
                <c:pt idx="22">
                  <c:v>2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1</c:v>
                </c:pt>
                <c:pt idx="27">
                  <c:v>4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5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2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83-3944-88DF-FD6C432B8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9612207"/>
        <c:axId val="559613855"/>
      </c:barChart>
      <c:catAx>
        <c:axId val="559612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9613855"/>
        <c:crosses val="autoZero"/>
        <c:auto val="1"/>
        <c:lblAlgn val="ctr"/>
        <c:lblOffset val="100"/>
        <c:noMultiLvlLbl val="0"/>
      </c:catAx>
      <c:valAx>
        <c:axId val="5596138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96122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for Day 1 (bin</a:t>
            </a:r>
            <a:r>
              <a:rPr lang="en-US" baseline="0"/>
              <a:t> size=10</a:t>
            </a:r>
            <a:r>
              <a:rPr lang="en-US"/>
              <a:t>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'Day1'!$AB$3:$AB$119</c:f>
              <c:strCache>
                <c:ptCount val="1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More</c:v>
                </c:pt>
              </c:strCache>
            </c:strRef>
          </c:cat>
          <c:val>
            <c:numRef>
              <c:f>'Day1'!$AC$3:$AC$119</c:f>
              <c:numCache>
                <c:formatCode>General</c:formatCode>
                <c:ptCount val="11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8</c:v>
                </c:pt>
                <c:pt idx="4">
                  <c:v>6</c:v>
                </c:pt>
                <c:pt idx="5">
                  <c:v>2</c:v>
                </c:pt>
                <c:pt idx="6">
                  <c:v>7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7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5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5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3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3</c:v>
                </c:pt>
                <c:pt idx="34">
                  <c:v>3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3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7-354C-8BF4-74B24BC3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7948255"/>
        <c:axId val="543387295"/>
      </c:barChart>
      <c:catAx>
        <c:axId val="597948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3387295"/>
        <c:crosses val="autoZero"/>
        <c:auto val="1"/>
        <c:lblAlgn val="ctr"/>
        <c:lblOffset val="100"/>
        <c:noMultiLvlLbl val="0"/>
      </c:catAx>
      <c:valAx>
        <c:axId val="5433872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79482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for Day 1 (bin</a:t>
            </a:r>
            <a:r>
              <a:rPr lang="en-US" baseline="0"/>
              <a:t> size=20</a:t>
            </a:r>
            <a:r>
              <a:rPr lang="en-US"/>
              <a:t>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'Day1'!$AE$3:$AE$61</c:f>
              <c:strCache>
                <c:ptCount val="5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  <c:pt idx="50">
                  <c:v>1020</c:v>
                </c:pt>
                <c:pt idx="51">
                  <c:v>1040</c:v>
                </c:pt>
                <c:pt idx="52">
                  <c:v>1060</c:v>
                </c:pt>
                <c:pt idx="53">
                  <c:v>1080</c:v>
                </c:pt>
                <c:pt idx="54">
                  <c:v>1100</c:v>
                </c:pt>
                <c:pt idx="55">
                  <c:v>1120</c:v>
                </c:pt>
                <c:pt idx="56">
                  <c:v>1140</c:v>
                </c:pt>
                <c:pt idx="57">
                  <c:v>1160</c:v>
                </c:pt>
                <c:pt idx="58">
                  <c:v>More</c:v>
                </c:pt>
              </c:strCache>
            </c:strRef>
          </c:cat>
          <c:val>
            <c:numRef>
              <c:f>'Day1'!$AF$3:$AF$61</c:f>
              <c:numCache>
                <c:formatCode>General</c:formatCode>
                <c:ptCount val="59"/>
                <c:pt idx="0">
                  <c:v>13</c:v>
                </c:pt>
                <c:pt idx="1">
                  <c:v>13</c:v>
                </c:pt>
                <c:pt idx="2">
                  <c:v>8</c:v>
                </c:pt>
                <c:pt idx="3">
                  <c:v>13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8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6</c:v>
                </c:pt>
                <c:pt idx="12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2</c:v>
                </c:pt>
                <c:pt idx="16">
                  <c:v>4</c:v>
                </c:pt>
                <c:pt idx="17">
                  <c:v>5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6-A44A-BAE2-C8239A0EF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6810751"/>
        <c:axId val="474737663"/>
      </c:barChart>
      <c:catAx>
        <c:axId val="556810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4737663"/>
        <c:crosses val="autoZero"/>
        <c:auto val="1"/>
        <c:lblAlgn val="ctr"/>
        <c:lblOffset val="100"/>
        <c:noMultiLvlLbl val="0"/>
      </c:catAx>
      <c:valAx>
        <c:axId val="4747376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681075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Day 1 - Lag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'Day1'!$BZ$3:$BZ$135</c:f>
              <c:numCache>
                <c:formatCode>0</c:formatCode>
                <c:ptCount val="133"/>
                <c:pt idx="0">
                  <c:v>137.09884008024417</c:v>
                </c:pt>
                <c:pt idx="1">
                  <c:v>-99.231299210595466</c:v>
                </c:pt>
                <c:pt idx="2">
                  <c:v>-18.912710969808899</c:v>
                </c:pt>
                <c:pt idx="3">
                  <c:v>568.17831532153389</c:v>
                </c:pt>
                <c:pt idx="4">
                  <c:v>-431.38357469753112</c:v>
                </c:pt>
                <c:pt idx="5">
                  <c:v>-50.354946913467771</c:v>
                </c:pt>
                <c:pt idx="6">
                  <c:v>74.26110483313694</c:v>
                </c:pt>
                <c:pt idx="7">
                  <c:v>-89.68195056453834</c:v>
                </c:pt>
                <c:pt idx="8">
                  <c:v>122.38371679883747</c:v>
                </c:pt>
                <c:pt idx="9">
                  <c:v>304.90324183561211</c:v>
                </c:pt>
                <c:pt idx="10">
                  <c:v>-506.13650940871321</c:v>
                </c:pt>
                <c:pt idx="11">
                  <c:v>110.91262092153723</c:v>
                </c:pt>
                <c:pt idx="12">
                  <c:v>8.6230216717746373</c:v>
                </c:pt>
                <c:pt idx="13">
                  <c:v>-63.976502414591806</c:v>
                </c:pt>
                <c:pt idx="14">
                  <c:v>146.6079627407434</c:v>
                </c:pt>
                <c:pt idx="15">
                  <c:v>-212.21925384621275</c:v>
                </c:pt>
                <c:pt idx="16">
                  <c:v>24.661722901510306</c:v>
                </c:pt>
                <c:pt idx="17">
                  <c:v>278.13082603549344</c:v>
                </c:pt>
                <c:pt idx="18">
                  <c:v>31.125065729141454</c:v>
                </c:pt>
                <c:pt idx="19">
                  <c:v>-327.23588641655027</c:v>
                </c:pt>
                <c:pt idx="20">
                  <c:v>30.651359280490851</c:v>
                </c:pt>
                <c:pt idx="21">
                  <c:v>215.1236169313355</c:v>
                </c:pt>
                <c:pt idx="22">
                  <c:v>-222.22698545209624</c:v>
                </c:pt>
                <c:pt idx="23">
                  <c:v>125.58860511732858</c:v>
                </c:pt>
                <c:pt idx="24">
                  <c:v>-87.964423572011214</c:v>
                </c:pt>
                <c:pt idx="25">
                  <c:v>545.62342107268523</c:v>
                </c:pt>
                <c:pt idx="26">
                  <c:v>-330.03750677886796</c:v>
                </c:pt>
                <c:pt idx="27">
                  <c:v>-279.01766594205361</c:v>
                </c:pt>
                <c:pt idx="28">
                  <c:v>11.224921446457305</c:v>
                </c:pt>
                <c:pt idx="29">
                  <c:v>164.87098725073508</c:v>
                </c:pt>
                <c:pt idx="30">
                  <c:v>-148.81197399772196</c:v>
                </c:pt>
                <c:pt idx="31">
                  <c:v>-23.584586137770955</c:v>
                </c:pt>
                <c:pt idx="32">
                  <c:v>30.340418464393167</c:v>
                </c:pt>
                <c:pt idx="33">
                  <c:v>280.95211620054266</c:v>
                </c:pt>
                <c:pt idx="34">
                  <c:v>-229.19968776066349</c:v>
                </c:pt>
                <c:pt idx="35">
                  <c:v>-84.139397292636218</c:v>
                </c:pt>
                <c:pt idx="36">
                  <c:v>31.507002741573189</c:v>
                </c:pt>
                <c:pt idx="37">
                  <c:v>104.3484286583007</c:v>
                </c:pt>
                <c:pt idx="38">
                  <c:v>471.33606032208422</c:v>
                </c:pt>
                <c:pt idx="39">
                  <c:v>-474.99341498063814</c:v>
                </c:pt>
                <c:pt idx="40">
                  <c:v>-57.003570075358766</c:v>
                </c:pt>
                <c:pt idx="41">
                  <c:v>-0.26067307126193384</c:v>
                </c:pt>
                <c:pt idx="42">
                  <c:v>148.28660233781721</c:v>
                </c:pt>
                <c:pt idx="43">
                  <c:v>-202.64832203444081</c:v>
                </c:pt>
                <c:pt idx="44">
                  <c:v>183.50084060044418</c:v>
                </c:pt>
                <c:pt idx="45">
                  <c:v>-187.44928398459757</c:v>
                </c:pt>
                <c:pt idx="46">
                  <c:v>-10.877301660311058</c:v>
                </c:pt>
                <c:pt idx="47">
                  <c:v>51.611371212812656</c:v>
                </c:pt>
                <c:pt idx="48">
                  <c:v>548.42261247220813</c:v>
                </c:pt>
                <c:pt idx="49">
                  <c:v>-103.58065023497608</c:v>
                </c:pt>
                <c:pt idx="50">
                  <c:v>-476.25948530079825</c:v>
                </c:pt>
                <c:pt idx="51">
                  <c:v>508.25673302581453</c:v>
                </c:pt>
                <c:pt idx="52">
                  <c:v>-42.789358690670099</c:v>
                </c:pt>
                <c:pt idx="53">
                  <c:v>-314.55870120434372</c:v>
                </c:pt>
                <c:pt idx="54">
                  <c:v>539.38850734125481</c:v>
                </c:pt>
                <c:pt idx="55">
                  <c:v>-356.90314619688593</c:v>
                </c:pt>
                <c:pt idx="56">
                  <c:v>-344.09949746979453</c:v>
                </c:pt>
                <c:pt idx="57">
                  <c:v>275.07244263589746</c:v>
                </c:pt>
                <c:pt idx="58">
                  <c:v>-236.54523384336426</c:v>
                </c:pt>
                <c:pt idx="59">
                  <c:v>221.88793497698589</c:v>
                </c:pt>
                <c:pt idx="60">
                  <c:v>-247.49753770782146</c:v>
                </c:pt>
                <c:pt idx="61">
                  <c:v>270.43023373962819</c:v>
                </c:pt>
                <c:pt idx="62">
                  <c:v>52.682026768269964</c:v>
                </c:pt>
                <c:pt idx="63">
                  <c:v>-289.40044419634421</c:v>
                </c:pt>
                <c:pt idx="64">
                  <c:v>347.06864264823088</c:v>
                </c:pt>
                <c:pt idx="65">
                  <c:v>-373.01467331978432</c:v>
                </c:pt>
                <c:pt idx="66">
                  <c:v>5.7978444087214029</c:v>
                </c:pt>
                <c:pt idx="67">
                  <c:v>397.18871875059131</c:v>
                </c:pt>
                <c:pt idx="68">
                  <c:v>-87.873406586663407</c:v>
                </c:pt>
                <c:pt idx="69">
                  <c:v>-290.57311885429084</c:v>
                </c:pt>
                <c:pt idx="70">
                  <c:v>37.551922631564921</c:v>
                </c:pt>
                <c:pt idx="71">
                  <c:v>-80.704480867533789</c:v>
                </c:pt>
                <c:pt idx="72">
                  <c:v>209.66945568743932</c:v>
                </c:pt>
                <c:pt idx="73">
                  <c:v>1.2804364969460096</c:v>
                </c:pt>
                <c:pt idx="74">
                  <c:v>1.2804364969460096</c:v>
                </c:pt>
                <c:pt idx="75">
                  <c:v>1.2804364969449864</c:v>
                </c:pt>
                <c:pt idx="76">
                  <c:v>-128.69658509901762</c:v>
                </c:pt>
                <c:pt idx="77">
                  <c:v>-14.682773588098215</c:v>
                </c:pt>
                <c:pt idx="78">
                  <c:v>15.765774280262661</c:v>
                </c:pt>
                <c:pt idx="79">
                  <c:v>482.14886807943964</c:v>
                </c:pt>
                <c:pt idx="80">
                  <c:v>-526.73210723109105</c:v>
                </c:pt>
                <c:pt idx="81">
                  <c:v>100.63033593528041</c:v>
                </c:pt>
                <c:pt idx="82">
                  <c:v>38.643311832752602</c:v>
                </c:pt>
                <c:pt idx="83">
                  <c:v>-90.673271437482654</c:v>
                </c:pt>
                <c:pt idx="84">
                  <c:v>21.543923396702567</c:v>
                </c:pt>
                <c:pt idx="85">
                  <c:v>14.039633108508269</c:v>
                </c:pt>
                <c:pt idx="86">
                  <c:v>-98.27669678778058</c:v>
                </c:pt>
                <c:pt idx="87">
                  <c:v>286.29131651042007</c:v>
                </c:pt>
                <c:pt idx="88">
                  <c:v>1.9973844871487927</c:v>
                </c:pt>
                <c:pt idx="89">
                  <c:v>-215.8879005033026</c:v>
                </c:pt>
                <c:pt idx="90">
                  <c:v>157.19585056550039</c:v>
                </c:pt>
                <c:pt idx="91">
                  <c:v>821.74697139129921</c:v>
                </c:pt>
                <c:pt idx="92">
                  <c:v>-692.48681013739247</c:v>
                </c:pt>
                <c:pt idx="93">
                  <c:v>-142.31988571502308</c:v>
                </c:pt>
                <c:pt idx="94">
                  <c:v>-262.94326091923995</c:v>
                </c:pt>
                <c:pt idx="95">
                  <c:v>220.30526955163864</c:v>
                </c:pt>
                <c:pt idx="96">
                  <c:v>-176.96515974858724</c:v>
                </c:pt>
                <c:pt idx="97">
                  <c:v>898.39532559363715</c:v>
                </c:pt>
                <c:pt idx="98">
                  <c:v>-560.8644212719239</c:v>
                </c:pt>
                <c:pt idx="99">
                  <c:v>-245.41084998499389</c:v>
                </c:pt>
                <c:pt idx="100">
                  <c:v>205.01109720240584</c:v>
                </c:pt>
                <c:pt idx="101">
                  <c:v>351.83667610157397</c:v>
                </c:pt>
                <c:pt idx="102">
                  <c:v>-656.71386875212306</c:v>
                </c:pt>
                <c:pt idx="103">
                  <c:v>12.936931930971141</c:v>
                </c:pt>
                <c:pt idx="104">
                  <c:v>46.646361953036248</c:v>
                </c:pt>
                <c:pt idx="105">
                  <c:v>64.584040978605927</c:v>
                </c:pt>
                <c:pt idx="106">
                  <c:v>299.80258866989402</c:v>
                </c:pt>
                <c:pt idx="107">
                  <c:v>675.78395214076022</c:v>
                </c:pt>
                <c:pt idx="108">
                  <c:v>-796.68215976580677</c:v>
                </c:pt>
                <c:pt idx="109">
                  <c:v>-295.53330192384567</c:v>
                </c:pt>
                <c:pt idx="110">
                  <c:v>21.797361466303293</c:v>
                </c:pt>
                <c:pt idx="111">
                  <c:v>89.43694138220026</c:v>
                </c:pt>
                <c:pt idx="112">
                  <c:v>-51.455552519242232</c:v>
                </c:pt>
                <c:pt idx="113">
                  <c:v>-29.413199504514239</c:v>
                </c:pt>
                <c:pt idx="114">
                  <c:v>319.7096261079264</c:v>
                </c:pt>
                <c:pt idx="115">
                  <c:v>120.60106218847756</c:v>
                </c:pt>
                <c:pt idx="116">
                  <c:v>560.506331520343</c:v>
                </c:pt>
                <c:pt idx="117">
                  <c:v>-731.48308342620885</c:v>
                </c:pt>
                <c:pt idx="118">
                  <c:v>287.9538195490091</c:v>
                </c:pt>
                <c:pt idx="119">
                  <c:v>-563.72639832166237</c:v>
                </c:pt>
                <c:pt idx="120">
                  <c:v>37.162851989281819</c:v>
                </c:pt>
                <c:pt idx="121">
                  <c:v>27.915554024377556</c:v>
                </c:pt>
                <c:pt idx="122">
                  <c:v>-121.64306337864538</c:v>
                </c:pt>
                <c:pt idx="123">
                  <c:v>62.159227980309886</c:v>
                </c:pt>
                <c:pt idx="124">
                  <c:v>-65.550390534181133</c:v>
                </c:pt>
                <c:pt idx="125">
                  <c:v>85.130217127226317</c:v>
                </c:pt>
                <c:pt idx="126">
                  <c:v>-87.816957309976317</c:v>
                </c:pt>
                <c:pt idx="127">
                  <c:v>149.94995450747885</c:v>
                </c:pt>
                <c:pt idx="128">
                  <c:v>-51.455552519242232</c:v>
                </c:pt>
                <c:pt idx="129">
                  <c:v>-29.413199504514239</c:v>
                </c:pt>
                <c:pt idx="130">
                  <c:v>-30.365550824747082</c:v>
                </c:pt>
                <c:pt idx="131">
                  <c:v>21.797361466303293</c:v>
                </c:pt>
                <c:pt idx="132">
                  <c:v>89.43694138220026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D9-4016-B889-5A08C4C0B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478024"/>
        <c:axId val="539476712"/>
      </c:scatterChart>
      <c:valAx>
        <c:axId val="539478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39476712"/>
        <c:crosses val="autoZero"/>
        <c:crossBetween val="midCat"/>
      </c:valAx>
      <c:valAx>
        <c:axId val="53947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39478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Day</a:t>
            </a:r>
            <a:r>
              <a:rPr lang="tr-TR" baseline="0"/>
              <a:t> 1 - Lag 2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'Day1'!$CA$3:$CA$135</c:f>
              <c:numCache>
                <c:formatCode>0</c:formatCode>
                <c:ptCount val="133"/>
                <c:pt idx="0">
                  <c:v>137.09884008024417</c:v>
                </c:pt>
                <c:pt idx="1">
                  <c:v>37.8675408696487</c:v>
                </c:pt>
                <c:pt idx="2">
                  <c:v>-118.14401018040436</c:v>
                </c:pt>
                <c:pt idx="3">
                  <c:v>549.26560435172496</c:v>
                </c:pt>
                <c:pt idx="4">
                  <c:v>136.79474062400269</c:v>
                </c:pt>
                <c:pt idx="5">
                  <c:v>-481.73852161099893</c:v>
                </c:pt>
                <c:pt idx="6">
                  <c:v>23.90615791966917</c:v>
                </c:pt>
                <c:pt idx="7">
                  <c:v>-15.4208457314014</c:v>
                </c:pt>
                <c:pt idx="8">
                  <c:v>32.701766234299129</c:v>
                </c:pt>
                <c:pt idx="9">
                  <c:v>427.28695863444955</c:v>
                </c:pt>
                <c:pt idx="10">
                  <c:v>-201.2332675731011</c:v>
                </c:pt>
                <c:pt idx="11">
                  <c:v>-395.223888487176</c:v>
                </c:pt>
                <c:pt idx="12">
                  <c:v>119.53564259331186</c:v>
                </c:pt>
                <c:pt idx="13">
                  <c:v>-55.353480742817169</c:v>
                </c:pt>
                <c:pt idx="14">
                  <c:v>82.631460326151597</c:v>
                </c:pt>
                <c:pt idx="15">
                  <c:v>-65.611291105469348</c:v>
                </c:pt>
                <c:pt idx="16">
                  <c:v>-187.55753094470245</c:v>
                </c:pt>
                <c:pt idx="17">
                  <c:v>302.7925489370038</c:v>
                </c:pt>
                <c:pt idx="18">
                  <c:v>309.25589176463495</c:v>
                </c:pt>
                <c:pt idx="19">
                  <c:v>-296.11082068740882</c:v>
                </c:pt>
                <c:pt idx="20">
                  <c:v>-296.58452713605942</c:v>
                </c:pt>
                <c:pt idx="21">
                  <c:v>245.77497621182636</c:v>
                </c:pt>
                <c:pt idx="22">
                  <c:v>-7.1033685207607391</c:v>
                </c:pt>
                <c:pt idx="23">
                  <c:v>-96.638380334767675</c:v>
                </c:pt>
                <c:pt idx="24">
                  <c:v>37.62418154531737</c:v>
                </c:pt>
                <c:pt idx="25">
                  <c:v>457.6589975006741</c:v>
                </c:pt>
                <c:pt idx="26">
                  <c:v>215.58591429381732</c:v>
                </c:pt>
                <c:pt idx="27">
                  <c:v>-609.05517272092152</c:v>
                </c:pt>
                <c:pt idx="28">
                  <c:v>-267.79274449559631</c:v>
                </c:pt>
                <c:pt idx="29">
                  <c:v>176.09590869719239</c:v>
                </c:pt>
                <c:pt idx="30">
                  <c:v>16.05901325301312</c:v>
                </c:pt>
                <c:pt idx="31">
                  <c:v>-172.3965601354929</c:v>
                </c:pt>
                <c:pt idx="32">
                  <c:v>6.7558323266222118</c:v>
                </c:pt>
                <c:pt idx="33">
                  <c:v>311.29253466493583</c:v>
                </c:pt>
                <c:pt idx="34">
                  <c:v>51.752428439879168</c:v>
                </c:pt>
                <c:pt idx="35">
                  <c:v>-313.3390850532997</c:v>
                </c:pt>
                <c:pt idx="36">
                  <c:v>-52.63239455106303</c:v>
                </c:pt>
                <c:pt idx="37">
                  <c:v>135.85543139987391</c:v>
                </c:pt>
                <c:pt idx="38">
                  <c:v>575.68448898038491</c:v>
                </c:pt>
                <c:pt idx="39">
                  <c:v>-3.6573546585539134</c:v>
                </c:pt>
                <c:pt idx="40">
                  <c:v>-531.9969850559969</c:v>
                </c:pt>
                <c:pt idx="41">
                  <c:v>-57.2642431466207</c:v>
                </c:pt>
                <c:pt idx="42">
                  <c:v>148.02592926655529</c:v>
                </c:pt>
                <c:pt idx="43">
                  <c:v>-54.361719696623574</c:v>
                </c:pt>
                <c:pt idx="44">
                  <c:v>-19.147481433996631</c:v>
                </c:pt>
                <c:pt idx="45">
                  <c:v>-3.948443384153407</c:v>
                </c:pt>
                <c:pt idx="46">
                  <c:v>-198.32658564490865</c:v>
                </c:pt>
                <c:pt idx="47">
                  <c:v>40.734069552501602</c:v>
                </c:pt>
                <c:pt idx="48">
                  <c:v>600.03398368502076</c:v>
                </c:pt>
                <c:pt idx="49">
                  <c:v>444.841962237232</c:v>
                </c:pt>
                <c:pt idx="50">
                  <c:v>-579.84013553577427</c:v>
                </c:pt>
                <c:pt idx="51">
                  <c:v>31.99724772501628</c:v>
                </c:pt>
                <c:pt idx="52">
                  <c:v>465.46737433514443</c:v>
                </c:pt>
                <c:pt idx="53">
                  <c:v>-357.34805989501382</c:v>
                </c:pt>
                <c:pt idx="54">
                  <c:v>224.82980613691115</c:v>
                </c:pt>
                <c:pt idx="55">
                  <c:v>182.48536114436894</c:v>
                </c:pt>
                <c:pt idx="56">
                  <c:v>-701.00264366668046</c:v>
                </c:pt>
                <c:pt idx="57">
                  <c:v>-69.027054833897012</c:v>
                </c:pt>
                <c:pt idx="58">
                  <c:v>38.527208792533244</c:v>
                </c:pt>
                <c:pt idx="59">
                  <c:v>-14.657298866378369</c:v>
                </c:pt>
                <c:pt idx="60">
                  <c:v>-25.60960273083559</c:v>
                </c:pt>
                <c:pt idx="61">
                  <c:v>22.932696031806699</c:v>
                </c:pt>
                <c:pt idx="62">
                  <c:v>323.1122605078981</c:v>
                </c:pt>
                <c:pt idx="63">
                  <c:v>-236.71841742807425</c:v>
                </c:pt>
                <c:pt idx="64">
                  <c:v>57.668198451886667</c:v>
                </c:pt>
                <c:pt idx="65">
                  <c:v>-25.946030671553444</c:v>
                </c:pt>
                <c:pt idx="66">
                  <c:v>-367.21682891106292</c:v>
                </c:pt>
                <c:pt idx="67">
                  <c:v>402.98656315931271</c:v>
                </c:pt>
                <c:pt idx="68">
                  <c:v>309.3153121639279</c:v>
                </c:pt>
                <c:pt idx="69">
                  <c:v>-378.44652544095425</c:v>
                </c:pt>
                <c:pt idx="70">
                  <c:v>-253.02119622272591</c:v>
                </c:pt>
                <c:pt idx="71">
                  <c:v>-43.152558235968868</c:v>
                </c:pt>
                <c:pt idx="72">
                  <c:v>128.96497481990554</c:v>
                </c:pt>
                <c:pt idx="73">
                  <c:v>210.94989218438533</c:v>
                </c:pt>
                <c:pt idx="74">
                  <c:v>2.5608729938920192</c:v>
                </c:pt>
                <c:pt idx="75">
                  <c:v>2.560872993890996</c:v>
                </c:pt>
                <c:pt idx="76">
                  <c:v>-127.41614860207262</c:v>
                </c:pt>
                <c:pt idx="77">
                  <c:v>-143.37935868711583</c:v>
                </c:pt>
                <c:pt idx="78">
                  <c:v>1.0830006921644468</c:v>
                </c:pt>
                <c:pt idx="79">
                  <c:v>497.91464235970227</c:v>
                </c:pt>
                <c:pt idx="80">
                  <c:v>-44.583239151651441</c:v>
                </c:pt>
                <c:pt idx="81">
                  <c:v>-426.10177129581064</c:v>
                </c:pt>
                <c:pt idx="82">
                  <c:v>139.27364776803302</c:v>
                </c:pt>
                <c:pt idx="83">
                  <c:v>-52.029959604730053</c:v>
                </c:pt>
                <c:pt idx="84">
                  <c:v>-69.129348040780087</c:v>
                </c:pt>
                <c:pt idx="85">
                  <c:v>35.583556505210836</c:v>
                </c:pt>
                <c:pt idx="86">
                  <c:v>-84.23706367927231</c:v>
                </c:pt>
                <c:pt idx="87">
                  <c:v>188.01461972263948</c:v>
                </c:pt>
                <c:pt idx="88">
                  <c:v>288.28870099756887</c:v>
                </c:pt>
                <c:pt idx="89">
                  <c:v>-213.89051601615381</c:v>
                </c:pt>
                <c:pt idx="90">
                  <c:v>-58.69204993780221</c:v>
                </c:pt>
                <c:pt idx="91">
                  <c:v>978.94282195679955</c:v>
                </c:pt>
                <c:pt idx="92">
                  <c:v>129.26016125390669</c:v>
                </c:pt>
                <c:pt idx="93">
                  <c:v>-834.8066958524156</c:v>
                </c:pt>
                <c:pt idx="94">
                  <c:v>-405.26314663426302</c:v>
                </c:pt>
                <c:pt idx="95">
                  <c:v>-42.637991367601302</c:v>
                </c:pt>
                <c:pt idx="96">
                  <c:v>43.340109803051405</c:v>
                </c:pt>
                <c:pt idx="97">
                  <c:v>721.43016584504994</c:v>
                </c:pt>
                <c:pt idx="98">
                  <c:v>337.53090432171325</c:v>
                </c:pt>
                <c:pt idx="99">
                  <c:v>-806.27527125691779</c:v>
                </c:pt>
                <c:pt idx="100">
                  <c:v>-40.399752782588052</c:v>
                </c:pt>
                <c:pt idx="101">
                  <c:v>556.84777330397981</c:v>
                </c:pt>
                <c:pt idx="102">
                  <c:v>-304.87719265054909</c:v>
                </c:pt>
                <c:pt idx="103">
                  <c:v>-643.77693682115193</c:v>
                </c:pt>
                <c:pt idx="104">
                  <c:v>59.583293884007389</c:v>
                </c:pt>
                <c:pt idx="105">
                  <c:v>111.23040293164217</c:v>
                </c:pt>
                <c:pt idx="106">
                  <c:v>364.38662964849999</c:v>
                </c:pt>
                <c:pt idx="107">
                  <c:v>975.58654081065436</c:v>
                </c:pt>
                <c:pt idx="108">
                  <c:v>-120.89820762504655</c:v>
                </c:pt>
                <c:pt idx="109">
                  <c:v>-1092.2154616896526</c:v>
                </c:pt>
                <c:pt idx="110">
                  <c:v>-273.73594045754237</c:v>
                </c:pt>
                <c:pt idx="111">
                  <c:v>111.23430284850355</c:v>
                </c:pt>
                <c:pt idx="112">
                  <c:v>37.981388862958028</c:v>
                </c:pt>
                <c:pt idx="113">
                  <c:v>-80.868752023756471</c:v>
                </c:pt>
                <c:pt idx="114">
                  <c:v>290.29642660341216</c:v>
                </c:pt>
                <c:pt idx="115">
                  <c:v>440.31068829640395</c:v>
                </c:pt>
                <c:pt idx="116">
                  <c:v>681.10739370882061</c:v>
                </c:pt>
                <c:pt idx="117">
                  <c:v>-170.9767519058658</c:v>
                </c:pt>
                <c:pt idx="118">
                  <c:v>-443.5292638771997</c:v>
                </c:pt>
                <c:pt idx="119">
                  <c:v>-275.77257877265328</c:v>
                </c:pt>
                <c:pt idx="120">
                  <c:v>-526.56354633238061</c:v>
                </c:pt>
                <c:pt idx="121">
                  <c:v>65.078406013659375</c:v>
                </c:pt>
                <c:pt idx="122">
                  <c:v>-93.727509354267823</c:v>
                </c:pt>
                <c:pt idx="123">
                  <c:v>-59.483835398335486</c:v>
                </c:pt>
                <c:pt idx="124">
                  <c:v>-3.3911625538712507</c:v>
                </c:pt>
                <c:pt idx="125">
                  <c:v>19.579826593045183</c:v>
                </c:pt>
                <c:pt idx="126">
                  <c:v>-2.6867401827499897</c:v>
                </c:pt>
                <c:pt idx="127">
                  <c:v>62.132997197502547</c:v>
                </c:pt>
                <c:pt idx="128">
                  <c:v>98.494401988236632</c:v>
                </c:pt>
                <c:pt idx="129">
                  <c:v>-80.868752023756471</c:v>
                </c:pt>
                <c:pt idx="130">
                  <c:v>-59.778750329261321</c:v>
                </c:pt>
                <c:pt idx="131">
                  <c:v>-8.5681893584437887</c:v>
                </c:pt>
                <c:pt idx="132">
                  <c:v>111.23430284850355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17-4A0D-898D-FD501804D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058560"/>
        <c:axId val="538053968"/>
      </c:scatterChart>
      <c:valAx>
        <c:axId val="53805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38053968"/>
        <c:crosses val="autoZero"/>
        <c:crossBetween val="midCat"/>
      </c:valAx>
      <c:valAx>
        <c:axId val="53805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3805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QQ</a:t>
            </a:r>
            <a:r>
              <a:rPr lang="tr-TR" baseline="0"/>
              <a:t> Plot for Day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'Day1'!$AZ$3:$AZ$135</c:f>
              <c:numCache>
                <c:formatCode>0</c:formatCode>
                <c:ptCount val="133"/>
                <c:pt idx="0">
                  <c:v>1.0720761779603787</c:v>
                </c:pt>
                <c:pt idx="1">
                  <c:v>5.2674915971853045</c:v>
                </c:pt>
                <c:pt idx="2">
                  <c:v>5.4942250843665299</c:v>
                </c:pt>
                <c:pt idx="3">
                  <c:v>7.1470232577021147</c:v>
                </c:pt>
                <c:pt idx="4">
                  <c:v>7.7538044275553251</c:v>
                </c:pt>
                <c:pt idx="5">
                  <c:v>9.1935736460659978</c:v>
                </c:pt>
                <c:pt idx="6">
                  <c:v>9.6843226134526699</c:v>
                </c:pt>
                <c:pt idx="7">
                  <c:v>11.124227104709675</c:v>
                </c:pt>
                <c:pt idx="8">
                  <c:v>12.37106279620266</c:v>
                </c:pt>
                <c:pt idx="9">
                  <c:v>12.893392111313357</c:v>
                </c:pt>
                <c:pt idx="10">
                  <c:v>15.76222535007391</c:v>
                </c:pt>
                <c:pt idx="11">
                  <c:v>16.719146530823835</c:v>
                </c:pt>
                <c:pt idx="12">
                  <c:v>18.954829899839801</c:v>
                </c:pt>
                <c:pt idx="13">
                  <c:v>22.381777065934926</c:v>
                </c:pt>
                <c:pt idx="14">
                  <c:v>23.770693771624416</c:v>
                </c:pt>
                <c:pt idx="15">
                  <c:v>24.452648250022651</c:v>
                </c:pt>
                <c:pt idx="16">
                  <c:v>25.733799079470685</c:v>
                </c:pt>
                <c:pt idx="17">
                  <c:v>27.719137155777823</c:v>
                </c:pt>
                <c:pt idx="18">
                  <c:v>31.301795187285435</c:v>
                </c:pt>
                <c:pt idx="19">
                  <c:v>32.778159783836955</c:v>
                </c:pt>
                <c:pt idx="20">
                  <c:v>33.087240260559803</c:v>
                </c:pt>
                <c:pt idx="21">
                  <c:v>35.299383127632581</c:v>
                </c:pt>
                <c:pt idx="22">
                  <c:v>37.8675408696487</c:v>
                </c:pt>
                <c:pt idx="23">
                  <c:v>38.405163708046175</c:v>
                </c:pt>
                <c:pt idx="24">
                  <c:v>38.654025999275305</c:v>
                </c:pt>
                <c:pt idx="25">
                  <c:v>39.533992110459167</c:v>
                </c:pt>
                <c:pt idx="26">
                  <c:v>40.861560288812839</c:v>
                </c:pt>
                <c:pt idx="27">
                  <c:v>43.065168767633054</c:v>
                </c:pt>
                <c:pt idx="28">
                  <c:v>48.399974272427976</c:v>
                </c:pt>
                <c:pt idx="29">
                  <c:v>48.399974272427976</c:v>
                </c:pt>
                <c:pt idx="30">
                  <c:v>48.60760140023671</c:v>
                </c:pt>
                <c:pt idx="31">
                  <c:v>48.863013176354457</c:v>
                </c:pt>
                <c:pt idx="32">
                  <c:v>51.673825917775005</c:v>
                </c:pt>
                <c:pt idx="33">
                  <c:v>53.798492219783981</c:v>
                </c:pt>
                <c:pt idx="34">
                  <c:v>60.908985858468171</c:v>
                </c:pt>
                <c:pt idx="35">
                  <c:v>64.504763324126017</c:v>
                </c:pt>
                <c:pt idx="36">
                  <c:v>65.766589869794387</c:v>
                </c:pt>
                <c:pt idx="37">
                  <c:v>66.683367283429732</c:v>
                </c:pt>
                <c:pt idx="38">
                  <c:v>67.605206485991516</c:v>
                </c:pt>
                <c:pt idx="39">
                  <c:v>68.925976732602805</c:v>
                </c:pt>
                <c:pt idx="40">
                  <c:v>69.011199439186498</c:v>
                </c:pt>
                <c:pt idx="41">
                  <c:v>70.197335738731269</c:v>
                </c:pt>
                <c:pt idx="42">
                  <c:v>70.197335738731269</c:v>
                </c:pt>
                <c:pt idx="43">
                  <c:v>72.326882715059909</c:v>
                </c:pt>
                <c:pt idx="44">
                  <c:v>77.921453330383798</c:v>
                </c:pt>
                <c:pt idx="45">
                  <c:v>78.765525097175058</c:v>
                </c:pt>
                <c:pt idx="46">
                  <c:v>78.765525097175058</c:v>
                </c:pt>
                <c:pt idx="47">
                  <c:v>82.080856852401396</c:v>
                </c:pt>
                <c:pt idx="48">
                  <c:v>82.34152992366333</c:v>
                </c:pt>
                <c:pt idx="49">
                  <c:v>89.973777878973323</c:v>
                </c:pt>
                <c:pt idx="50">
                  <c:v>91.286420550338335</c:v>
                </c:pt>
                <c:pt idx="51">
                  <c:v>94.584054741183166</c:v>
                </c:pt>
                <c:pt idx="52">
                  <c:v>97.501279923428982</c:v>
                </c:pt>
                <c:pt idx="53">
                  <c:v>100.44485417282023</c:v>
                </c:pt>
                <c:pt idx="54">
                  <c:v>105.15712911755644</c:v>
                </c:pt>
                <c:pt idx="55">
                  <c:v>105.39462361037472</c:v>
                </c:pt>
                <c:pt idx="56">
                  <c:v>108.1787246016893</c:v>
                </c:pt>
                <c:pt idx="57">
                  <c:v>108.1787246016893</c:v>
                </c:pt>
                <c:pt idx="58">
                  <c:v>109.26682832928138</c:v>
                </c:pt>
                <c:pt idx="59">
                  <c:v>109.48973470434173</c:v>
                </c:pt>
                <c:pt idx="60">
                  <c:v>110.34982902144583</c:v>
                </c:pt>
                <c:pt idx="61">
                  <c:v>114.36696620034475</c:v>
                </c:pt>
                <c:pt idx="62">
                  <c:v>122.0368480262469</c:v>
                </c:pt>
                <c:pt idx="63">
                  <c:v>124.07462641204127</c:v>
                </c:pt>
                <c:pt idx="64">
                  <c:v>130.65986969802154</c:v>
                </c:pt>
                <c:pt idx="65">
                  <c:v>135.91088959704732</c:v>
                </c:pt>
                <c:pt idx="66">
                  <c:v>137.09884008024417</c:v>
                </c:pt>
                <c:pt idx="67">
                  <c:v>137.40528872871928</c:v>
                </c:pt>
                <c:pt idx="68">
                  <c:v>139.3450999990221</c:v>
                </c:pt>
                <c:pt idx="69">
                  <c:v>140.72765573695608</c:v>
                </c:pt>
                <c:pt idx="70">
                  <c:v>143.00245465757601</c:v>
                </c:pt>
                <c:pt idx="71">
                  <c:v>149.95052270555558</c:v>
                </c:pt>
                <c:pt idx="72">
                  <c:v>155.74957052384249</c:v>
                </c:pt>
                <c:pt idx="73">
                  <c:v>156.89040030461402</c:v>
                </c:pt>
                <c:pt idx="74">
                  <c:v>159.63427712093153</c:v>
                </c:pt>
                <c:pt idx="75">
                  <c:v>159.63427712093153</c:v>
                </c:pt>
                <c:pt idx="76">
                  <c:v>159.63427712093153</c:v>
                </c:pt>
                <c:pt idx="77">
                  <c:v>165.02889515142616</c:v>
                </c:pt>
                <c:pt idx="78">
                  <c:v>166.3969258050748</c:v>
                </c:pt>
                <c:pt idx="79">
                  <c:v>179.65572844351166</c:v>
                </c:pt>
                <c:pt idx="80">
                  <c:v>181.5901337815589</c:v>
                </c:pt>
                <c:pt idx="81">
                  <c:v>183.99591339136049</c:v>
                </c:pt>
                <c:pt idx="82">
                  <c:v>205.0402376378274</c:v>
                </c:pt>
                <c:pt idx="83">
                  <c:v>211.21997775622199</c:v>
                </c:pt>
                <c:pt idx="84">
                  <c:v>212.35749467781079</c:v>
                </c:pt>
                <c:pt idx="85">
                  <c:v>213.29133002417313</c:v>
                </c:pt>
                <c:pt idx="86">
                  <c:v>225.57276114882396</c:v>
                </c:pt>
                <c:pt idx="87">
                  <c:v>230.36745919021863</c:v>
                </c:pt>
                <c:pt idx="88">
                  <c:v>234.12210393746199</c:v>
                </c:pt>
                <c:pt idx="89">
                  <c:v>235.402540434408</c:v>
                </c:pt>
                <c:pt idx="90">
                  <c:v>236.68297693135401</c:v>
                </c:pt>
                <c:pt idx="91">
                  <c:v>237.96341342829899</c:v>
                </c:pt>
                <c:pt idx="92">
                  <c:v>253.52878063938169</c:v>
                </c:pt>
                <c:pt idx="93">
                  <c:v>268.21075251642526</c:v>
                </c:pt>
                <c:pt idx="94">
                  <c:v>281.27047697754165</c:v>
                </c:pt>
                <c:pt idx="95">
                  <c:v>282.79692083545405</c:v>
                </c:pt>
                <c:pt idx="96">
                  <c:v>284.51189102642013</c:v>
                </c:pt>
                <c:pt idx="97">
                  <c:v>297.45421970183241</c:v>
                </c:pt>
                <c:pt idx="98">
                  <c:v>303.86462511496416</c:v>
                </c:pt>
                <c:pt idx="99">
                  <c:v>305.72961686726075</c:v>
                </c:pt>
                <c:pt idx="100">
                  <c:v>320.48610831100183</c:v>
                </c:pt>
                <c:pt idx="101">
                  <c:v>334.98969084410561</c:v>
                </c:pt>
                <c:pt idx="102">
                  <c:v>337.96514242819507</c:v>
                </c:pt>
                <c:pt idx="103">
                  <c:v>339.96252691534386</c:v>
                </c:pt>
                <c:pt idx="104">
                  <c:v>343.93327619627365</c:v>
                </c:pt>
                <c:pt idx="105">
                  <c:v>345.73875293936192</c:v>
                </c:pt>
                <c:pt idx="106">
                  <c:v>348.0994614877132</c:v>
                </c:pt>
                <c:pt idx="107">
                  <c:v>358.17832534028236</c:v>
                </c:pt>
                <c:pt idx="108">
                  <c:v>358.41164363553071</c:v>
                </c:pt>
                <c:pt idx="109">
                  <c:v>366.48127453572943</c:v>
                </c:pt>
                <c:pt idx="110">
                  <c:v>386.13850572194997</c:v>
                </c:pt>
                <c:pt idx="111">
                  <c:v>398.47515120510144</c:v>
                </c:pt>
                <c:pt idx="112">
                  <c:v>410.53063823144834</c:v>
                </c:pt>
                <c:pt idx="113">
                  <c:v>416.07984208741738</c:v>
                </c:pt>
                <c:pt idx="114">
                  <c:v>446.05173192694576</c:v>
                </c:pt>
                <c:pt idx="115">
                  <c:v>464.83148382132021</c:v>
                </c:pt>
                <c:pt idx="116">
                  <c:v>498.55461459570421</c:v>
                </c:pt>
                <c:pt idx="117">
                  <c:v>509.34672556135803</c:v>
                </c:pt>
                <c:pt idx="118">
                  <c:v>517.2607365134229</c:v>
                </c:pt>
                <c:pt idx="119">
                  <c:v>519.076213393579</c:v>
                </c:pt>
                <c:pt idx="120">
                  <c:v>541.34397328637431</c:v>
                </c:pt>
                <c:pt idx="121">
                  <c:v>587.13314522137364</c:v>
                </c:pt>
                <c:pt idx="122">
                  <c:v>592.49869710088547</c:v>
                </c:pt>
                <c:pt idx="123">
                  <c:v>612.9273757963341</c:v>
                </c:pt>
                <c:pt idx="124">
                  <c:v>614.3385149796602</c:v>
                </c:pt>
                <c:pt idx="125">
                  <c:v>614.54939780528809</c:v>
                </c:pt>
                <c:pt idx="126">
                  <c:v>636.0532810367223</c:v>
                </c:pt>
                <c:pt idx="127">
                  <c:v>697.57542904093589</c:v>
                </c:pt>
                <c:pt idx="128">
                  <c:v>723.38442073261535</c:v>
                </c:pt>
                <c:pt idx="129">
                  <c:v>947.00292699387387</c:v>
                </c:pt>
                <c:pt idx="130">
                  <c:v>1079.582544913922</c:v>
                </c:pt>
                <c:pt idx="131">
                  <c:v>1103.0174483688409</c:v>
                </c:pt>
                <c:pt idx="132">
                  <c:v>1140.6154359620805</c:v>
                </c:pt>
              </c:numCache>
            </c:numRef>
          </c:xVal>
          <c:yVal>
            <c:numRef>
              <c:f>'Day1'!$BA$3:$BA$135</c:f>
              <c:numCache>
                <c:formatCode>0.00000</c:formatCode>
                <c:ptCount val="133"/>
                <c:pt idx="0">
                  <c:v>0.81578880573328971</c:v>
                </c:pt>
                <c:pt idx="1">
                  <c:v>2.4566426524321341</c:v>
                </c:pt>
                <c:pt idx="2">
                  <c:v>4.1100222222028764</c:v>
                </c:pt>
                <c:pt idx="3">
                  <c:v>5.7761202213063756</c:v>
                </c:pt>
                <c:pt idx="4">
                  <c:v>7.4551338376332872</c:v>
                </c:pt>
                <c:pt idx="5">
                  <c:v>9.1472648807582964</c:v>
                </c:pt>
                <c:pt idx="6">
                  <c:v>10.852719927508879</c:v>
                </c:pt>
                <c:pt idx="7">
                  <c:v>12.571710473310363</c:v>
                </c:pt>
                <c:pt idx="8">
                  <c:v>14.304453089585405</c:v>
                </c:pt>
                <c:pt idx="9">
                  <c:v>16.051169587499984</c:v>
                </c:pt>
                <c:pt idx="10">
                  <c:v>17.812087188366402</c:v>
                </c:pt>
                <c:pt idx="11">
                  <c:v>19.587438701029793</c:v>
                </c:pt>
                <c:pt idx="12">
                  <c:v>21.377462706585352</c:v>
                </c:pt>
                <c:pt idx="13">
                  <c:v>23.182403750791917</c:v>
                </c:pt>
                <c:pt idx="14">
                  <c:v>25.002512544570887</c:v>
                </c:pt>
                <c:pt idx="15">
                  <c:v>26.838046173000734</c:v>
                </c:pt>
                <c:pt idx="16">
                  <c:v>28.689268313243609</c:v>
                </c:pt>
                <c:pt idx="17">
                  <c:v>30.556449461865309</c:v>
                </c:pt>
                <c:pt idx="18">
                  <c:v>32.439867172039477</c:v>
                </c:pt>
                <c:pt idx="19">
                  <c:v>34.339806301155448</c:v>
                </c:pt>
                <c:pt idx="20">
                  <c:v>36.256559269383104</c:v>
                </c:pt>
                <c:pt idx="21">
                  <c:v>38.19042632978072</c:v>
                </c:pt>
                <c:pt idx="22">
                  <c:v>40.141715850570868</c:v>
                </c:pt>
                <c:pt idx="23">
                  <c:v>42.110744610247025</c:v>
                </c:pt>
                <c:pt idx="24">
                  <c:v>44.097838106218234</c:v>
                </c:pt>
                <c:pt idx="25">
                  <c:v>46.103330877742998</c:v>
                </c:pt>
                <c:pt idx="26">
                  <c:v>48.127566843954668</c:v>
                </c:pt>
                <c:pt idx="27">
                  <c:v>50.170899657831619</c:v>
                </c:pt>
                <c:pt idx="28">
                  <c:v>52.233693077024398</c:v>
                </c:pt>
                <c:pt idx="29">
                  <c:v>52.233693077024398</c:v>
                </c:pt>
                <c:pt idx="30">
                  <c:v>56.41916963612266</c:v>
                </c:pt>
                <c:pt idx="31">
                  <c:v>58.54263440804089</c:v>
                </c:pt>
                <c:pt idx="32">
                  <c:v>60.687123925467233</c:v>
                </c:pt>
                <c:pt idx="33">
                  <c:v>62.85305869372101</c:v>
                </c:pt>
                <c:pt idx="34">
                  <c:v>65.040871961134073</c:v>
                </c:pt>
                <c:pt idx="35">
                  <c:v>67.251010239195679</c:v>
                </c:pt>
                <c:pt idx="36">
                  <c:v>69.48393384951062</c:v>
                </c:pt>
                <c:pt idx="37">
                  <c:v>71.740117499246267</c:v>
                </c:pt>
                <c:pt idx="38">
                  <c:v>74.020050886867836</c:v>
                </c:pt>
                <c:pt idx="39">
                  <c:v>76.324239340095289</c:v>
                </c:pt>
                <c:pt idx="40">
                  <c:v>78.653204488161123</c:v>
                </c:pt>
                <c:pt idx="41">
                  <c:v>81.0074849706061</c:v>
                </c:pt>
                <c:pt idx="42">
                  <c:v>81.0074849706061</c:v>
                </c:pt>
                <c:pt idx="43">
                  <c:v>85.794236076336801</c:v>
                </c:pt>
                <c:pt idx="44">
                  <c:v>88.227875970448295</c:v>
                </c:pt>
                <c:pt idx="45">
                  <c:v>90.689171455221114</c:v>
                </c:pt>
                <c:pt idx="46">
                  <c:v>90.689171455221114</c:v>
                </c:pt>
                <c:pt idx="47">
                  <c:v>95.697294502026935</c:v>
                </c:pt>
                <c:pt idx="48">
                  <c:v>98.245461209008226</c:v>
                </c:pt>
                <c:pt idx="49">
                  <c:v>100.82396394627374</c:v>
                </c:pt>
                <c:pt idx="50">
                  <c:v>103.43353372872006</c:v>
                </c:pt>
                <c:pt idx="51">
                  <c:v>106.07492831699342</c:v>
                </c:pt>
                <c:pt idx="52">
                  <c:v>108.74893353834943</c:v>
                </c:pt>
                <c:pt idx="53">
                  <c:v>111.45636469007275</c:v>
                </c:pt>
                <c:pt idx="54">
                  <c:v>114.19806803172759</c:v>
                </c:pt>
                <c:pt idx="55">
                  <c:v>116.97492237307299</c:v>
                </c:pt>
                <c:pt idx="56">
                  <c:v>119.78784076509778</c:v>
                </c:pt>
                <c:pt idx="57">
                  <c:v>119.78784076509778</c:v>
                </c:pt>
                <c:pt idx="58">
                  <c:v>125.52570404523472</c:v>
                </c:pt>
                <c:pt idx="59">
                  <c:v>128.45266307270589</c:v>
                </c:pt>
                <c:pt idx="60">
                  <c:v>131.41971867489565</c:v>
                </c:pt>
                <c:pt idx="61">
                  <c:v>134.42798469853261</c:v>
                </c:pt>
                <c:pt idx="62">
                  <c:v>137.4786220573402</c:v>
                </c:pt>
                <c:pt idx="63">
                  <c:v>140.57284142180174</c:v>
                </c:pt>
                <c:pt idx="64">
                  <c:v>143.71190610385554</c:v>
                </c:pt>
                <c:pt idx="65">
                  <c:v>146.89713515372256</c:v>
                </c:pt>
                <c:pt idx="66">
                  <c:v>150.12990668786495</c:v>
                </c:pt>
                <c:pt idx="67">
                  <c:v>153.41166146909069</c:v>
                </c:pt>
                <c:pt idx="68">
                  <c:v>156.74390676208247</c:v>
                </c:pt>
                <c:pt idx="69">
                  <c:v>160.12822049017518</c:v>
                </c:pt>
                <c:pt idx="70">
                  <c:v>163.56625572207588</c:v>
                </c:pt>
                <c:pt idx="71">
                  <c:v>167.05974552046214</c:v>
                </c:pt>
                <c:pt idx="72">
                  <c:v>170.61050818805703</c:v>
                </c:pt>
                <c:pt idx="73">
                  <c:v>174.22045295093585</c:v>
                </c:pt>
                <c:pt idx="74">
                  <c:v>177.89158612353512</c:v>
                </c:pt>
                <c:pt idx="75">
                  <c:v>177.89158612353512</c:v>
                </c:pt>
                <c:pt idx="76">
                  <c:v>177.89158612353512</c:v>
                </c:pt>
                <c:pt idx="77">
                  <c:v>189.29378037250063</c:v>
                </c:pt>
                <c:pt idx="78">
                  <c:v>193.2319192611609</c:v>
                </c:pt>
                <c:pt idx="79">
                  <c:v>197.24299077846479</c:v>
                </c:pt>
                <c:pt idx="80">
                  <c:v>201.32974733956061</c:v>
                </c:pt>
                <c:pt idx="81">
                  <c:v>205.49510017181476</c:v>
                </c:pt>
                <c:pt idx="82">
                  <c:v>209.74213177259324</c:v>
                </c:pt>
                <c:pt idx="83">
                  <c:v>214.07410961305956</c:v>
                </c:pt>
                <c:pt idx="84">
                  <c:v>218.49450124059607</c:v>
                </c:pt>
                <c:pt idx="85">
                  <c:v>223.0069909547197</c:v>
                </c:pt>
                <c:pt idx="86">
                  <c:v>227.61549825741241</c:v>
                </c:pt>
                <c:pt idx="87">
                  <c:v>232.3241983093732</c:v>
                </c:pt>
                <c:pt idx="88">
                  <c:v>237.13754465971826</c:v>
                </c:pt>
                <c:pt idx="89">
                  <c:v>242.06029455923513</c:v>
                </c:pt>
                <c:pt idx="90">
                  <c:v>247.09753721779057</c:v>
                </c:pt>
                <c:pt idx="91">
                  <c:v>252.25472542661768</c:v>
                </c:pt>
                <c:pt idx="92">
                  <c:v>257.53771103806201</c:v>
                </c:pt>
                <c:pt idx="93">
                  <c:v>262.95278488160318</c:v>
                </c:pt>
                <c:pt idx="94">
                  <c:v>268.50672179889756</c:v>
                </c:pt>
                <c:pt idx="95">
                  <c:v>274.20683160641539</c:v>
                </c:pt>
                <c:pt idx="96">
                  <c:v>280.06101694727926</c:v>
                </c:pt>
                <c:pt idx="97">
                  <c:v>286.07783918098698</c:v>
                </c:pt>
                <c:pt idx="98">
                  <c:v>292.26659368954364</c:v>
                </c:pt>
                <c:pt idx="99">
                  <c:v>298.63739626249952</c:v>
                </c:pt>
                <c:pt idx="100">
                  <c:v>305.20128257622787</c:v>
                </c:pt>
                <c:pt idx="101">
                  <c:v>311.9703232239001</c:v>
                </c:pt>
                <c:pt idx="102">
                  <c:v>318.95775730763836</c:v>
                </c:pt>
                <c:pt idx="103">
                  <c:v>326.17814830748057</c:v>
                </c:pt>
                <c:pt idx="104">
                  <c:v>333.64756683905915</c:v>
                </c:pt>
                <c:pt idx="105">
                  <c:v>341.38380606575237</c:v>
                </c:pt>
                <c:pt idx="106">
                  <c:v>349.40663702710498</c:v>
                </c:pt>
                <c:pt idx="107">
                  <c:v>357.73811310213011</c:v>
                </c:pt>
                <c:pt idx="108">
                  <c:v>366.40293540973812</c:v>
                </c:pt>
                <c:pt idx="109">
                  <c:v>375.42889439437249</c:v>
                </c:pt>
                <c:pt idx="110">
                  <c:v>384.84740749075479</c:v>
                </c:pt>
                <c:pt idx="111">
                  <c:v>394.69417909911482</c:v>
                </c:pt>
                <c:pt idx="112">
                  <c:v>405.01001785749435</c:v>
                </c:pt>
                <c:pt idx="113">
                  <c:v>415.84185846056744</c:v>
                </c:pt>
                <c:pt idx="114">
                  <c:v>427.24405270953281</c:v>
                </c:pt>
                <c:pt idx="115">
                  <c:v>439.28001967659293</c:v>
                </c:pt>
                <c:pt idx="116">
                  <c:v>452.02438195009182</c:v>
                </c:pt>
                <c:pt idx="117">
                  <c:v>465.56577059444481</c:v>
                </c:pt>
                <c:pt idx="118">
                  <c:v>480.01056689626733</c:v>
                </c:pt>
                <c:pt idx="119">
                  <c:v>495.48798337509442</c:v>
                </c:pt>
                <c:pt idx="120">
                  <c:v>512.15710394344751</c:v>
                </c:pt>
                <c:pt idx="121">
                  <c:v>530.21686602657599</c:v>
                </c:pt>
                <c:pt idx="122">
                  <c:v>549.92059556093227</c:v>
                </c:pt>
                <c:pt idx="123">
                  <c:v>571.5978391760915</c:v>
                </c:pt>
                <c:pt idx="124">
                  <c:v>595.68838543916218</c:v>
                </c:pt>
                <c:pt idx="125">
                  <c:v>622.79767982778719</c:v>
                </c:pt>
                <c:pt idx="126">
                  <c:v>653.7921307975995</c:v>
                </c:pt>
                <c:pt idx="127">
                  <c:v>689.97465428712417</c:v>
                </c:pt>
                <c:pt idx="128">
                  <c:v>733.43825571212642</c:v>
                </c:pt>
                <c:pt idx="129">
                  <c:v>787.8708678979649</c:v>
                </c:pt>
                <c:pt idx="130">
                  <c:v>860.74795216481903</c:v>
                </c:pt>
                <c:pt idx="131">
                  <c:v>971.38852804915928</c:v>
                </c:pt>
                <c:pt idx="132">
                  <c:v>1209.3388003861896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04-4021-BFCB-5F92A4956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133304"/>
        <c:axId val="505133960"/>
      </c:scatterChart>
      <c:valAx>
        <c:axId val="505133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5133960"/>
        <c:crosses val="autoZero"/>
        <c:crossBetween val="midCat"/>
      </c:valAx>
      <c:valAx>
        <c:axId val="50513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5133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(30-minutes)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'Day1'!$BO$4:$BO$21</c:f>
              <c:strCache>
                <c:ptCount val="18"/>
                <c:pt idx="0">
                  <c:v>1800</c:v>
                </c:pt>
                <c:pt idx="1">
                  <c:v>3600</c:v>
                </c:pt>
                <c:pt idx="2">
                  <c:v>5400</c:v>
                </c:pt>
                <c:pt idx="3">
                  <c:v>7200</c:v>
                </c:pt>
                <c:pt idx="4">
                  <c:v>9000</c:v>
                </c:pt>
                <c:pt idx="5">
                  <c:v>10800</c:v>
                </c:pt>
                <c:pt idx="6">
                  <c:v>12600</c:v>
                </c:pt>
                <c:pt idx="7">
                  <c:v>14400</c:v>
                </c:pt>
                <c:pt idx="8">
                  <c:v>16200</c:v>
                </c:pt>
                <c:pt idx="9">
                  <c:v>18000</c:v>
                </c:pt>
                <c:pt idx="10">
                  <c:v>19800</c:v>
                </c:pt>
                <c:pt idx="11">
                  <c:v>21600</c:v>
                </c:pt>
                <c:pt idx="12">
                  <c:v>23400</c:v>
                </c:pt>
                <c:pt idx="13">
                  <c:v>25200</c:v>
                </c:pt>
                <c:pt idx="14">
                  <c:v>27000</c:v>
                </c:pt>
                <c:pt idx="15">
                  <c:v>28800</c:v>
                </c:pt>
                <c:pt idx="16">
                  <c:v>30600</c:v>
                </c:pt>
                <c:pt idx="17">
                  <c:v>More</c:v>
                </c:pt>
              </c:strCache>
            </c:strRef>
          </c:cat>
          <c:val>
            <c:numRef>
              <c:f>'Day1'!$BP$4:$BP$21</c:f>
              <c:numCache>
                <c:formatCode>General</c:formatCode>
                <c:ptCount val="18"/>
                <c:pt idx="0">
                  <c:v>9</c:v>
                </c:pt>
                <c:pt idx="1">
                  <c:v>14</c:v>
                </c:pt>
                <c:pt idx="2">
                  <c:v>11</c:v>
                </c:pt>
                <c:pt idx="3">
                  <c:v>14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8</c:v>
                </c:pt>
                <c:pt idx="8">
                  <c:v>11</c:v>
                </c:pt>
                <c:pt idx="9">
                  <c:v>5</c:v>
                </c:pt>
                <c:pt idx="10">
                  <c:v>6</c:v>
                </c:pt>
                <c:pt idx="11">
                  <c:v>4</c:v>
                </c:pt>
                <c:pt idx="12">
                  <c:v>6</c:v>
                </c:pt>
                <c:pt idx="13">
                  <c:v>8</c:v>
                </c:pt>
                <c:pt idx="14">
                  <c:v>2</c:v>
                </c:pt>
                <c:pt idx="15">
                  <c:v>15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CC-5F47-A2B2-CBA88273F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5838735"/>
        <c:axId val="1865840383"/>
      </c:barChart>
      <c:catAx>
        <c:axId val="1865838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840383"/>
        <c:crosses val="autoZero"/>
        <c:auto val="1"/>
        <c:lblAlgn val="ctr"/>
        <c:lblOffset val="100"/>
        <c:noMultiLvlLbl val="0"/>
      </c:catAx>
      <c:valAx>
        <c:axId val="18658403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83873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(1-hour)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'Day1'!$BR$4:$BR$13</c:f>
              <c:strCache>
                <c:ptCount val="10"/>
                <c:pt idx="0">
                  <c:v>3600</c:v>
                </c:pt>
                <c:pt idx="1">
                  <c:v>7200</c:v>
                </c:pt>
                <c:pt idx="2">
                  <c:v>10800</c:v>
                </c:pt>
                <c:pt idx="3">
                  <c:v>14400</c:v>
                </c:pt>
                <c:pt idx="4">
                  <c:v>18000</c:v>
                </c:pt>
                <c:pt idx="5">
                  <c:v>21600</c:v>
                </c:pt>
                <c:pt idx="6">
                  <c:v>25200</c:v>
                </c:pt>
                <c:pt idx="7">
                  <c:v>28800</c:v>
                </c:pt>
                <c:pt idx="8">
                  <c:v>32400</c:v>
                </c:pt>
                <c:pt idx="9">
                  <c:v>More</c:v>
                </c:pt>
              </c:strCache>
            </c:strRef>
          </c:cat>
          <c:val>
            <c:numRef>
              <c:f>'Day1'!$BS$4:$BS$13</c:f>
              <c:numCache>
                <c:formatCode>General</c:formatCode>
                <c:ptCount val="10"/>
                <c:pt idx="0">
                  <c:v>23</c:v>
                </c:pt>
                <c:pt idx="1">
                  <c:v>25</c:v>
                </c:pt>
                <c:pt idx="2">
                  <c:v>9</c:v>
                </c:pt>
                <c:pt idx="3">
                  <c:v>18</c:v>
                </c:pt>
                <c:pt idx="4">
                  <c:v>16</c:v>
                </c:pt>
                <c:pt idx="5">
                  <c:v>10</c:v>
                </c:pt>
                <c:pt idx="6">
                  <c:v>14</c:v>
                </c:pt>
                <c:pt idx="7">
                  <c:v>17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EA-6F4A-8116-D46745B21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5633823"/>
        <c:axId val="1915635471"/>
      </c:barChart>
      <c:catAx>
        <c:axId val="1915633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5635471"/>
        <c:crosses val="autoZero"/>
        <c:auto val="1"/>
        <c:lblAlgn val="ctr"/>
        <c:lblOffset val="100"/>
        <c:noMultiLvlLbl val="0"/>
      </c:catAx>
      <c:valAx>
        <c:axId val="1915635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563382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(2-hours)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'Day1'!$BU$4:$BU$9</c:f>
              <c:strCache>
                <c:ptCount val="6"/>
                <c:pt idx="0">
                  <c:v>7200</c:v>
                </c:pt>
                <c:pt idx="1">
                  <c:v>14400</c:v>
                </c:pt>
                <c:pt idx="2">
                  <c:v>21600</c:v>
                </c:pt>
                <c:pt idx="3">
                  <c:v>28800</c:v>
                </c:pt>
                <c:pt idx="4">
                  <c:v>36000</c:v>
                </c:pt>
                <c:pt idx="5">
                  <c:v>More</c:v>
                </c:pt>
              </c:strCache>
            </c:strRef>
          </c:cat>
          <c:val>
            <c:numRef>
              <c:f>'Day1'!$BV$4:$BV$9</c:f>
              <c:numCache>
                <c:formatCode>General</c:formatCode>
                <c:ptCount val="6"/>
                <c:pt idx="0">
                  <c:v>48</c:v>
                </c:pt>
                <c:pt idx="1">
                  <c:v>27</c:v>
                </c:pt>
                <c:pt idx="2">
                  <c:v>26</c:v>
                </c:pt>
                <c:pt idx="3">
                  <c:v>21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E8-0A40-A0A6-1BE967C48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8046175"/>
        <c:axId val="1918048959"/>
      </c:barChart>
      <c:catAx>
        <c:axId val="1918046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8048959"/>
        <c:crosses val="autoZero"/>
        <c:auto val="1"/>
        <c:lblAlgn val="ctr"/>
        <c:lblOffset val="100"/>
        <c:noMultiLvlLbl val="0"/>
      </c:catAx>
      <c:valAx>
        <c:axId val="19180489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804617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Day 2</a:t>
            </a:r>
            <a:r>
              <a:rPr lang="tr-TR" baseline="0"/>
              <a:t> -</a:t>
            </a:r>
            <a:r>
              <a:rPr lang="tr-TR"/>
              <a:t> Lag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'Day2'!$BZ$3:$BZ$135</c:f>
              <c:numCache>
                <c:formatCode>0</c:formatCode>
                <c:ptCount val="133"/>
                <c:pt idx="0">
                  <c:v>272.893469062419</c:v>
                </c:pt>
                <c:pt idx="1">
                  <c:v>-224.09778170132569</c:v>
                </c:pt>
                <c:pt idx="2">
                  <c:v>47.155625383786898</c:v>
                </c:pt>
                <c:pt idx="3">
                  <c:v>30.627890571188786</c:v>
                </c:pt>
                <c:pt idx="4">
                  <c:v>32.45450131719997</c:v>
                </c:pt>
                <c:pt idx="5">
                  <c:v>50.644293398102462</c:v>
                </c:pt>
                <c:pt idx="6">
                  <c:v>157.15452239964105</c:v>
                </c:pt>
                <c:pt idx="7">
                  <c:v>-34.951260957018519</c:v>
                </c:pt>
                <c:pt idx="8">
                  <c:v>-184.4481515886977</c:v>
                </c:pt>
                <c:pt idx="9">
                  <c:v>30.17865001394722</c:v>
                </c:pt>
                <c:pt idx="10">
                  <c:v>-89.850714040212551</c:v>
                </c:pt>
                <c:pt idx="11">
                  <c:v>55.827850297324431</c:v>
                </c:pt>
                <c:pt idx="12">
                  <c:v>85.861215205854819</c:v>
                </c:pt>
                <c:pt idx="13">
                  <c:v>-91.94871634060712</c:v>
                </c:pt>
                <c:pt idx="14">
                  <c:v>-34.947666560978718</c:v>
                </c:pt>
                <c:pt idx="15">
                  <c:v>-31.120871958987777</c:v>
                </c:pt>
                <c:pt idx="16">
                  <c:v>247.15145085182596</c:v>
                </c:pt>
                <c:pt idx="17">
                  <c:v>-190.58176344156814</c:v>
                </c:pt>
                <c:pt idx="18">
                  <c:v>66.37741590480303</c:v>
                </c:pt>
                <c:pt idx="19">
                  <c:v>-116.22721157898933</c:v>
                </c:pt>
                <c:pt idx="20">
                  <c:v>78.354560949191395</c:v>
                </c:pt>
                <c:pt idx="21">
                  <c:v>353.98218620137874</c:v>
                </c:pt>
                <c:pt idx="22">
                  <c:v>-162.20971209320027</c:v>
                </c:pt>
                <c:pt idx="23">
                  <c:v>-281.47275634225741</c:v>
                </c:pt>
                <c:pt idx="24">
                  <c:v>222.90726587444249</c:v>
                </c:pt>
                <c:pt idx="25">
                  <c:v>12.713084575538517</c:v>
                </c:pt>
                <c:pt idx="26">
                  <c:v>-111.23170291294929</c:v>
                </c:pt>
                <c:pt idx="27">
                  <c:v>8.9903344393969462</c:v>
                </c:pt>
                <c:pt idx="28">
                  <c:v>117.28665053961507</c:v>
                </c:pt>
                <c:pt idx="29">
                  <c:v>-314.51663339694568</c:v>
                </c:pt>
                <c:pt idx="30">
                  <c:v>109.55091242001197</c:v>
                </c:pt>
                <c:pt idx="31">
                  <c:v>-55.792796439795801</c:v>
                </c:pt>
                <c:pt idx="32">
                  <c:v>-45.399583077104374</c:v>
                </c:pt>
                <c:pt idx="33">
                  <c:v>31.302715811802202</c:v>
                </c:pt>
                <c:pt idx="34">
                  <c:v>141.29031894819516</c:v>
                </c:pt>
                <c:pt idx="35">
                  <c:v>-90.432054467075872</c:v>
                </c:pt>
                <c:pt idx="36">
                  <c:v>-40.184398321755602</c:v>
                </c:pt>
                <c:pt idx="37">
                  <c:v>139.11541909048464</c:v>
                </c:pt>
                <c:pt idx="38">
                  <c:v>215.00098810675192</c:v>
                </c:pt>
                <c:pt idx="39">
                  <c:v>97.195738151648015</c:v>
                </c:pt>
                <c:pt idx="40">
                  <c:v>-503.95289075150777</c:v>
                </c:pt>
                <c:pt idx="41">
                  <c:v>134.86642197624741</c:v>
                </c:pt>
                <c:pt idx="42">
                  <c:v>-115.47010743937977</c:v>
                </c:pt>
                <c:pt idx="43">
                  <c:v>217.38374903770656</c:v>
                </c:pt>
                <c:pt idx="44">
                  <c:v>-185.66097070539794</c:v>
                </c:pt>
                <c:pt idx="45">
                  <c:v>173.93594185792799</c:v>
                </c:pt>
                <c:pt idx="46">
                  <c:v>797.91700833938489</c:v>
                </c:pt>
                <c:pt idx="47">
                  <c:v>-629.8327074070861</c:v>
                </c:pt>
                <c:pt idx="48">
                  <c:v>154.18477878704482</c:v>
                </c:pt>
                <c:pt idx="49">
                  <c:v>-463.92657629844143</c:v>
                </c:pt>
                <c:pt idx="50">
                  <c:v>40.676014937002336</c:v>
                </c:pt>
                <c:pt idx="51">
                  <c:v>-73.734156688740342</c:v>
                </c:pt>
                <c:pt idx="52">
                  <c:v>98.250093446915031</c:v>
                </c:pt>
                <c:pt idx="53">
                  <c:v>19.912104146838828</c:v>
                </c:pt>
                <c:pt idx="54">
                  <c:v>-144.64497876168599</c:v>
                </c:pt>
                <c:pt idx="55">
                  <c:v>108.93500094800177</c:v>
                </c:pt>
                <c:pt idx="56">
                  <c:v>246.89070784773378</c:v>
                </c:pt>
                <c:pt idx="57">
                  <c:v>-238.53757151614943</c:v>
                </c:pt>
                <c:pt idx="58">
                  <c:v>-88.524350884851003</c:v>
                </c:pt>
                <c:pt idx="59">
                  <c:v>-32.791763410225286</c:v>
                </c:pt>
                <c:pt idx="60">
                  <c:v>31.247255600103923</c:v>
                </c:pt>
                <c:pt idx="61">
                  <c:v>126.41257475977079</c:v>
                </c:pt>
                <c:pt idx="62">
                  <c:v>-28.815824275351645</c:v>
                </c:pt>
                <c:pt idx="63">
                  <c:v>266.94684284231278</c:v>
                </c:pt>
                <c:pt idx="64">
                  <c:v>357.41604855050963</c:v>
                </c:pt>
                <c:pt idx="65">
                  <c:v>-734.5508004867371</c:v>
                </c:pt>
                <c:pt idx="66">
                  <c:v>214.41494368926101</c:v>
                </c:pt>
                <c:pt idx="67">
                  <c:v>91.464210035409366</c:v>
                </c:pt>
                <c:pt idx="68">
                  <c:v>-301.14155591333832</c:v>
                </c:pt>
                <c:pt idx="69">
                  <c:v>-1.9415200138332835</c:v>
                </c:pt>
                <c:pt idx="70">
                  <c:v>349.01987595956666</c:v>
                </c:pt>
                <c:pt idx="71">
                  <c:v>-220.34583636014648</c:v>
                </c:pt>
                <c:pt idx="72">
                  <c:v>-165.73878359490854</c:v>
                </c:pt>
                <c:pt idx="73">
                  <c:v>457.17975915021015</c:v>
                </c:pt>
                <c:pt idx="74">
                  <c:v>-266.28236087554245</c:v>
                </c:pt>
                <c:pt idx="75">
                  <c:v>355.55069819156012</c:v>
                </c:pt>
                <c:pt idx="76">
                  <c:v>-194.3087214406666</c:v>
                </c:pt>
                <c:pt idx="77">
                  <c:v>-65.321108654310308</c:v>
                </c:pt>
                <c:pt idx="78">
                  <c:v>-287.87334401963187</c:v>
                </c:pt>
                <c:pt idx="79">
                  <c:v>338.44998266295397</c:v>
                </c:pt>
                <c:pt idx="80">
                  <c:v>-55.58921161259218</c:v>
                </c:pt>
                <c:pt idx="81">
                  <c:v>-133.77673121555941</c:v>
                </c:pt>
                <c:pt idx="82">
                  <c:v>131.05069977547137</c:v>
                </c:pt>
                <c:pt idx="83">
                  <c:v>-230.45262925370105</c:v>
                </c:pt>
                <c:pt idx="84">
                  <c:v>756.87172510745575</c:v>
                </c:pt>
                <c:pt idx="85">
                  <c:v>-480.20926506729262</c:v>
                </c:pt>
                <c:pt idx="86">
                  <c:v>-270.04591172641375</c:v>
                </c:pt>
                <c:pt idx="87">
                  <c:v>-31.027093182416877</c:v>
                </c:pt>
                <c:pt idx="88">
                  <c:v>372.14674144459872</c:v>
                </c:pt>
                <c:pt idx="89">
                  <c:v>-245.38514915917577</c:v>
                </c:pt>
                <c:pt idx="90">
                  <c:v>380.45698543773563</c:v>
                </c:pt>
                <c:pt idx="91">
                  <c:v>-275.77466592339829</c:v>
                </c:pt>
                <c:pt idx="92">
                  <c:v>-58.083841711129651</c:v>
                </c:pt>
                <c:pt idx="93">
                  <c:v>-60.265378196332279</c:v>
                </c:pt>
                <c:pt idx="94">
                  <c:v>-132.80123579269022</c:v>
                </c:pt>
                <c:pt idx="95">
                  <c:v>44.688435306506797</c:v>
                </c:pt>
                <c:pt idx="96">
                  <c:v>-2.1922405263082396</c:v>
                </c:pt>
                <c:pt idx="97">
                  <c:v>15.502834529955209</c:v>
                </c:pt>
                <c:pt idx="98">
                  <c:v>359.81882437781474</c:v>
                </c:pt>
                <c:pt idx="99">
                  <c:v>-319.22195965611149</c:v>
                </c:pt>
                <c:pt idx="100">
                  <c:v>93.562964052088361</c:v>
                </c:pt>
                <c:pt idx="101">
                  <c:v>33.239659396611131</c:v>
                </c:pt>
                <c:pt idx="102">
                  <c:v>296.65703638856337</c:v>
                </c:pt>
                <c:pt idx="103">
                  <c:v>-407.03361768242542</c:v>
                </c:pt>
                <c:pt idx="104">
                  <c:v>76.862258176583452</c:v>
                </c:pt>
                <c:pt idx="105">
                  <c:v>-196.39458639432101</c:v>
                </c:pt>
                <c:pt idx="106">
                  <c:v>448.30394405929655</c:v>
                </c:pt>
                <c:pt idx="107">
                  <c:v>612.52414146233423</c:v>
                </c:pt>
                <c:pt idx="108">
                  <c:v>-679.31073658369576</c:v>
                </c:pt>
                <c:pt idx="109">
                  <c:v>100.33787381329319</c:v>
                </c:pt>
                <c:pt idx="110">
                  <c:v>-98.16395898761175</c:v>
                </c:pt>
                <c:pt idx="111">
                  <c:v>-29.795589200906363</c:v>
                </c:pt>
                <c:pt idx="112">
                  <c:v>-231.71864046968892</c:v>
                </c:pt>
                <c:pt idx="113">
                  <c:v>106.03546018285985</c:v>
                </c:pt>
                <c:pt idx="114">
                  <c:v>-177.28053151011153</c:v>
                </c:pt>
                <c:pt idx="115">
                  <c:v>567.6010882084538</c:v>
                </c:pt>
                <c:pt idx="116">
                  <c:v>196.22012262502699</c:v>
                </c:pt>
                <c:pt idx="117">
                  <c:v>-1.8870805995196633</c:v>
                </c:pt>
                <c:pt idx="118">
                  <c:v>-421.45718348243355</c:v>
                </c:pt>
                <c:pt idx="119">
                  <c:v>-384.71316866730177</c:v>
                </c:pt>
                <c:pt idx="120">
                  <c:v>98.261460707652745</c:v>
                </c:pt>
                <c:pt idx="121">
                  <c:v>-61.836718532538136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74-444F-9013-A2C3715EC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478024"/>
        <c:axId val="539476712"/>
      </c:scatterChart>
      <c:valAx>
        <c:axId val="539478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39476712"/>
        <c:crosses val="autoZero"/>
        <c:crossBetween val="midCat"/>
      </c:valAx>
      <c:valAx>
        <c:axId val="53947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39478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Day</a:t>
            </a:r>
            <a:r>
              <a:rPr lang="tr-TR" baseline="0"/>
              <a:t> 2 - Lag 2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'Day2'!$CA$3:$CA$135</c:f>
              <c:numCache>
                <c:formatCode>0</c:formatCode>
                <c:ptCount val="133"/>
                <c:pt idx="0">
                  <c:v>272.893469062419</c:v>
                </c:pt>
                <c:pt idx="1">
                  <c:v>48.795687361093314</c:v>
                </c:pt>
                <c:pt idx="2">
                  <c:v>-176.94215631753877</c:v>
                </c:pt>
                <c:pt idx="3">
                  <c:v>77.783515954975684</c:v>
                </c:pt>
                <c:pt idx="4">
                  <c:v>63.082391888388756</c:v>
                </c:pt>
                <c:pt idx="5">
                  <c:v>83.098794715302432</c:v>
                </c:pt>
                <c:pt idx="6">
                  <c:v>207.79881579774352</c:v>
                </c:pt>
                <c:pt idx="7">
                  <c:v>122.20326144262253</c:v>
                </c:pt>
                <c:pt idx="8">
                  <c:v>-219.39941254571622</c:v>
                </c:pt>
                <c:pt idx="9">
                  <c:v>-154.26950157475048</c:v>
                </c:pt>
                <c:pt idx="10">
                  <c:v>-59.672064026265332</c:v>
                </c:pt>
                <c:pt idx="11">
                  <c:v>-34.02286374288812</c:v>
                </c:pt>
                <c:pt idx="12">
                  <c:v>141.68906550317925</c:v>
                </c:pt>
                <c:pt idx="13">
                  <c:v>-6.0875011347523014</c:v>
                </c:pt>
                <c:pt idx="14">
                  <c:v>-126.89638290158584</c:v>
                </c:pt>
                <c:pt idx="15">
                  <c:v>-66.068538519966495</c:v>
                </c:pt>
                <c:pt idx="16">
                  <c:v>216.03057889283818</c:v>
                </c:pt>
                <c:pt idx="17">
                  <c:v>56.569687410257814</c:v>
                </c:pt>
                <c:pt idx="18">
                  <c:v>-124.20434753676511</c:v>
                </c:pt>
                <c:pt idx="19">
                  <c:v>-49.849795674186296</c:v>
                </c:pt>
                <c:pt idx="20">
                  <c:v>-37.872650629797931</c:v>
                </c:pt>
                <c:pt idx="21">
                  <c:v>432.33674715057015</c:v>
                </c:pt>
                <c:pt idx="22">
                  <c:v>191.77247410817847</c:v>
                </c:pt>
                <c:pt idx="23">
                  <c:v>-443.68246843545768</c:v>
                </c:pt>
                <c:pt idx="24">
                  <c:v>-58.565490467814925</c:v>
                </c:pt>
                <c:pt idx="25">
                  <c:v>235.620350449981</c:v>
                </c:pt>
                <c:pt idx="26">
                  <c:v>-98.518618337410771</c:v>
                </c:pt>
                <c:pt idx="27">
                  <c:v>-102.24136847355234</c:v>
                </c:pt>
                <c:pt idx="28">
                  <c:v>126.27698497901201</c:v>
                </c:pt>
                <c:pt idx="29">
                  <c:v>-197.22998285733064</c:v>
                </c:pt>
                <c:pt idx="30">
                  <c:v>-204.96572097693374</c:v>
                </c:pt>
                <c:pt idx="31">
                  <c:v>53.758115980216161</c:v>
                </c:pt>
                <c:pt idx="32">
                  <c:v>-101.19237951690017</c:v>
                </c:pt>
                <c:pt idx="33">
                  <c:v>-14.096867265302173</c:v>
                </c:pt>
                <c:pt idx="34">
                  <c:v>172.59303475999735</c:v>
                </c:pt>
                <c:pt idx="35">
                  <c:v>50.858264481119292</c:v>
                </c:pt>
                <c:pt idx="36">
                  <c:v>-130.61645278883148</c:v>
                </c:pt>
                <c:pt idx="37">
                  <c:v>98.931020768729027</c:v>
                </c:pt>
                <c:pt idx="38">
                  <c:v>354.11640719723653</c:v>
                </c:pt>
                <c:pt idx="39">
                  <c:v>312.19672625839996</c:v>
                </c:pt>
                <c:pt idx="40">
                  <c:v>-406.75715259985975</c:v>
                </c:pt>
                <c:pt idx="41">
                  <c:v>-369.0864687752603</c:v>
                </c:pt>
                <c:pt idx="42">
                  <c:v>19.396314536867639</c:v>
                </c:pt>
                <c:pt idx="43">
                  <c:v>101.91364159832679</c:v>
                </c:pt>
                <c:pt idx="44">
                  <c:v>31.722778332308621</c:v>
                </c:pt>
                <c:pt idx="45">
                  <c:v>-11.725028847469957</c:v>
                </c:pt>
                <c:pt idx="46">
                  <c:v>971.85295019731291</c:v>
                </c:pt>
                <c:pt idx="47">
                  <c:v>168.08430093229879</c:v>
                </c:pt>
                <c:pt idx="48">
                  <c:v>-475.64792862004128</c:v>
                </c:pt>
                <c:pt idx="49">
                  <c:v>-309.74179751139661</c:v>
                </c:pt>
                <c:pt idx="50">
                  <c:v>-423.25056136143905</c:v>
                </c:pt>
                <c:pt idx="51">
                  <c:v>-33.058141751738006</c:v>
                </c:pt>
                <c:pt idx="52">
                  <c:v>24.515936758174689</c:v>
                </c:pt>
                <c:pt idx="53">
                  <c:v>118.16219759375386</c:v>
                </c:pt>
                <c:pt idx="54">
                  <c:v>-124.73287461484716</c:v>
                </c:pt>
                <c:pt idx="55">
                  <c:v>-35.709977813684219</c:v>
                </c:pt>
                <c:pt idx="56">
                  <c:v>355.82570879573552</c:v>
                </c:pt>
                <c:pt idx="57">
                  <c:v>8.3531363315843521</c:v>
                </c:pt>
                <c:pt idx="58">
                  <c:v>-327.0619224010004</c:v>
                </c:pt>
                <c:pt idx="59">
                  <c:v>-121.31611429507629</c:v>
                </c:pt>
                <c:pt idx="60">
                  <c:v>-1.5445078101213667</c:v>
                </c:pt>
                <c:pt idx="61">
                  <c:v>157.65983035987472</c:v>
                </c:pt>
                <c:pt idx="62">
                  <c:v>97.596750484419147</c:v>
                </c:pt>
                <c:pt idx="63">
                  <c:v>238.13101856696113</c:v>
                </c:pt>
                <c:pt idx="64">
                  <c:v>624.36289139282235</c:v>
                </c:pt>
                <c:pt idx="65">
                  <c:v>-377.13475193622747</c:v>
                </c:pt>
                <c:pt idx="66">
                  <c:v>-520.13585679747609</c:v>
                </c:pt>
                <c:pt idx="67">
                  <c:v>305.87915372467035</c:v>
                </c:pt>
                <c:pt idx="68">
                  <c:v>-209.67734587792896</c:v>
                </c:pt>
                <c:pt idx="69">
                  <c:v>-303.08307592717159</c:v>
                </c:pt>
                <c:pt idx="70">
                  <c:v>347.07835594573339</c:v>
                </c:pt>
                <c:pt idx="71">
                  <c:v>128.67403959942021</c:v>
                </c:pt>
                <c:pt idx="72">
                  <c:v>-386.08461995505502</c:v>
                </c:pt>
                <c:pt idx="73">
                  <c:v>291.44097555530163</c:v>
                </c:pt>
                <c:pt idx="74">
                  <c:v>190.89739827466769</c:v>
                </c:pt>
                <c:pt idx="75">
                  <c:v>89.268337316017664</c:v>
                </c:pt>
                <c:pt idx="76">
                  <c:v>161.24197675089351</c:v>
                </c:pt>
                <c:pt idx="77">
                  <c:v>-259.62983009497691</c:v>
                </c:pt>
                <c:pt idx="78">
                  <c:v>-353.19445267394218</c:v>
                </c:pt>
                <c:pt idx="79">
                  <c:v>50.576638643322099</c:v>
                </c:pt>
                <c:pt idx="80">
                  <c:v>282.86077105036179</c:v>
                </c:pt>
                <c:pt idx="81">
                  <c:v>-189.36594282815159</c:v>
                </c:pt>
                <c:pt idx="82">
                  <c:v>-2.7260314400880361</c:v>
                </c:pt>
                <c:pt idx="83">
                  <c:v>-99.401929478229675</c:v>
                </c:pt>
                <c:pt idx="84">
                  <c:v>526.4190958537547</c:v>
                </c:pt>
                <c:pt idx="85">
                  <c:v>276.66246004016313</c:v>
                </c:pt>
                <c:pt idx="86">
                  <c:v>-750.25517679370637</c:v>
                </c:pt>
                <c:pt idx="87">
                  <c:v>-301.07300490883063</c:v>
                </c:pt>
                <c:pt idx="88">
                  <c:v>341.11964826218184</c:v>
                </c:pt>
                <c:pt idx="89">
                  <c:v>126.76159228542294</c:v>
                </c:pt>
                <c:pt idx="90">
                  <c:v>135.07183627855989</c:v>
                </c:pt>
                <c:pt idx="91">
                  <c:v>104.68231951433737</c:v>
                </c:pt>
                <c:pt idx="92">
                  <c:v>-333.85850763452794</c:v>
                </c:pt>
                <c:pt idx="93">
                  <c:v>-118.34921990746193</c:v>
                </c:pt>
                <c:pt idx="94">
                  <c:v>-193.0666139890225</c:v>
                </c:pt>
                <c:pt idx="95">
                  <c:v>-88.112800486183417</c:v>
                </c:pt>
                <c:pt idx="96">
                  <c:v>42.496194780198557</c:v>
                </c:pt>
                <c:pt idx="97">
                  <c:v>13.310594003646969</c:v>
                </c:pt>
                <c:pt idx="98">
                  <c:v>375.32165890776992</c:v>
                </c:pt>
                <c:pt idx="99">
                  <c:v>40.596864721703213</c:v>
                </c:pt>
                <c:pt idx="100">
                  <c:v>-225.65899560402315</c:v>
                </c:pt>
                <c:pt idx="101">
                  <c:v>126.80262344869949</c:v>
                </c:pt>
                <c:pt idx="102">
                  <c:v>329.89669578517453</c:v>
                </c:pt>
                <c:pt idx="103">
                  <c:v>-110.37658129386202</c:v>
                </c:pt>
                <c:pt idx="104">
                  <c:v>-330.17135950584191</c:v>
                </c:pt>
                <c:pt idx="105">
                  <c:v>-119.53232821773756</c:v>
                </c:pt>
                <c:pt idx="106">
                  <c:v>251.90935766497554</c:v>
                </c:pt>
                <c:pt idx="107">
                  <c:v>1060.8280855216308</c:v>
                </c:pt>
                <c:pt idx="108">
                  <c:v>-66.786595121361586</c:v>
                </c:pt>
                <c:pt idx="109">
                  <c:v>-578.97286277040257</c:v>
                </c:pt>
                <c:pt idx="110">
                  <c:v>2.173914825681436</c:v>
                </c:pt>
                <c:pt idx="111">
                  <c:v>-127.95954818851811</c:v>
                </c:pt>
                <c:pt idx="112">
                  <c:v>-261.51422967059528</c:v>
                </c:pt>
                <c:pt idx="113">
                  <c:v>-125.68318028682907</c:v>
                </c:pt>
                <c:pt idx="114">
                  <c:v>-71.245071327251694</c:v>
                </c:pt>
                <c:pt idx="115">
                  <c:v>390.32055669834233</c:v>
                </c:pt>
                <c:pt idx="116">
                  <c:v>763.82121083348079</c:v>
                </c:pt>
                <c:pt idx="117">
                  <c:v>194.33304202550732</c:v>
                </c:pt>
                <c:pt idx="118">
                  <c:v>-423.34426408195321</c:v>
                </c:pt>
                <c:pt idx="119">
                  <c:v>-806.17035214973532</c:v>
                </c:pt>
                <c:pt idx="120">
                  <c:v>-286.45170795964907</c:v>
                </c:pt>
                <c:pt idx="121">
                  <c:v>36.424742175114609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29-1843-81DA-78DA51D8F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058560"/>
        <c:axId val="538053968"/>
      </c:scatterChart>
      <c:valAx>
        <c:axId val="53805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38053968"/>
        <c:crosses val="autoZero"/>
        <c:crossBetween val="midCat"/>
      </c:valAx>
      <c:valAx>
        <c:axId val="53805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3805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QQ</a:t>
            </a:r>
            <a:r>
              <a:rPr lang="tr-TR" baseline="0"/>
              <a:t> Plot for Day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'Day1'!$AZ$3:$AZ$124</c:f>
              <c:numCache>
                <c:formatCode>0</c:formatCode>
                <c:ptCount val="122"/>
                <c:pt idx="0">
                  <c:v>1.0720761779603787</c:v>
                </c:pt>
                <c:pt idx="1">
                  <c:v>5.2674915971853045</c:v>
                </c:pt>
                <c:pt idx="2">
                  <c:v>5.4942250843665299</c:v>
                </c:pt>
                <c:pt idx="3">
                  <c:v>7.1470232577021147</c:v>
                </c:pt>
                <c:pt idx="4">
                  <c:v>7.7538044275553251</c:v>
                </c:pt>
                <c:pt idx="5">
                  <c:v>9.1935736460659978</c:v>
                </c:pt>
                <c:pt idx="6">
                  <c:v>9.6843226134526699</c:v>
                </c:pt>
                <c:pt idx="7">
                  <c:v>11.124227104709675</c:v>
                </c:pt>
                <c:pt idx="8">
                  <c:v>12.37106279620266</c:v>
                </c:pt>
                <c:pt idx="9">
                  <c:v>12.893392111313357</c:v>
                </c:pt>
                <c:pt idx="10">
                  <c:v>15.76222535007391</c:v>
                </c:pt>
                <c:pt idx="11">
                  <c:v>16.719146530823835</c:v>
                </c:pt>
                <c:pt idx="12">
                  <c:v>18.954829899839801</c:v>
                </c:pt>
                <c:pt idx="13">
                  <c:v>22.381777065934926</c:v>
                </c:pt>
                <c:pt idx="14">
                  <c:v>23.770693771624416</c:v>
                </c:pt>
                <c:pt idx="15">
                  <c:v>24.452648250022651</c:v>
                </c:pt>
                <c:pt idx="16">
                  <c:v>25.733799079470685</c:v>
                </c:pt>
                <c:pt idx="17">
                  <c:v>27.719137155777823</c:v>
                </c:pt>
                <c:pt idx="18">
                  <c:v>31.301795187285435</c:v>
                </c:pt>
                <c:pt idx="19">
                  <c:v>32.778159783836955</c:v>
                </c:pt>
                <c:pt idx="20">
                  <c:v>33.087240260559803</c:v>
                </c:pt>
                <c:pt idx="21">
                  <c:v>35.299383127632581</c:v>
                </c:pt>
                <c:pt idx="22">
                  <c:v>37.8675408696487</c:v>
                </c:pt>
                <c:pt idx="23">
                  <c:v>38.405163708046175</c:v>
                </c:pt>
                <c:pt idx="24">
                  <c:v>38.654025999275305</c:v>
                </c:pt>
                <c:pt idx="25">
                  <c:v>39.533992110459167</c:v>
                </c:pt>
                <c:pt idx="26">
                  <c:v>40.861560288812839</c:v>
                </c:pt>
                <c:pt idx="27">
                  <c:v>43.065168767633054</c:v>
                </c:pt>
                <c:pt idx="28">
                  <c:v>48.399974272427976</c:v>
                </c:pt>
                <c:pt idx="29">
                  <c:v>48.399974272427976</c:v>
                </c:pt>
                <c:pt idx="30">
                  <c:v>48.60760140023671</c:v>
                </c:pt>
                <c:pt idx="31">
                  <c:v>48.863013176354457</c:v>
                </c:pt>
                <c:pt idx="32">
                  <c:v>51.673825917775005</c:v>
                </c:pt>
                <c:pt idx="33">
                  <c:v>53.798492219783981</c:v>
                </c:pt>
                <c:pt idx="34">
                  <c:v>60.908985858468171</c:v>
                </c:pt>
                <c:pt idx="35">
                  <c:v>64.504763324126017</c:v>
                </c:pt>
                <c:pt idx="36">
                  <c:v>65.766589869794387</c:v>
                </c:pt>
                <c:pt idx="37">
                  <c:v>66.683367283429732</c:v>
                </c:pt>
                <c:pt idx="38">
                  <c:v>67.605206485991516</c:v>
                </c:pt>
                <c:pt idx="39">
                  <c:v>68.925976732602805</c:v>
                </c:pt>
                <c:pt idx="40">
                  <c:v>69.011199439186498</c:v>
                </c:pt>
                <c:pt idx="41">
                  <c:v>70.197335738731269</c:v>
                </c:pt>
                <c:pt idx="42">
                  <c:v>70.197335738731269</c:v>
                </c:pt>
                <c:pt idx="43">
                  <c:v>72.326882715059909</c:v>
                </c:pt>
                <c:pt idx="44">
                  <c:v>77.921453330383798</c:v>
                </c:pt>
                <c:pt idx="45">
                  <c:v>78.765525097175058</c:v>
                </c:pt>
                <c:pt idx="46">
                  <c:v>78.765525097175058</c:v>
                </c:pt>
                <c:pt idx="47">
                  <c:v>82.080856852401396</c:v>
                </c:pt>
                <c:pt idx="48">
                  <c:v>82.34152992366333</c:v>
                </c:pt>
                <c:pt idx="49">
                  <c:v>89.973777878973323</c:v>
                </c:pt>
                <c:pt idx="50">
                  <c:v>91.286420550338335</c:v>
                </c:pt>
                <c:pt idx="51">
                  <c:v>94.584054741183166</c:v>
                </c:pt>
                <c:pt idx="52">
                  <c:v>97.501279923428982</c:v>
                </c:pt>
                <c:pt idx="53">
                  <c:v>100.44485417282023</c:v>
                </c:pt>
                <c:pt idx="54">
                  <c:v>105.15712911755644</c:v>
                </c:pt>
                <c:pt idx="55">
                  <c:v>105.39462361037472</c:v>
                </c:pt>
                <c:pt idx="56">
                  <c:v>108.1787246016893</c:v>
                </c:pt>
                <c:pt idx="57">
                  <c:v>108.1787246016893</c:v>
                </c:pt>
                <c:pt idx="58">
                  <c:v>109.26682832928138</c:v>
                </c:pt>
                <c:pt idx="59">
                  <c:v>109.48973470434173</c:v>
                </c:pt>
                <c:pt idx="60">
                  <c:v>110.34982902144583</c:v>
                </c:pt>
                <c:pt idx="61">
                  <c:v>114.36696620034475</c:v>
                </c:pt>
                <c:pt idx="62">
                  <c:v>122.0368480262469</c:v>
                </c:pt>
                <c:pt idx="63">
                  <c:v>124.07462641204127</c:v>
                </c:pt>
                <c:pt idx="64">
                  <c:v>130.65986969802154</c:v>
                </c:pt>
                <c:pt idx="65">
                  <c:v>135.91088959704732</c:v>
                </c:pt>
                <c:pt idx="66">
                  <c:v>137.09884008024417</c:v>
                </c:pt>
                <c:pt idx="67">
                  <c:v>137.40528872871928</c:v>
                </c:pt>
                <c:pt idx="68">
                  <c:v>139.3450999990221</c:v>
                </c:pt>
                <c:pt idx="69">
                  <c:v>140.72765573695608</c:v>
                </c:pt>
                <c:pt idx="70">
                  <c:v>143.00245465757601</c:v>
                </c:pt>
                <c:pt idx="71">
                  <c:v>149.95052270555558</c:v>
                </c:pt>
                <c:pt idx="72">
                  <c:v>155.74957052384249</c:v>
                </c:pt>
                <c:pt idx="73">
                  <c:v>156.89040030461402</c:v>
                </c:pt>
                <c:pt idx="74">
                  <c:v>159.63427712093153</c:v>
                </c:pt>
                <c:pt idx="75">
                  <c:v>159.63427712093153</c:v>
                </c:pt>
                <c:pt idx="76">
                  <c:v>159.63427712093153</c:v>
                </c:pt>
                <c:pt idx="77">
                  <c:v>165.02889515142616</c:v>
                </c:pt>
                <c:pt idx="78">
                  <c:v>166.3969258050748</c:v>
                </c:pt>
                <c:pt idx="79">
                  <c:v>179.65572844351166</c:v>
                </c:pt>
                <c:pt idx="80">
                  <c:v>181.5901337815589</c:v>
                </c:pt>
                <c:pt idx="81">
                  <c:v>183.99591339136049</c:v>
                </c:pt>
                <c:pt idx="82">
                  <c:v>205.0402376378274</c:v>
                </c:pt>
                <c:pt idx="83">
                  <c:v>211.21997775622199</c:v>
                </c:pt>
                <c:pt idx="84">
                  <c:v>212.35749467781079</c:v>
                </c:pt>
                <c:pt idx="85">
                  <c:v>213.29133002417313</c:v>
                </c:pt>
                <c:pt idx="86">
                  <c:v>225.57276114882396</c:v>
                </c:pt>
                <c:pt idx="87">
                  <c:v>230.36745919021863</c:v>
                </c:pt>
                <c:pt idx="88">
                  <c:v>234.12210393746199</c:v>
                </c:pt>
                <c:pt idx="89">
                  <c:v>235.402540434408</c:v>
                </c:pt>
                <c:pt idx="90">
                  <c:v>236.68297693135401</c:v>
                </c:pt>
                <c:pt idx="91">
                  <c:v>237.96341342829899</c:v>
                </c:pt>
                <c:pt idx="92">
                  <c:v>253.52878063938169</c:v>
                </c:pt>
                <c:pt idx="93">
                  <c:v>268.21075251642526</c:v>
                </c:pt>
                <c:pt idx="94">
                  <c:v>281.27047697754165</c:v>
                </c:pt>
                <c:pt idx="95">
                  <c:v>282.79692083545405</c:v>
                </c:pt>
                <c:pt idx="96">
                  <c:v>284.51189102642013</c:v>
                </c:pt>
                <c:pt idx="97">
                  <c:v>297.45421970183241</c:v>
                </c:pt>
                <c:pt idx="98">
                  <c:v>303.86462511496416</c:v>
                </c:pt>
                <c:pt idx="99">
                  <c:v>305.72961686726075</c:v>
                </c:pt>
                <c:pt idx="100">
                  <c:v>320.48610831100183</c:v>
                </c:pt>
                <c:pt idx="101">
                  <c:v>334.98969084410561</c:v>
                </c:pt>
                <c:pt idx="102">
                  <c:v>337.96514242819507</c:v>
                </c:pt>
                <c:pt idx="103">
                  <c:v>339.96252691534386</c:v>
                </c:pt>
                <c:pt idx="104">
                  <c:v>343.93327619627365</c:v>
                </c:pt>
                <c:pt idx="105">
                  <c:v>345.73875293936192</c:v>
                </c:pt>
                <c:pt idx="106">
                  <c:v>348.0994614877132</c:v>
                </c:pt>
                <c:pt idx="107">
                  <c:v>358.17832534028236</c:v>
                </c:pt>
                <c:pt idx="108">
                  <c:v>358.41164363553071</c:v>
                </c:pt>
                <c:pt idx="109">
                  <c:v>366.48127453572943</c:v>
                </c:pt>
                <c:pt idx="110">
                  <c:v>386.13850572194997</c:v>
                </c:pt>
                <c:pt idx="111">
                  <c:v>398.47515120510144</c:v>
                </c:pt>
                <c:pt idx="112">
                  <c:v>410.53063823144834</c:v>
                </c:pt>
                <c:pt idx="113">
                  <c:v>416.07984208741738</c:v>
                </c:pt>
                <c:pt idx="114">
                  <c:v>446.05173192694576</c:v>
                </c:pt>
                <c:pt idx="115">
                  <c:v>464.83148382132021</c:v>
                </c:pt>
                <c:pt idx="116">
                  <c:v>498.55461459570421</c:v>
                </c:pt>
                <c:pt idx="117">
                  <c:v>509.34672556135803</c:v>
                </c:pt>
                <c:pt idx="118">
                  <c:v>517.2607365134229</c:v>
                </c:pt>
                <c:pt idx="119">
                  <c:v>519.076213393579</c:v>
                </c:pt>
                <c:pt idx="120">
                  <c:v>541.34397328637431</c:v>
                </c:pt>
                <c:pt idx="121">
                  <c:v>587.13314522137364</c:v>
                </c:pt>
              </c:numCache>
            </c:numRef>
          </c:xVal>
          <c:yVal>
            <c:numRef>
              <c:f>'Day1'!$BA$3:$BA$124</c:f>
              <c:numCache>
                <c:formatCode>0.00000</c:formatCode>
                <c:ptCount val="122"/>
                <c:pt idx="0">
                  <c:v>0.81578880573328971</c:v>
                </c:pt>
                <c:pt idx="1">
                  <c:v>2.4566426524321341</c:v>
                </c:pt>
                <c:pt idx="2">
                  <c:v>4.1100222222028764</c:v>
                </c:pt>
                <c:pt idx="3">
                  <c:v>5.7761202213063756</c:v>
                </c:pt>
                <c:pt idx="4">
                  <c:v>7.4551338376332872</c:v>
                </c:pt>
                <c:pt idx="5">
                  <c:v>9.1472648807582964</c:v>
                </c:pt>
                <c:pt idx="6">
                  <c:v>10.852719927508879</c:v>
                </c:pt>
                <c:pt idx="7">
                  <c:v>12.571710473310363</c:v>
                </c:pt>
                <c:pt idx="8">
                  <c:v>14.304453089585405</c:v>
                </c:pt>
                <c:pt idx="9">
                  <c:v>16.051169587499984</c:v>
                </c:pt>
                <c:pt idx="10">
                  <c:v>17.812087188366402</c:v>
                </c:pt>
                <c:pt idx="11">
                  <c:v>19.587438701029793</c:v>
                </c:pt>
                <c:pt idx="12">
                  <c:v>21.377462706585352</c:v>
                </c:pt>
                <c:pt idx="13">
                  <c:v>23.182403750791917</c:v>
                </c:pt>
                <c:pt idx="14">
                  <c:v>25.002512544570887</c:v>
                </c:pt>
                <c:pt idx="15">
                  <c:v>26.838046173000734</c:v>
                </c:pt>
                <c:pt idx="16">
                  <c:v>28.689268313243609</c:v>
                </c:pt>
                <c:pt idx="17">
                  <c:v>30.556449461865309</c:v>
                </c:pt>
                <c:pt idx="18">
                  <c:v>32.439867172039477</c:v>
                </c:pt>
                <c:pt idx="19">
                  <c:v>34.339806301155448</c:v>
                </c:pt>
                <c:pt idx="20">
                  <c:v>36.256559269383104</c:v>
                </c:pt>
                <c:pt idx="21">
                  <c:v>38.19042632978072</c:v>
                </c:pt>
                <c:pt idx="22">
                  <c:v>40.141715850570868</c:v>
                </c:pt>
                <c:pt idx="23">
                  <c:v>42.110744610247025</c:v>
                </c:pt>
                <c:pt idx="24">
                  <c:v>44.097838106218234</c:v>
                </c:pt>
                <c:pt idx="25">
                  <c:v>46.103330877742998</c:v>
                </c:pt>
                <c:pt idx="26">
                  <c:v>48.127566843954668</c:v>
                </c:pt>
                <c:pt idx="27">
                  <c:v>50.170899657831619</c:v>
                </c:pt>
                <c:pt idx="28">
                  <c:v>52.233693077024398</c:v>
                </c:pt>
                <c:pt idx="29">
                  <c:v>52.233693077024398</c:v>
                </c:pt>
                <c:pt idx="30">
                  <c:v>56.41916963612266</c:v>
                </c:pt>
                <c:pt idx="31">
                  <c:v>58.54263440804089</c:v>
                </c:pt>
                <c:pt idx="32">
                  <c:v>60.687123925467233</c:v>
                </c:pt>
                <c:pt idx="33">
                  <c:v>62.85305869372101</c:v>
                </c:pt>
                <c:pt idx="34">
                  <c:v>65.040871961134073</c:v>
                </c:pt>
                <c:pt idx="35">
                  <c:v>67.251010239195679</c:v>
                </c:pt>
                <c:pt idx="36">
                  <c:v>69.48393384951062</c:v>
                </c:pt>
                <c:pt idx="37">
                  <c:v>71.740117499246267</c:v>
                </c:pt>
                <c:pt idx="38">
                  <c:v>74.020050886867836</c:v>
                </c:pt>
                <c:pt idx="39">
                  <c:v>76.324239340095289</c:v>
                </c:pt>
                <c:pt idx="40">
                  <c:v>78.653204488161123</c:v>
                </c:pt>
                <c:pt idx="41">
                  <c:v>81.0074849706061</c:v>
                </c:pt>
                <c:pt idx="42">
                  <c:v>81.0074849706061</c:v>
                </c:pt>
                <c:pt idx="43">
                  <c:v>85.794236076336801</c:v>
                </c:pt>
                <c:pt idx="44">
                  <c:v>88.227875970448295</c:v>
                </c:pt>
                <c:pt idx="45">
                  <c:v>90.689171455221114</c:v>
                </c:pt>
                <c:pt idx="46">
                  <c:v>90.689171455221114</c:v>
                </c:pt>
                <c:pt idx="47">
                  <c:v>95.697294502026935</c:v>
                </c:pt>
                <c:pt idx="48">
                  <c:v>98.245461209008226</c:v>
                </c:pt>
                <c:pt idx="49">
                  <c:v>100.82396394627374</c:v>
                </c:pt>
                <c:pt idx="50">
                  <c:v>103.43353372872006</c:v>
                </c:pt>
                <c:pt idx="51">
                  <c:v>106.07492831699342</c:v>
                </c:pt>
                <c:pt idx="52">
                  <c:v>108.74893353834943</c:v>
                </c:pt>
                <c:pt idx="53">
                  <c:v>111.45636469007275</c:v>
                </c:pt>
                <c:pt idx="54">
                  <c:v>114.19806803172759</c:v>
                </c:pt>
                <c:pt idx="55">
                  <c:v>116.97492237307299</c:v>
                </c:pt>
                <c:pt idx="56">
                  <c:v>119.78784076509778</c:v>
                </c:pt>
                <c:pt idx="57">
                  <c:v>119.78784076509778</c:v>
                </c:pt>
                <c:pt idx="58">
                  <c:v>125.52570404523472</c:v>
                </c:pt>
                <c:pt idx="59">
                  <c:v>128.45266307270589</c:v>
                </c:pt>
                <c:pt idx="60">
                  <c:v>131.41971867489565</c:v>
                </c:pt>
                <c:pt idx="61">
                  <c:v>134.42798469853261</c:v>
                </c:pt>
                <c:pt idx="62">
                  <c:v>137.4786220573402</c:v>
                </c:pt>
                <c:pt idx="63">
                  <c:v>140.57284142180174</c:v>
                </c:pt>
                <c:pt idx="64">
                  <c:v>143.71190610385554</c:v>
                </c:pt>
                <c:pt idx="65">
                  <c:v>146.89713515372256</c:v>
                </c:pt>
                <c:pt idx="66">
                  <c:v>150.12990668786495</c:v>
                </c:pt>
                <c:pt idx="67">
                  <c:v>153.41166146909069</c:v>
                </c:pt>
                <c:pt idx="68">
                  <c:v>156.74390676208247</c:v>
                </c:pt>
                <c:pt idx="69">
                  <c:v>160.12822049017518</c:v>
                </c:pt>
                <c:pt idx="70">
                  <c:v>163.56625572207588</c:v>
                </c:pt>
                <c:pt idx="71">
                  <c:v>167.05974552046214</c:v>
                </c:pt>
                <c:pt idx="72">
                  <c:v>170.61050818805703</c:v>
                </c:pt>
                <c:pt idx="73">
                  <c:v>174.22045295093585</c:v>
                </c:pt>
                <c:pt idx="74">
                  <c:v>177.89158612353512</c:v>
                </c:pt>
                <c:pt idx="75">
                  <c:v>177.89158612353512</c:v>
                </c:pt>
                <c:pt idx="76">
                  <c:v>177.89158612353512</c:v>
                </c:pt>
                <c:pt idx="77">
                  <c:v>189.29378037250063</c:v>
                </c:pt>
                <c:pt idx="78">
                  <c:v>193.2319192611609</c:v>
                </c:pt>
                <c:pt idx="79">
                  <c:v>197.24299077846479</c:v>
                </c:pt>
                <c:pt idx="80">
                  <c:v>201.32974733956061</c:v>
                </c:pt>
                <c:pt idx="81">
                  <c:v>205.49510017181476</c:v>
                </c:pt>
                <c:pt idx="82">
                  <c:v>209.74213177259324</c:v>
                </c:pt>
                <c:pt idx="83">
                  <c:v>214.07410961305956</c:v>
                </c:pt>
                <c:pt idx="84">
                  <c:v>218.49450124059607</c:v>
                </c:pt>
                <c:pt idx="85">
                  <c:v>223.0069909547197</c:v>
                </c:pt>
                <c:pt idx="86">
                  <c:v>227.61549825741241</c:v>
                </c:pt>
                <c:pt idx="87">
                  <c:v>232.3241983093732</c:v>
                </c:pt>
                <c:pt idx="88">
                  <c:v>237.13754465971826</c:v>
                </c:pt>
                <c:pt idx="89">
                  <c:v>242.06029455923513</c:v>
                </c:pt>
                <c:pt idx="90">
                  <c:v>247.09753721779057</c:v>
                </c:pt>
                <c:pt idx="91">
                  <c:v>252.25472542661768</c:v>
                </c:pt>
                <c:pt idx="92">
                  <c:v>257.53771103806201</c:v>
                </c:pt>
                <c:pt idx="93">
                  <c:v>262.95278488160318</c:v>
                </c:pt>
                <c:pt idx="94">
                  <c:v>268.50672179889756</c:v>
                </c:pt>
                <c:pt idx="95">
                  <c:v>274.20683160641539</c:v>
                </c:pt>
                <c:pt idx="96">
                  <c:v>280.06101694727926</c:v>
                </c:pt>
                <c:pt idx="97">
                  <c:v>286.07783918098698</c:v>
                </c:pt>
                <c:pt idx="98">
                  <c:v>292.26659368954364</c:v>
                </c:pt>
                <c:pt idx="99">
                  <c:v>298.63739626249952</c:v>
                </c:pt>
                <c:pt idx="100">
                  <c:v>305.20128257622787</c:v>
                </c:pt>
                <c:pt idx="101">
                  <c:v>311.9703232239001</c:v>
                </c:pt>
                <c:pt idx="102">
                  <c:v>318.95775730763836</c:v>
                </c:pt>
                <c:pt idx="103">
                  <c:v>326.17814830748057</c:v>
                </c:pt>
                <c:pt idx="104">
                  <c:v>333.64756683905915</c:v>
                </c:pt>
                <c:pt idx="105">
                  <c:v>341.38380606575237</c:v>
                </c:pt>
                <c:pt idx="106">
                  <c:v>349.40663702710498</c:v>
                </c:pt>
                <c:pt idx="107">
                  <c:v>357.73811310213011</c:v>
                </c:pt>
                <c:pt idx="108">
                  <c:v>366.40293540973812</c:v>
                </c:pt>
                <c:pt idx="109">
                  <c:v>375.42889439437249</c:v>
                </c:pt>
                <c:pt idx="110">
                  <c:v>384.84740749075479</c:v>
                </c:pt>
                <c:pt idx="111">
                  <c:v>394.69417909911482</c:v>
                </c:pt>
                <c:pt idx="112">
                  <c:v>405.01001785749435</c:v>
                </c:pt>
                <c:pt idx="113">
                  <c:v>415.84185846056744</c:v>
                </c:pt>
                <c:pt idx="114">
                  <c:v>427.24405270953281</c:v>
                </c:pt>
                <c:pt idx="115">
                  <c:v>439.28001967659293</c:v>
                </c:pt>
                <c:pt idx="116">
                  <c:v>452.02438195009182</c:v>
                </c:pt>
                <c:pt idx="117">
                  <c:v>465.56577059444481</c:v>
                </c:pt>
                <c:pt idx="118">
                  <c:v>480.01056689626733</c:v>
                </c:pt>
                <c:pt idx="119">
                  <c:v>495.48798337509442</c:v>
                </c:pt>
                <c:pt idx="120">
                  <c:v>512.15710394344751</c:v>
                </c:pt>
                <c:pt idx="121">
                  <c:v>530.21686602657599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9D-5847-AE57-A25C575D2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133304"/>
        <c:axId val="505133960"/>
      </c:scatterChart>
      <c:valAx>
        <c:axId val="505133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5133960"/>
        <c:crosses val="autoZero"/>
        <c:crossBetween val="midCat"/>
      </c:valAx>
      <c:valAx>
        <c:axId val="50513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5133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for Day 2 (bin</a:t>
            </a:r>
            <a:r>
              <a:rPr lang="en-US" baseline="0"/>
              <a:t> size=5</a:t>
            </a:r>
            <a:r>
              <a:rPr lang="en-US"/>
              <a:t>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'Day2'!$Y$3:$Y$219</c:f>
              <c:strCache>
                <c:ptCount val="2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  <c:pt idx="200">
                  <c:v>1005</c:v>
                </c:pt>
                <c:pt idx="201">
                  <c:v>1010</c:v>
                </c:pt>
                <c:pt idx="202">
                  <c:v>1015</c:v>
                </c:pt>
                <c:pt idx="203">
                  <c:v>1020</c:v>
                </c:pt>
                <c:pt idx="204">
                  <c:v>1025</c:v>
                </c:pt>
                <c:pt idx="205">
                  <c:v>1030</c:v>
                </c:pt>
                <c:pt idx="206">
                  <c:v>1035</c:v>
                </c:pt>
                <c:pt idx="207">
                  <c:v>1040</c:v>
                </c:pt>
                <c:pt idx="208">
                  <c:v>1045</c:v>
                </c:pt>
                <c:pt idx="209">
                  <c:v>1050</c:v>
                </c:pt>
                <c:pt idx="210">
                  <c:v>1055</c:v>
                </c:pt>
                <c:pt idx="211">
                  <c:v>1060</c:v>
                </c:pt>
                <c:pt idx="212">
                  <c:v>1065</c:v>
                </c:pt>
                <c:pt idx="213">
                  <c:v>1070</c:v>
                </c:pt>
                <c:pt idx="214">
                  <c:v>1075</c:v>
                </c:pt>
                <c:pt idx="215">
                  <c:v>1080</c:v>
                </c:pt>
                <c:pt idx="216">
                  <c:v>More</c:v>
                </c:pt>
              </c:strCache>
            </c:strRef>
          </c:cat>
          <c:val>
            <c:numRef>
              <c:f>'Day2'!$Z$3:$Z$219</c:f>
              <c:numCache>
                <c:formatCode>General</c:formatCode>
                <c:ptCount val="217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8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2</c:v>
                </c:pt>
                <c:pt idx="25">
                  <c:v>3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3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3</c:v>
                </c:pt>
                <c:pt idx="39">
                  <c:v>1</c:v>
                </c:pt>
                <c:pt idx="40">
                  <c:v>4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2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1D-AB4F-9F94-4A723EE58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5199951"/>
        <c:axId val="1884998127"/>
      </c:barChart>
      <c:catAx>
        <c:axId val="1825199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4998127"/>
        <c:crosses val="autoZero"/>
        <c:auto val="1"/>
        <c:lblAlgn val="ctr"/>
        <c:lblOffset val="100"/>
        <c:noMultiLvlLbl val="0"/>
      </c:catAx>
      <c:valAx>
        <c:axId val="18849981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519995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Histogram for Day 2 (bin size=10)</a:t>
            </a:r>
            <a:endParaRPr lang="en-TR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'Day2'!$AB$3:$AB$111</c:f>
              <c:strCache>
                <c:ptCount val="10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More</c:v>
                </c:pt>
              </c:strCache>
            </c:strRef>
          </c:cat>
          <c:val>
            <c:numRef>
              <c:f>'Day2'!$AC$3:$AC$111</c:f>
              <c:numCache>
                <c:formatCode>General</c:formatCode>
                <c:ptCount val="109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5</c:v>
                </c:pt>
                <c:pt idx="5">
                  <c:v>10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5</c:v>
                </c:pt>
                <c:pt idx="13">
                  <c:v>3</c:v>
                </c:pt>
                <c:pt idx="14">
                  <c:v>6</c:v>
                </c:pt>
                <c:pt idx="15">
                  <c:v>4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4</c:v>
                </c:pt>
                <c:pt idx="20">
                  <c:v>5</c:v>
                </c:pt>
                <c:pt idx="21">
                  <c:v>0</c:v>
                </c:pt>
                <c:pt idx="22">
                  <c:v>2</c:v>
                </c:pt>
                <c:pt idx="23">
                  <c:v>3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F-3F4C-A74D-D5B4138FF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2801647"/>
        <c:axId val="1867210719"/>
      </c:barChart>
      <c:catAx>
        <c:axId val="1862801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7210719"/>
        <c:crosses val="autoZero"/>
        <c:auto val="1"/>
        <c:lblAlgn val="ctr"/>
        <c:lblOffset val="100"/>
        <c:noMultiLvlLbl val="0"/>
      </c:catAx>
      <c:valAx>
        <c:axId val="18672107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280164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Histogram for Day 2 (bin size=20)</a:t>
            </a:r>
            <a:endParaRPr lang="en-TR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'Day2'!$AE$3:$AE$57</c:f>
              <c:strCache>
                <c:ptCount val="5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  <c:pt idx="50">
                  <c:v>1020</c:v>
                </c:pt>
                <c:pt idx="51">
                  <c:v>1040</c:v>
                </c:pt>
                <c:pt idx="52">
                  <c:v>1060</c:v>
                </c:pt>
                <c:pt idx="53">
                  <c:v>1080</c:v>
                </c:pt>
                <c:pt idx="54">
                  <c:v>More</c:v>
                </c:pt>
              </c:strCache>
            </c:strRef>
          </c:cat>
          <c:val>
            <c:numRef>
              <c:f>'Day2'!$AF$3:$AF$57</c:f>
              <c:numCache>
                <c:formatCode>General</c:formatCode>
                <c:ptCount val="55"/>
                <c:pt idx="0">
                  <c:v>8</c:v>
                </c:pt>
                <c:pt idx="1">
                  <c:v>5</c:v>
                </c:pt>
                <c:pt idx="2">
                  <c:v>15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8</c:v>
                </c:pt>
                <c:pt idx="7">
                  <c:v>10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5</c:v>
                </c:pt>
                <c:pt idx="18">
                  <c:v>1</c:v>
                </c:pt>
                <c:pt idx="19">
                  <c:v>6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FF-F34A-8EEB-67F37D583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7419487"/>
        <c:axId val="1857421167"/>
      </c:barChart>
      <c:catAx>
        <c:axId val="1857419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7421167"/>
        <c:crosses val="autoZero"/>
        <c:auto val="1"/>
        <c:lblAlgn val="ctr"/>
        <c:lblOffset val="100"/>
        <c:noMultiLvlLbl val="0"/>
      </c:catAx>
      <c:valAx>
        <c:axId val="18574211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741948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(30-minutes)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'Day2'!$BO$3:$BO$20</c:f>
              <c:strCache>
                <c:ptCount val="18"/>
                <c:pt idx="0">
                  <c:v>1800</c:v>
                </c:pt>
                <c:pt idx="1">
                  <c:v>3600</c:v>
                </c:pt>
                <c:pt idx="2">
                  <c:v>5400</c:v>
                </c:pt>
                <c:pt idx="3">
                  <c:v>7200</c:v>
                </c:pt>
                <c:pt idx="4">
                  <c:v>9000</c:v>
                </c:pt>
                <c:pt idx="5">
                  <c:v>10800</c:v>
                </c:pt>
                <c:pt idx="6">
                  <c:v>12600</c:v>
                </c:pt>
                <c:pt idx="7">
                  <c:v>14400</c:v>
                </c:pt>
                <c:pt idx="8">
                  <c:v>16200</c:v>
                </c:pt>
                <c:pt idx="9">
                  <c:v>18000</c:v>
                </c:pt>
                <c:pt idx="10">
                  <c:v>19800</c:v>
                </c:pt>
                <c:pt idx="11">
                  <c:v>21600</c:v>
                </c:pt>
                <c:pt idx="12">
                  <c:v>23400</c:v>
                </c:pt>
                <c:pt idx="13">
                  <c:v>25200</c:v>
                </c:pt>
                <c:pt idx="14">
                  <c:v>27000</c:v>
                </c:pt>
                <c:pt idx="15">
                  <c:v>28800</c:v>
                </c:pt>
                <c:pt idx="16">
                  <c:v>30600</c:v>
                </c:pt>
                <c:pt idx="17">
                  <c:v>More</c:v>
                </c:pt>
              </c:strCache>
            </c:strRef>
          </c:cat>
          <c:val>
            <c:numRef>
              <c:f>'Day2'!$BP$3:$BP$20</c:f>
              <c:numCache>
                <c:formatCode>General</c:formatCode>
                <c:ptCount val="18"/>
                <c:pt idx="0">
                  <c:v>9</c:v>
                </c:pt>
                <c:pt idx="1">
                  <c:v>12</c:v>
                </c:pt>
                <c:pt idx="2">
                  <c:v>6</c:v>
                </c:pt>
                <c:pt idx="3">
                  <c:v>12</c:v>
                </c:pt>
                <c:pt idx="4">
                  <c:v>7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6</c:v>
                </c:pt>
                <c:pt idx="9">
                  <c:v>5</c:v>
                </c:pt>
                <c:pt idx="10">
                  <c:v>7</c:v>
                </c:pt>
                <c:pt idx="11">
                  <c:v>11</c:v>
                </c:pt>
                <c:pt idx="12">
                  <c:v>5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65-A84F-81D9-FB35047FB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3364991"/>
        <c:axId val="1821555343"/>
      </c:barChart>
      <c:catAx>
        <c:axId val="1823364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1555343"/>
        <c:crosses val="autoZero"/>
        <c:auto val="1"/>
        <c:lblAlgn val="ctr"/>
        <c:lblOffset val="100"/>
        <c:noMultiLvlLbl val="0"/>
      </c:catAx>
      <c:valAx>
        <c:axId val="18215553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336499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(1-hour)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'Day2'!$BR$3:$BR$12</c:f>
              <c:strCache>
                <c:ptCount val="10"/>
                <c:pt idx="0">
                  <c:v>3600</c:v>
                </c:pt>
                <c:pt idx="1">
                  <c:v>7200</c:v>
                </c:pt>
                <c:pt idx="2">
                  <c:v>10800</c:v>
                </c:pt>
                <c:pt idx="3">
                  <c:v>14400</c:v>
                </c:pt>
                <c:pt idx="4">
                  <c:v>18000</c:v>
                </c:pt>
                <c:pt idx="5">
                  <c:v>21600</c:v>
                </c:pt>
                <c:pt idx="6">
                  <c:v>25200</c:v>
                </c:pt>
                <c:pt idx="7">
                  <c:v>28800</c:v>
                </c:pt>
                <c:pt idx="8">
                  <c:v>32400</c:v>
                </c:pt>
                <c:pt idx="9">
                  <c:v>More</c:v>
                </c:pt>
              </c:strCache>
            </c:strRef>
          </c:cat>
          <c:val>
            <c:numRef>
              <c:f>'Day2'!$BS$3:$BS$12</c:f>
              <c:numCache>
                <c:formatCode>General</c:formatCode>
                <c:ptCount val="10"/>
                <c:pt idx="0">
                  <c:v>21</c:v>
                </c:pt>
                <c:pt idx="1">
                  <c:v>18</c:v>
                </c:pt>
                <c:pt idx="2">
                  <c:v>16</c:v>
                </c:pt>
                <c:pt idx="3">
                  <c:v>18</c:v>
                </c:pt>
                <c:pt idx="4">
                  <c:v>11</c:v>
                </c:pt>
                <c:pt idx="5">
                  <c:v>18</c:v>
                </c:pt>
                <c:pt idx="6">
                  <c:v>9</c:v>
                </c:pt>
                <c:pt idx="7">
                  <c:v>11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3B-0F4D-BDF3-094F07ADA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3846671"/>
        <c:axId val="1913848319"/>
      </c:barChart>
      <c:catAx>
        <c:axId val="1913846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3848319"/>
        <c:crosses val="autoZero"/>
        <c:auto val="1"/>
        <c:lblAlgn val="ctr"/>
        <c:lblOffset val="100"/>
        <c:noMultiLvlLbl val="0"/>
      </c:catAx>
      <c:valAx>
        <c:axId val="19138483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384667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(2-hours)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'Day2'!$BU$3:$BU$8</c:f>
              <c:strCache>
                <c:ptCount val="6"/>
                <c:pt idx="0">
                  <c:v>7200</c:v>
                </c:pt>
                <c:pt idx="1">
                  <c:v>14400</c:v>
                </c:pt>
                <c:pt idx="2">
                  <c:v>21600</c:v>
                </c:pt>
                <c:pt idx="3">
                  <c:v>28800</c:v>
                </c:pt>
                <c:pt idx="4">
                  <c:v>36000</c:v>
                </c:pt>
                <c:pt idx="5">
                  <c:v>More</c:v>
                </c:pt>
              </c:strCache>
            </c:strRef>
          </c:cat>
          <c:val>
            <c:numRef>
              <c:f>'Day2'!$BV$3:$BV$8</c:f>
              <c:numCache>
                <c:formatCode>General</c:formatCode>
                <c:ptCount val="6"/>
                <c:pt idx="0">
                  <c:v>39</c:v>
                </c:pt>
                <c:pt idx="1">
                  <c:v>34</c:v>
                </c:pt>
                <c:pt idx="2">
                  <c:v>29</c:v>
                </c:pt>
                <c:pt idx="3">
                  <c:v>20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53-4E4D-A7B5-1BE9FB7B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8113263"/>
        <c:axId val="1918651887"/>
      </c:barChart>
      <c:catAx>
        <c:axId val="1918113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8651887"/>
        <c:crosses val="autoZero"/>
        <c:auto val="1"/>
        <c:lblAlgn val="ctr"/>
        <c:lblOffset val="100"/>
        <c:noMultiLvlLbl val="0"/>
      </c:catAx>
      <c:valAx>
        <c:axId val="19186518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811326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14963</xdr:colOff>
      <xdr:row>1</xdr:row>
      <xdr:rowOff>6662</xdr:rowOff>
    </xdr:from>
    <xdr:to>
      <xdr:col>38</xdr:col>
      <xdr:colOff>30602</xdr:colOff>
      <xdr:row>14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2F3597E-3C3A-3341-B8AD-7D50E0B77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13442</xdr:colOff>
      <xdr:row>16</xdr:row>
      <xdr:rowOff>5377</xdr:rowOff>
    </xdr:from>
    <xdr:to>
      <xdr:col>38</xdr:col>
      <xdr:colOff>45903</xdr:colOff>
      <xdr:row>28</xdr:row>
      <xdr:rowOff>198914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94F54E8-2078-C242-AA50-5A793F85D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755</xdr:colOff>
      <xdr:row>31</xdr:row>
      <xdr:rowOff>17593</xdr:rowOff>
    </xdr:from>
    <xdr:to>
      <xdr:col>38</xdr:col>
      <xdr:colOff>0</xdr:colOff>
      <xdr:row>44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3BB6502-48BF-E74A-9B72-BCCFD27C4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81</xdr:col>
      <xdr:colOff>803325</xdr:colOff>
      <xdr:row>3</xdr:row>
      <xdr:rowOff>180622</xdr:rowOff>
    </xdr:from>
    <xdr:to>
      <xdr:col>88</xdr:col>
      <xdr:colOff>14768</xdr:colOff>
      <xdr:row>17</xdr:row>
      <xdr:rowOff>191976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ADD62-B477-4A56-AED0-E9F2D85C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82</xdr:col>
      <xdr:colOff>7055</xdr:colOff>
      <xdr:row>20</xdr:row>
      <xdr:rowOff>8102</xdr:rowOff>
    </xdr:from>
    <xdr:to>
      <xdr:col>87</xdr:col>
      <xdr:colOff>797441</xdr:colOff>
      <xdr:row>35</xdr:row>
      <xdr:rowOff>14767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DECB07-5665-4FA1-9158-0653C7753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53</xdr:col>
      <xdr:colOff>809172</xdr:colOff>
      <xdr:row>6</xdr:row>
      <xdr:rowOff>3226</xdr:rowOff>
    </xdr:from>
    <xdr:to>
      <xdr:col>59</xdr:col>
      <xdr:colOff>0</xdr:colOff>
      <xdr:row>22</xdr:row>
      <xdr:rowOff>15679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BCB58E-AF71-4658-8BBC-4CE91B70C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12478</xdr:colOff>
      <xdr:row>24</xdr:row>
      <xdr:rowOff>12318</xdr:rowOff>
    </xdr:from>
    <xdr:to>
      <xdr:col>73</xdr:col>
      <xdr:colOff>0</xdr:colOff>
      <xdr:row>37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816FCE-2334-A546-A72F-FC01C33D0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66</xdr:col>
      <xdr:colOff>26071</xdr:colOff>
      <xdr:row>39</xdr:row>
      <xdr:rowOff>14636</xdr:rowOff>
    </xdr:from>
    <xdr:to>
      <xdr:col>73</xdr:col>
      <xdr:colOff>8466</xdr:colOff>
      <xdr:row>52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626949-8C59-E749-A58F-2DEB5EF8F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8467</xdr:colOff>
      <xdr:row>54</xdr:row>
      <xdr:rowOff>0</xdr:rowOff>
    </xdr:from>
    <xdr:to>
      <xdr:col>73</xdr:col>
      <xdr:colOff>8467</xdr:colOff>
      <xdr:row>67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10108C9-D140-9C4E-937C-96055D511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81</xdr:col>
      <xdr:colOff>803324</xdr:colOff>
      <xdr:row>3</xdr:row>
      <xdr:rowOff>180622</xdr:rowOff>
    </xdr:from>
    <xdr:to>
      <xdr:col>87</xdr:col>
      <xdr:colOff>812799</xdr:colOff>
      <xdr:row>18</xdr:row>
      <xdr:rowOff>16934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EF34FC-E886-944F-ADF3-17BACEDDF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82</xdr:col>
      <xdr:colOff>7056</xdr:colOff>
      <xdr:row>20</xdr:row>
      <xdr:rowOff>1210</xdr:rowOff>
    </xdr:from>
    <xdr:to>
      <xdr:col>88</xdr:col>
      <xdr:colOff>0</xdr:colOff>
      <xdr:row>34</xdr:row>
      <xdr:rowOff>67734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3D7716-D742-F741-91D3-9AA018F72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54</xdr:col>
      <xdr:colOff>606</xdr:colOff>
      <xdr:row>6</xdr:row>
      <xdr:rowOff>11692</xdr:rowOff>
    </xdr:from>
    <xdr:to>
      <xdr:col>59</xdr:col>
      <xdr:colOff>0</xdr:colOff>
      <xdr:row>22</xdr:row>
      <xdr:rowOff>16934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A4E30F-4670-3142-BF73-72DC54D29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3023</xdr:colOff>
      <xdr:row>1</xdr:row>
      <xdr:rowOff>13910</xdr:rowOff>
    </xdr:from>
    <xdr:to>
      <xdr:col>38</xdr:col>
      <xdr:colOff>16934</xdr:colOff>
      <xdr:row>14</xdr:row>
      <xdr:rowOff>16934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5078F70-3E88-9A4D-8984-7C51918E0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810987</xdr:colOff>
      <xdr:row>16</xdr:row>
      <xdr:rowOff>3628</xdr:rowOff>
    </xdr:from>
    <xdr:to>
      <xdr:col>38</xdr:col>
      <xdr:colOff>16935</xdr:colOff>
      <xdr:row>29</xdr:row>
      <xdr:rowOff>16933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E51060C-D5C3-174D-A7E5-96ACD0D1D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28425</xdr:colOff>
      <xdr:row>31</xdr:row>
      <xdr:rowOff>7258</xdr:rowOff>
    </xdr:from>
    <xdr:to>
      <xdr:col>38</xdr:col>
      <xdr:colOff>16934</xdr:colOff>
      <xdr:row>44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4680171-64D3-054E-AC45-B2DBACE2C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63</xdr:col>
      <xdr:colOff>807983</xdr:colOff>
      <xdr:row>26</xdr:row>
      <xdr:rowOff>13576</xdr:rowOff>
    </xdr:from>
    <xdr:to>
      <xdr:col>70</xdr:col>
      <xdr:colOff>807982</xdr:colOff>
      <xdr:row>39</xdr:row>
      <xdr:rowOff>10948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8A25A8-519D-904A-81F1-38AAF6DC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63</xdr:col>
      <xdr:colOff>809483</xdr:colOff>
      <xdr:row>41</xdr:row>
      <xdr:rowOff>15300</xdr:rowOff>
    </xdr:from>
    <xdr:to>
      <xdr:col>70</xdr:col>
      <xdr:colOff>809482</xdr:colOff>
      <xdr:row>53</xdr:row>
      <xdr:rowOff>197069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2C9EBB-49FD-1547-AB0F-5C12D2074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64</xdr:col>
      <xdr:colOff>5099</xdr:colOff>
      <xdr:row>56</xdr:row>
      <xdr:rowOff>3468</xdr:rowOff>
    </xdr:from>
    <xdr:to>
      <xdr:col>72</xdr:col>
      <xdr:colOff>5098</xdr:colOff>
      <xdr:row>68</xdr:row>
      <xdr:rowOff>208016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08CBD6C-F95B-8B43-B49E-FEEF0DEE7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AEBA-0C82-494D-B7D6-B00507448E5A}">
  <dimension ref="A1:CN235"/>
  <sheetViews>
    <sheetView topLeftCell="BS1" zoomScale="57" zoomScaleNormal="25" workbookViewId="0">
      <selection activeCell="AY135" sqref="AY135"/>
    </sheetView>
  </sheetViews>
  <sheetFormatPr defaultColWidth="10.6640625" defaultRowHeight="15.5" x14ac:dyDescent="0.35"/>
  <cols>
    <col min="1" max="1" width="11.6640625" customWidth="1"/>
    <col min="3" max="3" width="17.6640625" customWidth="1"/>
    <col min="4" max="4" width="12.6640625" customWidth="1"/>
    <col min="6" max="6" width="18" customWidth="1"/>
    <col min="7" max="7" width="14" customWidth="1"/>
    <col min="8" max="8" width="32" customWidth="1"/>
    <col min="19" max="19" width="13" customWidth="1"/>
    <col min="40" max="40" width="19.33203125" customWidth="1"/>
    <col min="42" max="42" width="17.1640625" customWidth="1"/>
    <col min="45" max="45" width="16.33203125" customWidth="1"/>
    <col min="47" max="48" width="10.6640625" customWidth="1"/>
    <col min="49" max="49" width="8.6640625" customWidth="1"/>
    <col min="50" max="50" width="11.9140625" customWidth="1"/>
    <col min="51" max="51" width="9.25" customWidth="1"/>
    <col min="52" max="52" width="11.5" customWidth="1"/>
    <col min="53" max="53" width="11.5" style="38" customWidth="1"/>
    <col min="58" max="58" width="15.1640625" customWidth="1"/>
    <col min="59" max="59" width="13.6640625" customWidth="1"/>
    <col min="60" max="60" width="17.1640625" customWidth="1"/>
    <col min="61" max="61" width="17" customWidth="1"/>
    <col min="63" max="63" width="13.5" customWidth="1"/>
    <col min="64" max="64" width="12.6640625" customWidth="1"/>
    <col min="65" max="66" width="12.5" customWidth="1"/>
    <col min="84" max="84" width="14.58203125" customWidth="1"/>
    <col min="90" max="90" width="28.83203125" bestFit="1" customWidth="1"/>
  </cols>
  <sheetData>
    <row r="1" spans="1:92" ht="16" thickBot="1" x14ac:dyDescent="0.4">
      <c r="A1" s="2" t="s">
        <v>0</v>
      </c>
      <c r="C1" s="18" t="s">
        <v>13</v>
      </c>
      <c r="D1" s="18"/>
      <c r="F1" s="18" t="s">
        <v>14</v>
      </c>
      <c r="G1" s="18"/>
      <c r="H1" s="18"/>
      <c r="U1" s="18" t="s">
        <v>21</v>
      </c>
      <c r="V1" s="14"/>
      <c r="AN1" s="18" t="s">
        <v>28</v>
      </c>
      <c r="AS1" s="11"/>
      <c r="AV1" s="11"/>
      <c r="AX1" s="19" t="s">
        <v>49</v>
      </c>
      <c r="AZ1" s="11"/>
      <c r="BA1" s="36"/>
      <c r="BB1" s="11"/>
      <c r="BC1" s="11"/>
      <c r="BD1" s="11"/>
      <c r="BE1" s="11"/>
      <c r="BF1" s="11"/>
      <c r="BG1" s="2"/>
      <c r="BH1" s="18" t="s">
        <v>39</v>
      </c>
      <c r="BI1" s="14"/>
      <c r="BJ1" s="14"/>
      <c r="BX1" s="19" t="s">
        <v>40</v>
      </c>
      <c r="BY1" s="14"/>
      <c r="CL1" s="19" t="s">
        <v>74</v>
      </c>
    </row>
    <row r="2" spans="1:92" ht="16" thickBot="1" x14ac:dyDescent="0.4">
      <c r="A2" s="1">
        <v>137.09884008024417</v>
      </c>
      <c r="C2" s="15" t="s">
        <v>1</v>
      </c>
      <c r="D2" s="16">
        <f>AVERAGE(A2:A134)</f>
        <v>216.59167186770557</v>
      </c>
      <c r="F2" t="s">
        <v>59</v>
      </c>
      <c r="G2" t="s">
        <v>60</v>
      </c>
      <c r="J2" s="2" t="s">
        <v>16</v>
      </c>
      <c r="K2" s="2" t="s">
        <v>15</v>
      </c>
      <c r="L2" s="2" t="s">
        <v>17</v>
      </c>
      <c r="M2" s="2" t="s">
        <v>18</v>
      </c>
      <c r="N2" s="2" t="s">
        <v>19</v>
      </c>
      <c r="P2" s="2" t="s">
        <v>65</v>
      </c>
      <c r="Q2" s="2" t="s">
        <v>67</v>
      </c>
      <c r="R2" s="2" t="s">
        <v>66</v>
      </c>
      <c r="S2" s="2" t="s">
        <v>64</v>
      </c>
      <c r="U2" s="2" t="s">
        <v>22</v>
      </c>
      <c r="V2" s="2" t="s">
        <v>23</v>
      </c>
      <c r="W2" s="2" t="s">
        <v>24</v>
      </c>
      <c r="Y2" s="7" t="s">
        <v>25</v>
      </c>
      <c r="Z2" s="7" t="s">
        <v>27</v>
      </c>
      <c r="AB2" s="7" t="s">
        <v>25</v>
      </c>
      <c r="AC2" s="7" t="s">
        <v>27</v>
      </c>
      <c r="AE2" s="7" t="s">
        <v>25</v>
      </c>
      <c r="AF2" s="7" t="s">
        <v>27</v>
      </c>
      <c r="AN2" s="8" t="s">
        <v>25</v>
      </c>
      <c r="AO2" s="8" t="s">
        <v>29</v>
      </c>
      <c r="AP2" s="8" t="s">
        <v>30</v>
      </c>
      <c r="AQ2" s="8" t="s">
        <v>31</v>
      </c>
      <c r="AS2" s="31" t="s">
        <v>77</v>
      </c>
      <c r="AV2" s="10"/>
      <c r="AX2" s="13" t="s">
        <v>78</v>
      </c>
      <c r="AY2" s="13" t="s">
        <v>79</v>
      </c>
      <c r="AZ2" s="13" t="s">
        <v>52</v>
      </c>
      <c r="BA2" s="37" t="s">
        <v>51</v>
      </c>
      <c r="BB2" s="10" t="s">
        <v>50</v>
      </c>
      <c r="BC2" s="10"/>
      <c r="BD2" s="10"/>
      <c r="BE2" s="10"/>
      <c r="BG2" s="10"/>
      <c r="BH2" s="10" t="s">
        <v>38</v>
      </c>
      <c r="BI2" s="10" t="s">
        <v>37</v>
      </c>
      <c r="BK2" s="21" t="s">
        <v>57</v>
      </c>
      <c r="BL2" s="10" t="s">
        <v>56</v>
      </c>
      <c r="BM2" s="10" t="s">
        <v>73</v>
      </c>
      <c r="BN2" s="10"/>
      <c r="BX2" s="12" t="s">
        <v>41</v>
      </c>
      <c r="BY2" s="1" t="s">
        <v>42</v>
      </c>
      <c r="BZ2" s="13" t="s">
        <v>43</v>
      </c>
      <c r="CA2" s="13" t="s">
        <v>44</v>
      </c>
      <c r="CB2" s="13" t="s">
        <v>45</v>
      </c>
      <c r="CC2" s="13" t="s">
        <v>46</v>
      </c>
      <c r="CE2" s="13" t="s">
        <v>47</v>
      </c>
      <c r="CF2" s="13" t="s">
        <v>48</v>
      </c>
      <c r="CG2" s="13" t="s">
        <v>83</v>
      </c>
      <c r="CL2" s="2" t="s">
        <v>76</v>
      </c>
    </row>
    <row r="3" spans="1:92" x14ac:dyDescent="0.35">
      <c r="A3" s="1">
        <v>37.8675408696487</v>
      </c>
      <c r="C3" s="15" t="s">
        <v>2</v>
      </c>
      <c r="D3" s="16">
        <f>MAX(A2:A134)</f>
        <v>1140.6154359620805</v>
      </c>
      <c r="F3">
        <v>1.0720761779603787</v>
      </c>
      <c r="G3" s="32">
        <f>F3/400</f>
        <v>2.6801904449009466E-3</v>
      </c>
      <c r="J3">
        <v>1</v>
      </c>
      <c r="K3" cm="1">
        <f t="array" ref="K3:K114">_xlfn._xlws.SORT(G3:G114)</f>
        <v>2.6801904449009466E-3</v>
      </c>
      <c r="L3">
        <f>J3/112</f>
        <v>8.9285714285714281E-3</v>
      </c>
      <c r="M3">
        <f>L3-K3</f>
        <v>6.2483809836704814E-3</v>
      </c>
      <c r="N3">
        <v>0</v>
      </c>
      <c r="P3">
        <f>MAX(M3:M114)</f>
        <v>0.28936482834445593</v>
      </c>
      <c r="Q3">
        <f>MAX(N3:N114)</f>
        <v>5.1164494413249439E-3</v>
      </c>
      <c r="R3">
        <f>MAX(P3:Q3)</f>
        <v>0.28936482834445593</v>
      </c>
      <c r="S3">
        <f>1.36/SQRT(day1_0_400_count)</f>
        <v>0.12850792082313725</v>
      </c>
      <c r="U3">
        <v>5</v>
      </c>
      <c r="V3">
        <v>10</v>
      </c>
      <c r="W3">
        <v>20</v>
      </c>
      <c r="Y3" s="4">
        <v>5</v>
      </c>
      <c r="Z3" s="5">
        <v>1</v>
      </c>
      <c r="AB3" s="4">
        <v>10</v>
      </c>
      <c r="AC3" s="5">
        <v>7</v>
      </c>
      <c r="AE3" s="4">
        <v>20</v>
      </c>
      <c r="AF3" s="5">
        <v>13</v>
      </c>
      <c r="AN3">
        <v>10</v>
      </c>
      <c r="AO3">
        <v>7</v>
      </c>
      <c r="AP3">
        <f t="shared" ref="AP3:AP34" si="0">day1_count*(1-EXP(-AN3/day1_mean)-(1-EXP(-(AN3-10)/day1_mean)))</f>
        <v>6.0009887096358545</v>
      </c>
      <c r="AQ3">
        <f>(AO3-AP3)^2/AP3</f>
        <v>0.16630985435324971</v>
      </c>
      <c r="AS3" s="7" t="s">
        <v>25</v>
      </c>
      <c r="AT3" s="8" t="s">
        <v>29</v>
      </c>
      <c r="AU3" s="8" t="s">
        <v>30</v>
      </c>
      <c r="AV3" s="8" t="s">
        <v>31</v>
      </c>
      <c r="AX3">
        <f>RANK(AZ3, $AZ$3:$AZ$135, 1)</f>
        <v>1</v>
      </c>
      <c r="AY3">
        <f>(AX3-0.5)/COUNT($AX$3:$AX$135)</f>
        <v>3.7593984962406013E-3</v>
      </c>
      <c r="AZ3" s="1">
        <v>1.0720761779603787</v>
      </c>
      <c r="BA3" s="38">
        <f>-LN(1-AY3)/$BB$3</f>
        <v>0.81578880573328971</v>
      </c>
      <c r="BB3">
        <f>1/day1_mean</f>
        <v>4.6169826908709632E-3</v>
      </c>
      <c r="BG3" s="1"/>
      <c r="BH3" s="1">
        <f>$BI$3</f>
        <v>137.09884008024417</v>
      </c>
      <c r="BI3" s="1">
        <v>137.09884008024417</v>
      </c>
      <c r="BK3">
        <v>1800</v>
      </c>
      <c r="BL3">
        <v>3600</v>
      </c>
      <c r="BM3">
        <v>7200</v>
      </c>
      <c r="BO3" s="7" t="s">
        <v>25</v>
      </c>
      <c r="BP3" s="7" t="s">
        <v>27</v>
      </c>
      <c r="BR3" s="7" t="s">
        <v>25</v>
      </c>
      <c r="BS3" s="7" t="s">
        <v>27</v>
      </c>
      <c r="BT3" s="5"/>
      <c r="BU3" s="7" t="s">
        <v>25</v>
      </c>
      <c r="BV3" s="7" t="s">
        <v>27</v>
      </c>
      <c r="BW3" s="33"/>
      <c r="BX3" s="1">
        <v>0</v>
      </c>
      <c r="BY3" s="1">
        <v>0</v>
      </c>
      <c r="BZ3" s="1">
        <f>A2-BX3</f>
        <v>137.09884008024417</v>
      </c>
      <c r="CA3" s="1">
        <f>A2-BY3</f>
        <v>137.09884008024417</v>
      </c>
      <c r="CB3">
        <f>(A2-day1_mean)*(A3-day1_mean)</f>
        <v>14207.287281788749</v>
      </c>
      <c r="CC3">
        <f>(A2-day1_mean)*(A4-day1_mean)</f>
        <v>15710.712233556644</v>
      </c>
      <c r="CE3">
        <f>_xlfn.VAR.P(A2:A134)</f>
        <v>53006.655513951773</v>
      </c>
      <c r="CF3">
        <f>(SUM(CB3:CB134)/day1_count)/CE3</f>
        <v>0.18370270957407223</v>
      </c>
      <c r="CG3">
        <f>(SUM(CC3:CC134)/day1_count)/CE3</f>
        <v>-8.0517931484046304E-3</v>
      </c>
      <c r="CL3" s="34" t="s">
        <v>16</v>
      </c>
      <c r="CM3" s="2" t="s">
        <v>15</v>
      </c>
      <c r="CN3" s="2" t="s">
        <v>75</v>
      </c>
    </row>
    <row r="4" spans="1:92" x14ac:dyDescent="0.35">
      <c r="A4" s="1">
        <v>18.954829899839801</v>
      </c>
      <c r="C4" s="15" t="s">
        <v>3</v>
      </c>
      <c r="D4" s="16">
        <f>MIN(A2:A134)</f>
        <v>1.0720761779603787</v>
      </c>
      <c r="F4">
        <v>5.2674915971853045</v>
      </c>
      <c r="G4" s="32">
        <f t="shared" ref="G4:G67" si="1">F4/400</f>
        <v>1.3168728992963261E-2</v>
      </c>
      <c r="J4">
        <v>2</v>
      </c>
      <c r="K4">
        <v>1.3168728992963261E-2</v>
      </c>
      <c r="L4">
        <f t="shared" ref="L4:L67" si="2">J4/112</f>
        <v>1.7857142857142856E-2</v>
      </c>
      <c r="M4">
        <f t="shared" ref="M4:M67" si="3">L4-K4</f>
        <v>4.6884138641795949E-3</v>
      </c>
      <c r="N4">
        <f>K4-L3</f>
        <v>4.2401575643918332E-3</v>
      </c>
      <c r="U4">
        <v>10</v>
      </c>
      <c r="V4">
        <v>20</v>
      </c>
      <c r="W4">
        <v>40</v>
      </c>
      <c r="Y4" s="4">
        <v>10</v>
      </c>
      <c r="Z4" s="5">
        <v>6</v>
      </c>
      <c r="AB4" s="4">
        <v>20</v>
      </c>
      <c r="AC4" s="5">
        <v>6</v>
      </c>
      <c r="AE4" s="4">
        <v>40</v>
      </c>
      <c r="AF4" s="5">
        <v>13</v>
      </c>
      <c r="AN4">
        <v>20</v>
      </c>
      <c r="AO4">
        <v>6</v>
      </c>
      <c r="AP4">
        <f t="shared" si="0"/>
        <v>5.7302228036721274</v>
      </c>
      <c r="AQ4">
        <f t="shared" ref="AQ4:AQ67" si="4">(AO4-AP4)^2/AP4</f>
        <v>1.270103068451155E-2</v>
      </c>
      <c r="AS4">
        <v>10</v>
      </c>
      <c r="AT4">
        <v>7</v>
      </c>
      <c r="AU4">
        <v>6.0009887096358545</v>
      </c>
      <c r="AV4">
        <f>(AT4-AU4)^2/AU4</f>
        <v>0.16630985435324971</v>
      </c>
      <c r="AX4">
        <f>RANK(AZ4, $AZ$3:$AZ$135, 1)</f>
        <v>2</v>
      </c>
      <c r="AY4">
        <f t="shared" ref="AY4:AY67" si="5">(AX4-0.5)/COUNT($AX$3:$AX$135)</f>
        <v>1.1278195488721804E-2</v>
      </c>
      <c r="AZ4" s="1">
        <v>5.2674915971853045</v>
      </c>
      <c r="BA4" s="38">
        <f>-LN(1-AY4)/$BB$3</f>
        <v>2.4566426524321341</v>
      </c>
      <c r="BG4" s="1"/>
      <c r="BH4" s="1">
        <f>BH3+BI4</f>
        <v>174.96638094989288</v>
      </c>
      <c r="BI4" s="1">
        <v>37.8675408696487</v>
      </c>
      <c r="BK4">
        <v>3600</v>
      </c>
      <c r="BL4">
        <v>7200</v>
      </c>
      <c r="BM4">
        <v>14400</v>
      </c>
      <c r="BO4" s="4">
        <v>1800</v>
      </c>
      <c r="BP4" s="5">
        <v>9</v>
      </c>
      <c r="BR4" s="4">
        <v>3600</v>
      </c>
      <c r="BS4" s="5">
        <v>23</v>
      </c>
      <c r="BT4" s="5"/>
      <c r="BU4" s="4">
        <v>7200</v>
      </c>
      <c r="BV4" s="5">
        <v>48</v>
      </c>
      <c r="BW4" s="5"/>
      <c r="BX4" s="1">
        <v>137.09884008024417</v>
      </c>
      <c r="BY4" s="1">
        <v>0</v>
      </c>
      <c r="BZ4" s="1">
        <f>A3-BX4</f>
        <v>-99.231299210595466</v>
      </c>
      <c r="CA4" s="1">
        <f>A3-BY4</f>
        <v>37.8675408696487</v>
      </c>
      <c r="CB4">
        <f>(A3-day1_mean)*(A4-day1_mean)</f>
        <v>35322.472833907101</v>
      </c>
      <c r="CC4">
        <f>(A3-day1_mean)*(A5-day1_mean)</f>
        <v>-66224.702823873959</v>
      </c>
      <c r="CL4">
        <v>1</v>
      </c>
      <c r="CM4">
        <f ca="1">RAND()</f>
        <v>0.49849667860741631</v>
      </c>
      <c r="CN4">
        <f t="shared" ref="CN4:CN35" ca="1" si="6">-1/day1_lambda*LN(1-CM4)</f>
        <v>149.47966992604617</v>
      </c>
    </row>
    <row r="5" spans="1:92" x14ac:dyDescent="0.35">
      <c r="A5" s="1">
        <v>587.13314522137364</v>
      </c>
      <c r="C5" s="15" t="s">
        <v>20</v>
      </c>
      <c r="D5" s="17">
        <f>COUNT(A2:A134)</f>
        <v>133</v>
      </c>
      <c r="F5">
        <v>5.4942250843665299</v>
      </c>
      <c r="G5" s="32">
        <f t="shared" si="1"/>
        <v>1.3735562710916326E-2</v>
      </c>
      <c r="H5" s="2" t="s">
        <v>63</v>
      </c>
      <c r="I5">
        <v>112</v>
      </c>
      <c r="J5">
        <v>3</v>
      </c>
      <c r="K5">
        <v>1.3735562710916326E-2</v>
      </c>
      <c r="L5">
        <f t="shared" si="2"/>
        <v>2.6785714285714284E-2</v>
      </c>
      <c r="M5">
        <f t="shared" si="3"/>
        <v>1.3050151574797959E-2</v>
      </c>
      <c r="N5">
        <f t="shared" ref="N5:N68" si="7">K5-L4</f>
        <v>-4.1215801462265306E-3</v>
      </c>
      <c r="P5" s="3" t="s">
        <v>69</v>
      </c>
      <c r="Q5" s="3"/>
      <c r="R5" s="3"/>
      <c r="S5" s="3"/>
      <c r="U5">
        <v>15</v>
      </c>
      <c r="V5">
        <v>30</v>
      </c>
      <c r="W5">
        <v>60</v>
      </c>
      <c r="Y5" s="4">
        <v>15</v>
      </c>
      <c r="Z5" s="5">
        <v>3</v>
      </c>
      <c r="AB5" s="4">
        <v>30</v>
      </c>
      <c r="AC5" s="5">
        <v>5</v>
      </c>
      <c r="AE5" s="4">
        <v>60</v>
      </c>
      <c r="AF5" s="5">
        <v>8</v>
      </c>
      <c r="AN5">
        <v>30</v>
      </c>
      <c r="AO5">
        <v>5</v>
      </c>
      <c r="AP5">
        <f t="shared" si="0"/>
        <v>5.4716739138335075</v>
      </c>
      <c r="AQ5">
        <f t="shared" si="4"/>
        <v>4.0659638073196155E-2</v>
      </c>
      <c r="AS5">
        <v>20</v>
      </c>
      <c r="AT5">
        <v>6</v>
      </c>
      <c r="AU5">
        <v>5.7302228036721274</v>
      </c>
      <c r="AV5">
        <f t="shared" ref="AV5:AV24" si="8">(AT5-AU5)^2/AU5</f>
        <v>1.270103068451155E-2</v>
      </c>
      <c r="AX5">
        <f t="shared" ref="AX5:AX68" si="9">RANK(AZ5, $AZ$3:$AZ$135, 1)</f>
        <v>3</v>
      </c>
      <c r="AY5">
        <f t="shared" si="5"/>
        <v>1.8796992481203006E-2</v>
      </c>
      <c r="AZ5" s="1">
        <v>5.4942250843665299</v>
      </c>
      <c r="BA5" s="38">
        <f>-LN(1-AY5)/$BB$3</f>
        <v>4.1100222222028764</v>
      </c>
      <c r="BG5" s="1"/>
      <c r="BH5" s="1">
        <f t="shared" ref="BH5:BH68" si="10">BH4+BI5</f>
        <v>193.92121084973269</v>
      </c>
      <c r="BI5" s="1">
        <v>18.954829899839801</v>
      </c>
      <c r="BK5">
        <v>5400</v>
      </c>
      <c r="BL5">
        <v>10800</v>
      </c>
      <c r="BM5">
        <v>21600</v>
      </c>
      <c r="BO5" s="4">
        <v>3600</v>
      </c>
      <c r="BP5" s="5">
        <v>14</v>
      </c>
      <c r="BR5" s="4">
        <v>7200</v>
      </c>
      <c r="BS5" s="5">
        <v>25</v>
      </c>
      <c r="BT5" s="5"/>
      <c r="BU5" s="4">
        <v>14400</v>
      </c>
      <c r="BV5" s="5">
        <v>27</v>
      </c>
      <c r="BW5" s="5"/>
      <c r="BX5" s="1">
        <v>37.8675408696487</v>
      </c>
      <c r="BY5" s="1">
        <v>137.09884008024417</v>
      </c>
      <c r="BZ5" s="1">
        <f>A4-BX5</f>
        <v>-18.912710969808899</v>
      </c>
      <c r="CA5" s="1">
        <f>A4-BY5</f>
        <v>-118.14401018040436</v>
      </c>
      <c r="CB5">
        <f>(A4-day1_mean)*(A5-day1_mean)</f>
        <v>-73232.646611739037</v>
      </c>
      <c r="CC5">
        <f>(A4-day1_mean)*(A6-day1_mean)</f>
        <v>12024.640768289941</v>
      </c>
      <c r="CL5">
        <v>2</v>
      </c>
      <c r="CM5">
        <f t="shared" ref="CM5:CM68" ca="1" si="11">RAND()</f>
        <v>0.67090378807697137</v>
      </c>
      <c r="CN5">
        <f t="shared" ca="1" si="6"/>
        <v>240.72109598976863</v>
      </c>
    </row>
    <row r="6" spans="1:92" x14ac:dyDescent="0.35">
      <c r="A6" s="1">
        <v>155.74957052384249</v>
      </c>
      <c r="C6" s="15" t="s">
        <v>4</v>
      </c>
      <c r="D6" s="16">
        <f>SUM(A2:A134)</f>
        <v>28806.692358404842</v>
      </c>
      <c r="F6">
        <v>7.1470232577021147</v>
      </c>
      <c r="G6" s="32">
        <f t="shared" si="1"/>
        <v>1.7867558144255287E-2</v>
      </c>
      <c r="J6">
        <v>4</v>
      </c>
      <c r="K6">
        <v>1.7867558144255287E-2</v>
      </c>
      <c r="L6">
        <f t="shared" si="2"/>
        <v>3.5714285714285712E-2</v>
      </c>
      <c r="M6">
        <f t="shared" si="3"/>
        <v>1.7846727570030425E-2</v>
      </c>
      <c r="N6">
        <f t="shared" si="7"/>
        <v>-8.9181561414589973E-3</v>
      </c>
      <c r="P6" s="3" t="s">
        <v>58</v>
      </c>
      <c r="Q6" s="3"/>
      <c r="R6" s="3"/>
      <c r="U6">
        <v>20</v>
      </c>
      <c r="V6">
        <v>40</v>
      </c>
      <c r="W6">
        <v>80</v>
      </c>
      <c r="Y6" s="4">
        <v>20</v>
      </c>
      <c r="Z6" s="5">
        <v>3</v>
      </c>
      <c r="AB6" s="4">
        <v>40</v>
      </c>
      <c r="AC6" s="5">
        <v>8</v>
      </c>
      <c r="AE6" s="4">
        <v>80</v>
      </c>
      <c r="AF6" s="5">
        <v>13</v>
      </c>
      <c r="AN6">
        <v>40</v>
      </c>
      <c r="AO6">
        <v>8</v>
      </c>
      <c r="AP6">
        <f t="shared" si="0"/>
        <v>5.2247908057152959</v>
      </c>
      <c r="AQ6">
        <f t="shared" si="4"/>
        <v>1.4740850607104736</v>
      </c>
      <c r="AS6">
        <v>30</v>
      </c>
      <c r="AT6">
        <v>5</v>
      </c>
      <c r="AU6">
        <v>5.4716739138335075</v>
      </c>
      <c r="AV6">
        <f t="shared" si="8"/>
        <v>4.0659638073196155E-2</v>
      </c>
      <c r="AX6">
        <f t="shared" si="9"/>
        <v>4</v>
      </c>
      <c r="AY6">
        <f t="shared" si="5"/>
        <v>2.6315789473684209E-2</v>
      </c>
      <c r="AZ6" s="1">
        <v>7.1470232577021147</v>
      </c>
      <c r="BA6" s="38">
        <f>-LN(1-AY6)/$BB$3</f>
        <v>5.7761202213063756</v>
      </c>
      <c r="BG6" s="1"/>
      <c r="BH6" s="1">
        <f t="shared" si="10"/>
        <v>781.05435607110633</v>
      </c>
      <c r="BI6" s="1">
        <v>587.13314522137364</v>
      </c>
      <c r="BK6">
        <v>7200</v>
      </c>
      <c r="BL6">
        <v>14400</v>
      </c>
      <c r="BM6">
        <v>28800</v>
      </c>
      <c r="BO6" s="4">
        <v>5400</v>
      </c>
      <c r="BP6" s="5">
        <v>11</v>
      </c>
      <c r="BR6" s="4">
        <v>10800</v>
      </c>
      <c r="BS6" s="5">
        <v>9</v>
      </c>
      <c r="BT6" s="5"/>
      <c r="BU6" s="4">
        <v>21600</v>
      </c>
      <c r="BV6" s="5">
        <v>26</v>
      </c>
      <c r="BW6" s="5"/>
      <c r="BX6" s="1">
        <v>18.954829899839801</v>
      </c>
      <c r="BY6" s="1">
        <v>37.8675408696487</v>
      </c>
      <c r="BZ6" s="1">
        <f>A5-BX6</f>
        <v>568.17831532153389</v>
      </c>
      <c r="CA6" s="1">
        <f>A5-BY6</f>
        <v>549.26560435172496</v>
      </c>
      <c r="CB6">
        <f>(A5-day1_mean)*(A6-day1_mean)</f>
        <v>-22544.52187388821</v>
      </c>
      <c r="CC6">
        <f>(A5-day1_mean)*(A7-day1_mean)</f>
        <v>-41203.118093850295</v>
      </c>
      <c r="CL6">
        <v>3</v>
      </c>
      <c r="CM6">
        <f t="shared" ca="1" si="11"/>
        <v>0.89808207560020625</v>
      </c>
      <c r="CN6">
        <f t="shared" ca="1" si="6"/>
        <v>494.60602416272951</v>
      </c>
    </row>
    <row r="7" spans="1:92" x14ac:dyDescent="0.35">
      <c r="A7" s="1">
        <v>105.39462361037472</v>
      </c>
      <c r="C7" s="15" t="s">
        <v>5</v>
      </c>
      <c r="D7" s="17">
        <f>STDEV(A2:A134)/SQRT(COUNT(A2:A134))</f>
        <v>20.039101079524308</v>
      </c>
      <c r="F7">
        <v>7.7538044275553251</v>
      </c>
      <c r="G7" s="32">
        <f t="shared" si="1"/>
        <v>1.9384511068888312E-2</v>
      </c>
      <c r="J7">
        <v>5</v>
      </c>
      <c r="K7">
        <v>1.9384511068888312E-2</v>
      </c>
      <c r="L7">
        <f t="shared" si="2"/>
        <v>4.4642857142857144E-2</v>
      </c>
      <c r="M7">
        <f t="shared" si="3"/>
        <v>2.5258346073968832E-2</v>
      </c>
      <c r="N7">
        <f t="shared" si="7"/>
        <v>-1.63297746453974E-2</v>
      </c>
      <c r="U7">
        <v>25</v>
      </c>
      <c r="V7">
        <v>50</v>
      </c>
      <c r="W7">
        <v>100</v>
      </c>
      <c r="Y7" s="4">
        <v>25</v>
      </c>
      <c r="Z7" s="5">
        <v>3</v>
      </c>
      <c r="AB7" s="4">
        <v>50</v>
      </c>
      <c r="AC7" s="5">
        <v>6</v>
      </c>
      <c r="AE7" s="4">
        <v>100</v>
      </c>
      <c r="AF7" s="5">
        <v>6</v>
      </c>
      <c r="AN7" s="14">
        <v>50</v>
      </c>
      <c r="AO7" s="14">
        <v>6</v>
      </c>
      <c r="AP7" s="14">
        <f t="shared" si="0"/>
        <v>4.9890471167280284</v>
      </c>
      <c r="AQ7">
        <f t="shared" si="4"/>
        <v>0.20485389459825123</v>
      </c>
      <c r="AS7">
        <v>40</v>
      </c>
      <c r="AT7">
        <v>8</v>
      </c>
      <c r="AU7">
        <v>5.2247908057152959</v>
      </c>
      <c r="AV7">
        <f t="shared" si="8"/>
        <v>1.4740850607104736</v>
      </c>
      <c r="AX7">
        <f t="shared" si="9"/>
        <v>5</v>
      </c>
      <c r="AY7">
        <f t="shared" si="5"/>
        <v>3.3834586466165412E-2</v>
      </c>
      <c r="AZ7" s="1">
        <v>7.7538044275553251</v>
      </c>
      <c r="BA7" s="38">
        <f>-LN(1-AY7)/$BB$3</f>
        <v>7.4551338376332872</v>
      </c>
      <c r="BG7" s="1"/>
      <c r="BH7" s="1">
        <f t="shared" si="10"/>
        <v>936.80392659494885</v>
      </c>
      <c r="BI7" s="1">
        <v>155.74957052384249</v>
      </c>
      <c r="BK7">
        <v>9000</v>
      </c>
      <c r="BL7">
        <v>18000</v>
      </c>
      <c r="BM7">
        <v>36000</v>
      </c>
      <c r="BO7" s="4">
        <v>7200</v>
      </c>
      <c r="BP7" s="5">
        <v>14</v>
      </c>
      <c r="BR7" s="4">
        <v>14400</v>
      </c>
      <c r="BS7" s="5">
        <v>18</v>
      </c>
      <c r="BT7" s="5"/>
      <c r="BU7" s="4">
        <v>28800</v>
      </c>
      <c r="BV7" s="5">
        <v>21</v>
      </c>
      <c r="BW7" s="5"/>
      <c r="BX7" s="1">
        <v>587.13314522137364</v>
      </c>
      <c r="BY7" s="1">
        <v>18.954829899839801</v>
      </c>
      <c r="BZ7" s="1">
        <f>A6-BX7</f>
        <v>-431.38357469753112</v>
      </c>
      <c r="CA7" s="1">
        <f>A6-BY7</f>
        <v>136.79474062400269</v>
      </c>
      <c r="CB7">
        <f>(A6-day1_mean)*(A7-day1_mean)</f>
        <v>6765.4620792109572</v>
      </c>
      <c r="CC7">
        <f>(A6-day1_mean)*(A8-day1_mean)</f>
        <v>2247.260413045999</v>
      </c>
      <c r="CL7">
        <v>4</v>
      </c>
      <c r="CM7">
        <f t="shared" ca="1" si="11"/>
        <v>0.90146937446300912</v>
      </c>
      <c r="CN7">
        <f t="shared" ca="1" si="6"/>
        <v>501.92691095729674</v>
      </c>
    </row>
    <row r="8" spans="1:92" x14ac:dyDescent="0.35">
      <c r="A8" s="1">
        <v>179.65572844351166</v>
      </c>
      <c r="C8" s="15" t="s">
        <v>12</v>
      </c>
      <c r="D8" s="16">
        <f>MEDIAN(A2:A134)</f>
        <v>137.09884008024417</v>
      </c>
      <c r="F8">
        <v>9.1935736460659978</v>
      </c>
      <c r="G8" s="32">
        <f t="shared" si="1"/>
        <v>2.2983934115164993E-2</v>
      </c>
      <c r="J8">
        <v>6</v>
      </c>
      <c r="K8">
        <v>2.2983934115164993E-2</v>
      </c>
      <c r="L8">
        <f t="shared" si="2"/>
        <v>5.3571428571428568E-2</v>
      </c>
      <c r="M8">
        <f t="shared" si="3"/>
        <v>3.0587494456263575E-2</v>
      </c>
      <c r="N8">
        <f t="shared" si="7"/>
        <v>-2.1658923027692151E-2</v>
      </c>
      <c r="U8">
        <v>30</v>
      </c>
      <c r="V8">
        <v>60</v>
      </c>
      <c r="W8">
        <v>120</v>
      </c>
      <c r="Y8" s="4">
        <v>30</v>
      </c>
      <c r="Z8" s="5">
        <v>2</v>
      </c>
      <c r="AB8" s="4">
        <v>60</v>
      </c>
      <c r="AC8" s="5">
        <v>2</v>
      </c>
      <c r="AE8" s="4">
        <v>120</v>
      </c>
      <c r="AF8" s="5">
        <v>9</v>
      </c>
      <c r="AN8" s="14">
        <v>60</v>
      </c>
      <c r="AO8" s="14">
        <v>2</v>
      </c>
      <c r="AP8" s="14">
        <f t="shared" si="0"/>
        <v>4.7639402338759353</v>
      </c>
      <c r="AQ8">
        <f t="shared" si="4"/>
        <v>1.6035813300333497</v>
      </c>
      <c r="AS8">
        <v>60</v>
      </c>
      <c r="AT8">
        <v>8</v>
      </c>
      <c r="AU8">
        <v>9.7529873506039628</v>
      </c>
      <c r="AV8">
        <f t="shared" si="8"/>
        <v>0.31507932297145907</v>
      </c>
      <c r="AX8">
        <f t="shared" si="9"/>
        <v>6</v>
      </c>
      <c r="AY8">
        <f t="shared" si="5"/>
        <v>4.1353383458646614E-2</v>
      </c>
      <c r="AZ8" s="1">
        <v>9.1935736460659978</v>
      </c>
      <c r="BA8" s="38">
        <f>-LN(1-AY8)/$BB$3</f>
        <v>9.1472648807582964</v>
      </c>
      <c r="BG8" s="1"/>
      <c r="BH8" s="1">
        <f t="shared" si="10"/>
        <v>1042.1985502053235</v>
      </c>
      <c r="BI8" s="1">
        <v>105.39462361037472</v>
      </c>
      <c r="BK8">
        <v>10800</v>
      </c>
      <c r="BL8">
        <v>21600</v>
      </c>
      <c r="BO8" s="4">
        <v>9000</v>
      </c>
      <c r="BP8" s="5">
        <v>4</v>
      </c>
      <c r="BR8" s="4">
        <v>18000</v>
      </c>
      <c r="BS8" s="5">
        <v>16</v>
      </c>
      <c r="BT8" s="5"/>
      <c r="BU8" s="4">
        <v>36000</v>
      </c>
      <c r="BV8" s="5">
        <v>0</v>
      </c>
      <c r="BW8" s="5"/>
      <c r="BX8" s="1">
        <v>155.74957052384249</v>
      </c>
      <c r="BY8" s="1">
        <v>587.13314522137364</v>
      </c>
      <c r="BZ8" s="1">
        <f>A7-BX8</f>
        <v>-50.354946913467771</v>
      </c>
      <c r="CA8" s="1">
        <f>A7-BY8</f>
        <v>-481.73852161099893</v>
      </c>
      <c r="CB8">
        <f>(A7-day1_mean)*(A8-day1_mean)</f>
        <v>4107.1678833701317</v>
      </c>
      <c r="CC8">
        <f>(A7-day1_mean)*(A9-day1_mean)</f>
        <v>14079.536068106661</v>
      </c>
      <c r="CL8">
        <v>5</v>
      </c>
      <c r="CM8">
        <f t="shared" ca="1" si="11"/>
        <v>0.26069258692745079</v>
      </c>
      <c r="CN8">
        <f t="shared" ca="1" si="6"/>
        <v>65.419664647178152</v>
      </c>
    </row>
    <row r="9" spans="1:92" ht="16" thickBot="1" x14ac:dyDescent="0.4">
      <c r="A9" s="1">
        <v>89.973777878973323</v>
      </c>
      <c r="C9" s="15" t="s">
        <v>6</v>
      </c>
      <c r="D9" s="17">
        <f>MODE(A2:A134)</f>
        <v>159.63427712093153</v>
      </c>
      <c r="F9">
        <v>9.6843226134526699</v>
      </c>
      <c r="G9" s="32">
        <f t="shared" si="1"/>
        <v>2.4210806533631675E-2</v>
      </c>
      <c r="J9">
        <v>7</v>
      </c>
      <c r="K9">
        <v>2.4210806533631675E-2</v>
      </c>
      <c r="L9">
        <f t="shared" si="2"/>
        <v>6.25E-2</v>
      </c>
      <c r="M9">
        <f t="shared" si="3"/>
        <v>3.8289193466368325E-2</v>
      </c>
      <c r="N9">
        <f t="shared" si="7"/>
        <v>-2.9360622037796894E-2</v>
      </c>
      <c r="U9">
        <v>35</v>
      </c>
      <c r="V9">
        <v>70</v>
      </c>
      <c r="W9">
        <v>140</v>
      </c>
      <c r="Y9" s="4">
        <v>35</v>
      </c>
      <c r="Z9" s="5">
        <v>3</v>
      </c>
      <c r="AB9" s="4">
        <v>70</v>
      </c>
      <c r="AC9" s="5">
        <v>7</v>
      </c>
      <c r="AE9" s="4">
        <v>140</v>
      </c>
      <c r="AF9" s="5">
        <v>7</v>
      </c>
      <c r="AN9" s="22">
        <v>70</v>
      </c>
      <c r="AO9" s="22">
        <v>7</v>
      </c>
      <c r="AP9" s="22">
        <f t="shared" si="0"/>
        <v>4.5489902221701728</v>
      </c>
      <c r="AQ9">
        <f t="shared" si="4"/>
        <v>1.3206115286287565</v>
      </c>
      <c r="AS9">
        <v>80</v>
      </c>
      <c r="AT9">
        <v>13</v>
      </c>
      <c r="AU9">
        <v>8.8927290235622216</v>
      </c>
      <c r="AV9">
        <f t="shared" si="8"/>
        <v>1.8970188824139542</v>
      </c>
      <c r="AX9">
        <f t="shared" si="9"/>
        <v>7</v>
      </c>
      <c r="AY9">
        <f t="shared" si="5"/>
        <v>4.8872180451127817E-2</v>
      </c>
      <c r="AZ9" s="1">
        <v>9.6843226134526699</v>
      </c>
      <c r="BA9" s="38">
        <f>-LN(1-AY9)/$BB$3</f>
        <v>10.852719927508879</v>
      </c>
      <c r="BG9" s="1"/>
      <c r="BH9" s="1">
        <f t="shared" si="10"/>
        <v>1221.8542786488351</v>
      </c>
      <c r="BI9" s="1">
        <v>179.65572844351166</v>
      </c>
      <c r="BK9">
        <v>12600</v>
      </c>
      <c r="BL9">
        <v>25200</v>
      </c>
      <c r="BO9" s="4">
        <v>10800</v>
      </c>
      <c r="BP9" s="5">
        <v>5</v>
      </c>
      <c r="BR9" s="4">
        <v>21600</v>
      </c>
      <c r="BS9" s="5">
        <v>10</v>
      </c>
      <c r="BT9" s="5"/>
      <c r="BU9" s="6" t="s">
        <v>26</v>
      </c>
      <c r="BV9" s="6">
        <v>0</v>
      </c>
      <c r="BW9" s="5"/>
      <c r="BX9" s="1">
        <v>105.39462361037472</v>
      </c>
      <c r="BY9" s="1">
        <v>155.74957052384249</v>
      </c>
      <c r="BZ9" s="1">
        <f>A8-BX9</f>
        <v>74.26110483313694</v>
      </c>
      <c r="CA9" s="1">
        <f>A8-BY9</f>
        <v>23.90615791966917</v>
      </c>
      <c r="CB9">
        <f>(A8-day1_mean)*(A9-day1_mean)</f>
        <v>4676.7513688583967</v>
      </c>
      <c r="CC9">
        <f>(A8-day1_mean)*(A10-day1_mean)</f>
        <v>156.39332913396592</v>
      </c>
      <c r="CL9">
        <v>6</v>
      </c>
      <c r="CM9">
        <f t="shared" ca="1" si="11"/>
        <v>0.72391983362213796</v>
      </c>
      <c r="CN9">
        <f t="shared" ca="1" si="6"/>
        <v>278.76734302985079</v>
      </c>
    </row>
    <row r="10" spans="1:92" x14ac:dyDescent="0.35">
      <c r="A10" s="1">
        <v>212.35749467781079</v>
      </c>
      <c r="C10" s="15" t="s">
        <v>7</v>
      </c>
      <c r="D10" s="17">
        <f>STDEV(A2:A134)</f>
        <v>231.10218754054921</v>
      </c>
      <c r="F10">
        <v>11.124227104709675</v>
      </c>
      <c r="G10" s="32">
        <f t="shared" si="1"/>
        <v>2.7810567761774187E-2</v>
      </c>
      <c r="J10">
        <v>8</v>
      </c>
      <c r="K10">
        <v>2.7810567761774187E-2</v>
      </c>
      <c r="L10">
        <f t="shared" si="2"/>
        <v>7.1428571428571425E-2</v>
      </c>
      <c r="M10">
        <f t="shared" si="3"/>
        <v>4.3618003666797238E-2</v>
      </c>
      <c r="N10">
        <f t="shared" si="7"/>
        <v>-3.4689432238225813E-2</v>
      </c>
      <c r="U10">
        <v>40</v>
      </c>
      <c r="V10">
        <v>80</v>
      </c>
      <c r="W10">
        <v>160</v>
      </c>
      <c r="Y10" s="4">
        <v>40</v>
      </c>
      <c r="Z10" s="5">
        <v>5</v>
      </c>
      <c r="AB10" s="4">
        <v>80</v>
      </c>
      <c r="AC10" s="5">
        <v>6</v>
      </c>
      <c r="AE10" s="4">
        <v>160</v>
      </c>
      <c r="AF10" s="5">
        <v>8</v>
      </c>
      <c r="AN10" s="22">
        <v>80</v>
      </c>
      <c r="AO10" s="22">
        <v>6</v>
      </c>
      <c r="AP10" s="22">
        <f t="shared" si="0"/>
        <v>4.3437388013920479</v>
      </c>
      <c r="AQ10">
        <f t="shared" si="4"/>
        <v>0.6315299522925113</v>
      </c>
      <c r="AS10">
        <v>100</v>
      </c>
      <c r="AT10">
        <v>6</v>
      </c>
      <c r="AU10">
        <v>8.108349436299509</v>
      </c>
      <c r="AV10">
        <f t="shared" si="8"/>
        <v>0.54821728891510746</v>
      </c>
      <c r="AX10">
        <f t="shared" si="9"/>
        <v>8</v>
      </c>
      <c r="AY10">
        <f t="shared" si="5"/>
        <v>5.6390977443609019E-2</v>
      </c>
      <c r="AZ10" s="1">
        <v>11.124227104709675</v>
      </c>
      <c r="BA10" s="38">
        <f>-LN(1-AY10)/$BB$3</f>
        <v>12.571710473310363</v>
      </c>
      <c r="BG10" s="1"/>
      <c r="BH10" s="1">
        <f t="shared" si="10"/>
        <v>1311.8280565278085</v>
      </c>
      <c r="BI10" s="1">
        <v>89.973777878973323</v>
      </c>
      <c r="BK10">
        <v>14400</v>
      </c>
      <c r="BL10">
        <v>28800</v>
      </c>
      <c r="BO10" s="4">
        <v>12600</v>
      </c>
      <c r="BP10" s="5">
        <v>10</v>
      </c>
      <c r="BR10" s="4">
        <v>25200</v>
      </c>
      <c r="BS10" s="5">
        <v>14</v>
      </c>
      <c r="BT10" s="5"/>
      <c r="BX10" s="1">
        <v>179.65572844351166</v>
      </c>
      <c r="BY10" s="1">
        <v>105.39462361037472</v>
      </c>
      <c r="BZ10" s="1">
        <f>A9-BX10</f>
        <v>-89.68195056453834</v>
      </c>
      <c r="CA10" s="1">
        <f>A9-BY10</f>
        <v>-15.4208457314014</v>
      </c>
      <c r="CB10">
        <f>(A9-day1_mean)*(A10-day1_mean)</f>
        <v>536.12259855960542</v>
      </c>
      <c r="CC10">
        <f>(A9-day1_mean)*(A11-day1_mean)</f>
        <v>-38070.083753002713</v>
      </c>
      <c r="CL10">
        <v>7</v>
      </c>
      <c r="CM10">
        <f t="shared" ca="1" si="11"/>
        <v>9.3976232374339386E-2</v>
      </c>
      <c r="CN10">
        <f t="shared" ca="1" si="6"/>
        <v>21.375375717994753</v>
      </c>
    </row>
    <row r="11" spans="1:92" x14ac:dyDescent="0.35">
      <c r="A11" s="1">
        <v>517.2607365134229</v>
      </c>
      <c r="C11" s="15" t="s">
        <v>8</v>
      </c>
      <c r="D11" s="17">
        <f>_xlfn.VAR.S(A2:A134)</f>
        <v>53408.221086027173</v>
      </c>
      <c r="F11">
        <v>12.37106279620266</v>
      </c>
      <c r="G11" s="32">
        <f t="shared" si="1"/>
        <v>3.092765699050665E-2</v>
      </c>
      <c r="J11">
        <v>9</v>
      </c>
      <c r="K11">
        <v>3.092765699050665E-2</v>
      </c>
      <c r="L11">
        <f t="shared" si="2"/>
        <v>8.0357142857142863E-2</v>
      </c>
      <c r="M11">
        <f t="shared" si="3"/>
        <v>4.9429485866636216E-2</v>
      </c>
      <c r="N11">
        <f t="shared" si="7"/>
        <v>-4.0500914438064778E-2</v>
      </c>
      <c r="U11">
        <v>45</v>
      </c>
      <c r="V11">
        <v>90</v>
      </c>
      <c r="W11">
        <v>180</v>
      </c>
      <c r="Y11" s="4">
        <v>45</v>
      </c>
      <c r="Z11" s="5">
        <v>2</v>
      </c>
      <c r="AB11" s="4">
        <v>90</v>
      </c>
      <c r="AC11" s="5">
        <v>3</v>
      </c>
      <c r="AE11" s="4">
        <v>180</v>
      </c>
      <c r="AF11" s="5">
        <v>3</v>
      </c>
      <c r="AN11" s="23">
        <v>90</v>
      </c>
      <c r="AO11" s="23">
        <v>3</v>
      </c>
      <c r="AP11" s="23">
        <f t="shared" si="0"/>
        <v>4.1477483690254431</v>
      </c>
      <c r="AQ11">
        <f t="shared" si="4"/>
        <v>0.31760034635613255</v>
      </c>
      <c r="AS11">
        <v>120</v>
      </c>
      <c r="AT11">
        <v>9</v>
      </c>
      <c r="AU11">
        <v>7.3931557350886692</v>
      </c>
      <c r="AV11">
        <f t="shared" si="8"/>
        <v>0.34923496598674969</v>
      </c>
      <c r="AX11">
        <f t="shared" si="9"/>
        <v>9</v>
      </c>
      <c r="AY11">
        <f t="shared" si="5"/>
        <v>6.3909774436090222E-2</v>
      </c>
      <c r="AZ11" s="1">
        <v>12.37106279620266</v>
      </c>
      <c r="BA11" s="38">
        <f>-LN(1-AY11)/$BB$3</f>
        <v>14.304453089585405</v>
      </c>
      <c r="BG11" s="1"/>
      <c r="BH11" s="1">
        <f t="shared" si="10"/>
        <v>1524.1855512056193</v>
      </c>
      <c r="BI11" s="1">
        <v>212.35749467781079</v>
      </c>
      <c r="BK11">
        <v>16200</v>
      </c>
      <c r="BL11">
        <v>32400</v>
      </c>
      <c r="BO11" s="4">
        <v>14400</v>
      </c>
      <c r="BP11" s="5">
        <v>8</v>
      </c>
      <c r="BR11" s="4">
        <v>28800</v>
      </c>
      <c r="BS11" s="5">
        <v>17</v>
      </c>
      <c r="BT11" s="5"/>
      <c r="BX11" s="1">
        <v>89.973777878973323</v>
      </c>
      <c r="BY11" s="1">
        <v>179.65572844351166</v>
      </c>
      <c r="BZ11" s="1">
        <f>A10-BX11</f>
        <v>122.38371679883747</v>
      </c>
      <c r="CA11" s="1">
        <f>A10-BY11</f>
        <v>32.701766234299129</v>
      </c>
      <c r="CB11">
        <f>(A10-day1_mean)*(A11-day1_mean)</f>
        <v>-1273.0860952298951</v>
      </c>
      <c r="CC11">
        <f>(A10-day1_mean)*(A12-day1_mean)</f>
        <v>869.98556788144288</v>
      </c>
      <c r="CL11">
        <v>8</v>
      </c>
      <c r="CM11">
        <f t="shared" ca="1" si="11"/>
        <v>0.3077144495392572</v>
      </c>
      <c r="CN11">
        <f t="shared" ca="1" si="6"/>
        <v>79.653052204797163</v>
      </c>
    </row>
    <row r="12" spans="1:92" x14ac:dyDescent="0.35">
      <c r="A12" s="1">
        <v>11.124227104709675</v>
      </c>
      <c r="C12" s="15" t="s">
        <v>9</v>
      </c>
      <c r="D12" s="17">
        <f>KURT(A2:A134)</f>
        <v>4.0473949182590214</v>
      </c>
      <c r="F12">
        <v>12.893392111313357</v>
      </c>
      <c r="G12" s="32">
        <f t="shared" si="1"/>
        <v>3.2233480278283391E-2</v>
      </c>
      <c r="J12">
        <v>10</v>
      </c>
      <c r="K12">
        <v>3.2233480278283391E-2</v>
      </c>
      <c r="L12">
        <f t="shared" si="2"/>
        <v>8.9285714285714288E-2</v>
      </c>
      <c r="M12">
        <f t="shared" si="3"/>
        <v>5.7052234007430896E-2</v>
      </c>
      <c r="N12">
        <f t="shared" si="7"/>
        <v>-4.8123662578859472E-2</v>
      </c>
      <c r="U12">
        <v>50</v>
      </c>
      <c r="V12">
        <v>100</v>
      </c>
      <c r="W12">
        <v>200</v>
      </c>
      <c r="Y12" s="4">
        <v>50</v>
      </c>
      <c r="Z12" s="5">
        <v>4</v>
      </c>
      <c r="AB12" s="4">
        <v>100</v>
      </c>
      <c r="AC12" s="5">
        <v>3</v>
      </c>
      <c r="AE12" s="4">
        <v>200</v>
      </c>
      <c r="AF12" s="5">
        <v>2</v>
      </c>
      <c r="AN12" s="23">
        <v>100</v>
      </c>
      <c r="AO12" s="23">
        <v>3</v>
      </c>
      <c r="AP12" s="23">
        <f t="shared" si="0"/>
        <v>3.9606010672740668</v>
      </c>
      <c r="AQ12">
        <f t="shared" si="4"/>
        <v>0.23298342720570275</v>
      </c>
      <c r="AS12">
        <v>140</v>
      </c>
      <c r="AT12">
        <v>7</v>
      </c>
      <c r="AU12">
        <v>6.7410454066740062</v>
      </c>
      <c r="AV12">
        <f t="shared" si="8"/>
        <v>9.9476382903815226E-3</v>
      </c>
      <c r="AX12">
        <f t="shared" si="9"/>
        <v>10</v>
      </c>
      <c r="AY12">
        <f t="shared" si="5"/>
        <v>7.1428571428571425E-2</v>
      </c>
      <c r="AZ12" s="1">
        <v>12.893392111313357</v>
      </c>
      <c r="BA12" s="38">
        <f>-LN(1-AY12)/$BB$3</f>
        <v>16.051169587499984</v>
      </c>
      <c r="BG12" s="1"/>
      <c r="BH12" s="1">
        <f t="shared" si="10"/>
        <v>2041.4462877190422</v>
      </c>
      <c r="BI12" s="1">
        <v>517.2607365134229</v>
      </c>
      <c r="BK12">
        <v>18000</v>
      </c>
      <c r="BO12" s="4">
        <v>16200</v>
      </c>
      <c r="BP12" s="5">
        <v>11</v>
      </c>
      <c r="BR12" s="4">
        <v>32400</v>
      </c>
      <c r="BS12" s="5">
        <v>1</v>
      </c>
      <c r="BT12" s="5"/>
      <c r="BX12" s="1">
        <v>212.35749467781079</v>
      </c>
      <c r="BY12" s="1">
        <v>89.973777878973323</v>
      </c>
      <c r="BZ12" s="1">
        <f>A11-BX12</f>
        <v>304.90324183561211</v>
      </c>
      <c r="CA12" s="1">
        <f>A11-BY12</f>
        <v>427.28695863444955</v>
      </c>
      <c r="CB12">
        <f>(A11-day1_mean)*(A12-day1_mean)</f>
        <v>-61777.704432035564</v>
      </c>
      <c r="CC12">
        <f>(A11-day1_mean)*(A13-day1_mean)</f>
        <v>-28429.710442151947</v>
      </c>
      <c r="CL12">
        <v>9</v>
      </c>
      <c r="CM12">
        <f t="shared" ca="1" si="11"/>
        <v>0.71650891755574508</v>
      </c>
      <c r="CN12">
        <f t="shared" ca="1" si="6"/>
        <v>273.02996262573032</v>
      </c>
    </row>
    <row r="13" spans="1:92" ht="16" thickBot="1" x14ac:dyDescent="0.4">
      <c r="A13" s="1">
        <v>122.0368480262469</v>
      </c>
      <c r="C13" s="15" t="s">
        <v>10</v>
      </c>
      <c r="D13" s="17">
        <f>SKEW(A2:A134)</f>
        <v>1.8902168486096547</v>
      </c>
      <c r="F13">
        <v>15.76222535007391</v>
      </c>
      <c r="G13" s="32">
        <f t="shared" si="1"/>
        <v>3.9405563375184777E-2</v>
      </c>
      <c r="J13">
        <v>11</v>
      </c>
      <c r="K13">
        <v>3.9405563375184777E-2</v>
      </c>
      <c r="L13">
        <f t="shared" si="2"/>
        <v>9.8214285714285712E-2</v>
      </c>
      <c r="M13">
        <f t="shared" si="3"/>
        <v>5.8808722339100936E-2</v>
      </c>
      <c r="N13">
        <f t="shared" si="7"/>
        <v>-4.9880150910529511E-2</v>
      </c>
      <c r="U13">
        <v>55</v>
      </c>
      <c r="V13">
        <v>110</v>
      </c>
      <c r="W13">
        <v>220</v>
      </c>
      <c r="Y13" s="4">
        <v>55</v>
      </c>
      <c r="Z13" s="5">
        <v>2</v>
      </c>
      <c r="AB13" s="4">
        <v>110</v>
      </c>
      <c r="AC13" s="5">
        <v>7</v>
      </c>
      <c r="AE13" s="4">
        <v>220</v>
      </c>
      <c r="AF13" s="5">
        <v>4</v>
      </c>
      <c r="AN13" s="24">
        <v>110</v>
      </c>
      <c r="AO13" s="24">
        <v>7</v>
      </c>
      <c r="AP13" s="24">
        <f t="shared" si="0"/>
        <v>3.7818978921756985</v>
      </c>
      <c r="AQ13">
        <f t="shared" si="4"/>
        <v>2.7383555748051611</v>
      </c>
      <c r="AS13">
        <v>160</v>
      </c>
      <c r="AT13">
        <v>8</v>
      </c>
      <c r="AU13">
        <v>6.1464542075273441</v>
      </c>
      <c r="AV13">
        <f t="shared" si="8"/>
        <v>0.55896162060161281</v>
      </c>
      <c r="AX13">
        <f t="shared" si="9"/>
        <v>11</v>
      </c>
      <c r="AY13">
        <f t="shared" si="5"/>
        <v>7.8947368421052627E-2</v>
      </c>
      <c r="AZ13" s="1">
        <v>15.76222535007391</v>
      </c>
      <c r="BA13" s="38">
        <f>-LN(1-AY13)/$BB$3</f>
        <v>17.812087188366402</v>
      </c>
      <c r="BG13" s="1"/>
      <c r="BH13" s="1">
        <f t="shared" si="10"/>
        <v>2052.5705148237516</v>
      </c>
      <c r="BI13" s="1">
        <v>11.124227104709675</v>
      </c>
      <c r="BK13">
        <v>19800</v>
      </c>
      <c r="BO13" s="4">
        <v>18000</v>
      </c>
      <c r="BP13" s="5">
        <v>5</v>
      </c>
      <c r="BR13" s="6" t="s">
        <v>26</v>
      </c>
      <c r="BS13" s="6">
        <v>0</v>
      </c>
      <c r="BT13" s="5"/>
      <c r="BX13" s="1">
        <v>517.2607365134229</v>
      </c>
      <c r="BY13" s="1">
        <v>212.35749467781079</v>
      </c>
      <c r="BZ13" s="1">
        <f>A12-BX13</f>
        <v>-506.13650940871321</v>
      </c>
      <c r="CA13" s="1">
        <f>A12-BY13</f>
        <v>-201.2332675731011</v>
      </c>
      <c r="CB13">
        <f>(A12-day1_mean)*(A13-day1_mean)</f>
        <v>19427.938044719718</v>
      </c>
      <c r="CC13">
        <f>(A12-day1_mean)*(A14-day1_mean)</f>
        <v>17656.187815684247</v>
      </c>
      <c r="CL13">
        <v>10</v>
      </c>
      <c r="CM13">
        <f t="shared" ca="1" si="11"/>
        <v>0.15809484114441652</v>
      </c>
      <c r="CN13">
        <f t="shared" ca="1" si="6"/>
        <v>37.272807923439075</v>
      </c>
    </row>
    <row r="14" spans="1:92" x14ac:dyDescent="0.35">
      <c r="A14" s="1">
        <v>130.65986969802154</v>
      </c>
      <c r="C14" s="15" t="s">
        <v>11</v>
      </c>
      <c r="D14" s="16">
        <f>MAX(A2:A134)-MIN(A2:A134)</f>
        <v>1139.5433597841202</v>
      </c>
      <c r="F14">
        <v>16.719146530823835</v>
      </c>
      <c r="G14" s="32">
        <f t="shared" si="1"/>
        <v>4.1797866327059591E-2</v>
      </c>
      <c r="J14">
        <v>12</v>
      </c>
      <c r="K14">
        <v>4.1797866327059591E-2</v>
      </c>
      <c r="L14">
        <f t="shared" si="2"/>
        <v>0.10714285714285714</v>
      </c>
      <c r="M14">
        <f t="shared" si="3"/>
        <v>6.5344990815797546E-2</v>
      </c>
      <c r="N14">
        <f t="shared" si="7"/>
        <v>-5.6416419387226122E-2</v>
      </c>
      <c r="U14">
        <v>60</v>
      </c>
      <c r="V14">
        <v>120</v>
      </c>
      <c r="W14">
        <v>240</v>
      </c>
      <c r="Y14" s="4">
        <v>60</v>
      </c>
      <c r="Z14" s="5">
        <v>0</v>
      </c>
      <c r="AB14" s="4">
        <v>120</v>
      </c>
      <c r="AC14" s="5">
        <v>2</v>
      </c>
      <c r="AE14" s="4">
        <v>240</v>
      </c>
      <c r="AF14" s="5">
        <v>6</v>
      </c>
      <c r="AN14" s="24">
        <v>120</v>
      </c>
      <c r="AO14" s="24">
        <v>2</v>
      </c>
      <c r="AP14" s="24">
        <f t="shared" si="0"/>
        <v>3.6112578429129707</v>
      </c>
      <c r="AQ14">
        <f t="shared" si="4"/>
        <v>0.71890514310504328</v>
      </c>
      <c r="AS14">
        <v>180</v>
      </c>
      <c r="AT14">
        <v>3</v>
      </c>
      <c r="AU14">
        <v>5.6043086859832432</v>
      </c>
      <c r="AV14">
        <f t="shared" si="8"/>
        <v>1.2102159448945182</v>
      </c>
      <c r="AX14">
        <f t="shared" si="9"/>
        <v>12</v>
      </c>
      <c r="AY14">
        <f t="shared" si="5"/>
        <v>8.646616541353383E-2</v>
      </c>
      <c r="AZ14" s="1">
        <v>16.719146530823835</v>
      </c>
      <c r="BA14" s="38">
        <f>-LN(1-AY14)/$BB$3</f>
        <v>19.587438701029793</v>
      </c>
      <c r="BG14" s="1"/>
      <c r="BH14" s="1">
        <f t="shared" si="10"/>
        <v>2174.6073628499985</v>
      </c>
      <c r="BI14" s="1">
        <v>122.0368480262469</v>
      </c>
      <c r="BK14">
        <v>21600</v>
      </c>
      <c r="BO14" s="4">
        <v>19800</v>
      </c>
      <c r="BP14" s="5">
        <v>6</v>
      </c>
      <c r="BX14" s="1">
        <v>11.124227104709675</v>
      </c>
      <c r="BY14" s="1">
        <v>517.2607365134229</v>
      </c>
      <c r="BZ14" s="1">
        <f>A13-BX14</f>
        <v>110.91262092153723</v>
      </c>
      <c r="CA14" s="1">
        <f>A13-BY14</f>
        <v>-395.223888487176</v>
      </c>
      <c r="CB14">
        <f>(A13-day1_mean)*(A14-day1_mean)</f>
        <v>8125.26641653355</v>
      </c>
      <c r="CC14">
        <f>(A13-day1_mean)*(A15-day1_mean)</f>
        <v>14174.553332337933</v>
      </c>
      <c r="CL14">
        <v>11</v>
      </c>
      <c r="CM14">
        <f t="shared" ca="1" si="11"/>
        <v>0.81499587839007048</v>
      </c>
      <c r="CN14">
        <f t="shared" ca="1" si="6"/>
        <v>365.47184344351103</v>
      </c>
    </row>
    <row r="15" spans="1:92" x14ac:dyDescent="0.35">
      <c r="A15" s="1">
        <v>66.683367283429732</v>
      </c>
      <c r="F15">
        <v>18.954829899839801</v>
      </c>
      <c r="G15" s="32">
        <f t="shared" si="1"/>
        <v>4.7387074749599502E-2</v>
      </c>
      <c r="J15">
        <v>13</v>
      </c>
      <c r="K15">
        <v>4.7387074749599502E-2</v>
      </c>
      <c r="L15">
        <f t="shared" si="2"/>
        <v>0.11607142857142858</v>
      </c>
      <c r="M15">
        <f t="shared" si="3"/>
        <v>6.8684353821829081E-2</v>
      </c>
      <c r="N15">
        <f t="shared" si="7"/>
        <v>-5.9755782393257635E-2</v>
      </c>
      <c r="U15">
        <v>65</v>
      </c>
      <c r="V15">
        <v>130</v>
      </c>
      <c r="W15">
        <v>260</v>
      </c>
      <c r="Y15" s="4">
        <v>65</v>
      </c>
      <c r="Z15" s="5">
        <v>2</v>
      </c>
      <c r="AB15" s="4">
        <v>130</v>
      </c>
      <c r="AC15" s="5">
        <v>2</v>
      </c>
      <c r="AE15" s="4">
        <v>260</v>
      </c>
      <c r="AF15" s="5">
        <v>1</v>
      </c>
      <c r="AH15" s="35"/>
      <c r="AI15" s="35"/>
      <c r="AJ15" s="35"/>
      <c r="AK15" s="35"/>
      <c r="AL15" s="35"/>
      <c r="AN15" s="25">
        <v>130</v>
      </c>
      <c r="AO15" s="25">
        <v>2</v>
      </c>
      <c r="AP15" s="25">
        <f t="shared" si="0"/>
        <v>3.4483171095076828</v>
      </c>
      <c r="AQ15">
        <f t="shared" si="4"/>
        <v>0.60830323403527331</v>
      </c>
      <c r="AS15">
        <v>200</v>
      </c>
      <c r="AT15">
        <v>2</v>
      </c>
      <c r="AU15">
        <v>5.1099828921400956</v>
      </c>
      <c r="AV15">
        <f t="shared" si="8"/>
        <v>1.8927643777988024</v>
      </c>
      <c r="AX15">
        <f t="shared" si="9"/>
        <v>13</v>
      </c>
      <c r="AY15">
        <f t="shared" si="5"/>
        <v>9.3984962406015032E-2</v>
      </c>
      <c r="AZ15" s="1">
        <v>18.954829899839801</v>
      </c>
      <c r="BA15" s="38">
        <f>-LN(1-AY15)/$BB$3</f>
        <v>21.377462706585352</v>
      </c>
      <c r="BG15" s="1"/>
      <c r="BH15" s="1">
        <f t="shared" si="10"/>
        <v>2305.2672325480198</v>
      </c>
      <c r="BI15" s="1">
        <v>130.65986969802154</v>
      </c>
      <c r="BK15">
        <v>23400</v>
      </c>
      <c r="BO15" s="4">
        <v>21600</v>
      </c>
      <c r="BP15" s="5">
        <v>4</v>
      </c>
      <c r="BX15" s="1">
        <v>122.0368480262469</v>
      </c>
      <c r="BY15" s="1">
        <v>11.124227104709675</v>
      </c>
      <c r="BZ15" s="1">
        <f>A14-BX15</f>
        <v>8.6230216717746373</v>
      </c>
      <c r="CA15" s="1">
        <f>A14-BY15</f>
        <v>119.53564259331186</v>
      </c>
      <c r="CB15">
        <f>(A14-day1_mean)*(A15-day1_mean)</f>
        <v>12881.890773128729</v>
      </c>
      <c r="CC15">
        <f>(A14-day1_mean)*(A16-day1_mean)</f>
        <v>283.60432239075959</v>
      </c>
      <c r="CL15">
        <v>12</v>
      </c>
      <c r="CM15">
        <f t="shared" ca="1" si="11"/>
        <v>0.24037454082860721</v>
      </c>
      <c r="CN15">
        <f t="shared" ca="1" si="6"/>
        <v>59.547501574841888</v>
      </c>
    </row>
    <row r="16" spans="1:92" x14ac:dyDescent="0.35">
      <c r="A16" s="1">
        <v>213.29133002417313</v>
      </c>
      <c r="F16">
        <v>22.381777065934926</v>
      </c>
      <c r="G16" s="32">
        <f t="shared" si="1"/>
        <v>5.5954442664837317E-2</v>
      </c>
      <c r="J16">
        <v>14</v>
      </c>
      <c r="K16">
        <v>5.5954442664837317E-2</v>
      </c>
      <c r="L16">
        <f t="shared" si="2"/>
        <v>0.125</v>
      </c>
      <c r="M16">
        <f t="shared" si="3"/>
        <v>6.9045557335162683E-2</v>
      </c>
      <c r="N16">
        <f t="shared" si="7"/>
        <v>-6.0116985906591258E-2</v>
      </c>
      <c r="U16">
        <v>70</v>
      </c>
      <c r="V16">
        <v>140</v>
      </c>
      <c r="W16">
        <v>280</v>
      </c>
      <c r="Y16" s="4">
        <v>70</v>
      </c>
      <c r="Z16" s="5">
        <v>5</v>
      </c>
      <c r="AB16" s="4">
        <v>140</v>
      </c>
      <c r="AC16" s="5">
        <v>5</v>
      </c>
      <c r="AE16" s="4">
        <v>280</v>
      </c>
      <c r="AF16" s="5">
        <v>1</v>
      </c>
      <c r="AH16" s="35"/>
      <c r="AI16" s="35"/>
      <c r="AJ16" s="35"/>
      <c r="AK16" s="35"/>
      <c r="AL16" s="35"/>
      <c r="AN16" s="25">
        <v>140</v>
      </c>
      <c r="AO16" s="25">
        <v>5</v>
      </c>
      <c r="AP16" s="25">
        <f t="shared" si="0"/>
        <v>3.2927282971663239</v>
      </c>
      <c r="AQ16">
        <f t="shared" si="4"/>
        <v>0.88521627180870532</v>
      </c>
      <c r="AS16">
        <v>230</v>
      </c>
      <c r="AT16">
        <v>5</v>
      </c>
      <c r="AU16">
        <v>6.8324313347269978</v>
      </c>
      <c r="AV16">
        <f t="shared" si="8"/>
        <v>0.49145090993051799</v>
      </c>
      <c r="AX16">
        <f t="shared" si="9"/>
        <v>14</v>
      </c>
      <c r="AY16">
        <f t="shared" si="5"/>
        <v>0.10150375939849623</v>
      </c>
      <c r="AZ16" s="1">
        <v>22.381777065934926</v>
      </c>
      <c r="BA16" s="38">
        <f>-LN(1-AY16)/$BB$3</f>
        <v>23.182403750791917</v>
      </c>
      <c r="BG16" s="1"/>
      <c r="BH16" s="1">
        <f t="shared" si="10"/>
        <v>2371.9505998314494</v>
      </c>
      <c r="BI16" s="1">
        <v>66.683367283429732</v>
      </c>
      <c r="BK16">
        <v>25200</v>
      </c>
      <c r="BO16" s="4">
        <v>23400</v>
      </c>
      <c r="BP16" s="5">
        <v>6</v>
      </c>
      <c r="BX16" s="1">
        <v>130.65986969802154</v>
      </c>
      <c r="BY16" s="1">
        <v>122.0368480262469</v>
      </c>
      <c r="BZ16" s="1">
        <f>A15-BX16</f>
        <v>-63.976502414591806</v>
      </c>
      <c r="CA16" s="1">
        <f>A15-BY16</f>
        <v>-55.353480742817169</v>
      </c>
      <c r="CB16">
        <f>(A15-day1_mean)*(A16-day1_mean)</f>
        <v>494.74865031249089</v>
      </c>
      <c r="CC16">
        <f>(A15-day1_mean)*(A17-day1_mean)</f>
        <v>32308.177194538304</v>
      </c>
      <c r="CL16">
        <v>13</v>
      </c>
      <c r="CM16">
        <f t="shared" ca="1" si="11"/>
        <v>0.89124044004926839</v>
      </c>
      <c r="CN16">
        <f t="shared" ca="1" si="6"/>
        <v>480.53368483942228</v>
      </c>
    </row>
    <row r="17" spans="1:92" x14ac:dyDescent="0.35">
      <c r="A17" s="1">
        <v>1.0720761779603787</v>
      </c>
      <c r="F17">
        <v>23.770693771624416</v>
      </c>
      <c r="G17" s="32">
        <f t="shared" si="1"/>
        <v>5.9426734429061039E-2</v>
      </c>
      <c r="J17">
        <v>15</v>
      </c>
      <c r="K17">
        <v>5.9426734429061039E-2</v>
      </c>
      <c r="L17">
        <f t="shared" si="2"/>
        <v>0.13392857142857142</v>
      </c>
      <c r="M17">
        <f t="shared" si="3"/>
        <v>7.4501836999510379E-2</v>
      </c>
      <c r="N17">
        <f t="shared" si="7"/>
        <v>-6.5573265570938954E-2</v>
      </c>
      <c r="U17">
        <v>75</v>
      </c>
      <c r="V17">
        <v>150</v>
      </c>
      <c r="W17">
        <v>300</v>
      </c>
      <c r="Y17" s="4">
        <v>75</v>
      </c>
      <c r="Z17" s="5">
        <v>3</v>
      </c>
      <c r="AB17" s="4">
        <v>150</v>
      </c>
      <c r="AC17" s="5">
        <v>3</v>
      </c>
      <c r="AE17" s="4">
        <v>300</v>
      </c>
      <c r="AF17" s="5">
        <v>4</v>
      </c>
      <c r="AN17" s="26">
        <v>150</v>
      </c>
      <c r="AO17" s="26">
        <v>3</v>
      </c>
      <c r="AP17" s="26">
        <f t="shared" si="0"/>
        <v>3.1441596856235163</v>
      </c>
      <c r="AQ17">
        <f t="shared" si="4"/>
        <v>6.6097199369661757E-3</v>
      </c>
      <c r="AS17">
        <v>260</v>
      </c>
      <c r="AT17">
        <v>6</v>
      </c>
      <c r="AU17">
        <v>5.9486904817937702</v>
      </c>
      <c r="AV17">
        <f t="shared" si="8"/>
        <v>4.4256238690058174E-4</v>
      </c>
      <c r="AX17">
        <f t="shared" si="9"/>
        <v>15</v>
      </c>
      <c r="AY17">
        <f t="shared" si="5"/>
        <v>0.10902255639097744</v>
      </c>
      <c r="AZ17" s="1">
        <v>23.770693771624416</v>
      </c>
      <c r="BA17" s="38">
        <f>-LN(1-AY17)/$BB$3</f>
        <v>25.002512544570887</v>
      </c>
      <c r="BG17" s="1"/>
      <c r="BH17" s="1">
        <f t="shared" si="10"/>
        <v>2585.2419298556224</v>
      </c>
      <c r="BI17" s="1">
        <v>213.29133002417313</v>
      </c>
      <c r="BK17">
        <v>27000</v>
      </c>
      <c r="BO17" s="4">
        <v>25200</v>
      </c>
      <c r="BP17" s="5">
        <v>8</v>
      </c>
      <c r="BX17" s="1">
        <v>66.683367283429732</v>
      </c>
      <c r="BY17" s="1">
        <v>130.65986969802154</v>
      </c>
      <c r="BZ17" s="1">
        <f>A16-BX17</f>
        <v>146.6079627407434</v>
      </c>
      <c r="CA17" s="1">
        <f>A16-BY17</f>
        <v>82.631460326151597</v>
      </c>
      <c r="CB17">
        <f>(A16-day1_mean)*(A17-day1_mean)</f>
        <v>711.28833975605892</v>
      </c>
      <c r="CC17">
        <f>(A16-day1_mean)*(A18-day1_mean)</f>
        <v>629.89622373060229</v>
      </c>
      <c r="CL17">
        <v>14</v>
      </c>
      <c r="CM17">
        <f t="shared" ca="1" si="11"/>
        <v>0.58646867126900482</v>
      </c>
      <c r="CN17">
        <f t="shared" ca="1" si="6"/>
        <v>191.25521184382112</v>
      </c>
    </row>
    <row r="18" spans="1:92" x14ac:dyDescent="0.35">
      <c r="A18" s="1">
        <v>25.733799079470685</v>
      </c>
      <c r="F18">
        <v>24.452648250022651</v>
      </c>
      <c r="G18" s="32">
        <f t="shared" si="1"/>
        <v>6.1131620625056629E-2</v>
      </c>
      <c r="J18">
        <v>16</v>
      </c>
      <c r="K18">
        <v>6.1131620625056629E-2</v>
      </c>
      <c r="L18">
        <f t="shared" si="2"/>
        <v>0.14285714285714285</v>
      </c>
      <c r="M18">
        <f t="shared" si="3"/>
        <v>8.172552223208622E-2</v>
      </c>
      <c r="N18">
        <f t="shared" si="7"/>
        <v>-7.2796950803514796E-2</v>
      </c>
      <c r="U18">
        <v>80</v>
      </c>
      <c r="V18">
        <v>160</v>
      </c>
      <c r="W18">
        <v>320</v>
      </c>
      <c r="Y18" s="4">
        <v>80</v>
      </c>
      <c r="Z18" s="5">
        <v>3</v>
      </c>
      <c r="AB18" s="4">
        <v>160</v>
      </c>
      <c r="AC18" s="5">
        <v>5</v>
      </c>
      <c r="AE18" s="4">
        <v>320</v>
      </c>
      <c r="AF18" s="5">
        <v>2</v>
      </c>
      <c r="AN18" s="26">
        <v>160</v>
      </c>
      <c r="AO18" s="26">
        <v>5</v>
      </c>
      <c r="AP18" s="26">
        <f t="shared" si="0"/>
        <v>3.0022945219038277</v>
      </c>
      <c r="AQ18">
        <f t="shared" si="4"/>
        <v>1.3292590543997582</v>
      </c>
      <c r="AS18">
        <v>300</v>
      </c>
      <c r="AT18">
        <v>5</v>
      </c>
      <c r="AU18">
        <v>6.7522801151744272</v>
      </c>
      <c r="AV18">
        <f t="shared" si="8"/>
        <v>0.4547331493454172</v>
      </c>
      <c r="AX18">
        <f t="shared" si="9"/>
        <v>16</v>
      </c>
      <c r="AY18">
        <f t="shared" si="5"/>
        <v>0.11654135338345864</v>
      </c>
      <c r="AZ18" s="1">
        <v>24.452648250022651</v>
      </c>
      <c r="BA18" s="38">
        <f>-LN(1-AY18)/$BB$3</f>
        <v>26.838046173000734</v>
      </c>
      <c r="BG18" s="1"/>
      <c r="BH18" s="1">
        <f t="shared" si="10"/>
        <v>2586.3140060335827</v>
      </c>
      <c r="BI18" s="1">
        <v>1.0720761779603787</v>
      </c>
      <c r="BK18">
        <v>28800</v>
      </c>
      <c r="BO18" s="4">
        <v>27000</v>
      </c>
      <c r="BP18" s="5">
        <v>2</v>
      </c>
      <c r="BX18" s="1">
        <v>213.29133002417313</v>
      </c>
      <c r="BY18" s="1">
        <v>66.683367283429732</v>
      </c>
      <c r="BZ18" s="1">
        <f>A17-BX18</f>
        <v>-212.21925384621275</v>
      </c>
      <c r="CA18" s="1">
        <f>A17-BY18</f>
        <v>-65.611291105469348</v>
      </c>
      <c r="CB18">
        <f>(A17-day1_mean)*(A18-day1_mean)</f>
        <v>41133.611577525204</v>
      </c>
      <c r="CC18">
        <f>(A17-day1_mean)*(A19-day1_mean)</f>
        <v>-18809.031598499205</v>
      </c>
      <c r="CL18">
        <v>15</v>
      </c>
      <c r="CM18">
        <f t="shared" ca="1" si="11"/>
        <v>0.2533115827404544</v>
      </c>
      <c r="CN18">
        <f t="shared" ca="1" si="6"/>
        <v>63.26800694849797</v>
      </c>
    </row>
    <row r="19" spans="1:92" x14ac:dyDescent="0.35">
      <c r="A19" s="1">
        <v>303.86462511496416</v>
      </c>
      <c r="D19" s="1"/>
      <c r="F19">
        <v>25.733799079470685</v>
      </c>
      <c r="G19" s="32">
        <f t="shared" si="1"/>
        <v>6.4334497698676718E-2</v>
      </c>
      <c r="J19">
        <v>17</v>
      </c>
      <c r="K19">
        <v>6.4334497698676718E-2</v>
      </c>
      <c r="L19">
        <f t="shared" si="2"/>
        <v>0.15178571428571427</v>
      </c>
      <c r="M19">
        <f t="shared" si="3"/>
        <v>8.7451216587037556E-2</v>
      </c>
      <c r="N19">
        <f t="shared" si="7"/>
        <v>-7.8522645158466131E-2</v>
      </c>
      <c r="U19">
        <v>85</v>
      </c>
      <c r="V19">
        <v>170</v>
      </c>
      <c r="W19">
        <v>340</v>
      </c>
      <c r="Y19" s="4">
        <v>85</v>
      </c>
      <c r="Z19" s="5">
        <v>2</v>
      </c>
      <c r="AB19" s="4">
        <v>170</v>
      </c>
      <c r="AC19" s="5">
        <v>2</v>
      </c>
      <c r="AE19" s="4">
        <v>340</v>
      </c>
      <c r="AF19" s="5">
        <v>4</v>
      </c>
      <c r="AN19" s="14">
        <v>170</v>
      </c>
      <c r="AO19" s="14">
        <v>2</v>
      </c>
      <c r="AP19" s="14">
        <f t="shared" si="0"/>
        <v>2.8668303449944554</v>
      </c>
      <c r="AQ19">
        <f t="shared" si="4"/>
        <v>0.26209951639278461</v>
      </c>
      <c r="AS19">
        <v>340</v>
      </c>
      <c r="AT19">
        <v>6</v>
      </c>
      <c r="AU19">
        <v>5.6136488951993258</v>
      </c>
      <c r="AV19">
        <f t="shared" si="8"/>
        <v>2.6590044900804487E-2</v>
      </c>
      <c r="AX19">
        <f t="shared" si="9"/>
        <v>17</v>
      </c>
      <c r="AY19">
        <f t="shared" si="5"/>
        <v>0.12406015037593984</v>
      </c>
      <c r="AZ19" s="1">
        <v>25.733799079470685</v>
      </c>
      <c r="BA19" s="38">
        <f>-LN(1-AY19)/$BB$3</f>
        <v>28.689268313243609</v>
      </c>
      <c r="BG19" s="1"/>
      <c r="BH19" s="1">
        <f t="shared" si="10"/>
        <v>2612.0478051130535</v>
      </c>
      <c r="BI19" s="1">
        <v>25.733799079470685</v>
      </c>
      <c r="BK19">
        <v>30600</v>
      </c>
      <c r="BO19" s="4">
        <v>28800</v>
      </c>
      <c r="BP19" s="5">
        <v>15</v>
      </c>
      <c r="BX19" s="1">
        <v>1.0720761779603787</v>
      </c>
      <c r="BY19" s="1">
        <v>213.29133002417313</v>
      </c>
      <c r="BZ19" s="1">
        <f>A18-BX19</f>
        <v>24.661722901510306</v>
      </c>
      <c r="CA19" s="1">
        <f>A18-BY19</f>
        <v>-187.55753094470245</v>
      </c>
      <c r="CB19">
        <f>(A18-day1_mean)*(A19-day1_mean)</f>
        <v>-16656.730208718851</v>
      </c>
      <c r="CC19">
        <f>(A18-day1_mean)*(A20-day1_mean)</f>
        <v>-22597.19404417678</v>
      </c>
      <c r="CE19" s="35"/>
      <c r="CF19" s="35"/>
      <c r="CG19" s="35"/>
      <c r="CH19" s="35"/>
      <c r="CI19" s="35"/>
      <c r="CJ19" s="35"/>
      <c r="CL19">
        <v>16</v>
      </c>
      <c r="CM19">
        <f t="shared" ca="1" si="11"/>
        <v>0.42481815824403668</v>
      </c>
      <c r="CN19">
        <f t="shared" ca="1" si="6"/>
        <v>119.79014838882532</v>
      </c>
    </row>
    <row r="20" spans="1:92" x14ac:dyDescent="0.35">
      <c r="A20" s="1">
        <v>334.98969084410561</v>
      </c>
      <c r="F20">
        <v>27.719137155777823</v>
      </c>
      <c r="G20" s="32">
        <f t="shared" si="1"/>
        <v>6.9297842889444558E-2</v>
      </c>
      <c r="J20">
        <v>18</v>
      </c>
      <c r="K20">
        <v>6.9297842889444558E-2</v>
      </c>
      <c r="L20">
        <f t="shared" si="2"/>
        <v>0.16071428571428573</v>
      </c>
      <c r="M20">
        <f t="shared" si="3"/>
        <v>9.1416442824841168E-2</v>
      </c>
      <c r="N20">
        <f t="shared" si="7"/>
        <v>-8.2487871396269716E-2</v>
      </c>
      <c r="U20">
        <v>90</v>
      </c>
      <c r="V20">
        <v>180</v>
      </c>
      <c r="W20">
        <v>360</v>
      </c>
      <c r="Y20" s="4">
        <v>90</v>
      </c>
      <c r="Z20" s="5">
        <v>1</v>
      </c>
      <c r="AB20" s="4">
        <v>180</v>
      </c>
      <c r="AC20" s="5">
        <v>1</v>
      </c>
      <c r="AE20" s="4">
        <v>360</v>
      </c>
      <c r="AF20" s="5">
        <v>5</v>
      </c>
      <c r="AN20" s="14">
        <v>180</v>
      </c>
      <c r="AO20" s="14">
        <v>1</v>
      </c>
      <c r="AP20" s="14">
        <f t="shared" si="0"/>
        <v>2.7374783409887877</v>
      </c>
      <c r="AQ20">
        <f t="shared" si="4"/>
        <v>1.1027780348810858</v>
      </c>
      <c r="AS20">
        <v>390</v>
      </c>
      <c r="AT20">
        <v>7</v>
      </c>
      <c r="AU20">
        <v>5.7052057843570916</v>
      </c>
      <c r="AV20">
        <f t="shared" si="8"/>
        <v>0.2938530395273472</v>
      </c>
      <c r="AX20">
        <f t="shared" si="9"/>
        <v>18</v>
      </c>
      <c r="AY20">
        <f t="shared" si="5"/>
        <v>0.13157894736842105</v>
      </c>
      <c r="AZ20" s="1">
        <v>27.719137155777823</v>
      </c>
      <c r="BA20" s="38">
        <f>-LN(1-AY20)/$BB$3</f>
        <v>30.556449461865309</v>
      </c>
      <c r="BG20" s="1"/>
      <c r="BH20" s="1">
        <f t="shared" si="10"/>
        <v>2915.9124302280179</v>
      </c>
      <c r="BI20" s="1">
        <v>303.86462511496416</v>
      </c>
      <c r="BO20" s="4">
        <v>30600</v>
      </c>
      <c r="BP20" s="5">
        <v>1</v>
      </c>
      <c r="BX20" s="1">
        <v>25.733799079470685</v>
      </c>
      <c r="BY20" s="1">
        <v>1.0720761779603787</v>
      </c>
      <c r="BZ20" s="1">
        <f>A19-BX20</f>
        <v>278.13082603549344</v>
      </c>
      <c r="CA20" s="1">
        <f>A19-BY20</f>
        <v>302.7925489370038</v>
      </c>
      <c r="CB20">
        <f>(A19-day1_mean)*(A20-day1_mean)</f>
        <v>10332.944774695396</v>
      </c>
      <c r="CC20">
        <f>(A19-day1_mean)*(A21-day1_mean)</f>
        <v>-18225.897441361416</v>
      </c>
      <c r="CE20" s="35"/>
      <c r="CF20" s="35"/>
      <c r="CG20" s="35"/>
      <c r="CH20" s="35"/>
      <c r="CI20" s="35"/>
      <c r="CJ20" s="35"/>
      <c r="CL20">
        <v>17</v>
      </c>
      <c r="CM20">
        <f t="shared" ca="1" si="11"/>
        <v>0.35272314091475754</v>
      </c>
      <c r="CN20">
        <f t="shared" ca="1" si="6"/>
        <v>94.21329753666285</v>
      </c>
    </row>
    <row r="21" spans="1:92" ht="16" thickBot="1" x14ac:dyDescent="0.4">
      <c r="A21" s="1">
        <v>7.7538044275553251</v>
      </c>
      <c r="F21">
        <v>31.301795187285435</v>
      </c>
      <c r="G21" s="32">
        <f t="shared" si="1"/>
        <v>7.825448796821359E-2</v>
      </c>
      <c r="J21">
        <v>19</v>
      </c>
      <c r="K21">
        <v>7.825448796821359E-2</v>
      </c>
      <c r="L21">
        <f t="shared" si="2"/>
        <v>0.16964285714285715</v>
      </c>
      <c r="M21">
        <f t="shared" si="3"/>
        <v>9.1388369174643561E-2</v>
      </c>
      <c r="N21">
        <f t="shared" si="7"/>
        <v>-8.2459797746072136E-2</v>
      </c>
      <c r="U21">
        <v>95</v>
      </c>
      <c r="V21">
        <v>190</v>
      </c>
      <c r="W21">
        <v>380</v>
      </c>
      <c r="Y21" s="4">
        <v>95</v>
      </c>
      <c r="Z21" s="5">
        <v>2</v>
      </c>
      <c r="AB21" s="4">
        <v>190</v>
      </c>
      <c r="AC21" s="5">
        <v>2</v>
      </c>
      <c r="AE21" s="4">
        <v>380</v>
      </c>
      <c r="AF21" s="5">
        <v>1</v>
      </c>
      <c r="AN21" s="27">
        <v>190</v>
      </c>
      <c r="AO21" s="27">
        <v>2</v>
      </c>
      <c r="AP21" s="27">
        <f t="shared" si="0"/>
        <v>2.6139627273260304</v>
      </c>
      <c r="AQ21">
        <f t="shared" si="4"/>
        <v>0.1442064290378085</v>
      </c>
      <c r="AS21">
        <v>450</v>
      </c>
      <c r="AT21">
        <v>4</v>
      </c>
      <c r="AU21">
        <v>5.3161136150373824</v>
      </c>
      <c r="AV21">
        <f t="shared" si="8"/>
        <v>0.32583108133489108</v>
      </c>
      <c r="AX21">
        <f t="shared" si="9"/>
        <v>19</v>
      </c>
      <c r="AY21">
        <f t="shared" si="5"/>
        <v>0.13909774436090225</v>
      </c>
      <c r="AZ21" s="1">
        <v>31.301795187285435</v>
      </c>
      <c r="BA21" s="38">
        <f>-LN(1-AY21)/$BB$3</f>
        <v>32.439867172039477</v>
      </c>
      <c r="BG21" s="1"/>
      <c r="BH21" s="1">
        <f t="shared" si="10"/>
        <v>3250.9021210721235</v>
      </c>
      <c r="BI21" s="1">
        <v>334.98969084410561</v>
      </c>
      <c r="BO21" s="6" t="s">
        <v>26</v>
      </c>
      <c r="BP21" s="6">
        <v>0</v>
      </c>
      <c r="BX21" s="1">
        <v>303.86462511496416</v>
      </c>
      <c r="BY21" s="1">
        <v>25.733799079470685</v>
      </c>
      <c r="BZ21" s="1">
        <f>A20-BX21</f>
        <v>31.125065729141454</v>
      </c>
      <c r="CA21" s="1">
        <f>A20-BY21</f>
        <v>309.25589176463495</v>
      </c>
      <c r="CB21">
        <f>(A20-day1_mean)*(A21-day1_mean)</f>
        <v>-24725.989792169825</v>
      </c>
      <c r="CC21">
        <f>(A20-day1_mean)*(A22-day1_mean)</f>
        <v>-21096.929574425816</v>
      </c>
      <c r="CL21">
        <v>18</v>
      </c>
      <c r="CM21">
        <f t="shared" ca="1" si="11"/>
        <v>0.66537931272919737</v>
      </c>
      <c r="CN21">
        <f t="shared" ca="1" si="6"/>
        <v>237.1153930542018</v>
      </c>
    </row>
    <row r="22" spans="1:92" x14ac:dyDescent="0.35">
      <c r="A22" s="1">
        <v>38.405163708046175</v>
      </c>
      <c r="F22">
        <v>32.778159783836955</v>
      </c>
      <c r="G22" s="32">
        <f t="shared" si="1"/>
        <v>8.1945399459592394E-2</v>
      </c>
      <c r="J22">
        <v>20</v>
      </c>
      <c r="K22">
        <v>8.1945399459592394E-2</v>
      </c>
      <c r="L22">
        <f t="shared" si="2"/>
        <v>0.17857142857142858</v>
      </c>
      <c r="M22">
        <f t="shared" si="3"/>
        <v>9.6626029111836181E-2</v>
      </c>
      <c r="N22">
        <f t="shared" si="7"/>
        <v>-8.7697457683264757E-2</v>
      </c>
      <c r="U22">
        <v>100</v>
      </c>
      <c r="V22">
        <v>200</v>
      </c>
      <c r="W22">
        <v>400</v>
      </c>
      <c r="Y22" s="4">
        <v>100</v>
      </c>
      <c r="Z22" s="5">
        <v>1</v>
      </c>
      <c r="AB22" s="4">
        <v>200</v>
      </c>
      <c r="AC22" s="5">
        <v>0</v>
      </c>
      <c r="AE22" s="4">
        <v>400</v>
      </c>
      <c r="AF22" s="5">
        <v>2</v>
      </c>
      <c r="AN22" s="27">
        <v>200</v>
      </c>
      <c r="AO22" s="27">
        <v>0</v>
      </c>
      <c r="AP22" s="27">
        <f t="shared" si="0"/>
        <v>2.4960201648140647</v>
      </c>
      <c r="AQ22">
        <f t="shared" si="4"/>
        <v>2.4960201648140647</v>
      </c>
      <c r="AS22">
        <v>540</v>
      </c>
      <c r="AT22">
        <v>5</v>
      </c>
      <c r="AU22">
        <v>5.6628227518727785</v>
      </c>
      <c r="AV22">
        <f t="shared" si="8"/>
        <v>7.7582156399811156E-2</v>
      </c>
      <c r="AX22">
        <f t="shared" si="9"/>
        <v>20</v>
      </c>
      <c r="AY22">
        <f t="shared" si="5"/>
        <v>0.14661654135338345</v>
      </c>
      <c r="AZ22" s="1">
        <v>32.778159783836955</v>
      </c>
      <c r="BA22" s="38">
        <f>-LN(1-AY22)/$BB$3</f>
        <v>34.339806301155448</v>
      </c>
      <c r="BG22" s="1"/>
      <c r="BH22" s="1">
        <f t="shared" si="10"/>
        <v>3258.6559254996787</v>
      </c>
      <c r="BI22" s="1">
        <v>7.7538044275553251</v>
      </c>
      <c r="BX22" s="1">
        <v>334.98969084410561</v>
      </c>
      <c r="BY22" s="1">
        <v>303.86462511496416</v>
      </c>
      <c r="BZ22" s="1">
        <f>A21-BX22</f>
        <v>-327.23588641655027</v>
      </c>
      <c r="CA22" s="1">
        <f>A21-BY22</f>
        <v>-296.11082068740882</v>
      </c>
      <c r="CB22">
        <f>(A21-day1_mean)*(A22-day1_mean)</f>
        <v>37212.090370670201</v>
      </c>
      <c r="CC22">
        <f>(A21-day1_mean)*(A23-day1_mean)</f>
        <v>-7713.8670252817083</v>
      </c>
      <c r="CL22">
        <v>19</v>
      </c>
      <c r="CM22">
        <f t="shared" ca="1" si="11"/>
        <v>0.42535630083433418</v>
      </c>
      <c r="CN22">
        <f t="shared" ca="1" si="6"/>
        <v>119.99288733955815</v>
      </c>
    </row>
    <row r="23" spans="1:92" x14ac:dyDescent="0.35">
      <c r="A23" s="1">
        <v>253.52878063938169</v>
      </c>
      <c r="F23">
        <v>33.087240260559803</v>
      </c>
      <c r="G23" s="32">
        <f t="shared" si="1"/>
        <v>8.2718100651399507E-2</v>
      </c>
      <c r="J23">
        <v>21</v>
      </c>
      <c r="K23">
        <v>8.2718100651399507E-2</v>
      </c>
      <c r="L23">
        <f t="shared" si="2"/>
        <v>0.1875</v>
      </c>
      <c r="M23">
        <f t="shared" si="3"/>
        <v>0.10478189934860049</v>
      </c>
      <c r="N23">
        <f t="shared" si="7"/>
        <v>-9.5853327920029069E-2</v>
      </c>
      <c r="U23">
        <v>105</v>
      </c>
      <c r="V23">
        <v>210</v>
      </c>
      <c r="W23">
        <v>420</v>
      </c>
      <c r="Y23" s="4">
        <v>105</v>
      </c>
      <c r="Z23" s="5">
        <v>1</v>
      </c>
      <c r="AB23" s="4">
        <v>210</v>
      </c>
      <c r="AC23" s="5">
        <v>1</v>
      </c>
      <c r="AE23" s="4">
        <v>420</v>
      </c>
      <c r="AF23" s="5">
        <v>2</v>
      </c>
      <c r="AN23" s="28">
        <v>210</v>
      </c>
      <c r="AO23" s="28">
        <v>1</v>
      </c>
      <c r="AP23" s="28">
        <f t="shared" si="0"/>
        <v>2.3833991961819327</v>
      </c>
      <c r="AQ23">
        <f t="shared" si="4"/>
        <v>0.80296802107788046</v>
      </c>
      <c r="AS23">
        <v>680</v>
      </c>
      <c r="AT23">
        <v>7</v>
      </c>
      <c r="AU23">
        <v>5.2329046767469869</v>
      </c>
      <c r="AV23">
        <f t="shared" si="8"/>
        <v>0.59672898215372006</v>
      </c>
      <c r="AX23">
        <f t="shared" si="9"/>
        <v>21</v>
      </c>
      <c r="AY23">
        <f t="shared" si="5"/>
        <v>0.15413533834586465</v>
      </c>
      <c r="AZ23" s="1">
        <v>33.087240260559803</v>
      </c>
      <c r="BA23" s="38">
        <f>-LN(1-AY23)/$BB$3</f>
        <v>36.256559269383104</v>
      </c>
      <c r="BG23" s="1"/>
      <c r="BH23" s="1">
        <f t="shared" si="10"/>
        <v>3297.0610892077248</v>
      </c>
      <c r="BI23" s="1">
        <v>38.405163708046175</v>
      </c>
      <c r="BX23" s="1">
        <v>7.7538044275553251</v>
      </c>
      <c r="BY23" s="1">
        <v>334.98969084410561</v>
      </c>
      <c r="BZ23" s="1">
        <f>A22-BX23</f>
        <v>30.651359280490851</v>
      </c>
      <c r="CA23" s="1">
        <f>A22-BY23</f>
        <v>-296.58452713605942</v>
      </c>
      <c r="CB23">
        <f>(A22-day1_mean)*(A23-day1_mean)</f>
        <v>-6581.6944335384942</v>
      </c>
      <c r="CC23">
        <f>(A22-day1_mean)*(A24-day1_mean)</f>
        <v>33016.156123017972</v>
      </c>
      <c r="CL23">
        <v>20</v>
      </c>
      <c r="CM23">
        <f t="shared" ca="1" si="11"/>
        <v>0.19883333532375658</v>
      </c>
      <c r="CN23">
        <f t="shared" ca="1" si="6"/>
        <v>48.015402621927016</v>
      </c>
    </row>
    <row r="24" spans="1:92" x14ac:dyDescent="0.35">
      <c r="A24" s="1">
        <v>31.301795187285435</v>
      </c>
      <c r="F24">
        <v>35.299383127632581</v>
      </c>
      <c r="G24" s="32">
        <f t="shared" si="1"/>
        <v>8.8248457819081458E-2</v>
      </c>
      <c r="J24">
        <v>22</v>
      </c>
      <c r="K24">
        <v>8.8248457819081458E-2</v>
      </c>
      <c r="L24">
        <f t="shared" si="2"/>
        <v>0.19642857142857142</v>
      </c>
      <c r="M24">
        <f t="shared" si="3"/>
        <v>0.10818011360948997</v>
      </c>
      <c r="N24">
        <f t="shared" si="7"/>
        <v>-9.9251542180918542E-2</v>
      </c>
      <c r="U24">
        <v>110</v>
      </c>
      <c r="V24">
        <v>220</v>
      </c>
      <c r="W24">
        <v>440</v>
      </c>
      <c r="Y24" s="4">
        <v>110</v>
      </c>
      <c r="Z24" s="5">
        <v>6</v>
      </c>
      <c r="AB24" s="4">
        <v>220</v>
      </c>
      <c r="AC24" s="5">
        <v>3</v>
      </c>
      <c r="AE24" s="4">
        <v>440</v>
      </c>
      <c r="AF24" s="5">
        <v>0</v>
      </c>
      <c r="AN24" s="28">
        <v>220</v>
      </c>
      <c r="AO24" s="28">
        <v>3</v>
      </c>
      <c r="AP24" s="28">
        <f t="shared" si="0"/>
        <v>2.2758597099650775</v>
      </c>
      <c r="AQ24">
        <f t="shared" si="4"/>
        <v>0.23040926352174329</v>
      </c>
      <c r="AS24">
        <v>1160</v>
      </c>
      <c r="AT24">
        <v>6</v>
      </c>
      <c r="AU24">
        <v>5.1312985760388319</v>
      </c>
      <c r="AV24">
        <f t="shared" si="8"/>
        <v>0.1470665081771009</v>
      </c>
      <c r="AX24">
        <f t="shared" si="9"/>
        <v>22</v>
      </c>
      <c r="AY24">
        <f t="shared" si="5"/>
        <v>0.16165413533834586</v>
      </c>
      <c r="AZ24" s="1">
        <v>35.299383127632581</v>
      </c>
      <c r="BA24" s="38">
        <f>-LN(1-AY24)/$BB$3</f>
        <v>38.19042632978072</v>
      </c>
      <c r="BG24" s="1"/>
      <c r="BH24" s="1">
        <f t="shared" si="10"/>
        <v>3550.5898698471065</v>
      </c>
      <c r="BI24" s="1">
        <v>253.52878063938169</v>
      </c>
      <c r="BX24" s="1">
        <v>38.405163708046175</v>
      </c>
      <c r="BY24" s="1">
        <v>7.7538044275553251</v>
      </c>
      <c r="BZ24" s="1">
        <f>A23-BX24</f>
        <v>215.1236169313355</v>
      </c>
      <c r="CA24" s="1">
        <f>A23-BY24</f>
        <v>245.77497621182636</v>
      </c>
      <c r="CB24">
        <f>(A23-day1_mean)*(A24-day1_mean)</f>
        <v>-6844.072329235134</v>
      </c>
      <c r="CC24">
        <f>(A23-day1_mean)*(A25-day1_mean)</f>
        <v>-2205.1923615332871</v>
      </c>
      <c r="CL24">
        <v>21</v>
      </c>
      <c r="CM24">
        <f t="shared" ca="1" si="11"/>
        <v>0.45536978938028716</v>
      </c>
      <c r="CN24">
        <f t="shared" ca="1" si="6"/>
        <v>131.61154544473987</v>
      </c>
    </row>
    <row r="25" spans="1:92" ht="16" thickBot="1" x14ac:dyDescent="0.4">
      <c r="A25" s="1">
        <v>156.89040030461402</v>
      </c>
      <c r="F25">
        <v>37.8675408696487</v>
      </c>
      <c r="G25" s="32">
        <f t="shared" si="1"/>
        <v>9.4668852174121743E-2</v>
      </c>
      <c r="J25">
        <v>23</v>
      </c>
      <c r="K25">
        <v>9.4668852174121743E-2</v>
      </c>
      <c r="L25">
        <f t="shared" si="2"/>
        <v>0.20535714285714285</v>
      </c>
      <c r="M25">
        <f t="shared" si="3"/>
        <v>0.11068829068302111</v>
      </c>
      <c r="N25">
        <f t="shared" si="7"/>
        <v>-0.10175971925444968</v>
      </c>
      <c r="U25">
        <v>115</v>
      </c>
      <c r="V25">
        <v>230</v>
      </c>
      <c r="W25">
        <v>460</v>
      </c>
      <c r="Y25" s="4">
        <v>115</v>
      </c>
      <c r="Z25" s="5">
        <v>2</v>
      </c>
      <c r="AB25" s="4">
        <v>230</v>
      </c>
      <c r="AC25" s="5">
        <v>1</v>
      </c>
      <c r="AE25" s="4">
        <v>460</v>
      </c>
      <c r="AF25" s="5">
        <v>1</v>
      </c>
      <c r="AN25" s="28">
        <v>230</v>
      </c>
      <c r="AO25" s="28">
        <v>1</v>
      </c>
      <c r="AP25" s="28">
        <f t="shared" si="0"/>
        <v>2.1731724285799876</v>
      </c>
      <c r="AQ25">
        <f t="shared" si="4"/>
        <v>0.63332919610046834</v>
      </c>
      <c r="AS25" s="6" t="s">
        <v>26</v>
      </c>
      <c r="AT25" s="6">
        <v>0</v>
      </c>
      <c r="AX25">
        <f t="shared" si="9"/>
        <v>23</v>
      </c>
      <c r="AY25">
        <f t="shared" si="5"/>
        <v>0.16917293233082706</v>
      </c>
      <c r="AZ25" s="1">
        <v>37.8675408696487</v>
      </c>
      <c r="BA25" s="38">
        <f>-LN(1-AY25)/$BB$3</f>
        <v>40.141715850570868</v>
      </c>
      <c r="BG25" s="1"/>
      <c r="BH25" s="1">
        <f t="shared" si="10"/>
        <v>3581.8916650343917</v>
      </c>
      <c r="BI25" s="1">
        <v>31.301795187285435</v>
      </c>
      <c r="BX25" s="1">
        <v>253.52878063938169</v>
      </c>
      <c r="BY25" s="1">
        <v>38.405163708046175</v>
      </c>
      <c r="BZ25" s="1">
        <f>A24-BX25</f>
        <v>-222.22698545209624</v>
      </c>
      <c r="CA25" s="1">
        <f>A24-BY25</f>
        <v>-7.1033685207607391</v>
      </c>
      <c r="CB25">
        <f>(A24-day1_mean)*(A25-day1_mean)</f>
        <v>11062.041245589508</v>
      </c>
      <c r="CC25">
        <f>(A24-day1_mean)*(A26-day1_mean)</f>
        <v>27360.95844151171</v>
      </c>
      <c r="CL25">
        <v>22</v>
      </c>
      <c r="CM25">
        <f t="shared" ca="1" si="11"/>
        <v>0.50330071108480867</v>
      </c>
      <c r="CN25">
        <f t="shared" ca="1" si="6"/>
        <v>151.56446002533053</v>
      </c>
    </row>
    <row r="26" spans="1:92" x14ac:dyDescent="0.35">
      <c r="A26" s="1">
        <v>68.925976732602805</v>
      </c>
      <c r="F26">
        <v>38.405163708046175</v>
      </c>
      <c r="G26" s="32">
        <f t="shared" si="1"/>
        <v>9.6012909270115437E-2</v>
      </c>
      <c r="J26">
        <v>24</v>
      </c>
      <c r="K26">
        <v>9.6012909270115437E-2</v>
      </c>
      <c r="L26">
        <f t="shared" si="2"/>
        <v>0.21428571428571427</v>
      </c>
      <c r="M26">
        <f t="shared" si="3"/>
        <v>0.11827280501559884</v>
      </c>
      <c r="N26">
        <f t="shared" si="7"/>
        <v>-0.10934423358702741</v>
      </c>
      <c r="U26">
        <v>120</v>
      </c>
      <c r="V26">
        <v>240</v>
      </c>
      <c r="W26">
        <v>480</v>
      </c>
      <c r="Y26" s="4">
        <v>120</v>
      </c>
      <c r="Z26" s="5">
        <v>0</v>
      </c>
      <c r="AB26" s="4">
        <v>240</v>
      </c>
      <c r="AC26" s="5">
        <v>5</v>
      </c>
      <c r="AE26" s="4">
        <v>480</v>
      </c>
      <c r="AF26" s="5">
        <v>1</v>
      </c>
      <c r="AN26" s="29">
        <v>240</v>
      </c>
      <c r="AO26" s="29">
        <v>5</v>
      </c>
      <c r="AP26" s="29">
        <f t="shared" si="0"/>
        <v>2.0751184194972812</v>
      </c>
      <c r="AQ26">
        <f t="shared" si="4"/>
        <v>4.1226236438287716</v>
      </c>
      <c r="AX26">
        <f t="shared" si="9"/>
        <v>24</v>
      </c>
      <c r="AY26">
        <f t="shared" si="5"/>
        <v>0.17669172932330826</v>
      </c>
      <c r="AZ26" s="1">
        <v>38.405163708046175</v>
      </c>
      <c r="BA26" s="38">
        <f>-LN(1-AY26)/$BB$3</f>
        <v>42.110744610247025</v>
      </c>
      <c r="BG26" s="1"/>
      <c r="BH26" s="1">
        <f t="shared" si="10"/>
        <v>3738.7820653390058</v>
      </c>
      <c r="BI26" s="1">
        <v>156.89040030461402</v>
      </c>
      <c r="BX26" s="1">
        <v>31.301795187285435</v>
      </c>
      <c r="BY26" s="1">
        <v>253.52878063938169</v>
      </c>
      <c r="BZ26" s="1">
        <f>A25-BX26</f>
        <v>125.58860511732858</v>
      </c>
      <c r="CA26" s="1">
        <f>A25-BY26</f>
        <v>-96.638380334767675</v>
      </c>
      <c r="CB26">
        <f>(A25-day1_mean)*(A26-day1_mean)</f>
        <v>8815.8297658134579</v>
      </c>
      <c r="CC26">
        <f>(A25-day1_mean)*(A27-day1_mean)</f>
        <v>-23758.582266829977</v>
      </c>
      <c r="CL26">
        <v>23</v>
      </c>
      <c r="CM26">
        <f t="shared" ca="1" si="11"/>
        <v>0.92878460339319613</v>
      </c>
      <c r="CN26">
        <f t="shared" ca="1" si="6"/>
        <v>572.24521215731193</v>
      </c>
    </row>
    <row r="27" spans="1:92" x14ac:dyDescent="0.35">
      <c r="A27" s="1">
        <v>614.54939780528809</v>
      </c>
      <c r="F27">
        <v>38.654025999275305</v>
      </c>
      <c r="G27" s="32">
        <f t="shared" si="1"/>
        <v>9.6635064998188261E-2</v>
      </c>
      <c r="J27">
        <v>25</v>
      </c>
      <c r="K27">
        <v>9.6635064998188261E-2</v>
      </c>
      <c r="L27">
        <f t="shared" si="2"/>
        <v>0.22321428571428573</v>
      </c>
      <c r="M27">
        <f t="shared" si="3"/>
        <v>0.12657922071609745</v>
      </c>
      <c r="N27">
        <f t="shared" si="7"/>
        <v>-0.11765064928752601</v>
      </c>
      <c r="U27">
        <v>125</v>
      </c>
      <c r="V27">
        <v>250</v>
      </c>
      <c r="W27">
        <v>500</v>
      </c>
      <c r="Y27" s="4">
        <v>125</v>
      </c>
      <c r="Z27" s="5">
        <v>2</v>
      </c>
      <c r="AB27" s="4">
        <v>250</v>
      </c>
      <c r="AC27" s="5">
        <v>0</v>
      </c>
      <c r="AE27" s="4">
        <v>500</v>
      </c>
      <c r="AF27" s="5">
        <v>1</v>
      </c>
      <c r="AN27" s="29">
        <v>250</v>
      </c>
      <c r="AO27" s="29">
        <v>0</v>
      </c>
      <c r="AP27" s="29">
        <f t="shared" si="0"/>
        <v>1.9814886284705115</v>
      </c>
      <c r="AQ27">
        <f t="shared" si="4"/>
        <v>1.9814886284705115</v>
      </c>
      <c r="AS27" s="2" t="s">
        <v>32</v>
      </c>
      <c r="AT27">
        <f>SUM(AV4:AV21)</f>
        <v>10.068096413119894</v>
      </c>
      <c r="AX27">
        <f t="shared" si="9"/>
        <v>25</v>
      </c>
      <c r="AY27">
        <f t="shared" si="5"/>
        <v>0.18421052631578946</v>
      </c>
      <c r="AZ27" s="1">
        <v>38.654025999275305</v>
      </c>
      <c r="BA27" s="38">
        <f>-LN(1-AY27)/$BB$3</f>
        <v>44.097838106218234</v>
      </c>
      <c r="BG27" s="1"/>
      <c r="BH27" s="1">
        <f t="shared" si="10"/>
        <v>3807.7080420716088</v>
      </c>
      <c r="BI27" s="1">
        <v>68.925976732602805</v>
      </c>
      <c r="BX27" s="1">
        <v>156.89040030461402</v>
      </c>
      <c r="BY27" s="1">
        <v>31.301795187285435</v>
      </c>
      <c r="BZ27" s="1">
        <f>A26-BX27</f>
        <v>-87.964423572011214</v>
      </c>
      <c r="CA27" s="1">
        <f>A26-BY27</f>
        <v>37.62418154531737</v>
      </c>
      <c r="CB27">
        <f>(A26-day1_mean)*(A27-day1_mean)</f>
        <v>-58764.704234957833</v>
      </c>
      <c r="CC27">
        <f>(A26-day1_mean)*(A28-day1_mean)</f>
        <v>-10029.48637580011</v>
      </c>
      <c r="CL27">
        <v>24</v>
      </c>
      <c r="CM27">
        <f t="shared" ca="1" si="11"/>
        <v>0.54390615983205592</v>
      </c>
      <c r="CN27">
        <f t="shared" ca="1" si="6"/>
        <v>170.03674333669582</v>
      </c>
    </row>
    <row r="28" spans="1:92" x14ac:dyDescent="0.35">
      <c r="A28" s="1">
        <v>284.51189102642013</v>
      </c>
      <c r="F28">
        <v>39.533992110459167</v>
      </c>
      <c r="G28" s="32">
        <f t="shared" si="1"/>
        <v>9.8834980276147913E-2</v>
      </c>
      <c r="J28">
        <v>26</v>
      </c>
      <c r="K28">
        <v>9.8834980276147913E-2</v>
      </c>
      <c r="L28">
        <f t="shared" si="2"/>
        <v>0.23214285714285715</v>
      </c>
      <c r="M28">
        <f t="shared" si="3"/>
        <v>0.13330787686670925</v>
      </c>
      <c r="N28">
        <f t="shared" si="7"/>
        <v>-0.12437930543813781</v>
      </c>
      <c r="U28">
        <v>130</v>
      </c>
      <c r="V28">
        <v>260</v>
      </c>
      <c r="W28">
        <v>520</v>
      </c>
      <c r="Y28" s="4">
        <v>130</v>
      </c>
      <c r="Z28" s="5">
        <v>0</v>
      </c>
      <c r="AB28" s="4">
        <v>260</v>
      </c>
      <c r="AC28" s="5">
        <v>1</v>
      </c>
      <c r="AE28" s="4">
        <v>520</v>
      </c>
      <c r="AF28" s="5">
        <v>3</v>
      </c>
      <c r="AN28" s="29">
        <v>260</v>
      </c>
      <c r="AO28" s="29">
        <v>1</v>
      </c>
      <c r="AP28" s="29">
        <f t="shared" si="0"/>
        <v>1.8920834338259773</v>
      </c>
      <c r="AQ28">
        <f t="shared" si="4"/>
        <v>0.42060135334388271</v>
      </c>
      <c r="AS28" s="2" t="s">
        <v>33</v>
      </c>
      <c r="AT28">
        <f>21-1-1</f>
        <v>19</v>
      </c>
      <c r="AX28">
        <f t="shared" si="9"/>
        <v>26</v>
      </c>
      <c r="AY28">
        <f t="shared" si="5"/>
        <v>0.19172932330827067</v>
      </c>
      <c r="AZ28" s="1">
        <v>39.533992110459167</v>
      </c>
      <c r="BA28" s="38">
        <f>-LN(1-AY28)/$BB$3</f>
        <v>46.103330877742998</v>
      </c>
      <c r="BG28" s="1"/>
      <c r="BH28" s="1">
        <f t="shared" si="10"/>
        <v>4422.2574398768966</v>
      </c>
      <c r="BI28" s="1">
        <v>614.54939780528809</v>
      </c>
      <c r="BX28" s="1">
        <v>68.925976732602805</v>
      </c>
      <c r="BY28" s="1">
        <v>156.89040030461402</v>
      </c>
      <c r="BZ28" s="1">
        <f>A27-BX28</f>
        <v>545.62342107268523</v>
      </c>
      <c r="CA28" s="1">
        <f>A27-BY28</f>
        <v>457.6589975006741</v>
      </c>
      <c r="CB28">
        <f>(A27-day1_mean)*(A28-day1_mean)</f>
        <v>27029.375961584268</v>
      </c>
      <c r="CC28">
        <f>(A27-day1_mean)*(A29-day1_mean)</f>
        <v>-84007.859873127454</v>
      </c>
      <c r="CL28">
        <v>25</v>
      </c>
      <c r="CM28">
        <f t="shared" ca="1" si="11"/>
        <v>1.011497758609381E-2</v>
      </c>
      <c r="CN28">
        <f t="shared" ca="1" si="6"/>
        <v>2.201975241126366</v>
      </c>
    </row>
    <row r="29" spans="1:92" x14ac:dyDescent="0.35">
      <c r="A29" s="1">
        <v>5.4942250843665299</v>
      </c>
      <c r="F29">
        <v>40.861560288812839</v>
      </c>
      <c r="G29" s="32">
        <f t="shared" si="1"/>
        <v>0.10215390072203209</v>
      </c>
      <c r="J29">
        <v>27</v>
      </c>
      <c r="K29">
        <v>0.10215390072203209</v>
      </c>
      <c r="L29">
        <f t="shared" si="2"/>
        <v>0.24107142857142858</v>
      </c>
      <c r="M29">
        <f t="shared" si="3"/>
        <v>0.13891752784939648</v>
      </c>
      <c r="N29">
        <f t="shared" si="7"/>
        <v>-0.12998895642082506</v>
      </c>
      <c r="U29">
        <v>135</v>
      </c>
      <c r="V29">
        <v>270</v>
      </c>
      <c r="W29">
        <v>540</v>
      </c>
      <c r="Y29" s="4">
        <v>135</v>
      </c>
      <c r="Z29" s="5">
        <v>1</v>
      </c>
      <c r="AB29" s="4">
        <v>270</v>
      </c>
      <c r="AC29" s="5">
        <v>1</v>
      </c>
      <c r="AE29" s="4">
        <v>540</v>
      </c>
      <c r="AF29" s="5">
        <v>0</v>
      </c>
      <c r="AN29" s="23">
        <v>270</v>
      </c>
      <c r="AO29" s="23">
        <v>1</v>
      </c>
      <c r="AP29" s="23">
        <f t="shared" si="0"/>
        <v>1.8067122208629836</v>
      </c>
      <c r="AQ29">
        <f t="shared" si="4"/>
        <v>0.36020379990502149</v>
      </c>
      <c r="AS29" s="2" t="s">
        <v>34</v>
      </c>
      <c r="AT29" t="s">
        <v>35</v>
      </c>
      <c r="AX29">
        <f t="shared" si="9"/>
        <v>27</v>
      </c>
      <c r="AY29">
        <f t="shared" si="5"/>
        <v>0.19924812030075187</v>
      </c>
      <c r="AZ29" s="1">
        <v>40.861560288812839</v>
      </c>
      <c r="BA29" s="38">
        <f>-LN(1-AY29)/$BB$3</f>
        <v>48.127566843954668</v>
      </c>
      <c r="BG29" s="1"/>
      <c r="BH29" s="1">
        <f t="shared" si="10"/>
        <v>4706.7693309033166</v>
      </c>
      <c r="BI29" s="1">
        <v>284.51189102642013</v>
      </c>
      <c r="BX29" s="1">
        <v>614.54939780528809</v>
      </c>
      <c r="BY29" s="1">
        <v>68.925976732602805</v>
      </c>
      <c r="BZ29" s="1">
        <f>A28-BX29</f>
        <v>-330.03750677886796</v>
      </c>
      <c r="CA29" s="1">
        <f>A28-BY29</f>
        <v>215.58591429381732</v>
      </c>
      <c r="CB29">
        <f>(A28-day1_mean)*(A29-day1_mean)</f>
        <v>-14337.784849369473</v>
      </c>
      <c r="CC29">
        <f>(A28-day1_mean)*(A30-day1_mean)</f>
        <v>-13575.385724686736</v>
      </c>
      <c r="CL29">
        <v>26</v>
      </c>
      <c r="CM29">
        <f t="shared" ca="1" si="11"/>
        <v>0.1453670598999619</v>
      </c>
      <c r="CN29">
        <f t="shared" ca="1" si="6"/>
        <v>34.02291552020246</v>
      </c>
    </row>
    <row r="30" spans="1:92" x14ac:dyDescent="0.35">
      <c r="A30" s="1">
        <v>16.719146530823835</v>
      </c>
      <c r="F30">
        <v>43.065168767633054</v>
      </c>
      <c r="G30" s="32">
        <f t="shared" si="1"/>
        <v>0.10766292191908264</v>
      </c>
      <c r="J30">
        <v>28</v>
      </c>
      <c r="K30">
        <v>0.10766292191908264</v>
      </c>
      <c r="L30">
        <f t="shared" si="2"/>
        <v>0.25</v>
      </c>
      <c r="M30">
        <f t="shared" si="3"/>
        <v>0.14233707808091736</v>
      </c>
      <c r="N30">
        <f t="shared" si="7"/>
        <v>-0.13340850665234594</v>
      </c>
      <c r="U30">
        <v>140</v>
      </c>
      <c r="V30">
        <v>280</v>
      </c>
      <c r="W30">
        <v>560</v>
      </c>
      <c r="Y30" s="4">
        <v>140</v>
      </c>
      <c r="Z30" s="5">
        <v>4</v>
      </c>
      <c r="AB30" s="4">
        <v>280</v>
      </c>
      <c r="AC30" s="5">
        <v>0</v>
      </c>
      <c r="AE30" s="4">
        <v>560</v>
      </c>
      <c r="AF30" s="5">
        <v>1</v>
      </c>
      <c r="AH30" s="35"/>
      <c r="AI30" s="35"/>
      <c r="AJ30" s="35"/>
      <c r="AK30" s="35"/>
      <c r="AL30" s="35"/>
      <c r="AN30" s="23">
        <v>280</v>
      </c>
      <c r="AO30" s="23">
        <v>0</v>
      </c>
      <c r="AP30" s="23">
        <f t="shared" si="0"/>
        <v>1.7251929754572548</v>
      </c>
      <c r="AQ30">
        <f t="shared" si="4"/>
        <v>1.7251929754572548</v>
      </c>
      <c r="AS30" s="2" t="s">
        <v>70</v>
      </c>
      <c r="AT30" s="9">
        <f>CHIINV(0.05,19)</f>
        <v>30.143527205646155</v>
      </c>
      <c r="AX30">
        <f t="shared" si="9"/>
        <v>28</v>
      </c>
      <c r="AY30">
        <f t="shared" si="5"/>
        <v>0.20676691729323307</v>
      </c>
      <c r="AZ30" s="1">
        <v>43.065168767633054</v>
      </c>
      <c r="BA30" s="38">
        <f>-LN(1-AY30)/$BB$3</f>
        <v>50.170899657831619</v>
      </c>
      <c r="BG30" s="1"/>
      <c r="BH30" s="1">
        <f t="shared" si="10"/>
        <v>4712.2635559876835</v>
      </c>
      <c r="BI30" s="1">
        <v>5.4942250843665299</v>
      </c>
      <c r="BX30" s="1">
        <v>284.51189102642013</v>
      </c>
      <c r="BY30" s="1">
        <v>614.54939780528809</v>
      </c>
      <c r="BZ30" s="1">
        <f>A29-BX30</f>
        <v>-279.01766594205361</v>
      </c>
      <c r="CA30" s="1">
        <f>A29-BY30</f>
        <v>-609.05517272092152</v>
      </c>
      <c r="CB30">
        <f>(A29-day1_mean)*(A30-day1_mean)</f>
        <v>42192.579780753978</v>
      </c>
      <c r="CC30">
        <f>(A29-day1_mean)*(A31-day1_mean)</f>
        <v>7388.7353234753609</v>
      </c>
      <c r="CL30">
        <v>27</v>
      </c>
      <c r="CM30">
        <f t="shared" ca="1" si="11"/>
        <v>0.84537026728681397</v>
      </c>
      <c r="CN30">
        <f t="shared" ca="1" si="6"/>
        <v>404.31640446575693</v>
      </c>
    </row>
    <row r="31" spans="1:92" x14ac:dyDescent="0.35">
      <c r="A31" s="1">
        <v>181.5901337815589</v>
      </c>
      <c r="F31">
        <v>48.399974272427976</v>
      </c>
      <c r="G31" s="32">
        <f t="shared" si="1"/>
        <v>0.12099993568106994</v>
      </c>
      <c r="J31">
        <v>29</v>
      </c>
      <c r="K31">
        <v>0.12099993568106994</v>
      </c>
      <c r="L31">
        <f t="shared" si="2"/>
        <v>0.25892857142857145</v>
      </c>
      <c r="M31">
        <f t="shared" si="3"/>
        <v>0.13792863574750153</v>
      </c>
      <c r="N31">
        <f t="shared" si="7"/>
        <v>-0.12900006431893007</v>
      </c>
      <c r="U31">
        <v>145</v>
      </c>
      <c r="V31">
        <v>290</v>
      </c>
      <c r="W31">
        <v>580</v>
      </c>
      <c r="Y31" s="4">
        <v>145</v>
      </c>
      <c r="Z31" s="5">
        <v>2</v>
      </c>
      <c r="AB31" s="4">
        <v>290</v>
      </c>
      <c r="AC31" s="5">
        <v>3</v>
      </c>
      <c r="AE31" s="4">
        <v>580</v>
      </c>
      <c r="AF31" s="5">
        <v>0</v>
      </c>
      <c r="AH31" s="35"/>
      <c r="AI31" s="35"/>
      <c r="AJ31" s="35"/>
      <c r="AK31" s="35"/>
      <c r="AL31" s="35"/>
      <c r="AN31" s="23">
        <v>290</v>
      </c>
      <c r="AO31" s="23">
        <v>3</v>
      </c>
      <c r="AP31" s="23">
        <f t="shared" si="0"/>
        <v>1.6473518960011548</v>
      </c>
      <c r="AQ31">
        <f t="shared" si="4"/>
        <v>1.1106654854333491</v>
      </c>
      <c r="AX31">
        <f t="shared" si="9"/>
        <v>29</v>
      </c>
      <c r="AY31">
        <f t="shared" si="5"/>
        <v>0.21428571428571427</v>
      </c>
      <c r="AZ31" s="1">
        <v>48.399974272427976</v>
      </c>
      <c r="BA31" s="38">
        <f t="shared" ref="BA31:BA94" si="12">-LN(1-AY31)/$BB$3</f>
        <v>52.233693077024398</v>
      </c>
      <c r="BG31" s="1"/>
      <c r="BH31" s="1">
        <f t="shared" si="10"/>
        <v>4728.9827025185077</v>
      </c>
      <c r="BI31" s="1">
        <v>16.719146530823835</v>
      </c>
      <c r="BX31" s="1">
        <v>5.4942250843665299</v>
      </c>
      <c r="BY31" s="1">
        <v>284.51189102642013</v>
      </c>
      <c r="BZ31" s="1">
        <f>A30-BX31</f>
        <v>11.224921446457305</v>
      </c>
      <c r="CA31" s="1">
        <f>A30-BY31</f>
        <v>-267.79274449559631</v>
      </c>
      <c r="CB31">
        <f>(A30-day1_mean)*(A31-day1_mean)</f>
        <v>6995.8458079531802</v>
      </c>
      <c r="CC31">
        <f>(A30-day1_mean)*(A32-day1_mean)</f>
        <v>36739.27085124424</v>
      </c>
      <c r="CL31">
        <v>28</v>
      </c>
      <c r="CM31">
        <f t="shared" ca="1" si="11"/>
        <v>0.43480398070478299</v>
      </c>
      <c r="CN31">
        <f t="shared" ca="1" si="6"/>
        <v>123.58345469365906</v>
      </c>
    </row>
    <row r="32" spans="1:92" x14ac:dyDescent="0.35">
      <c r="A32" s="1">
        <v>32.778159783836955</v>
      </c>
      <c r="F32">
        <v>48.399974272427976</v>
      </c>
      <c r="G32" s="32">
        <f t="shared" si="1"/>
        <v>0.12099993568106994</v>
      </c>
      <c r="J32">
        <v>30</v>
      </c>
      <c r="K32">
        <v>0.12099993568106994</v>
      </c>
      <c r="L32">
        <f t="shared" si="2"/>
        <v>0.26785714285714285</v>
      </c>
      <c r="M32">
        <f t="shared" si="3"/>
        <v>0.14685720717607292</v>
      </c>
      <c r="N32">
        <f t="shared" si="7"/>
        <v>-0.13792863574750153</v>
      </c>
      <c r="U32">
        <v>150</v>
      </c>
      <c r="V32">
        <v>300</v>
      </c>
      <c r="W32">
        <v>600</v>
      </c>
      <c r="Y32" s="4">
        <v>150</v>
      </c>
      <c r="Z32" s="5">
        <v>1</v>
      </c>
      <c r="AB32" s="4">
        <v>300</v>
      </c>
      <c r="AC32" s="5">
        <v>1</v>
      </c>
      <c r="AE32" s="4">
        <v>600</v>
      </c>
      <c r="AF32" s="5">
        <v>2</v>
      </c>
      <c r="AN32" s="23">
        <v>300</v>
      </c>
      <c r="AO32" s="23">
        <v>1</v>
      </c>
      <c r="AP32" s="23">
        <f t="shared" si="0"/>
        <v>1.573023022853034</v>
      </c>
      <c r="AQ32">
        <f t="shared" si="4"/>
        <v>0.20874162675895344</v>
      </c>
      <c r="AS32" s="3" t="s">
        <v>71</v>
      </c>
      <c r="AX32">
        <f t="shared" si="9"/>
        <v>29</v>
      </c>
      <c r="AY32">
        <f t="shared" si="5"/>
        <v>0.21428571428571427</v>
      </c>
      <c r="AZ32" s="1">
        <v>48.399974272427976</v>
      </c>
      <c r="BA32" s="38">
        <f t="shared" si="12"/>
        <v>52.233693077024398</v>
      </c>
      <c r="BG32" s="1"/>
      <c r="BH32" s="1">
        <f t="shared" si="10"/>
        <v>4910.5728363000662</v>
      </c>
      <c r="BI32" s="1">
        <v>181.5901337815589</v>
      </c>
      <c r="BX32" s="1">
        <v>16.719146530823835</v>
      </c>
      <c r="BY32" s="1">
        <v>5.4942250843665299</v>
      </c>
      <c r="BZ32" s="1">
        <f>A31-BX32</f>
        <v>164.87098725073508</v>
      </c>
      <c r="CA32" s="1">
        <f>A31-BY32</f>
        <v>176.09590869719239</v>
      </c>
      <c r="CB32">
        <f>(A31-day1_mean)*(A32-day1_mean)</f>
        <v>6433.7556439519076</v>
      </c>
      <c r="CC32">
        <f>(A31-day1_mean)*(A33-day1_mean)</f>
        <v>7259.2524338991043</v>
      </c>
      <c r="CL32">
        <v>29</v>
      </c>
      <c r="CM32">
        <f t="shared" ca="1" si="11"/>
        <v>0.18200588405724072</v>
      </c>
      <c r="CN32">
        <f t="shared" ca="1" si="6"/>
        <v>43.513296254392827</v>
      </c>
    </row>
    <row r="33" spans="1:92" x14ac:dyDescent="0.35">
      <c r="A33" s="1">
        <v>9.1935736460659978</v>
      </c>
      <c r="F33">
        <v>48.60760140023671</v>
      </c>
      <c r="G33" s="32">
        <f t="shared" si="1"/>
        <v>0.12151900350059178</v>
      </c>
      <c r="J33">
        <v>31</v>
      </c>
      <c r="K33">
        <v>0.12151900350059178</v>
      </c>
      <c r="L33">
        <f t="shared" si="2"/>
        <v>0.2767857142857143</v>
      </c>
      <c r="M33">
        <f t="shared" si="3"/>
        <v>0.15526671078512252</v>
      </c>
      <c r="N33">
        <f t="shared" si="7"/>
        <v>-0.14633813935655107</v>
      </c>
      <c r="U33">
        <v>155</v>
      </c>
      <c r="V33">
        <v>310</v>
      </c>
      <c r="W33">
        <v>620</v>
      </c>
      <c r="Y33" s="4">
        <v>155</v>
      </c>
      <c r="Z33" s="5">
        <v>0</v>
      </c>
      <c r="AB33" s="4">
        <v>310</v>
      </c>
      <c r="AC33" s="5">
        <v>2</v>
      </c>
      <c r="AE33" s="4">
        <v>620</v>
      </c>
      <c r="AF33" s="5">
        <v>3</v>
      </c>
      <c r="AN33" s="24">
        <v>310</v>
      </c>
      <c r="AO33" s="24">
        <v>2</v>
      </c>
      <c r="AP33" s="24">
        <f t="shared" si="0"/>
        <v>1.5020478845061387</v>
      </c>
      <c r="AQ33">
        <f t="shared" si="4"/>
        <v>0.16507883129593959</v>
      </c>
      <c r="AX33">
        <f t="shared" si="9"/>
        <v>31</v>
      </c>
      <c r="AY33">
        <f t="shared" si="5"/>
        <v>0.22932330827067668</v>
      </c>
      <c r="AZ33" s="1">
        <v>48.60760140023671</v>
      </c>
      <c r="BA33" s="38">
        <f t="shared" si="12"/>
        <v>56.41916963612266</v>
      </c>
      <c r="BG33" s="1"/>
      <c r="BH33" s="1">
        <f t="shared" si="10"/>
        <v>4943.3509960839028</v>
      </c>
      <c r="BI33" s="1">
        <v>32.778159783836955</v>
      </c>
      <c r="BX33" s="1">
        <v>181.5901337815589</v>
      </c>
      <c r="BY33" s="1">
        <v>16.719146530823835</v>
      </c>
      <c r="BZ33" s="1">
        <f>A32-BX33</f>
        <v>-148.81197399772196</v>
      </c>
      <c r="CA33" s="1">
        <f>A32-BY33</f>
        <v>16.05901325301312</v>
      </c>
      <c r="CB33">
        <f>(A32-day1_mean)*(A33-day1_mean)</f>
        <v>38122.572833634709</v>
      </c>
      <c r="CC33">
        <f>(A32-day1_mean)*(A34-day1_mean)</f>
        <v>32545.593957600347</v>
      </c>
      <c r="CL33">
        <v>30</v>
      </c>
      <c r="CM33">
        <f t="shared" ca="1" si="11"/>
        <v>0.16165090661511761</v>
      </c>
      <c r="CN33">
        <f t="shared" ca="1" si="6"/>
        <v>38.189592171416201</v>
      </c>
    </row>
    <row r="34" spans="1:92" x14ac:dyDescent="0.35">
      <c r="A34" s="1">
        <v>39.533992110459167</v>
      </c>
      <c r="F34">
        <v>48.863013176354457</v>
      </c>
      <c r="G34" s="32">
        <f t="shared" si="1"/>
        <v>0.12215753294088615</v>
      </c>
      <c r="J34">
        <v>32</v>
      </c>
      <c r="K34">
        <v>0.12215753294088615</v>
      </c>
      <c r="L34">
        <f t="shared" si="2"/>
        <v>0.2857142857142857</v>
      </c>
      <c r="M34">
        <f t="shared" si="3"/>
        <v>0.16355675277339954</v>
      </c>
      <c r="N34">
        <f t="shared" si="7"/>
        <v>-0.15462818134482814</v>
      </c>
      <c r="U34">
        <v>160</v>
      </c>
      <c r="V34">
        <v>320</v>
      </c>
      <c r="W34">
        <v>640</v>
      </c>
      <c r="Y34" s="4">
        <v>160</v>
      </c>
      <c r="Z34" s="5">
        <v>5</v>
      </c>
      <c r="AB34" s="4">
        <v>320</v>
      </c>
      <c r="AC34" s="5">
        <v>0</v>
      </c>
      <c r="AE34" s="4">
        <v>640</v>
      </c>
      <c r="AF34" s="5">
        <v>1</v>
      </c>
      <c r="AN34" s="24">
        <v>320</v>
      </c>
      <c r="AO34" s="24">
        <v>0</v>
      </c>
      <c r="AP34" s="24">
        <f t="shared" si="0"/>
        <v>1.4342751597222627</v>
      </c>
      <c r="AQ34">
        <f t="shared" si="4"/>
        <v>1.4342751597222627</v>
      </c>
      <c r="AX34">
        <f t="shared" si="9"/>
        <v>32</v>
      </c>
      <c r="AY34">
        <f t="shared" si="5"/>
        <v>0.23684210526315788</v>
      </c>
      <c r="AZ34" s="1">
        <v>48.863013176354457</v>
      </c>
      <c r="BA34" s="38">
        <f t="shared" si="12"/>
        <v>58.54263440804089</v>
      </c>
      <c r="BG34" s="1"/>
      <c r="BH34" s="1">
        <f t="shared" si="10"/>
        <v>4952.5445697299692</v>
      </c>
      <c r="BI34" s="1">
        <v>9.1935736460659978</v>
      </c>
      <c r="BX34" s="1">
        <v>32.778159783836955</v>
      </c>
      <c r="BY34" s="1">
        <v>181.5901337815589</v>
      </c>
      <c r="BZ34" s="1">
        <f>A33-BX34</f>
        <v>-23.584586137770955</v>
      </c>
      <c r="CA34" s="1">
        <f>A33-BY34</f>
        <v>-172.3965601354929</v>
      </c>
      <c r="CB34">
        <f>(A33-day1_mean)*(A34-day1_mean)</f>
        <v>36721.426057188997</v>
      </c>
      <c r="CC34">
        <f>(A33-day1_mean)*(A35-day1_mean)</f>
        <v>-21547.508534148648</v>
      </c>
      <c r="CL34">
        <v>31</v>
      </c>
      <c r="CM34">
        <f t="shared" ca="1" si="11"/>
        <v>0.96649109157185398</v>
      </c>
      <c r="CN34">
        <f t="shared" ca="1" si="6"/>
        <v>735.53317819209087</v>
      </c>
    </row>
    <row r="35" spans="1:92" x14ac:dyDescent="0.35">
      <c r="A35" s="1">
        <v>320.48610831100183</v>
      </c>
      <c r="F35">
        <v>51.673825917775005</v>
      </c>
      <c r="G35" s="32">
        <f t="shared" si="1"/>
        <v>0.12918456479443752</v>
      </c>
      <c r="J35">
        <v>33</v>
      </c>
      <c r="K35">
        <v>0.12918456479443752</v>
      </c>
      <c r="L35">
        <f t="shared" si="2"/>
        <v>0.29464285714285715</v>
      </c>
      <c r="M35">
        <f t="shared" si="3"/>
        <v>0.16545829234841963</v>
      </c>
      <c r="N35">
        <f t="shared" si="7"/>
        <v>-0.15652972091984818</v>
      </c>
      <c r="U35">
        <v>165</v>
      </c>
      <c r="V35">
        <v>330</v>
      </c>
      <c r="W35">
        <v>660</v>
      </c>
      <c r="Y35" s="4">
        <v>165</v>
      </c>
      <c r="Z35" s="5">
        <v>0</v>
      </c>
      <c r="AB35" s="4">
        <v>330</v>
      </c>
      <c r="AC35" s="5">
        <v>1</v>
      </c>
      <c r="AE35" s="4">
        <v>660</v>
      </c>
      <c r="AF35" s="5">
        <v>0</v>
      </c>
      <c r="AN35" s="24">
        <v>330</v>
      </c>
      <c r="AO35" s="24">
        <v>1</v>
      </c>
      <c r="AP35" s="24">
        <f t="shared" ref="AP35:AP66" si="13">day1_count*(1-EXP(-AN35/day1_mean)-(1-EXP(-(AN35-10)/day1_mean)))</f>
        <v>1.3695603549101962</v>
      </c>
      <c r="AQ35">
        <f t="shared" si="4"/>
        <v>9.9721677421295965E-2</v>
      </c>
      <c r="AX35">
        <f t="shared" si="9"/>
        <v>33</v>
      </c>
      <c r="AY35">
        <f t="shared" si="5"/>
        <v>0.24436090225563908</v>
      </c>
      <c r="AZ35" s="1">
        <v>51.673825917775005</v>
      </c>
      <c r="BA35" s="38">
        <f t="shared" si="12"/>
        <v>60.687123925467233</v>
      </c>
      <c r="BG35" s="1"/>
      <c r="BH35" s="1">
        <f t="shared" si="10"/>
        <v>4992.0785618404279</v>
      </c>
      <c r="BI35" s="1">
        <v>39.533992110459167</v>
      </c>
      <c r="BX35" s="1">
        <v>9.1935736460659978</v>
      </c>
      <c r="BY35" s="1">
        <v>32.778159783836955</v>
      </c>
      <c r="BZ35" s="1">
        <f>A34-BX35</f>
        <v>30.340418464393167</v>
      </c>
      <c r="CA35" s="1">
        <f>A34-BY35</f>
        <v>6.7558323266222118</v>
      </c>
      <c r="CB35">
        <f>(A34-day1_mean)*(A35-day1_mean)</f>
        <v>-18395.307856336738</v>
      </c>
      <c r="CC35">
        <f>(A34-day1_mean)*(A36-day1_mean)</f>
        <v>22186.257059651685</v>
      </c>
      <c r="CL35">
        <v>32</v>
      </c>
      <c r="CM35">
        <f t="shared" ca="1" si="11"/>
        <v>0.94440885904948213</v>
      </c>
      <c r="CN35">
        <f t="shared" ca="1" si="6"/>
        <v>625.89176077202251</v>
      </c>
    </row>
    <row r="36" spans="1:92" x14ac:dyDescent="0.35">
      <c r="A36" s="1">
        <v>91.286420550338335</v>
      </c>
      <c r="F36">
        <v>53.798492219783981</v>
      </c>
      <c r="G36" s="32">
        <f t="shared" si="1"/>
        <v>0.13449623054945994</v>
      </c>
      <c r="J36">
        <v>34</v>
      </c>
      <c r="K36">
        <v>0.13449623054945994</v>
      </c>
      <c r="L36">
        <f t="shared" si="2"/>
        <v>0.30357142857142855</v>
      </c>
      <c r="M36">
        <f t="shared" si="3"/>
        <v>0.1690751980219686</v>
      </c>
      <c r="N36">
        <f t="shared" si="7"/>
        <v>-0.16014662659339721</v>
      </c>
      <c r="U36">
        <v>170</v>
      </c>
      <c r="V36">
        <v>340</v>
      </c>
      <c r="W36">
        <v>680</v>
      </c>
      <c r="Y36" s="4">
        <v>170</v>
      </c>
      <c r="Z36" s="5">
        <v>2</v>
      </c>
      <c r="AB36" s="4">
        <v>340</v>
      </c>
      <c r="AC36" s="5">
        <v>3</v>
      </c>
      <c r="AE36" s="4">
        <v>680</v>
      </c>
      <c r="AF36" s="5">
        <v>0</v>
      </c>
      <c r="AN36" s="24">
        <v>340</v>
      </c>
      <c r="AO36" s="24">
        <v>3</v>
      </c>
      <c r="AP36" s="24">
        <f t="shared" si="13"/>
        <v>1.3077654960607283</v>
      </c>
      <c r="AQ36">
        <f t="shared" si="4"/>
        <v>2.1897332701837962</v>
      </c>
      <c r="AX36">
        <f t="shared" si="9"/>
        <v>34</v>
      </c>
      <c r="AY36">
        <f t="shared" si="5"/>
        <v>0.25187969924812031</v>
      </c>
      <c r="AZ36" s="1">
        <v>53.798492219783981</v>
      </c>
      <c r="BA36" s="38">
        <f t="shared" si="12"/>
        <v>62.85305869372101</v>
      </c>
      <c r="BG36" s="1"/>
      <c r="BH36" s="1">
        <f t="shared" si="10"/>
        <v>5312.5646701514297</v>
      </c>
      <c r="BI36" s="1">
        <v>320.48610831100183</v>
      </c>
      <c r="BX36" s="1">
        <v>39.533992110459167</v>
      </c>
      <c r="BY36" s="1">
        <v>9.1935736460659978</v>
      </c>
      <c r="BZ36" s="1">
        <f>A35-BX36</f>
        <v>280.95211620054266</v>
      </c>
      <c r="CA36" s="1">
        <f>A35-BY36</f>
        <v>311.29253466493583</v>
      </c>
      <c r="CB36">
        <f>(A35-day1_mean)*(A36-day1_mean)</f>
        <v>-13018.518469003475</v>
      </c>
      <c r="CC36">
        <f>(A35-day1_mean)*(A37-day1_mean)</f>
        <v>-21760.133733400522</v>
      </c>
      <c r="CL36">
        <v>33</v>
      </c>
      <c r="CM36">
        <f t="shared" ca="1" si="11"/>
        <v>0.8012222807667766</v>
      </c>
      <c r="CN36">
        <f t="shared" ref="CN36:CN67" ca="1" si="14">-1/day1_lambda*LN(1-CM36)</f>
        <v>349.91858871958357</v>
      </c>
    </row>
    <row r="37" spans="1:92" x14ac:dyDescent="0.35">
      <c r="A37" s="1">
        <v>7.1470232577021147</v>
      </c>
      <c r="F37">
        <v>60.908985858468171</v>
      </c>
      <c r="G37" s="32">
        <f t="shared" si="1"/>
        <v>0.15227246464617042</v>
      </c>
      <c r="J37">
        <v>35</v>
      </c>
      <c r="K37">
        <v>0.15227246464617042</v>
      </c>
      <c r="L37">
        <f t="shared" si="2"/>
        <v>0.3125</v>
      </c>
      <c r="M37">
        <f t="shared" si="3"/>
        <v>0.16022753535382958</v>
      </c>
      <c r="N37">
        <f t="shared" si="7"/>
        <v>-0.15129896392525813</v>
      </c>
      <c r="U37">
        <v>175</v>
      </c>
      <c r="V37">
        <v>350</v>
      </c>
      <c r="W37">
        <v>700</v>
      </c>
      <c r="Y37" s="4">
        <v>175</v>
      </c>
      <c r="Z37" s="5">
        <v>0</v>
      </c>
      <c r="AB37" s="4">
        <v>350</v>
      </c>
      <c r="AC37" s="5">
        <v>3</v>
      </c>
      <c r="AE37" s="4">
        <v>700</v>
      </c>
      <c r="AF37" s="5">
        <v>1</v>
      </c>
      <c r="AN37" s="25">
        <v>350</v>
      </c>
      <c r="AO37" s="25">
        <v>3</v>
      </c>
      <c r="AP37" s="25">
        <f t="shared" si="13"/>
        <v>1.2487588345816816</v>
      </c>
      <c r="AQ37">
        <f t="shared" si="4"/>
        <v>2.4559150530318887</v>
      </c>
      <c r="AX37">
        <f t="shared" si="9"/>
        <v>35</v>
      </c>
      <c r="AY37">
        <f t="shared" si="5"/>
        <v>0.25939849624060152</v>
      </c>
      <c r="AZ37" s="1">
        <v>60.908985858468171</v>
      </c>
      <c r="BA37" s="38">
        <f t="shared" si="12"/>
        <v>65.040871961134073</v>
      </c>
      <c r="BG37" s="1"/>
      <c r="BH37" s="1">
        <f t="shared" si="10"/>
        <v>5403.851090701768</v>
      </c>
      <c r="BI37" s="1">
        <v>91.286420550338335</v>
      </c>
      <c r="BX37" s="1">
        <v>320.48610831100183</v>
      </c>
      <c r="BY37" s="1">
        <v>39.533992110459167</v>
      </c>
      <c r="BZ37" s="1">
        <f>A36-BX37</f>
        <v>-229.19968776066349</v>
      </c>
      <c r="CA37" s="1">
        <f>A36-BY37</f>
        <v>51.752428439879168</v>
      </c>
      <c r="CB37">
        <f>(A36-day1_mean)*(A37-day1_mean)</f>
        <v>26244.514331154154</v>
      </c>
      <c r="CC37">
        <f>(A36-day1_mean)*(A38-day1_mean)</f>
        <v>22296.521434364346</v>
      </c>
      <c r="CL37">
        <v>34</v>
      </c>
      <c r="CM37">
        <f t="shared" ca="1" si="11"/>
        <v>0.86877377574159265</v>
      </c>
      <c r="CN37">
        <f t="shared" ca="1" si="14"/>
        <v>439.86141564763932</v>
      </c>
    </row>
    <row r="38" spans="1:92" x14ac:dyDescent="0.35">
      <c r="A38" s="1">
        <v>38.654025999275305</v>
      </c>
      <c r="F38">
        <v>64.504763324126017</v>
      </c>
      <c r="G38" s="32">
        <f t="shared" si="1"/>
        <v>0.16126190831031503</v>
      </c>
      <c r="J38">
        <v>36</v>
      </c>
      <c r="K38">
        <v>0.16126190831031503</v>
      </c>
      <c r="L38">
        <f t="shared" si="2"/>
        <v>0.32142857142857145</v>
      </c>
      <c r="M38">
        <f t="shared" si="3"/>
        <v>0.16016666311825642</v>
      </c>
      <c r="N38">
        <f t="shared" si="7"/>
        <v>-0.15123809168968497</v>
      </c>
      <c r="U38">
        <v>180</v>
      </c>
      <c r="V38">
        <v>360</v>
      </c>
      <c r="W38">
        <v>720</v>
      </c>
      <c r="Y38" s="4">
        <v>180</v>
      </c>
      <c r="Z38" s="5">
        <v>1</v>
      </c>
      <c r="AB38" s="4">
        <v>360</v>
      </c>
      <c r="AC38" s="5">
        <v>2</v>
      </c>
      <c r="AE38" s="4">
        <v>720</v>
      </c>
      <c r="AF38" s="5">
        <v>0</v>
      </c>
      <c r="AN38" s="25">
        <v>360</v>
      </c>
      <c r="AO38" s="25">
        <v>2</v>
      </c>
      <c r="AP38" s="25">
        <f t="shared" si="13"/>
        <v>1.1924145664058818</v>
      </c>
      <c r="AQ38">
        <f t="shared" si="4"/>
        <v>0.54695258757129417</v>
      </c>
      <c r="AX38">
        <f t="shared" si="9"/>
        <v>36</v>
      </c>
      <c r="AY38">
        <f t="shared" si="5"/>
        <v>0.26691729323308272</v>
      </c>
      <c r="AZ38" s="1">
        <v>64.504763324126017</v>
      </c>
      <c r="BA38" s="38">
        <f t="shared" si="12"/>
        <v>67.251010239195679</v>
      </c>
      <c r="BG38" s="1"/>
      <c r="BH38" s="1">
        <f t="shared" si="10"/>
        <v>5410.9981139594702</v>
      </c>
      <c r="BI38" s="1">
        <v>7.1470232577021147</v>
      </c>
      <c r="BO38" s="35"/>
      <c r="BP38" s="35"/>
      <c r="BQ38" s="35"/>
      <c r="BR38" s="35"/>
      <c r="BS38" s="35"/>
      <c r="BT38" s="35"/>
      <c r="BU38" s="35"/>
      <c r="BX38" s="1">
        <v>91.286420550338335</v>
      </c>
      <c r="BY38" s="1">
        <v>320.48610831100183</v>
      </c>
      <c r="BZ38" s="1">
        <f>A37-BX38</f>
        <v>-84.139397292636218</v>
      </c>
      <c r="CA38" s="1">
        <f>A37-BY38</f>
        <v>-313.3390850532997</v>
      </c>
      <c r="CB38">
        <f>(A37-day1_mean)*(A38-day1_mean)</f>
        <v>37268.08771340461</v>
      </c>
      <c r="CC38">
        <f>(A37-day1_mean)*(A39-day1_mean)</f>
        <v>15412.867740060807</v>
      </c>
      <c r="CL38">
        <v>35</v>
      </c>
      <c r="CM38">
        <f t="shared" ca="1" si="11"/>
        <v>0.91953115522172135</v>
      </c>
      <c r="CN38">
        <f t="shared" ca="1" si="14"/>
        <v>545.78614640251317</v>
      </c>
    </row>
    <row r="39" spans="1:92" x14ac:dyDescent="0.35">
      <c r="A39" s="1">
        <v>143.00245465757601</v>
      </c>
      <c r="F39">
        <v>65.766589869794387</v>
      </c>
      <c r="G39" s="32">
        <f t="shared" si="1"/>
        <v>0.16441647467448597</v>
      </c>
      <c r="J39">
        <v>37</v>
      </c>
      <c r="K39">
        <v>0.16441647467448597</v>
      </c>
      <c r="L39">
        <f t="shared" si="2"/>
        <v>0.33035714285714285</v>
      </c>
      <c r="M39">
        <f t="shared" si="3"/>
        <v>0.16594066818265688</v>
      </c>
      <c r="N39">
        <f t="shared" si="7"/>
        <v>-0.15701209675408548</v>
      </c>
      <c r="U39">
        <v>185</v>
      </c>
      <c r="V39">
        <v>370</v>
      </c>
      <c r="W39">
        <v>740</v>
      </c>
      <c r="Y39" s="4">
        <v>185</v>
      </c>
      <c r="Z39" s="5">
        <v>2</v>
      </c>
      <c r="AB39" s="4">
        <v>370</v>
      </c>
      <c r="AC39" s="5">
        <v>1</v>
      </c>
      <c r="AE39" s="4">
        <v>740</v>
      </c>
      <c r="AF39" s="5">
        <v>1</v>
      </c>
      <c r="AN39" s="25">
        <v>370</v>
      </c>
      <c r="AO39" s="25">
        <v>1</v>
      </c>
      <c r="AP39" s="25">
        <f t="shared" si="13"/>
        <v>1.138612563772742</v>
      </c>
      <c r="AQ39">
        <f t="shared" si="4"/>
        <v>1.687443424301378E-2</v>
      </c>
      <c r="AX39">
        <f t="shared" si="9"/>
        <v>37</v>
      </c>
      <c r="AY39">
        <f t="shared" si="5"/>
        <v>0.27443609022556392</v>
      </c>
      <c r="AZ39" s="1">
        <v>65.766589869794387</v>
      </c>
      <c r="BA39" s="38">
        <f t="shared" si="12"/>
        <v>69.48393384951062</v>
      </c>
      <c r="BG39" s="1"/>
      <c r="BH39" s="1">
        <f t="shared" si="10"/>
        <v>5449.6521399587455</v>
      </c>
      <c r="BI39" s="1">
        <v>38.654025999275305</v>
      </c>
      <c r="BO39" s="35"/>
      <c r="BP39" s="35"/>
      <c r="BQ39" s="35"/>
      <c r="BR39" s="35"/>
      <c r="BS39" s="35"/>
      <c r="BT39" s="35"/>
      <c r="BU39" s="35"/>
      <c r="BX39" s="1">
        <v>7.1470232577021147</v>
      </c>
      <c r="BY39" s="1">
        <v>91.286420550338335</v>
      </c>
      <c r="BZ39" s="1">
        <f>A38-BX39</f>
        <v>31.507002741573189</v>
      </c>
      <c r="CA39" s="1">
        <f>A38-BY39</f>
        <v>-52.63239455106303</v>
      </c>
      <c r="CB39">
        <f>(A38-day1_mean)*(A39-day1_mean)</f>
        <v>13094.292071671027</v>
      </c>
      <c r="CC39">
        <f>(A38-day1_mean)*(A40-day1_mean)</f>
        <v>-70774.13691494106</v>
      </c>
      <c r="CL39">
        <v>36</v>
      </c>
      <c r="CM39">
        <f t="shared" ca="1" si="11"/>
        <v>0.58908520997156422</v>
      </c>
      <c r="CN39">
        <f t="shared" ca="1" si="14"/>
        <v>192.63000731423784</v>
      </c>
    </row>
    <row r="40" spans="1:92" x14ac:dyDescent="0.35">
      <c r="A40" s="1">
        <v>614.3385149796602</v>
      </c>
      <c r="F40">
        <v>66.683367283429732</v>
      </c>
      <c r="G40" s="32">
        <f t="shared" si="1"/>
        <v>0.16670841820857432</v>
      </c>
      <c r="J40">
        <v>38</v>
      </c>
      <c r="K40">
        <v>0.16670841820857432</v>
      </c>
      <c r="L40">
        <f t="shared" si="2"/>
        <v>0.3392857142857143</v>
      </c>
      <c r="M40">
        <f t="shared" si="3"/>
        <v>0.17257729607713998</v>
      </c>
      <c r="N40">
        <f t="shared" si="7"/>
        <v>-0.16364872464856853</v>
      </c>
      <c r="U40">
        <v>190</v>
      </c>
      <c r="V40">
        <v>380</v>
      </c>
      <c r="W40">
        <v>760</v>
      </c>
      <c r="Y40" s="4">
        <v>190</v>
      </c>
      <c r="Z40" s="5">
        <v>0</v>
      </c>
      <c r="AB40" s="4">
        <v>380</v>
      </c>
      <c r="AC40" s="5">
        <v>0</v>
      </c>
      <c r="AE40" s="4">
        <v>760</v>
      </c>
      <c r="AF40" s="5">
        <v>0</v>
      </c>
      <c r="AN40" s="25">
        <v>380</v>
      </c>
      <c r="AO40" s="25">
        <v>0</v>
      </c>
      <c r="AP40" s="25">
        <f t="shared" si="13"/>
        <v>1.0872381191122222</v>
      </c>
      <c r="AQ40">
        <f t="shared" si="4"/>
        <v>1.0872381191122222</v>
      </c>
      <c r="AX40">
        <f t="shared" si="9"/>
        <v>38</v>
      </c>
      <c r="AY40">
        <f t="shared" si="5"/>
        <v>0.28195488721804512</v>
      </c>
      <c r="AZ40" s="1">
        <v>66.683367283429732</v>
      </c>
      <c r="BA40" s="38">
        <f t="shared" si="12"/>
        <v>71.740117499246267</v>
      </c>
      <c r="BG40" s="1"/>
      <c r="BH40" s="1">
        <f t="shared" si="10"/>
        <v>5592.6545946163214</v>
      </c>
      <c r="BI40" s="1">
        <v>143.00245465757601</v>
      </c>
      <c r="BX40" s="1">
        <v>38.654025999275305</v>
      </c>
      <c r="BY40" s="1">
        <v>7.1470232577021147</v>
      </c>
      <c r="BZ40" s="1">
        <f>A39-BX40</f>
        <v>104.3484286583007</v>
      </c>
      <c r="CA40" s="1">
        <f>A39-BY40</f>
        <v>135.85543139987391</v>
      </c>
      <c r="CB40">
        <f>(A39-day1_mean)*(A40-day1_mean)</f>
        <v>-29269.878832408951</v>
      </c>
      <c r="CC40">
        <f>(A39-day1_mean)*(A41-day1_mean)</f>
        <v>5684.5147559824318</v>
      </c>
      <c r="CL40">
        <v>37</v>
      </c>
      <c r="CM40">
        <f t="shared" ca="1" si="11"/>
        <v>0.44462025661094873</v>
      </c>
      <c r="CN40">
        <f t="shared" ca="1" si="14"/>
        <v>127.37825031254746</v>
      </c>
    </row>
    <row r="41" spans="1:92" x14ac:dyDescent="0.35">
      <c r="A41" s="1">
        <v>139.3450999990221</v>
      </c>
      <c r="F41">
        <v>67.605206485991516</v>
      </c>
      <c r="G41" s="32">
        <f t="shared" si="1"/>
        <v>0.1690130162149788</v>
      </c>
      <c r="J41">
        <v>39</v>
      </c>
      <c r="K41">
        <v>0.1690130162149788</v>
      </c>
      <c r="L41">
        <f t="shared" si="2"/>
        <v>0.3482142857142857</v>
      </c>
      <c r="M41">
        <f t="shared" si="3"/>
        <v>0.1792012694993069</v>
      </c>
      <c r="N41">
        <f t="shared" si="7"/>
        <v>-0.1702726980707355</v>
      </c>
      <c r="U41">
        <v>195</v>
      </c>
      <c r="V41">
        <v>390</v>
      </c>
      <c r="W41">
        <v>780</v>
      </c>
      <c r="Y41" s="4">
        <v>195</v>
      </c>
      <c r="Z41" s="5">
        <v>0</v>
      </c>
      <c r="AB41" s="4">
        <v>390</v>
      </c>
      <c r="AC41" s="5">
        <v>1</v>
      </c>
      <c r="AE41" s="4">
        <v>780</v>
      </c>
      <c r="AF41" s="5">
        <v>0</v>
      </c>
      <c r="AN41" s="25">
        <v>390</v>
      </c>
      <c r="AO41" s="25">
        <v>1</v>
      </c>
      <c r="AP41" s="25">
        <f t="shared" si="13"/>
        <v>1.0381817004845644</v>
      </c>
      <c r="AQ41">
        <f t="shared" si="4"/>
        <v>1.404226496395135E-3</v>
      </c>
      <c r="AX41">
        <f t="shared" si="9"/>
        <v>39</v>
      </c>
      <c r="AY41">
        <f t="shared" si="5"/>
        <v>0.28947368421052633</v>
      </c>
      <c r="AZ41" s="1">
        <v>67.605206485991516</v>
      </c>
      <c r="BA41" s="38">
        <f t="shared" si="12"/>
        <v>74.020050886867836</v>
      </c>
      <c r="BG41" s="1"/>
      <c r="BH41" s="1">
        <f t="shared" si="10"/>
        <v>6206.9931095959819</v>
      </c>
      <c r="BI41" s="1">
        <v>614.3385149796602</v>
      </c>
      <c r="BX41" s="1">
        <v>143.00245465757601</v>
      </c>
      <c r="BY41" s="1">
        <v>38.654025999275305</v>
      </c>
      <c r="BZ41" s="1">
        <f>A40-BX41</f>
        <v>471.33606032208422</v>
      </c>
      <c r="CA41" s="1">
        <f>A40-BY41</f>
        <v>575.68448898038491</v>
      </c>
      <c r="CB41">
        <f>(A40-day1_mean)*(A41-day1_mean)</f>
        <v>-30724.580101989573</v>
      </c>
      <c r="CC41">
        <f>(A40-day1_mean)*(A42-day1_mean)</f>
        <v>-53397.570145574602</v>
      </c>
      <c r="CL41">
        <v>38</v>
      </c>
      <c r="CM41">
        <f t="shared" ca="1" si="11"/>
        <v>0.13548324427686764</v>
      </c>
      <c r="CN41">
        <f t="shared" ca="1" si="14"/>
        <v>31.532410193530779</v>
      </c>
    </row>
    <row r="42" spans="1:92" x14ac:dyDescent="0.35">
      <c r="A42" s="1">
        <v>82.34152992366333</v>
      </c>
      <c r="F42">
        <v>68.925976732602805</v>
      </c>
      <c r="G42" s="32">
        <f t="shared" si="1"/>
        <v>0.172314941831507</v>
      </c>
      <c r="J42">
        <v>40</v>
      </c>
      <c r="K42">
        <v>0.172314941831507</v>
      </c>
      <c r="L42">
        <f t="shared" si="2"/>
        <v>0.35714285714285715</v>
      </c>
      <c r="M42">
        <f t="shared" si="3"/>
        <v>0.18482791531135015</v>
      </c>
      <c r="N42">
        <f t="shared" si="7"/>
        <v>-0.1758993438827787</v>
      </c>
      <c r="U42">
        <v>200</v>
      </c>
      <c r="V42">
        <v>400</v>
      </c>
      <c r="W42">
        <v>800</v>
      </c>
      <c r="Y42" s="4">
        <v>200</v>
      </c>
      <c r="Z42" s="5">
        <v>0</v>
      </c>
      <c r="AB42" s="4">
        <v>400</v>
      </c>
      <c r="AC42" s="5">
        <v>1</v>
      </c>
      <c r="AE42" s="4">
        <v>800</v>
      </c>
      <c r="AF42" s="5">
        <v>0</v>
      </c>
      <c r="AN42" s="26">
        <v>400</v>
      </c>
      <c r="AO42" s="26">
        <v>1</v>
      </c>
      <c r="AP42" s="26">
        <f t="shared" si="13"/>
        <v>0.9913387180547919</v>
      </c>
      <c r="AQ42">
        <f t="shared" si="4"/>
        <v>7.56732321336021E-5</v>
      </c>
      <c r="AX42">
        <f t="shared" si="9"/>
        <v>40</v>
      </c>
      <c r="AY42">
        <f t="shared" si="5"/>
        <v>0.29699248120300753</v>
      </c>
      <c r="AZ42" s="1">
        <v>68.925976732602805</v>
      </c>
      <c r="BA42" s="38">
        <f t="shared" si="12"/>
        <v>76.324239340095289</v>
      </c>
      <c r="BG42" s="1"/>
      <c r="BH42" s="1">
        <f t="shared" si="10"/>
        <v>6346.3382095950037</v>
      </c>
      <c r="BI42" s="1">
        <v>139.3450999990221</v>
      </c>
      <c r="BX42" s="1">
        <v>614.3385149796602</v>
      </c>
      <c r="BY42" s="1">
        <v>143.00245465757601</v>
      </c>
      <c r="BZ42" s="1">
        <f>A41-BX42</f>
        <v>-474.99341498063814</v>
      </c>
      <c r="CA42" s="1">
        <f>A41-BY42</f>
        <v>-3.6573546585539134</v>
      </c>
      <c r="CB42">
        <f>(A41-day1_mean)*(A42-day1_mean)</f>
        <v>10370.363238061416</v>
      </c>
      <c r="CC42">
        <f>(A41-day1_mean)*(A43-day1_mean)</f>
        <v>10390.499339194881</v>
      </c>
      <c r="CL42">
        <v>39</v>
      </c>
      <c r="CM42">
        <f t="shared" ca="1" si="11"/>
        <v>0.79220885169188959</v>
      </c>
      <c r="CN42">
        <f t="shared" ca="1" si="14"/>
        <v>340.31355618916552</v>
      </c>
    </row>
    <row r="43" spans="1:92" x14ac:dyDescent="0.35">
      <c r="A43" s="1">
        <v>82.080856852401396</v>
      </c>
      <c r="F43">
        <v>69.011199439186498</v>
      </c>
      <c r="G43" s="32">
        <f t="shared" si="1"/>
        <v>0.17252799859796625</v>
      </c>
      <c r="J43">
        <v>41</v>
      </c>
      <c r="K43">
        <v>0.17252799859796625</v>
      </c>
      <c r="L43">
        <f t="shared" si="2"/>
        <v>0.36607142857142855</v>
      </c>
      <c r="M43">
        <f t="shared" si="3"/>
        <v>0.1935434299734623</v>
      </c>
      <c r="N43">
        <f t="shared" si="7"/>
        <v>-0.1846148585448909</v>
      </c>
      <c r="U43">
        <v>205</v>
      </c>
      <c r="V43">
        <v>410</v>
      </c>
      <c r="W43">
        <v>820</v>
      </c>
      <c r="Y43" s="4">
        <v>205</v>
      </c>
      <c r="Z43" s="5">
        <v>0</v>
      </c>
      <c r="AB43" s="4">
        <v>410</v>
      </c>
      <c r="AC43" s="5">
        <v>0</v>
      </c>
      <c r="AE43" s="4">
        <v>820</v>
      </c>
      <c r="AF43" s="5">
        <v>0</v>
      </c>
      <c r="AN43" s="26">
        <v>410</v>
      </c>
      <c r="AO43" s="26">
        <v>0</v>
      </c>
      <c r="AP43" s="26">
        <f t="shared" si="13"/>
        <v>0.94660930110389674</v>
      </c>
      <c r="AQ43">
        <f t="shared" si="4"/>
        <v>0.94660930110389674</v>
      </c>
      <c r="AX43">
        <f t="shared" si="9"/>
        <v>41</v>
      </c>
      <c r="AY43">
        <f t="shared" si="5"/>
        <v>0.30451127819548873</v>
      </c>
      <c r="AZ43" s="1">
        <v>69.011199439186498</v>
      </c>
      <c r="BA43" s="38">
        <f t="shared" si="12"/>
        <v>78.653204488161123</v>
      </c>
      <c r="BG43" s="1"/>
      <c r="BH43" s="1">
        <f t="shared" si="10"/>
        <v>6428.6797395186668</v>
      </c>
      <c r="BI43" s="1">
        <v>82.34152992366333</v>
      </c>
      <c r="BX43" s="1">
        <v>139.3450999990221</v>
      </c>
      <c r="BY43" s="1">
        <v>614.3385149796602</v>
      </c>
      <c r="BZ43" s="1">
        <f>A42-BX43</f>
        <v>-57.003570075358766</v>
      </c>
      <c r="CA43" s="1">
        <f>A42-BY43</f>
        <v>-531.9969850559969</v>
      </c>
      <c r="CB43">
        <f>(A42-day1_mean)*(A43-day1_mean)</f>
        <v>18058.096008813391</v>
      </c>
      <c r="CC43">
        <f>(A42-day1_mean)*(A44-day1_mean)</f>
        <v>-1849.4014034383151</v>
      </c>
      <c r="CL43">
        <v>40</v>
      </c>
      <c r="CM43">
        <f t="shared" ca="1" si="11"/>
        <v>0.14149333822900367</v>
      </c>
      <c r="CN43">
        <f t="shared" ca="1" si="14"/>
        <v>33.043407157779463</v>
      </c>
    </row>
    <row r="44" spans="1:92" x14ac:dyDescent="0.35">
      <c r="A44" s="1">
        <v>230.36745919021863</v>
      </c>
      <c r="F44">
        <v>70.197335738731269</v>
      </c>
      <c r="G44" s="32">
        <f t="shared" si="1"/>
        <v>0.17549333934682818</v>
      </c>
      <c r="J44">
        <v>42</v>
      </c>
      <c r="K44">
        <v>0.17549333934682818</v>
      </c>
      <c r="L44">
        <f t="shared" si="2"/>
        <v>0.375</v>
      </c>
      <c r="M44">
        <f t="shared" si="3"/>
        <v>0.19950666065317182</v>
      </c>
      <c r="N44">
        <f t="shared" si="7"/>
        <v>-0.19057808922460037</v>
      </c>
      <c r="U44">
        <v>210</v>
      </c>
      <c r="V44">
        <v>420</v>
      </c>
      <c r="W44">
        <v>840</v>
      </c>
      <c r="Y44" s="4">
        <v>210</v>
      </c>
      <c r="Z44" s="5">
        <v>1</v>
      </c>
      <c r="AB44" s="4">
        <v>420</v>
      </c>
      <c r="AC44" s="5">
        <v>2</v>
      </c>
      <c r="AE44" s="4">
        <v>840</v>
      </c>
      <c r="AF44" s="5">
        <v>0</v>
      </c>
      <c r="AN44" s="26">
        <v>420</v>
      </c>
      <c r="AO44" s="26">
        <v>2</v>
      </c>
      <c r="AP44" s="26">
        <f t="shared" si="13"/>
        <v>0.90389808510116865</v>
      </c>
      <c r="AQ44">
        <f t="shared" si="4"/>
        <v>1.3291757418762691</v>
      </c>
      <c r="AX44">
        <f t="shared" si="9"/>
        <v>42</v>
      </c>
      <c r="AY44">
        <f t="shared" si="5"/>
        <v>0.31203007518796994</v>
      </c>
      <c r="AZ44" s="1">
        <v>70.197335738731269</v>
      </c>
      <c r="BA44" s="38">
        <f t="shared" si="12"/>
        <v>81.0074849706061</v>
      </c>
      <c r="BG44" s="1"/>
      <c r="BH44" s="1">
        <f t="shared" si="10"/>
        <v>6510.7605963710685</v>
      </c>
      <c r="BI44" s="1">
        <v>82.080856852401396</v>
      </c>
      <c r="BX44" s="1">
        <v>82.34152992366333</v>
      </c>
      <c r="BY44" s="1">
        <v>139.3450999990221</v>
      </c>
      <c r="BZ44" s="1">
        <f>A43-BX44</f>
        <v>-0.26067307126193384</v>
      </c>
      <c r="CA44" s="1">
        <f>A43-BY44</f>
        <v>-57.2642431466207</v>
      </c>
      <c r="CB44">
        <f>(A43-day1_mean)*(A44-day1_mean)</f>
        <v>-1852.9923802287256</v>
      </c>
      <c r="CC44">
        <f>(A43-day1_mean)*(A45-day1_mean)</f>
        <v>25405.398578107728</v>
      </c>
      <c r="CL44">
        <v>41</v>
      </c>
      <c r="CM44">
        <f t="shared" ca="1" si="11"/>
        <v>0.41940691239312078</v>
      </c>
      <c r="CN44">
        <f t="shared" ca="1" si="14"/>
        <v>117.76200377371268</v>
      </c>
    </row>
    <row r="45" spans="1:92" x14ac:dyDescent="0.35">
      <c r="A45" s="1">
        <v>27.719137155777823</v>
      </c>
      <c r="F45">
        <v>70.197335738731269</v>
      </c>
      <c r="G45" s="32">
        <f t="shared" si="1"/>
        <v>0.17549333934682818</v>
      </c>
      <c r="J45">
        <v>43</v>
      </c>
      <c r="K45">
        <v>0.17549333934682818</v>
      </c>
      <c r="L45">
        <f t="shared" si="2"/>
        <v>0.38392857142857145</v>
      </c>
      <c r="M45">
        <f t="shared" si="3"/>
        <v>0.20843523208174328</v>
      </c>
      <c r="N45">
        <f t="shared" si="7"/>
        <v>-0.19950666065317182</v>
      </c>
      <c r="U45">
        <v>215</v>
      </c>
      <c r="V45">
        <v>430</v>
      </c>
      <c r="W45">
        <v>860</v>
      </c>
      <c r="Y45" s="4">
        <v>215</v>
      </c>
      <c r="Z45" s="5">
        <v>3</v>
      </c>
      <c r="AB45" s="4">
        <v>430</v>
      </c>
      <c r="AC45" s="5">
        <v>0</v>
      </c>
      <c r="AE45" s="4">
        <v>860</v>
      </c>
      <c r="AF45" s="5">
        <v>0</v>
      </c>
      <c r="AN45" s="26">
        <v>430</v>
      </c>
      <c r="AO45" s="26">
        <v>0</v>
      </c>
      <c r="AP45" s="26">
        <f t="shared" si="13"/>
        <v>0.86311400838422381</v>
      </c>
      <c r="AQ45">
        <f t="shared" si="4"/>
        <v>0.86311400838422381</v>
      </c>
      <c r="AX45">
        <f t="shared" si="9"/>
        <v>42</v>
      </c>
      <c r="AY45">
        <f t="shared" si="5"/>
        <v>0.31203007518796994</v>
      </c>
      <c r="AZ45" s="1">
        <v>70.197335738731269</v>
      </c>
      <c r="BA45" s="38">
        <f t="shared" si="12"/>
        <v>81.0074849706061</v>
      </c>
      <c r="BG45" s="1"/>
      <c r="BH45" s="1">
        <f t="shared" si="10"/>
        <v>6741.1280555612875</v>
      </c>
      <c r="BI45" s="1">
        <v>230.36745919021863</v>
      </c>
      <c r="BX45" s="1">
        <v>82.080856852401396</v>
      </c>
      <c r="BY45" s="1">
        <v>82.34152992366333</v>
      </c>
      <c r="BZ45" s="1">
        <f>A44-BX45</f>
        <v>148.28660233781721</v>
      </c>
      <c r="CA45" s="1">
        <f>A44-BY45</f>
        <v>148.02592926655529</v>
      </c>
      <c r="CB45">
        <f>(A44-day1_mean)*(A45-day1_mean)</f>
        <v>-2601.8678692554809</v>
      </c>
      <c r="CC45">
        <f>(A44-day1_mean)*(A46-day1_mean)</f>
        <v>-73.999315641393494</v>
      </c>
      <c r="CL45">
        <v>42</v>
      </c>
      <c r="CM45">
        <f t="shared" ca="1" si="11"/>
        <v>0.89451193500976556</v>
      </c>
      <c r="CN45">
        <f t="shared" ca="1" si="14"/>
        <v>487.14877466777722</v>
      </c>
    </row>
    <row r="46" spans="1:92" x14ac:dyDescent="0.35">
      <c r="A46" s="1">
        <v>211.21997775622199</v>
      </c>
      <c r="F46">
        <v>72.326882715059909</v>
      </c>
      <c r="G46" s="32">
        <f t="shared" si="1"/>
        <v>0.18081720678764979</v>
      </c>
      <c r="J46">
        <v>44</v>
      </c>
      <c r="K46">
        <v>0.18081720678764979</v>
      </c>
      <c r="L46">
        <f t="shared" si="2"/>
        <v>0.39285714285714285</v>
      </c>
      <c r="M46">
        <f t="shared" si="3"/>
        <v>0.21203993606949306</v>
      </c>
      <c r="N46">
        <f t="shared" si="7"/>
        <v>-0.20311136464092167</v>
      </c>
      <c r="U46">
        <v>220</v>
      </c>
      <c r="V46">
        <v>440</v>
      </c>
      <c r="W46">
        <v>880</v>
      </c>
      <c r="Y46" s="4">
        <v>220</v>
      </c>
      <c r="Z46" s="5">
        <v>0</v>
      </c>
      <c r="AB46" s="4">
        <v>440</v>
      </c>
      <c r="AC46" s="5">
        <v>0</v>
      </c>
      <c r="AE46" s="4">
        <v>880</v>
      </c>
      <c r="AF46" s="5">
        <v>0</v>
      </c>
      <c r="AN46" s="26">
        <v>440</v>
      </c>
      <c r="AO46" s="26">
        <v>0</v>
      </c>
      <c r="AP46" s="26">
        <f t="shared" si="13"/>
        <v>0.82417011801247786</v>
      </c>
      <c r="AQ46">
        <f t="shared" si="4"/>
        <v>0.82417011801247775</v>
      </c>
      <c r="AX46">
        <f t="shared" si="9"/>
        <v>44</v>
      </c>
      <c r="AY46">
        <f t="shared" si="5"/>
        <v>0.32706766917293234</v>
      </c>
      <c r="AZ46" s="1">
        <v>72.326882715059909</v>
      </c>
      <c r="BA46" s="38">
        <f t="shared" si="12"/>
        <v>85.794236076336801</v>
      </c>
      <c r="BG46" s="1"/>
      <c r="BH46" s="1">
        <f t="shared" si="10"/>
        <v>6768.8471927170649</v>
      </c>
      <c r="BI46" s="1">
        <v>27.719137155777823</v>
      </c>
      <c r="BX46" s="1">
        <v>230.36745919021863</v>
      </c>
      <c r="BY46" s="1">
        <v>82.080856852401396</v>
      </c>
      <c r="BZ46" s="1">
        <f>A45-BX46</f>
        <v>-202.64832203444081</v>
      </c>
      <c r="CA46" s="1">
        <f>A45-BY46</f>
        <v>-54.361719696623574</v>
      </c>
      <c r="CB46">
        <f>(A45-day1_mean)*(A46-day1_mean)</f>
        <v>1014.5654825330399</v>
      </c>
      <c r="CC46">
        <f>(A45-day1_mean)*(A47-day1_mean)</f>
        <v>36418.586878639951</v>
      </c>
      <c r="CL46">
        <v>43</v>
      </c>
      <c r="CM46">
        <f t="shared" ca="1" si="11"/>
        <v>0.98201001058528681</v>
      </c>
      <c r="CN46">
        <f t="shared" ca="1" si="14"/>
        <v>870.25230295162476</v>
      </c>
    </row>
    <row r="47" spans="1:92" x14ac:dyDescent="0.35">
      <c r="A47" s="1">
        <v>23.770693771624416</v>
      </c>
      <c r="F47">
        <v>77.921453330383798</v>
      </c>
      <c r="G47" s="32">
        <f t="shared" si="1"/>
        <v>0.19480363332595949</v>
      </c>
      <c r="J47">
        <v>45</v>
      </c>
      <c r="K47">
        <v>0.19480363332595949</v>
      </c>
      <c r="L47">
        <f t="shared" si="2"/>
        <v>0.4017857142857143</v>
      </c>
      <c r="M47">
        <f t="shared" si="3"/>
        <v>0.20698208095975482</v>
      </c>
      <c r="N47">
        <f t="shared" si="7"/>
        <v>-0.19805350953118336</v>
      </c>
      <c r="U47">
        <v>225</v>
      </c>
      <c r="V47">
        <v>450</v>
      </c>
      <c r="W47">
        <v>900</v>
      </c>
      <c r="Y47" s="4">
        <v>225</v>
      </c>
      <c r="Z47" s="5">
        <v>0</v>
      </c>
      <c r="AB47" s="4">
        <v>450</v>
      </c>
      <c r="AC47" s="5">
        <v>1</v>
      </c>
      <c r="AE47" s="4">
        <v>900</v>
      </c>
      <c r="AF47" s="5">
        <v>0</v>
      </c>
      <c r="AN47" s="26">
        <v>450</v>
      </c>
      <c r="AO47" s="26">
        <v>1</v>
      </c>
      <c r="AP47" s="26">
        <f t="shared" si="13"/>
        <v>0.78698338438082382</v>
      </c>
      <c r="AQ47">
        <f t="shared" si="4"/>
        <v>5.7658242131183576E-2</v>
      </c>
      <c r="AX47">
        <f t="shared" si="9"/>
        <v>45</v>
      </c>
      <c r="AY47">
        <f t="shared" si="5"/>
        <v>0.33458646616541354</v>
      </c>
      <c r="AZ47" s="1">
        <v>77.921453330383798</v>
      </c>
      <c r="BA47" s="38">
        <f t="shared" si="12"/>
        <v>88.227875970448295</v>
      </c>
      <c r="BG47" s="1"/>
      <c r="BH47" s="1">
        <f t="shared" si="10"/>
        <v>6980.0671704732868</v>
      </c>
      <c r="BI47" s="1">
        <v>211.21997775622199</v>
      </c>
      <c r="BX47" s="1">
        <v>27.719137155777823</v>
      </c>
      <c r="BY47" s="1">
        <v>230.36745919021863</v>
      </c>
      <c r="BZ47" s="1">
        <f>A46-BX47</f>
        <v>183.50084060044418</v>
      </c>
      <c r="CA47" s="1">
        <f>A46-BY47</f>
        <v>-19.147481433996631</v>
      </c>
      <c r="CB47">
        <f>(A46-day1_mean)*(A47-day1_mean)</f>
        <v>1035.775312609223</v>
      </c>
      <c r="CC47">
        <f>(A46-day1_mean)*(A48-day1_mean)</f>
        <v>1094.2048498867466</v>
      </c>
      <c r="CL47">
        <v>44</v>
      </c>
      <c r="CM47">
        <f t="shared" ca="1" si="11"/>
        <v>0.39099488762519075</v>
      </c>
      <c r="CN47">
        <f t="shared" ca="1" si="14"/>
        <v>107.41400819715905</v>
      </c>
    </row>
    <row r="48" spans="1:92" x14ac:dyDescent="0.35">
      <c r="A48" s="1">
        <v>12.893392111313357</v>
      </c>
      <c r="F48">
        <v>78.765525097175058</v>
      </c>
      <c r="G48" s="32">
        <f t="shared" si="1"/>
        <v>0.19691381274293765</v>
      </c>
      <c r="J48">
        <v>46</v>
      </c>
      <c r="K48">
        <v>0.19691381274293765</v>
      </c>
      <c r="L48">
        <f t="shared" si="2"/>
        <v>0.4107142857142857</v>
      </c>
      <c r="M48">
        <f t="shared" si="3"/>
        <v>0.21380047297134805</v>
      </c>
      <c r="N48">
        <f t="shared" si="7"/>
        <v>-0.20487190154277665</v>
      </c>
      <c r="U48">
        <v>230</v>
      </c>
      <c r="V48">
        <v>460</v>
      </c>
      <c r="W48">
        <v>920</v>
      </c>
      <c r="Y48" s="4">
        <v>230</v>
      </c>
      <c r="Z48" s="5">
        <v>1</v>
      </c>
      <c r="AB48" s="4">
        <v>460</v>
      </c>
      <c r="AC48" s="5">
        <v>0</v>
      </c>
      <c r="AE48" s="4">
        <v>920</v>
      </c>
      <c r="AF48" s="5">
        <v>0</v>
      </c>
      <c r="AN48" s="14">
        <v>460</v>
      </c>
      <c r="AO48" s="14">
        <v>0</v>
      </c>
      <c r="AP48" s="14">
        <f t="shared" si="13"/>
        <v>0.75147452419778693</v>
      </c>
      <c r="AQ48">
        <f t="shared" si="4"/>
        <v>0.75147452419778693</v>
      </c>
      <c r="AX48">
        <f t="shared" si="9"/>
        <v>46</v>
      </c>
      <c r="AY48">
        <f t="shared" si="5"/>
        <v>0.34210526315789475</v>
      </c>
      <c r="AZ48" s="1">
        <v>78.765525097175058</v>
      </c>
      <c r="BA48" s="38">
        <f t="shared" si="12"/>
        <v>90.689171455221114</v>
      </c>
      <c r="BG48" s="1"/>
      <c r="BH48" s="1">
        <f t="shared" si="10"/>
        <v>7003.8378642449115</v>
      </c>
      <c r="BI48" s="1">
        <v>23.770693771624416</v>
      </c>
      <c r="BX48" s="1">
        <v>211.21997775622199</v>
      </c>
      <c r="BY48" s="1">
        <v>27.719137155777823</v>
      </c>
      <c r="BZ48" s="1">
        <f>A47-BX48</f>
        <v>-187.44928398459757</v>
      </c>
      <c r="CA48" s="1">
        <f>A47-BY48</f>
        <v>-3.948443384153407</v>
      </c>
      <c r="CB48">
        <f>(A47-day1_mean)*(A48-day1_mean)</f>
        <v>39277.301539116714</v>
      </c>
      <c r="CC48">
        <f>(A47-day1_mean)*(A49-day1_mean)</f>
        <v>29325.546460982252</v>
      </c>
      <c r="CL48">
        <v>45</v>
      </c>
      <c r="CM48">
        <f t="shared" ca="1" si="11"/>
        <v>1.0870946932571179E-2</v>
      </c>
      <c r="CN48">
        <f t="shared" ca="1" si="14"/>
        <v>2.3674482153986895</v>
      </c>
    </row>
    <row r="49" spans="1:92" x14ac:dyDescent="0.35">
      <c r="A49" s="1">
        <v>64.504763324126017</v>
      </c>
      <c r="F49">
        <v>78.765525097175058</v>
      </c>
      <c r="G49" s="32">
        <f t="shared" si="1"/>
        <v>0.19691381274293765</v>
      </c>
      <c r="J49">
        <v>47</v>
      </c>
      <c r="K49">
        <v>0.19691381274293765</v>
      </c>
      <c r="L49">
        <f t="shared" si="2"/>
        <v>0.41964285714285715</v>
      </c>
      <c r="M49">
        <f t="shared" si="3"/>
        <v>0.2227290443999195</v>
      </c>
      <c r="N49">
        <f t="shared" si="7"/>
        <v>-0.21380047297134805</v>
      </c>
      <c r="U49">
        <v>235</v>
      </c>
      <c r="V49">
        <v>470</v>
      </c>
      <c r="W49">
        <v>940</v>
      </c>
      <c r="Y49" s="4">
        <v>235</v>
      </c>
      <c r="Z49" s="5">
        <v>2</v>
      </c>
      <c r="AB49" s="4">
        <v>470</v>
      </c>
      <c r="AC49" s="5">
        <v>1</v>
      </c>
      <c r="AE49" s="4">
        <v>940</v>
      </c>
      <c r="AF49" s="5">
        <v>0</v>
      </c>
      <c r="AN49" s="14">
        <v>470</v>
      </c>
      <c r="AO49" s="14">
        <v>1</v>
      </c>
      <c r="AP49" s="14">
        <f t="shared" si="13"/>
        <v>0.71756783145126979</v>
      </c>
      <c r="AQ49">
        <f t="shared" si="4"/>
        <v>0.11116430577693116</v>
      </c>
      <c r="AX49">
        <f t="shared" si="9"/>
        <v>46</v>
      </c>
      <c r="AY49">
        <f t="shared" si="5"/>
        <v>0.34210526315789475</v>
      </c>
      <c r="AZ49" s="1">
        <v>78.765525097175058</v>
      </c>
      <c r="BA49" s="38">
        <f t="shared" si="12"/>
        <v>90.689171455221114</v>
      </c>
      <c r="BG49" s="1"/>
      <c r="BH49" s="1">
        <f t="shared" si="10"/>
        <v>7016.7312563562245</v>
      </c>
      <c r="BI49" s="1">
        <v>12.893392111313357</v>
      </c>
      <c r="BX49" s="1">
        <v>23.770693771624416</v>
      </c>
      <c r="BY49" s="1">
        <v>211.21997775622199</v>
      </c>
      <c r="BZ49" s="1">
        <f>A48-BX49</f>
        <v>-10.877301660311058</v>
      </c>
      <c r="CA49" s="1">
        <f>A48-BY49</f>
        <v>-198.32658564490865</v>
      </c>
      <c r="CB49">
        <f>(A48-day1_mean)*(A49-day1_mean)</f>
        <v>30979.841643794909</v>
      </c>
      <c r="CC49">
        <f>(A48-day1_mean)*(A50-day1_mean)</f>
        <v>-80732.901096300411</v>
      </c>
      <c r="CL49">
        <v>46</v>
      </c>
      <c r="CM49">
        <f t="shared" ca="1" si="11"/>
        <v>0.83139373356659174</v>
      </c>
      <c r="CN49">
        <f t="shared" ca="1" si="14"/>
        <v>385.57412618571385</v>
      </c>
    </row>
    <row r="50" spans="1:92" x14ac:dyDescent="0.35">
      <c r="A50" s="1">
        <v>612.9273757963341</v>
      </c>
      <c r="F50">
        <v>82.080856852401396</v>
      </c>
      <c r="G50" s="32">
        <f t="shared" si="1"/>
        <v>0.20520214213100349</v>
      </c>
      <c r="J50">
        <v>48</v>
      </c>
      <c r="K50">
        <v>0.20520214213100349</v>
      </c>
      <c r="L50">
        <f t="shared" si="2"/>
        <v>0.42857142857142855</v>
      </c>
      <c r="M50">
        <f t="shared" si="3"/>
        <v>0.22336928644042506</v>
      </c>
      <c r="N50">
        <f t="shared" si="7"/>
        <v>-0.21444071501185366</v>
      </c>
      <c r="U50">
        <v>240</v>
      </c>
      <c r="V50">
        <v>480</v>
      </c>
      <c r="W50">
        <v>960</v>
      </c>
      <c r="Y50" s="4">
        <v>240</v>
      </c>
      <c r="Z50" s="5">
        <v>3</v>
      </c>
      <c r="AB50" s="4">
        <v>480</v>
      </c>
      <c r="AC50" s="5">
        <v>0</v>
      </c>
      <c r="AE50" s="4">
        <v>960</v>
      </c>
      <c r="AF50" s="5">
        <v>1</v>
      </c>
      <c r="AN50" s="14">
        <v>480</v>
      </c>
      <c r="AO50" s="14">
        <v>0</v>
      </c>
      <c r="AP50" s="14">
        <f t="shared" si="13"/>
        <v>0.68519101600060905</v>
      </c>
      <c r="AQ50">
        <f t="shared" si="4"/>
        <v>0.68519101600060905</v>
      </c>
      <c r="AX50">
        <f t="shared" si="9"/>
        <v>48</v>
      </c>
      <c r="AY50">
        <f t="shared" si="5"/>
        <v>0.35714285714285715</v>
      </c>
      <c r="AZ50" s="1">
        <v>82.080856852401396</v>
      </c>
      <c r="BA50" s="38">
        <f t="shared" si="12"/>
        <v>95.697294502026935</v>
      </c>
      <c r="BG50" s="1"/>
      <c r="BH50" s="1">
        <f t="shared" si="10"/>
        <v>7081.2360196803502</v>
      </c>
      <c r="BI50" s="1">
        <v>64.504763324126017</v>
      </c>
      <c r="BX50" s="1">
        <v>12.893392111313357</v>
      </c>
      <c r="BY50" s="1">
        <v>23.770693771624416</v>
      </c>
      <c r="BZ50" s="1">
        <f>A49-BX50</f>
        <v>51.611371212812656</v>
      </c>
      <c r="CA50" s="1">
        <f>A49-BY50</f>
        <v>40.734069552501602</v>
      </c>
      <c r="CB50">
        <f>(A49-day1_mean)*(A50-day1_mean)</f>
        <v>-60277.471955948553</v>
      </c>
      <c r="CC50">
        <f>(A49-day1_mean)*(A51-day1_mean)</f>
        <v>-44524.211076777254</v>
      </c>
      <c r="CL50">
        <v>47</v>
      </c>
      <c r="CM50">
        <f t="shared" ca="1" si="11"/>
        <v>0.88166830950168329</v>
      </c>
      <c r="CN50">
        <f t="shared" ca="1" si="14"/>
        <v>462.26373462565527</v>
      </c>
    </row>
    <row r="51" spans="1:92" x14ac:dyDescent="0.35">
      <c r="A51" s="1">
        <v>509.34672556135803</v>
      </c>
      <c r="F51">
        <v>82.34152992366333</v>
      </c>
      <c r="G51" s="32">
        <f t="shared" si="1"/>
        <v>0.20585382480915831</v>
      </c>
      <c r="J51">
        <v>49</v>
      </c>
      <c r="K51">
        <v>0.20585382480915831</v>
      </c>
      <c r="L51">
        <f t="shared" si="2"/>
        <v>0.4375</v>
      </c>
      <c r="M51">
        <f t="shared" si="3"/>
        <v>0.23164617519084169</v>
      </c>
      <c r="N51">
        <f t="shared" si="7"/>
        <v>-0.22271760376227023</v>
      </c>
      <c r="U51">
        <v>245</v>
      </c>
      <c r="V51">
        <v>490</v>
      </c>
      <c r="W51">
        <v>980</v>
      </c>
      <c r="Y51" s="4">
        <v>245</v>
      </c>
      <c r="Z51" s="5">
        <v>0</v>
      </c>
      <c r="AB51" s="4">
        <v>490</v>
      </c>
      <c r="AC51" s="5">
        <v>0</v>
      </c>
      <c r="AE51" s="4">
        <v>980</v>
      </c>
      <c r="AF51" s="5">
        <v>0</v>
      </c>
      <c r="AN51" s="14">
        <v>490</v>
      </c>
      <c r="AO51" s="14">
        <v>0</v>
      </c>
      <c r="AP51" s="14">
        <f t="shared" si="13"/>
        <v>0.65427504945200399</v>
      </c>
      <c r="AQ51">
        <f t="shared" si="4"/>
        <v>0.65427504945200399</v>
      </c>
      <c r="AX51">
        <f t="shared" si="9"/>
        <v>49</v>
      </c>
      <c r="AY51">
        <f t="shared" si="5"/>
        <v>0.36466165413533835</v>
      </c>
      <c r="AZ51" s="1">
        <v>82.34152992366333</v>
      </c>
      <c r="BA51" s="38">
        <f t="shared" si="12"/>
        <v>98.245461209008226</v>
      </c>
      <c r="BG51" s="1"/>
      <c r="BH51" s="1">
        <f t="shared" si="10"/>
        <v>7694.1633954766839</v>
      </c>
      <c r="BI51" s="1">
        <v>612.9273757963341</v>
      </c>
      <c r="BX51" s="1">
        <v>64.504763324126017</v>
      </c>
      <c r="BY51" s="1">
        <v>12.893392111313357</v>
      </c>
      <c r="BZ51" s="1">
        <f>A50-BX51</f>
        <v>548.42261247220813</v>
      </c>
      <c r="CA51" s="1">
        <f>A50-BY51</f>
        <v>600.03398368502076</v>
      </c>
      <c r="CB51">
        <f>(A50-day1_mean)*(A51-day1_mean)</f>
        <v>116029.28028433719</v>
      </c>
      <c r="CC51">
        <f>(A50-day1_mean)*(A52-day1_mean)</f>
        <v>-72729.358075040975</v>
      </c>
      <c r="CL51">
        <v>48</v>
      </c>
      <c r="CM51">
        <f t="shared" ca="1" si="11"/>
        <v>0.86688977810046852</v>
      </c>
      <c r="CN51">
        <f t="shared" ca="1" si="14"/>
        <v>436.77394803171956</v>
      </c>
    </row>
    <row r="52" spans="1:92" x14ac:dyDescent="0.35">
      <c r="A52" s="1">
        <v>33.087240260559803</v>
      </c>
      <c r="F52">
        <v>89.973777878973323</v>
      </c>
      <c r="G52" s="32">
        <f t="shared" si="1"/>
        <v>0.22493444469743332</v>
      </c>
      <c r="J52">
        <v>50</v>
      </c>
      <c r="K52">
        <v>0.22493444469743332</v>
      </c>
      <c r="L52">
        <f t="shared" si="2"/>
        <v>0.44642857142857145</v>
      </c>
      <c r="M52">
        <f t="shared" si="3"/>
        <v>0.22149412673113814</v>
      </c>
      <c r="N52">
        <f t="shared" si="7"/>
        <v>-0.21256555530256668</v>
      </c>
      <c r="U52">
        <v>250</v>
      </c>
      <c r="V52">
        <v>500</v>
      </c>
      <c r="W52">
        <v>1000</v>
      </c>
      <c r="Y52" s="4">
        <v>250</v>
      </c>
      <c r="Z52" s="5">
        <v>0</v>
      </c>
      <c r="AB52" s="4">
        <v>500</v>
      </c>
      <c r="AC52" s="5">
        <v>1</v>
      </c>
      <c r="AE52" s="4">
        <v>1000</v>
      </c>
      <c r="AF52" s="5">
        <v>0</v>
      </c>
      <c r="AN52" s="14">
        <v>500</v>
      </c>
      <c r="AO52" s="14">
        <v>1</v>
      </c>
      <c r="AP52" s="14">
        <f t="shared" si="13"/>
        <v>0.62475401798766672</v>
      </c>
      <c r="AQ52">
        <f t="shared" si="4"/>
        <v>0.22538397987410796</v>
      </c>
      <c r="AX52">
        <f t="shared" si="9"/>
        <v>50</v>
      </c>
      <c r="AY52">
        <f t="shared" si="5"/>
        <v>0.37218045112781956</v>
      </c>
      <c r="AZ52" s="1">
        <v>89.973777878973323</v>
      </c>
      <c r="BA52" s="38">
        <f t="shared" si="12"/>
        <v>100.82396394627374</v>
      </c>
      <c r="BG52" s="1"/>
      <c r="BH52" s="1">
        <f t="shared" si="10"/>
        <v>8203.5101210380417</v>
      </c>
      <c r="BI52" s="1">
        <v>509.34672556135803</v>
      </c>
      <c r="BX52" s="1">
        <v>612.9273757963341</v>
      </c>
      <c r="BY52" s="1">
        <v>64.504763324126017</v>
      </c>
      <c r="BZ52" s="1">
        <f>A51-BX52</f>
        <v>-103.58065023497608</v>
      </c>
      <c r="CA52" s="1">
        <f>A51-BY52</f>
        <v>444.841962237232</v>
      </c>
      <c r="CB52">
        <f>(A51-day1_mean)*(A52-day1_mean)</f>
        <v>-53721.84972817314</v>
      </c>
      <c r="CC52">
        <f>(A51-day1_mean)*(A53-day1_mean)</f>
        <v>95072.877438959578</v>
      </c>
      <c r="CL52">
        <v>49</v>
      </c>
      <c r="CM52">
        <f t="shared" ca="1" si="11"/>
        <v>0.73987364760130503</v>
      </c>
      <c r="CN52">
        <f t="shared" ca="1" si="14"/>
        <v>291.65970188940037</v>
      </c>
    </row>
    <row r="53" spans="1:92" x14ac:dyDescent="0.35">
      <c r="A53" s="1">
        <v>541.34397328637431</v>
      </c>
      <c r="F53">
        <v>91.286420550338335</v>
      </c>
      <c r="G53" s="32">
        <f t="shared" si="1"/>
        <v>0.22821605137584583</v>
      </c>
      <c r="J53">
        <v>51</v>
      </c>
      <c r="K53">
        <v>0.22821605137584583</v>
      </c>
      <c r="L53">
        <f t="shared" si="2"/>
        <v>0.45535714285714285</v>
      </c>
      <c r="M53">
        <f t="shared" si="3"/>
        <v>0.22714109148129702</v>
      </c>
      <c r="N53">
        <f t="shared" si="7"/>
        <v>-0.21821252005272562</v>
      </c>
      <c r="U53">
        <v>255</v>
      </c>
      <c r="V53">
        <v>510</v>
      </c>
      <c r="W53">
        <v>1020</v>
      </c>
      <c r="Y53" s="4">
        <v>255</v>
      </c>
      <c r="Z53" s="5">
        <v>1</v>
      </c>
      <c r="AB53" s="4">
        <v>510</v>
      </c>
      <c r="AC53" s="5">
        <v>1</v>
      </c>
      <c r="AE53" s="4">
        <v>1020</v>
      </c>
      <c r="AF53" s="5">
        <v>0</v>
      </c>
      <c r="AN53" s="14">
        <v>510</v>
      </c>
      <c r="AO53" s="14">
        <v>1</v>
      </c>
      <c r="AP53" s="14">
        <f t="shared" si="13"/>
        <v>0.59656498183544904</v>
      </c>
      <c r="AQ53">
        <f t="shared" si="4"/>
        <v>0.27282830678506992</v>
      </c>
      <c r="AX53">
        <f t="shared" si="9"/>
        <v>51</v>
      </c>
      <c r="AY53">
        <f t="shared" si="5"/>
        <v>0.37969924812030076</v>
      </c>
      <c r="AZ53" s="1">
        <v>91.286420550338335</v>
      </c>
      <c r="BA53" s="38">
        <f t="shared" si="12"/>
        <v>103.43353372872006</v>
      </c>
      <c r="BG53" s="1"/>
      <c r="BH53" s="1">
        <f t="shared" si="10"/>
        <v>8236.5973612986018</v>
      </c>
      <c r="BI53" s="1">
        <v>33.087240260559803</v>
      </c>
      <c r="BO53" s="35"/>
      <c r="BP53" s="35"/>
      <c r="BQ53" s="35"/>
      <c r="BR53" s="35"/>
      <c r="BS53" s="35"/>
      <c r="BT53" s="35"/>
      <c r="BU53" s="35"/>
      <c r="BX53" s="1">
        <v>509.34672556135803</v>
      </c>
      <c r="BY53" s="1">
        <v>612.9273757963341</v>
      </c>
      <c r="BZ53" s="1">
        <f>A52-BX53</f>
        <v>-476.25948530079825</v>
      </c>
      <c r="CA53" s="1">
        <f>A52-BY53</f>
        <v>-579.84013553577427</v>
      </c>
      <c r="CB53">
        <f>(A52-day1_mean)*(A53-day1_mean)</f>
        <v>-59593.486484945279</v>
      </c>
      <c r="CC53">
        <f>(A52-day1_mean)*(A54-day1_mean)</f>
        <v>-51741.449539579589</v>
      </c>
      <c r="CL53">
        <v>50</v>
      </c>
      <c r="CM53">
        <f t="shared" ca="1" si="11"/>
        <v>0.47944787982900994</v>
      </c>
      <c r="CN53">
        <f t="shared" ca="1" si="14"/>
        <v>141.40517841155872</v>
      </c>
    </row>
    <row r="54" spans="1:92" x14ac:dyDescent="0.35">
      <c r="A54" s="1">
        <v>498.55461459570421</v>
      </c>
      <c r="F54">
        <v>94.584054741183166</v>
      </c>
      <c r="G54" s="32">
        <f t="shared" si="1"/>
        <v>0.23646013685295791</v>
      </c>
      <c r="J54">
        <v>52</v>
      </c>
      <c r="K54">
        <v>0.23646013685295791</v>
      </c>
      <c r="L54">
        <f t="shared" si="2"/>
        <v>0.4642857142857143</v>
      </c>
      <c r="M54">
        <f t="shared" si="3"/>
        <v>0.22782557743275639</v>
      </c>
      <c r="N54">
        <f t="shared" si="7"/>
        <v>-0.21889700600418494</v>
      </c>
      <c r="U54">
        <v>260</v>
      </c>
      <c r="V54">
        <v>520</v>
      </c>
      <c r="W54">
        <v>1040</v>
      </c>
      <c r="Y54" s="4">
        <v>260</v>
      </c>
      <c r="Z54" s="5">
        <v>0</v>
      </c>
      <c r="AB54" s="4">
        <v>520</v>
      </c>
      <c r="AC54" s="5">
        <v>2</v>
      </c>
      <c r="AE54" s="4">
        <v>1040</v>
      </c>
      <c r="AF54" s="5">
        <v>0</v>
      </c>
      <c r="AN54" s="14">
        <v>520</v>
      </c>
      <c r="AO54" s="14">
        <v>2</v>
      </c>
      <c r="AP54" s="14">
        <f t="shared" si="13"/>
        <v>0.56964784107937372</v>
      </c>
      <c r="AQ54">
        <f t="shared" si="4"/>
        <v>3.5915299786834853</v>
      </c>
      <c r="AX54">
        <f t="shared" si="9"/>
        <v>52</v>
      </c>
      <c r="AY54">
        <f t="shared" si="5"/>
        <v>0.38721804511278196</v>
      </c>
      <c r="AZ54" s="1">
        <v>94.584054741183166</v>
      </c>
      <c r="BA54" s="38">
        <f t="shared" si="12"/>
        <v>106.07492831699342</v>
      </c>
      <c r="BG54" s="1"/>
      <c r="BH54" s="1">
        <f t="shared" si="10"/>
        <v>8777.9413345849753</v>
      </c>
      <c r="BI54" s="1">
        <v>541.34397328637431</v>
      </c>
      <c r="BO54" s="35"/>
      <c r="BP54" s="35"/>
      <c r="BQ54" s="35"/>
      <c r="BR54" s="35"/>
      <c r="BS54" s="35"/>
      <c r="BT54" s="35"/>
      <c r="BU54" s="35"/>
      <c r="BX54" s="1">
        <v>33.087240260559803</v>
      </c>
      <c r="BY54" s="1">
        <v>509.34672556135803</v>
      </c>
      <c r="BZ54" s="1">
        <f>A53-BX54</f>
        <v>508.25673302581453</v>
      </c>
      <c r="CA54" s="1">
        <f>A53-BY54</f>
        <v>31.99724772501628</v>
      </c>
      <c r="CB54">
        <f>(A53-day1_mean)*(A54-day1_mean)</f>
        <v>91568.114565697848</v>
      </c>
      <c r="CC54">
        <f>(A53-day1_mean)*(A55-day1_mean)</f>
        <v>-10585.547581680145</v>
      </c>
      <c r="CL54">
        <v>51</v>
      </c>
      <c r="CM54">
        <f t="shared" ca="1" si="11"/>
        <v>0.72688856517833911</v>
      </c>
      <c r="CN54">
        <f t="shared" ca="1" si="14"/>
        <v>281.10899862995137</v>
      </c>
    </row>
    <row r="55" spans="1:92" x14ac:dyDescent="0.35">
      <c r="A55" s="1">
        <v>183.99591339136049</v>
      </c>
      <c r="F55">
        <v>97.501279923428982</v>
      </c>
      <c r="G55" s="32">
        <f t="shared" si="1"/>
        <v>0.24375319980857246</v>
      </c>
      <c r="J55">
        <v>53</v>
      </c>
      <c r="K55">
        <v>0.24375319980857246</v>
      </c>
      <c r="L55">
        <f t="shared" si="2"/>
        <v>0.4732142857142857</v>
      </c>
      <c r="M55">
        <f t="shared" si="3"/>
        <v>0.22946108590571324</v>
      </c>
      <c r="N55">
        <f t="shared" si="7"/>
        <v>-0.22053251447714184</v>
      </c>
      <c r="U55">
        <v>265</v>
      </c>
      <c r="V55">
        <v>530</v>
      </c>
      <c r="W55">
        <v>1060</v>
      </c>
      <c r="Y55" s="4">
        <v>265</v>
      </c>
      <c r="Z55" s="5">
        <v>0</v>
      </c>
      <c r="AB55" s="4">
        <v>530</v>
      </c>
      <c r="AC55" s="5">
        <v>0</v>
      </c>
      <c r="AE55" s="4">
        <v>1060</v>
      </c>
      <c r="AF55" s="5">
        <v>0</v>
      </c>
      <c r="AN55" s="14">
        <v>530</v>
      </c>
      <c r="AO55" s="14">
        <v>0</v>
      </c>
      <c r="AP55" s="14">
        <f t="shared" si="13"/>
        <v>0.54394520752459596</v>
      </c>
      <c r="AQ55">
        <f t="shared" si="4"/>
        <v>0.54394520752459596</v>
      </c>
      <c r="AX55">
        <f t="shared" si="9"/>
        <v>53</v>
      </c>
      <c r="AY55">
        <f t="shared" si="5"/>
        <v>0.39473684210526316</v>
      </c>
      <c r="AZ55" s="1">
        <v>97.501279923428982</v>
      </c>
      <c r="BA55" s="38">
        <f t="shared" si="12"/>
        <v>108.74893353834943</v>
      </c>
      <c r="BG55" s="1"/>
      <c r="BH55" s="1">
        <f t="shared" si="10"/>
        <v>9276.4959491806803</v>
      </c>
      <c r="BI55" s="1">
        <v>498.55461459570421</v>
      </c>
      <c r="BX55" s="1">
        <v>541.34397328637431</v>
      </c>
      <c r="BY55" s="1">
        <v>33.087240260559803</v>
      </c>
      <c r="BZ55" s="1">
        <f>A54-BX55</f>
        <v>-42.789358690670099</v>
      </c>
      <c r="CA55" s="1">
        <f>A54-BY55</f>
        <v>465.46737433514443</v>
      </c>
      <c r="CB55">
        <f>(A54-day1_mean)*(A55-day1_mean)</f>
        <v>-9190.7959804413658</v>
      </c>
      <c r="CC55">
        <f>(A54-day1_mean)*(A56-day1_mean)</f>
        <v>142896.77482316157</v>
      </c>
      <c r="CL55">
        <v>52</v>
      </c>
      <c r="CM55">
        <f t="shared" ca="1" si="11"/>
        <v>6.7641000638104631E-2</v>
      </c>
      <c r="CN55">
        <f t="shared" ca="1" si="14"/>
        <v>15.169505866723123</v>
      </c>
    </row>
    <row r="56" spans="1:92" x14ac:dyDescent="0.35">
      <c r="A56" s="1">
        <v>723.38442073261535</v>
      </c>
      <c r="F56">
        <v>100.44485417282023</v>
      </c>
      <c r="G56" s="32">
        <f t="shared" si="1"/>
        <v>0.25111213543205058</v>
      </c>
      <c r="J56">
        <v>54</v>
      </c>
      <c r="K56">
        <v>0.25111213543205058</v>
      </c>
      <c r="L56">
        <f t="shared" si="2"/>
        <v>0.48214285714285715</v>
      </c>
      <c r="M56">
        <f t="shared" si="3"/>
        <v>0.23103072171080657</v>
      </c>
      <c r="N56">
        <f t="shared" si="7"/>
        <v>-0.22210215028223512</v>
      </c>
      <c r="U56">
        <v>270</v>
      </c>
      <c r="V56">
        <v>540</v>
      </c>
      <c r="W56">
        <v>1080</v>
      </c>
      <c r="Y56" s="4">
        <v>270</v>
      </c>
      <c r="Z56" s="5">
        <v>1</v>
      </c>
      <c r="AB56" s="4">
        <v>540</v>
      </c>
      <c r="AC56" s="5">
        <v>0</v>
      </c>
      <c r="AE56" s="4">
        <v>1080</v>
      </c>
      <c r="AF56" s="5">
        <v>1</v>
      </c>
      <c r="AN56" s="14">
        <v>540</v>
      </c>
      <c r="AO56" s="14">
        <v>0</v>
      </c>
      <c r="AP56" s="14">
        <f t="shared" si="13"/>
        <v>0.51940228234402319</v>
      </c>
      <c r="AQ56">
        <f t="shared" si="4"/>
        <v>0.51940228234402319</v>
      </c>
      <c r="AX56">
        <f t="shared" si="9"/>
        <v>54</v>
      </c>
      <c r="AY56">
        <f t="shared" si="5"/>
        <v>0.40225563909774437</v>
      </c>
      <c r="AZ56" s="1">
        <v>100.44485417282023</v>
      </c>
      <c r="BA56" s="38">
        <f t="shared" si="12"/>
        <v>111.45636469007275</v>
      </c>
      <c r="BG56" s="1"/>
      <c r="BH56" s="1">
        <f t="shared" si="10"/>
        <v>9460.4918625720402</v>
      </c>
      <c r="BI56" s="1">
        <v>183.99591339136049</v>
      </c>
      <c r="BX56" s="1">
        <v>498.55461459570421</v>
      </c>
      <c r="BY56" s="1">
        <v>541.34397328637431</v>
      </c>
      <c r="BZ56" s="1">
        <f>A55-BX56</f>
        <v>-314.55870120434372</v>
      </c>
      <c r="CA56" s="1">
        <f>A55-BY56</f>
        <v>-357.34805989501382</v>
      </c>
      <c r="CB56">
        <f>(A55-day1_mean)*(A56-day1_mean)</f>
        <v>-16519.294039563607</v>
      </c>
      <c r="CC56">
        <f>(A55-day1_mean)*(A57-day1_mean)</f>
        <v>-4885.7652866822355</v>
      </c>
      <c r="CL56">
        <v>53</v>
      </c>
      <c r="CM56">
        <f t="shared" ca="1" si="11"/>
        <v>0.86406477896613421</v>
      </c>
      <c r="CN56">
        <f t="shared" ca="1" si="14"/>
        <v>432.2253203577759</v>
      </c>
    </row>
    <row r="57" spans="1:92" x14ac:dyDescent="0.35">
      <c r="A57" s="1">
        <v>366.48127453572943</v>
      </c>
      <c r="F57">
        <v>105.15712911755644</v>
      </c>
      <c r="G57" s="32">
        <f t="shared" si="1"/>
        <v>0.26289282279389109</v>
      </c>
      <c r="J57">
        <v>55</v>
      </c>
      <c r="K57">
        <v>0.26289282279389109</v>
      </c>
      <c r="L57">
        <f t="shared" si="2"/>
        <v>0.49107142857142855</v>
      </c>
      <c r="M57">
        <f t="shared" si="3"/>
        <v>0.22817860577753746</v>
      </c>
      <c r="N57">
        <f t="shared" si="7"/>
        <v>-0.21925003434896606</v>
      </c>
      <c r="U57">
        <v>275</v>
      </c>
      <c r="V57">
        <v>550</v>
      </c>
      <c r="W57">
        <v>1100</v>
      </c>
      <c r="Y57" s="4">
        <v>275</v>
      </c>
      <c r="Z57" s="5">
        <v>0</v>
      </c>
      <c r="AB57" s="4">
        <v>550</v>
      </c>
      <c r="AC57" s="5">
        <v>1</v>
      </c>
      <c r="AE57" s="4">
        <v>1100</v>
      </c>
      <c r="AF57" s="5">
        <v>0</v>
      </c>
      <c r="AN57" s="27">
        <v>550</v>
      </c>
      <c r="AO57" s="27">
        <v>1</v>
      </c>
      <c r="AP57" s="27">
        <f t="shared" si="13"/>
        <v>0.49596673924550139</v>
      </c>
      <c r="AQ57">
        <f t="shared" si="4"/>
        <v>0.51223097809601092</v>
      </c>
      <c r="AX57">
        <f t="shared" si="9"/>
        <v>55</v>
      </c>
      <c r="AY57">
        <f t="shared" si="5"/>
        <v>0.40977443609022557</v>
      </c>
      <c r="AZ57" s="1">
        <v>105.15712911755644</v>
      </c>
      <c r="BA57" s="38">
        <f t="shared" si="12"/>
        <v>114.19806803172759</v>
      </c>
      <c r="BG57" s="1"/>
      <c r="BH57" s="1">
        <f t="shared" si="10"/>
        <v>10183.876283304655</v>
      </c>
      <c r="BI57" s="1">
        <v>723.38442073261535</v>
      </c>
      <c r="BX57" s="1">
        <v>183.99591339136049</v>
      </c>
      <c r="BY57" s="1">
        <v>498.55461459570421</v>
      </c>
      <c r="BZ57" s="1">
        <f>A56-BX57</f>
        <v>539.38850734125481</v>
      </c>
      <c r="CA57" s="1">
        <f>A56-BY57</f>
        <v>224.82980613691115</v>
      </c>
      <c r="CB57">
        <f>(A56-day1_mean)*(A57-day1_mean)</f>
        <v>75962.963762396917</v>
      </c>
      <c r="CC57">
        <f>(A56-day1_mean)*(A58-day1_mean)</f>
        <v>-98424.16644335429</v>
      </c>
      <c r="CL57">
        <v>54</v>
      </c>
      <c r="CM57">
        <f t="shared" ca="1" si="11"/>
        <v>0.13018445180517124</v>
      </c>
      <c r="CN57">
        <f t="shared" ca="1" si="14"/>
        <v>30.208929233480198</v>
      </c>
    </row>
    <row r="58" spans="1:92" x14ac:dyDescent="0.35">
      <c r="A58" s="1">
        <v>22.381777065934926</v>
      </c>
      <c r="F58">
        <v>105.39462361037472</v>
      </c>
      <c r="G58" s="32">
        <f t="shared" si="1"/>
        <v>0.26348655902593682</v>
      </c>
      <c r="J58">
        <v>56</v>
      </c>
      <c r="K58">
        <v>0.26348655902593682</v>
      </c>
      <c r="L58">
        <f t="shared" si="2"/>
        <v>0.5</v>
      </c>
      <c r="M58">
        <f t="shared" si="3"/>
        <v>0.23651344097406318</v>
      </c>
      <c r="N58">
        <f t="shared" si="7"/>
        <v>-0.22758486954549173</v>
      </c>
      <c r="U58">
        <v>280</v>
      </c>
      <c r="V58">
        <v>560</v>
      </c>
      <c r="W58">
        <v>1120</v>
      </c>
      <c r="Y58" s="4">
        <v>280</v>
      </c>
      <c r="Z58" s="5">
        <v>0</v>
      </c>
      <c r="AB58" s="4">
        <v>560</v>
      </c>
      <c r="AC58" s="5">
        <v>0</v>
      </c>
      <c r="AE58" s="4">
        <v>1120</v>
      </c>
      <c r="AF58" s="5">
        <v>1</v>
      </c>
      <c r="AN58" s="27">
        <v>560</v>
      </c>
      <c r="AO58" s="27">
        <v>0</v>
      </c>
      <c r="AP58" s="27">
        <f t="shared" si="13"/>
        <v>0.47358861291039234</v>
      </c>
      <c r="AQ58">
        <f t="shared" si="4"/>
        <v>0.47358861291039234</v>
      </c>
      <c r="AX58">
        <f t="shared" si="9"/>
        <v>56</v>
      </c>
      <c r="AY58">
        <f t="shared" si="5"/>
        <v>0.41729323308270677</v>
      </c>
      <c r="AZ58" s="1">
        <v>105.39462361037472</v>
      </c>
      <c r="BA58" s="38">
        <f t="shared" si="12"/>
        <v>116.97492237307299</v>
      </c>
      <c r="BG58" s="1"/>
      <c r="BH58" s="1">
        <f t="shared" si="10"/>
        <v>10550.357557840383</v>
      </c>
      <c r="BI58" s="1">
        <v>366.48127453572943</v>
      </c>
      <c r="BX58" s="1">
        <v>723.38442073261535</v>
      </c>
      <c r="BY58" s="1">
        <v>183.99591339136049</v>
      </c>
      <c r="BZ58" s="1">
        <f>A57-BX58</f>
        <v>-356.90314619688593</v>
      </c>
      <c r="CA58" s="1">
        <f>A57-BY58</f>
        <v>182.48536114436894</v>
      </c>
      <c r="CB58">
        <f>(A57-day1_mean)*(A58-day1_mean)</f>
        <v>-29110.043966036112</v>
      </c>
      <c r="CC58">
        <f>(A57-day1_mean)*(A59-day1_mean)</f>
        <v>12120.455165581345</v>
      </c>
      <c r="CL58">
        <v>55</v>
      </c>
      <c r="CM58">
        <f t="shared" ca="1" si="11"/>
        <v>0.7254483150561678</v>
      </c>
      <c r="CN58">
        <f t="shared" ca="1" si="14"/>
        <v>279.96980597759568</v>
      </c>
    </row>
    <row r="59" spans="1:92" x14ac:dyDescent="0.35">
      <c r="A59" s="1">
        <v>297.45421970183241</v>
      </c>
      <c r="F59">
        <v>108.1787246016893</v>
      </c>
      <c r="G59" s="32">
        <f t="shared" si="1"/>
        <v>0.27044681150422323</v>
      </c>
      <c r="J59">
        <v>57</v>
      </c>
      <c r="K59">
        <v>0.27044681150422323</v>
      </c>
      <c r="L59">
        <f t="shared" si="2"/>
        <v>0.5089285714285714</v>
      </c>
      <c r="M59">
        <f t="shared" si="3"/>
        <v>0.23848175992434817</v>
      </c>
      <c r="N59">
        <f t="shared" si="7"/>
        <v>-0.22955318849577677</v>
      </c>
      <c r="U59">
        <v>285</v>
      </c>
      <c r="V59">
        <v>570</v>
      </c>
      <c r="W59">
        <v>1140</v>
      </c>
      <c r="Y59" s="4">
        <v>285</v>
      </c>
      <c r="Z59" s="5">
        <v>3</v>
      </c>
      <c r="AB59" s="4">
        <v>570</v>
      </c>
      <c r="AC59" s="5">
        <v>0</v>
      </c>
      <c r="AE59" s="4">
        <v>1140</v>
      </c>
      <c r="AF59" s="5">
        <v>0</v>
      </c>
      <c r="AN59" s="27">
        <v>570</v>
      </c>
      <c r="AO59" s="27">
        <v>0</v>
      </c>
      <c r="AP59" s="27">
        <f t="shared" si="13"/>
        <v>0.45222019246613454</v>
      </c>
      <c r="AQ59">
        <f t="shared" si="4"/>
        <v>0.45222019246613454</v>
      </c>
      <c r="AX59">
        <f t="shared" si="9"/>
        <v>57</v>
      </c>
      <c r="AY59">
        <f t="shared" si="5"/>
        <v>0.42481203007518797</v>
      </c>
      <c r="AZ59" s="1">
        <v>108.1787246016893</v>
      </c>
      <c r="BA59" s="38">
        <f t="shared" si="12"/>
        <v>119.78784076509778</v>
      </c>
      <c r="BG59" s="1"/>
      <c r="BH59" s="1">
        <f t="shared" si="10"/>
        <v>10572.739334906319</v>
      </c>
      <c r="BI59" s="1">
        <v>22.381777065934926</v>
      </c>
      <c r="BX59" s="1">
        <v>366.48127453572943</v>
      </c>
      <c r="BY59" s="1">
        <v>723.38442073261535</v>
      </c>
      <c r="BZ59" s="1">
        <f>A58-BX59</f>
        <v>-344.09949746979453</v>
      </c>
      <c r="CA59" s="1">
        <f>A58-BY59</f>
        <v>-701.00264366668046</v>
      </c>
      <c r="CB59">
        <f>(A58-day1_mean)*(A59-day1_mean)</f>
        <v>-15704.306908268922</v>
      </c>
      <c r="CC59">
        <f>(A58-day1_mean)*(A60-day1_mean)</f>
        <v>30235.118072311085</v>
      </c>
      <c r="CL59">
        <v>56</v>
      </c>
      <c r="CM59">
        <f t="shared" ca="1" si="11"/>
        <v>0.64110131577248841</v>
      </c>
      <c r="CN59">
        <f t="shared" ca="1" si="14"/>
        <v>221.94476686842842</v>
      </c>
    </row>
    <row r="60" spans="1:92" x14ac:dyDescent="0.35">
      <c r="A60" s="1">
        <v>60.908985858468171</v>
      </c>
      <c r="F60">
        <v>108.1787246016893</v>
      </c>
      <c r="G60" s="32">
        <f t="shared" si="1"/>
        <v>0.27044681150422323</v>
      </c>
      <c r="J60">
        <v>58</v>
      </c>
      <c r="K60">
        <v>0.27044681150422323</v>
      </c>
      <c r="L60">
        <f t="shared" si="2"/>
        <v>0.5178571428571429</v>
      </c>
      <c r="M60">
        <f t="shared" si="3"/>
        <v>0.24741033135291968</v>
      </c>
      <c r="N60">
        <f t="shared" si="7"/>
        <v>-0.23848175992434817</v>
      </c>
      <c r="U60">
        <v>290</v>
      </c>
      <c r="V60">
        <v>580</v>
      </c>
      <c r="W60">
        <v>1160</v>
      </c>
      <c r="Y60" s="4">
        <v>290</v>
      </c>
      <c r="Z60" s="5">
        <v>0</v>
      </c>
      <c r="AB60" s="4">
        <v>580</v>
      </c>
      <c r="AC60" s="5">
        <v>0</v>
      </c>
      <c r="AE60" s="4">
        <v>1160</v>
      </c>
      <c r="AF60" s="5">
        <v>1</v>
      </c>
      <c r="AN60" s="27">
        <v>580</v>
      </c>
      <c r="AO60" s="27">
        <v>0</v>
      </c>
      <c r="AP60" s="27">
        <f t="shared" si="13"/>
        <v>0.43181591976493416</v>
      </c>
      <c r="AQ60">
        <f t="shared" si="4"/>
        <v>0.43181591976493416</v>
      </c>
      <c r="AX60">
        <f t="shared" si="9"/>
        <v>57</v>
      </c>
      <c r="AY60">
        <f t="shared" si="5"/>
        <v>0.42481203007518797</v>
      </c>
      <c r="AZ60" s="1">
        <v>108.1787246016893</v>
      </c>
      <c r="BA60" s="38">
        <f t="shared" si="12"/>
        <v>119.78784076509778</v>
      </c>
      <c r="BG60" s="1"/>
      <c r="BH60" s="1">
        <f t="shared" si="10"/>
        <v>10870.193554608151</v>
      </c>
      <c r="BI60" s="1">
        <v>297.45421970183241</v>
      </c>
      <c r="BX60" s="1">
        <v>22.381777065934926</v>
      </c>
      <c r="BY60" s="1">
        <v>366.48127453572943</v>
      </c>
      <c r="BZ60" s="1">
        <f>A59-BX60</f>
        <v>275.07244263589746</v>
      </c>
      <c r="CA60" s="1">
        <f>A59-BY60</f>
        <v>-69.027054833897012</v>
      </c>
      <c r="CB60">
        <f>(A59-day1_mean)*(A60-day1_mean)</f>
        <v>-12588.898644367307</v>
      </c>
      <c r="CC60">
        <f>(A59-day1_mean)*(A61-day1_mean)</f>
        <v>5353.5251115248375</v>
      </c>
      <c r="CL60">
        <v>57</v>
      </c>
      <c r="CM60">
        <f t="shared" ca="1" si="11"/>
        <v>0.82912392292718673</v>
      </c>
      <c r="CN60">
        <f t="shared" ca="1" si="14"/>
        <v>382.67777875197271</v>
      </c>
    </row>
    <row r="61" spans="1:92" ht="16" thickBot="1" x14ac:dyDescent="0.4">
      <c r="A61" s="1">
        <v>282.79692083545405</v>
      </c>
      <c r="F61">
        <v>109.26682832928138</v>
      </c>
      <c r="G61" s="32">
        <f t="shared" si="1"/>
        <v>0.27316707082320346</v>
      </c>
      <c r="J61">
        <v>59</v>
      </c>
      <c r="K61">
        <v>0.27316707082320346</v>
      </c>
      <c r="L61">
        <f t="shared" si="2"/>
        <v>0.5267857142857143</v>
      </c>
      <c r="M61">
        <f t="shared" si="3"/>
        <v>0.25361864346251084</v>
      </c>
      <c r="N61">
        <f t="shared" si="7"/>
        <v>-0.24469007203393944</v>
      </c>
      <c r="U61">
        <v>295</v>
      </c>
      <c r="V61">
        <v>590</v>
      </c>
      <c r="Y61" s="4">
        <v>295</v>
      </c>
      <c r="Z61" s="5">
        <v>0</v>
      </c>
      <c r="AB61" s="4">
        <v>590</v>
      </c>
      <c r="AC61" s="5">
        <v>1</v>
      </c>
      <c r="AE61" s="6" t="s">
        <v>26</v>
      </c>
      <c r="AF61" s="6">
        <v>0</v>
      </c>
      <c r="AN61" s="27">
        <v>590</v>
      </c>
      <c r="AO61" s="27">
        <v>1</v>
      </c>
      <c r="AP61" s="27">
        <f t="shared" si="13"/>
        <v>0.41233229225253043</v>
      </c>
      <c r="AQ61">
        <f t="shared" si="4"/>
        <v>0.83756072764161704</v>
      </c>
      <c r="AX61">
        <f t="shared" si="9"/>
        <v>59</v>
      </c>
      <c r="AY61">
        <f t="shared" si="5"/>
        <v>0.43984962406015038</v>
      </c>
      <c r="AZ61" s="1">
        <v>109.26682832928138</v>
      </c>
      <c r="BA61" s="38">
        <f t="shared" si="12"/>
        <v>125.52570404523472</v>
      </c>
      <c r="BG61" s="1"/>
      <c r="BH61" s="1">
        <f t="shared" si="10"/>
        <v>10931.10254046662</v>
      </c>
      <c r="BI61" s="1">
        <v>60.908985858468171</v>
      </c>
      <c r="BX61" s="1">
        <v>297.45421970183241</v>
      </c>
      <c r="BY61" s="1">
        <v>22.381777065934926</v>
      </c>
      <c r="BZ61" s="1">
        <f>A60-BX61</f>
        <v>-236.54523384336426</v>
      </c>
      <c r="CA61" s="1">
        <f>A60-BY61</f>
        <v>38.527208792533244</v>
      </c>
      <c r="CB61">
        <f>(A60-day1_mean)*(A61-day1_mean)</f>
        <v>-10307.010987209373</v>
      </c>
      <c r="CC61">
        <f>(A60-day1_mean)*(A62-day1_mean)</f>
        <v>28224.070463816784</v>
      </c>
      <c r="CL61">
        <v>58</v>
      </c>
      <c r="CM61">
        <f t="shared" ca="1" si="11"/>
        <v>0.37921058101804339</v>
      </c>
      <c r="CN61">
        <f t="shared" ca="1" si="14"/>
        <v>103.26297201995919</v>
      </c>
    </row>
    <row r="62" spans="1:92" x14ac:dyDescent="0.35">
      <c r="A62" s="1">
        <v>35.299383127632581</v>
      </c>
      <c r="F62">
        <v>109.48973470434173</v>
      </c>
      <c r="G62" s="32">
        <f t="shared" si="1"/>
        <v>0.27372433676085434</v>
      </c>
      <c r="J62">
        <v>60</v>
      </c>
      <c r="K62">
        <v>0.27372433676085434</v>
      </c>
      <c r="L62">
        <f t="shared" si="2"/>
        <v>0.5357142857142857</v>
      </c>
      <c r="M62">
        <f t="shared" si="3"/>
        <v>0.26198994895343136</v>
      </c>
      <c r="N62">
        <f t="shared" si="7"/>
        <v>-0.25306137752485997</v>
      </c>
      <c r="U62">
        <v>300</v>
      </c>
      <c r="V62">
        <v>600</v>
      </c>
      <c r="Y62" s="4">
        <v>300</v>
      </c>
      <c r="Z62" s="5">
        <v>1</v>
      </c>
      <c r="AB62" s="4">
        <v>600</v>
      </c>
      <c r="AC62" s="5">
        <v>1</v>
      </c>
      <c r="AN62" s="27">
        <v>600</v>
      </c>
      <c r="AO62" s="27">
        <v>1</v>
      </c>
      <c r="AP62" s="27">
        <f t="shared" si="13"/>
        <v>0.39372777021924876</v>
      </c>
      <c r="AQ62">
        <f t="shared" si="4"/>
        <v>0.93355369980289571</v>
      </c>
      <c r="AX62">
        <f t="shared" si="9"/>
        <v>60</v>
      </c>
      <c r="AY62">
        <f t="shared" si="5"/>
        <v>0.44736842105263158</v>
      </c>
      <c r="AZ62" s="1">
        <v>109.48973470434173</v>
      </c>
      <c r="BA62" s="38">
        <f t="shared" si="12"/>
        <v>128.45266307270589</v>
      </c>
      <c r="BG62" s="1"/>
      <c r="BH62" s="1">
        <f t="shared" si="10"/>
        <v>11213.899461302073</v>
      </c>
      <c r="BI62" s="1">
        <v>282.79692083545405</v>
      </c>
      <c r="BX62" s="1">
        <v>60.908985858468171</v>
      </c>
      <c r="BY62" s="1">
        <v>297.45421970183241</v>
      </c>
      <c r="BZ62" s="1">
        <f>A61-BX62</f>
        <v>221.88793497698589</v>
      </c>
      <c r="CA62" s="1">
        <f>A61-BY62</f>
        <v>-14.657298866378369</v>
      </c>
      <c r="CB62">
        <f>(A61-day1_mean)*(A62-day1_mean)</f>
        <v>-12002.501111969475</v>
      </c>
      <c r="CC62">
        <f>(A61-day1_mean)*(A63-day1_mean)</f>
        <v>5901.3998411690209</v>
      </c>
      <c r="CL62">
        <v>59</v>
      </c>
      <c r="CM62">
        <f t="shared" ca="1" si="11"/>
        <v>0.85393044618219827</v>
      </c>
      <c r="CN62">
        <f t="shared" ca="1" si="14"/>
        <v>416.65141576242843</v>
      </c>
    </row>
    <row r="63" spans="1:92" x14ac:dyDescent="0.35">
      <c r="A63" s="1">
        <v>305.72961686726075</v>
      </c>
      <c r="F63">
        <v>110.34982902144583</v>
      </c>
      <c r="G63" s="32">
        <f t="shared" si="1"/>
        <v>0.27587457255361458</v>
      </c>
      <c r="J63">
        <v>61</v>
      </c>
      <c r="K63">
        <v>0.27587457255361458</v>
      </c>
      <c r="L63">
        <f t="shared" si="2"/>
        <v>0.5446428571428571</v>
      </c>
      <c r="M63">
        <f t="shared" si="3"/>
        <v>0.26876828458924251</v>
      </c>
      <c r="N63">
        <f t="shared" si="7"/>
        <v>-0.25983971316067112</v>
      </c>
      <c r="U63">
        <v>305</v>
      </c>
      <c r="V63">
        <v>610</v>
      </c>
      <c r="Y63" s="4">
        <v>305</v>
      </c>
      <c r="Z63" s="5">
        <v>1</v>
      </c>
      <c r="AB63" s="4">
        <v>610</v>
      </c>
      <c r="AC63" s="5">
        <v>0</v>
      </c>
      <c r="AN63" s="27">
        <v>610</v>
      </c>
      <c r="AO63" s="27">
        <v>0</v>
      </c>
      <c r="AP63" s="27">
        <f t="shared" si="13"/>
        <v>0.37596268823612744</v>
      </c>
      <c r="AQ63">
        <f t="shared" si="4"/>
        <v>0.37596268823612744</v>
      </c>
      <c r="AX63">
        <f t="shared" si="9"/>
        <v>61</v>
      </c>
      <c r="AY63">
        <f t="shared" si="5"/>
        <v>0.45488721804511278</v>
      </c>
      <c r="AZ63" s="1">
        <v>110.34982902144583</v>
      </c>
      <c r="BA63" s="38">
        <f t="shared" si="12"/>
        <v>131.41971867489565</v>
      </c>
      <c r="BG63" s="1"/>
      <c r="BH63" s="1">
        <f t="shared" si="10"/>
        <v>11249.198844429706</v>
      </c>
      <c r="BI63" s="1">
        <v>35.299383127632581</v>
      </c>
      <c r="BX63" s="1">
        <v>282.79692083545405</v>
      </c>
      <c r="BY63" s="1">
        <v>60.908985858468171</v>
      </c>
      <c r="BZ63" s="1">
        <f>A62-BX63</f>
        <v>-247.49753770782146</v>
      </c>
      <c r="CA63" s="1">
        <f>A62-BY63</f>
        <v>-25.60960273083559</v>
      </c>
      <c r="CB63">
        <f>(A62-day1_mean)*(A63-day1_mean)</f>
        <v>-16160.022062556101</v>
      </c>
      <c r="CC63">
        <f>(A62-day1_mean)*(A64-day1_mean)</f>
        <v>-25710.867270841554</v>
      </c>
      <c r="CL63">
        <v>60</v>
      </c>
      <c r="CM63">
        <f t="shared" ca="1" si="11"/>
        <v>0.40552309233715089</v>
      </c>
      <c r="CN63">
        <f t="shared" ca="1" si="14"/>
        <v>112.64356869393158</v>
      </c>
    </row>
    <row r="64" spans="1:92" x14ac:dyDescent="0.35">
      <c r="A64" s="1">
        <v>358.41164363553071</v>
      </c>
      <c r="F64">
        <v>114.36696620034475</v>
      </c>
      <c r="G64" s="32">
        <f t="shared" si="1"/>
        <v>0.28591741550086186</v>
      </c>
      <c r="J64">
        <v>62</v>
      </c>
      <c r="K64">
        <v>0.28591741550086186</v>
      </c>
      <c r="L64">
        <f t="shared" si="2"/>
        <v>0.5535714285714286</v>
      </c>
      <c r="M64">
        <f t="shared" si="3"/>
        <v>0.26765401307056674</v>
      </c>
      <c r="N64">
        <f t="shared" si="7"/>
        <v>-0.25872544164199524</v>
      </c>
      <c r="U64">
        <v>310</v>
      </c>
      <c r="V64">
        <v>620</v>
      </c>
      <c r="Y64" s="4">
        <v>310</v>
      </c>
      <c r="Z64" s="5">
        <v>1</v>
      </c>
      <c r="AB64" s="4">
        <v>620</v>
      </c>
      <c r="AC64" s="5">
        <v>3</v>
      </c>
      <c r="AN64" s="27">
        <v>620</v>
      </c>
      <c r="AO64" s="27">
        <v>3</v>
      </c>
      <c r="AP64" s="27">
        <f t="shared" si="13"/>
        <v>0.35899917058687714</v>
      </c>
      <c r="AQ64">
        <f t="shared" si="4"/>
        <v>19.42869497319046</v>
      </c>
      <c r="AX64">
        <f t="shared" si="9"/>
        <v>62</v>
      </c>
      <c r="AY64">
        <f t="shared" si="5"/>
        <v>0.46240601503759399</v>
      </c>
      <c r="AZ64" s="1">
        <v>114.36696620034475</v>
      </c>
      <c r="BA64" s="38">
        <f t="shared" si="12"/>
        <v>134.42798469853261</v>
      </c>
      <c r="BG64" s="1"/>
      <c r="BH64" s="1">
        <f t="shared" si="10"/>
        <v>11554.928461296966</v>
      </c>
      <c r="BI64" s="1">
        <v>305.72961686726075</v>
      </c>
      <c r="BX64" s="1">
        <v>35.299383127632581</v>
      </c>
      <c r="BY64" s="1">
        <v>282.79692083545405</v>
      </c>
      <c r="BZ64" s="1">
        <f>A63-BX64</f>
        <v>270.43023373962819</v>
      </c>
      <c r="CA64" s="1">
        <f>A63-BY64</f>
        <v>22.932696031806699</v>
      </c>
      <c r="CB64">
        <f>(A63-day1_mean)*(A64-day1_mean)</f>
        <v>12641.540843278864</v>
      </c>
      <c r="CC64">
        <f>(A63-day1_mean)*(A65-day1_mean)</f>
        <v>-13155.020034341702</v>
      </c>
      <c r="CL64">
        <v>61</v>
      </c>
      <c r="CM64">
        <f t="shared" ca="1" si="11"/>
        <v>0.60526983140995216</v>
      </c>
      <c r="CN64">
        <f t="shared" ca="1" si="14"/>
        <v>201.33340912098575</v>
      </c>
    </row>
    <row r="65" spans="1:92" x14ac:dyDescent="0.35">
      <c r="A65" s="1">
        <v>69.011199439186498</v>
      </c>
      <c r="F65">
        <v>122.0368480262469</v>
      </c>
      <c r="G65" s="32">
        <f t="shared" si="1"/>
        <v>0.30509212006561726</v>
      </c>
      <c r="J65">
        <v>63</v>
      </c>
      <c r="K65">
        <v>0.30509212006561726</v>
      </c>
      <c r="L65">
        <f t="shared" si="2"/>
        <v>0.5625</v>
      </c>
      <c r="M65">
        <f t="shared" si="3"/>
        <v>0.25740787993438274</v>
      </c>
      <c r="N65">
        <f t="shared" si="7"/>
        <v>-0.24847930850581135</v>
      </c>
      <c r="U65">
        <v>315</v>
      </c>
      <c r="V65">
        <v>630</v>
      </c>
      <c r="Y65" s="4">
        <v>315</v>
      </c>
      <c r="Z65" s="5">
        <v>0</v>
      </c>
      <c r="AB65" s="4">
        <v>630</v>
      </c>
      <c r="AC65" s="5">
        <v>0</v>
      </c>
      <c r="AN65" s="27">
        <v>630</v>
      </c>
      <c r="AO65" s="27">
        <v>0</v>
      </c>
      <c r="AP65" s="27">
        <f t="shared" si="13"/>
        <v>0.34280105051576482</v>
      </c>
      <c r="AQ65">
        <f t="shared" si="4"/>
        <v>0.34280105051576482</v>
      </c>
      <c r="AX65">
        <f t="shared" si="9"/>
        <v>63</v>
      </c>
      <c r="AY65">
        <f t="shared" si="5"/>
        <v>0.46992481203007519</v>
      </c>
      <c r="AZ65" s="1">
        <v>122.0368480262469</v>
      </c>
      <c r="BA65" s="38">
        <f t="shared" si="12"/>
        <v>137.4786220573402</v>
      </c>
      <c r="BG65" s="1"/>
      <c r="BH65" s="1">
        <f t="shared" si="10"/>
        <v>11913.340104932497</v>
      </c>
      <c r="BI65" s="1">
        <v>358.41164363553071</v>
      </c>
      <c r="BX65" s="1">
        <v>305.72961686726075</v>
      </c>
      <c r="BY65" s="1">
        <v>35.299383127632581</v>
      </c>
      <c r="BZ65" s="1">
        <f>A64-BX65</f>
        <v>52.682026768269964</v>
      </c>
      <c r="CA65" s="1">
        <f>A64-BY65</f>
        <v>323.1122605078981</v>
      </c>
      <c r="CB65">
        <f>(A64-day1_mean)*(A65-day1_mean)</f>
        <v>-20929.85843329487</v>
      </c>
      <c r="CC65">
        <f>(A64-day1_mean)*(A66-day1_mean)</f>
        <v>28291.406668574622</v>
      </c>
      <c r="CL65">
        <v>62</v>
      </c>
      <c r="CM65">
        <f t="shared" ca="1" si="11"/>
        <v>0.68967579473996576</v>
      </c>
      <c r="CN65">
        <f t="shared" ca="1" si="14"/>
        <v>253.44208174951237</v>
      </c>
    </row>
    <row r="66" spans="1:92" x14ac:dyDescent="0.35">
      <c r="A66" s="1">
        <v>416.07984208741738</v>
      </c>
      <c r="F66">
        <v>124.07462641204127</v>
      </c>
      <c r="G66" s="32">
        <f t="shared" si="1"/>
        <v>0.31018656603010319</v>
      </c>
      <c r="J66">
        <v>64</v>
      </c>
      <c r="K66">
        <v>0.31018656603010319</v>
      </c>
      <c r="L66">
        <f t="shared" si="2"/>
        <v>0.5714285714285714</v>
      </c>
      <c r="M66">
        <f t="shared" si="3"/>
        <v>0.2612420053984682</v>
      </c>
      <c r="N66">
        <f t="shared" si="7"/>
        <v>-0.25231343396989681</v>
      </c>
      <c r="U66">
        <v>320</v>
      </c>
      <c r="V66">
        <v>640</v>
      </c>
      <c r="Y66" s="4">
        <v>320</v>
      </c>
      <c r="Z66" s="5">
        <v>0</v>
      </c>
      <c r="AB66" s="4">
        <v>640</v>
      </c>
      <c r="AC66" s="5">
        <v>1</v>
      </c>
      <c r="AN66" s="27">
        <v>640</v>
      </c>
      <c r="AO66" s="27">
        <v>1</v>
      </c>
      <c r="AP66" s="27">
        <f t="shared" si="13"/>
        <v>0.3273337931187783</v>
      </c>
      <c r="AQ66">
        <f t="shared" si="4"/>
        <v>1.382319318664972</v>
      </c>
      <c r="AX66">
        <f t="shared" si="9"/>
        <v>64</v>
      </c>
      <c r="AY66">
        <f t="shared" si="5"/>
        <v>0.47744360902255639</v>
      </c>
      <c r="AZ66" s="1">
        <v>124.07462641204127</v>
      </c>
      <c r="BA66" s="38">
        <f t="shared" si="12"/>
        <v>140.57284142180174</v>
      </c>
      <c r="BG66" s="1"/>
      <c r="BH66" s="1">
        <f t="shared" si="10"/>
        <v>11982.351304371683</v>
      </c>
      <c r="BI66" s="1">
        <v>69.011199439186498</v>
      </c>
      <c r="BX66" s="1">
        <v>358.41164363553071</v>
      </c>
      <c r="BY66" s="1">
        <v>305.72961686726075</v>
      </c>
      <c r="BZ66" s="1">
        <f>A65-BX66</f>
        <v>-289.40044419634421</v>
      </c>
      <c r="CA66" s="1">
        <f>A65-BY66</f>
        <v>-236.71841742807425</v>
      </c>
      <c r="CB66">
        <f>(A65-day1_mean)*(A66-day1_mean)</f>
        <v>-29440.558404925898</v>
      </c>
      <c r="CC66">
        <f>(A65-day1_mean)*(A67-day1_mean)</f>
        <v>25609.12330637758</v>
      </c>
      <c r="CL66">
        <v>63</v>
      </c>
      <c r="CM66">
        <f t="shared" ca="1" si="11"/>
        <v>0.65054501178258672</v>
      </c>
      <c r="CN66">
        <f t="shared" ca="1" si="14"/>
        <v>227.72026344362638</v>
      </c>
    </row>
    <row r="67" spans="1:92" x14ac:dyDescent="0.35">
      <c r="A67" s="1">
        <v>43.065168767633054</v>
      </c>
      <c r="F67">
        <v>130.65986969802154</v>
      </c>
      <c r="G67" s="32">
        <f t="shared" si="1"/>
        <v>0.32664967424505387</v>
      </c>
      <c r="J67">
        <v>65</v>
      </c>
      <c r="K67">
        <v>0.32664967424505387</v>
      </c>
      <c r="L67">
        <f t="shared" si="2"/>
        <v>0.5803571428571429</v>
      </c>
      <c r="M67">
        <f t="shared" si="3"/>
        <v>0.25370746861208904</v>
      </c>
      <c r="N67">
        <f t="shared" si="7"/>
        <v>-0.24477889718351753</v>
      </c>
      <c r="U67">
        <v>325</v>
      </c>
      <c r="V67">
        <v>650</v>
      </c>
      <c r="Y67" s="4">
        <v>325</v>
      </c>
      <c r="Z67" s="5">
        <v>1</v>
      </c>
      <c r="AB67" s="4">
        <v>650</v>
      </c>
      <c r="AC67" s="5">
        <v>0</v>
      </c>
      <c r="AN67" s="27">
        <v>650</v>
      </c>
      <c r="AO67" s="27">
        <v>0</v>
      </c>
      <c r="AP67" s="27">
        <f t="shared" ref="AP67:AP98" si="15">day1_count*(1-EXP(-AN67/day1_mean)-(1-EXP(-(AN67-10)/day1_mean)))</f>
        <v>0.31256442171436127</v>
      </c>
      <c r="AQ67">
        <f t="shared" si="4"/>
        <v>0.31256442171436127</v>
      </c>
      <c r="AX67">
        <f t="shared" si="9"/>
        <v>65</v>
      </c>
      <c r="AY67">
        <f t="shared" si="5"/>
        <v>0.48496240601503759</v>
      </c>
      <c r="AZ67" s="1">
        <v>130.65986969802154</v>
      </c>
      <c r="BA67" s="38">
        <f t="shared" si="12"/>
        <v>143.71190610385554</v>
      </c>
      <c r="BG67" s="1"/>
      <c r="BH67" s="1">
        <f t="shared" si="10"/>
        <v>12398.431146459101</v>
      </c>
      <c r="BI67" s="1">
        <v>416.07984208741738</v>
      </c>
      <c r="BX67" s="1">
        <v>69.011199439186498</v>
      </c>
      <c r="BY67" s="1">
        <v>358.41164363553071</v>
      </c>
      <c r="BZ67" s="1">
        <f>A66-BX67</f>
        <v>347.06864264823088</v>
      </c>
      <c r="CA67" s="1">
        <f>A66-BY67</f>
        <v>57.668198451886667</v>
      </c>
      <c r="CB67">
        <f>(A66-day1_mean)*(A67-day1_mean)</f>
        <v>-34616.484588058614</v>
      </c>
      <c r="CC67">
        <f>(A66-day1_mean)*(A68-day1_mean)</f>
        <v>-33459.883215744194</v>
      </c>
      <c r="CL67">
        <v>64</v>
      </c>
      <c r="CM67">
        <f t="shared" ca="1" si="11"/>
        <v>0.39215977998312457</v>
      </c>
      <c r="CN67">
        <f t="shared" ca="1" si="14"/>
        <v>107.82869698908431</v>
      </c>
    </row>
    <row r="68" spans="1:92" x14ac:dyDescent="0.35">
      <c r="A68" s="1">
        <v>48.863013176354457</v>
      </c>
      <c r="F68">
        <v>135.91088959704732</v>
      </c>
      <c r="G68" s="32">
        <f t="shared" ref="G68:G114" si="16">F68/400</f>
        <v>0.33977722399261828</v>
      </c>
      <c r="J68">
        <v>66</v>
      </c>
      <c r="K68">
        <v>0.33977722399261828</v>
      </c>
      <c r="L68">
        <f t="shared" ref="L68:L114" si="17">J68/112</f>
        <v>0.5892857142857143</v>
      </c>
      <c r="M68">
        <f t="shared" ref="M68:M114" si="18">L68-K68</f>
        <v>0.24950849029309602</v>
      </c>
      <c r="N68">
        <f t="shared" si="7"/>
        <v>-0.24057991886452462</v>
      </c>
      <c r="U68">
        <v>330</v>
      </c>
      <c r="V68">
        <v>660</v>
      </c>
      <c r="Y68" s="4">
        <v>330</v>
      </c>
      <c r="Z68" s="5">
        <v>0</v>
      </c>
      <c r="AB68" s="4">
        <v>660</v>
      </c>
      <c r="AC68" s="5">
        <v>0</v>
      </c>
      <c r="AN68" s="27">
        <v>660</v>
      </c>
      <c r="AO68" s="27">
        <v>0</v>
      </c>
      <c r="AP68" s="27">
        <f t="shared" si="15"/>
        <v>0.29846144753585568</v>
      </c>
      <c r="AQ68">
        <f t="shared" ref="AQ68:AQ118" si="19">(AO68-AP68)^2/AP68</f>
        <v>0.29846144753585568</v>
      </c>
      <c r="AX68">
        <f t="shared" si="9"/>
        <v>66</v>
      </c>
      <c r="AY68">
        <f t="shared" ref="AY68:AY131" si="20">(AX68-0.5)/COUNT($AX$3:$AX$135)</f>
        <v>0.4924812030075188</v>
      </c>
      <c r="AZ68" s="1">
        <v>135.91088959704732</v>
      </c>
      <c r="BA68" s="38">
        <f t="shared" si="12"/>
        <v>146.89713515372256</v>
      </c>
      <c r="BG68" s="1"/>
      <c r="BH68" s="1">
        <f t="shared" si="10"/>
        <v>12441.496315226734</v>
      </c>
      <c r="BI68" s="1">
        <v>43.065168767633054</v>
      </c>
      <c r="BX68" s="1">
        <v>416.07984208741738</v>
      </c>
      <c r="BY68" s="1">
        <v>69.011199439186498</v>
      </c>
      <c r="BZ68" s="1">
        <f>A67-BX68</f>
        <v>-373.01467331978432</v>
      </c>
      <c r="CA68" s="1">
        <f>A67-BY68</f>
        <v>-25.946030671553444</v>
      </c>
      <c r="CB68">
        <f>(A67-day1_mean)*(A68-day1_mean)</f>
        <v>29105.367612375743</v>
      </c>
      <c r="CC68">
        <f>(A67-day1_mean)*(A69-day1_mean)</f>
        <v>-39817.401823212567</v>
      </c>
      <c r="CL68">
        <v>65</v>
      </c>
      <c r="CM68">
        <f t="shared" ca="1" si="11"/>
        <v>0.48951912498366867</v>
      </c>
      <c r="CN68">
        <f t="shared" ref="CN68:CN99" ca="1" si="21">-1/day1_lambda*LN(1-CM68)</f>
        <v>145.6366961582975</v>
      </c>
    </row>
    <row r="69" spans="1:92" x14ac:dyDescent="0.35">
      <c r="A69" s="1">
        <v>446.05173192694576</v>
      </c>
      <c r="F69">
        <v>137.09884008024417</v>
      </c>
      <c r="G69" s="32">
        <f t="shared" si="16"/>
        <v>0.34274710020061044</v>
      </c>
      <c r="J69">
        <v>67</v>
      </c>
      <c r="K69">
        <v>0.34274710020061044</v>
      </c>
      <c r="L69">
        <f t="shared" si="17"/>
        <v>0.5982142857142857</v>
      </c>
      <c r="M69">
        <f t="shared" si="18"/>
        <v>0.25546718551367525</v>
      </c>
      <c r="N69">
        <f t="shared" ref="N69:N114" si="22">K69-L68</f>
        <v>-0.24653861408510386</v>
      </c>
      <c r="U69">
        <v>335</v>
      </c>
      <c r="V69">
        <v>670</v>
      </c>
      <c r="Y69" s="4">
        <v>335</v>
      </c>
      <c r="Z69" s="5">
        <v>1</v>
      </c>
      <c r="AB69" s="4">
        <v>670</v>
      </c>
      <c r="AC69" s="5">
        <v>0</v>
      </c>
      <c r="AN69" s="27">
        <v>670</v>
      </c>
      <c r="AO69" s="27">
        <v>0</v>
      </c>
      <c r="AP69" s="27">
        <f t="shared" si="15"/>
        <v>0.28499480259658927</v>
      </c>
      <c r="AQ69">
        <f t="shared" si="19"/>
        <v>0.28499480259658927</v>
      </c>
      <c r="AX69">
        <f t="shared" ref="AX69:AX132" si="23">RANK(AZ69, $AZ$3:$AZ$135, 1)</f>
        <v>67</v>
      </c>
      <c r="AY69">
        <f t="shared" si="20"/>
        <v>0.5</v>
      </c>
      <c r="AZ69" s="1">
        <v>137.09884008024417</v>
      </c>
      <c r="BA69" s="38">
        <f t="shared" si="12"/>
        <v>150.12990668786495</v>
      </c>
      <c r="BG69" s="1"/>
      <c r="BH69" s="1">
        <f t="shared" ref="BH69:BH132" si="24">BH68+BI69</f>
        <v>12490.359328403089</v>
      </c>
      <c r="BI69" s="1">
        <v>48.863013176354457</v>
      </c>
      <c r="BX69" s="1">
        <v>43.065168767633054</v>
      </c>
      <c r="BY69" s="1">
        <v>416.07984208741738</v>
      </c>
      <c r="BZ69" s="1">
        <f>A68-BX69</f>
        <v>5.7978444087214029</v>
      </c>
      <c r="CA69" s="1">
        <f>A68-BY69</f>
        <v>-367.21682891106292</v>
      </c>
      <c r="CB69">
        <f>(A68-day1_mean)*(A69-day1_mean)</f>
        <v>-38487.028096973227</v>
      </c>
      <c r="CC69">
        <f>(A68-day1_mean)*(A70-day1_mean)</f>
        <v>-23748.139475552434</v>
      </c>
      <c r="CL69">
        <v>66</v>
      </c>
      <c r="CM69">
        <f t="shared" ref="CM69:CM103" ca="1" si="25">RAND()</f>
        <v>0.32965025715153573</v>
      </c>
      <c r="CN69">
        <f t="shared" ca="1" si="21"/>
        <v>86.627073420338419</v>
      </c>
    </row>
    <row r="70" spans="1:92" x14ac:dyDescent="0.35">
      <c r="A70" s="1">
        <v>358.17832534028236</v>
      </c>
      <c r="F70">
        <v>137.40528872871928</v>
      </c>
      <c r="G70" s="32">
        <f t="shared" si="16"/>
        <v>0.34351322182179822</v>
      </c>
      <c r="J70">
        <v>68</v>
      </c>
      <c r="K70">
        <v>0.34351322182179822</v>
      </c>
      <c r="L70">
        <f t="shared" si="17"/>
        <v>0.6071428571428571</v>
      </c>
      <c r="M70">
        <f t="shared" si="18"/>
        <v>0.26362963532105887</v>
      </c>
      <c r="N70">
        <f t="shared" si="22"/>
        <v>-0.25470106389248748</v>
      </c>
      <c r="U70">
        <v>340</v>
      </c>
      <c r="V70">
        <v>680</v>
      </c>
      <c r="Y70" s="4">
        <v>340</v>
      </c>
      <c r="Z70" s="5">
        <v>2</v>
      </c>
      <c r="AB70" s="4">
        <v>680</v>
      </c>
      <c r="AC70" s="5">
        <v>0</v>
      </c>
      <c r="AN70" s="27">
        <v>680</v>
      </c>
      <c r="AO70" s="27">
        <v>0</v>
      </c>
      <c r="AP70" s="27">
        <f t="shared" si="15"/>
        <v>0.2721357755838909</v>
      </c>
      <c r="AQ70">
        <f t="shared" si="19"/>
        <v>0.2721357755838909</v>
      </c>
      <c r="AX70">
        <f t="shared" si="23"/>
        <v>68</v>
      </c>
      <c r="AY70">
        <f t="shared" si="20"/>
        <v>0.50751879699248126</v>
      </c>
      <c r="AZ70" s="1">
        <v>137.40528872871928</v>
      </c>
      <c r="BA70" s="38">
        <f t="shared" si="12"/>
        <v>153.41166146909069</v>
      </c>
      <c r="BG70" s="1"/>
      <c r="BH70" s="1">
        <f t="shared" si="24"/>
        <v>12936.411060330034</v>
      </c>
      <c r="BI70" s="1">
        <v>446.05173192694576</v>
      </c>
      <c r="BX70" s="1">
        <v>48.863013176354457</v>
      </c>
      <c r="BY70" s="1">
        <v>43.065168767633054</v>
      </c>
      <c r="BZ70" s="1">
        <f>A69-BX70</f>
        <v>397.18871875059131</v>
      </c>
      <c r="CA70" s="1">
        <f>A69-BY70</f>
        <v>402.98656315931271</v>
      </c>
      <c r="CB70">
        <f>(A69-day1_mean)*(A70-day1_mean)</f>
        <v>32488.482009404299</v>
      </c>
      <c r="CC70">
        <f>(A69-day1_mean)*(A71-day1_mean)</f>
        <v>-34186.443294502016</v>
      </c>
      <c r="CL70">
        <v>67</v>
      </c>
      <c r="CM70">
        <f t="shared" ca="1" si="25"/>
        <v>0.24987823051462488</v>
      </c>
      <c r="CN70">
        <f t="shared" ca="1" si="21"/>
        <v>62.274378217899631</v>
      </c>
    </row>
    <row r="71" spans="1:92" x14ac:dyDescent="0.35">
      <c r="A71" s="1">
        <v>67.605206485991516</v>
      </c>
      <c r="F71">
        <v>139.3450999990221</v>
      </c>
      <c r="G71" s="32">
        <f t="shared" si="16"/>
        <v>0.34836274999755523</v>
      </c>
      <c r="J71">
        <v>69</v>
      </c>
      <c r="K71">
        <v>0.34836274999755523</v>
      </c>
      <c r="L71">
        <f t="shared" si="17"/>
        <v>0.6160714285714286</v>
      </c>
      <c r="M71">
        <f t="shared" si="18"/>
        <v>0.26770867857387337</v>
      </c>
      <c r="N71">
        <f t="shared" si="22"/>
        <v>-0.25878010714530186</v>
      </c>
      <c r="U71">
        <v>345</v>
      </c>
      <c r="V71">
        <v>690</v>
      </c>
      <c r="Y71" s="4">
        <v>345</v>
      </c>
      <c r="Z71" s="5">
        <v>1</v>
      </c>
      <c r="AB71" s="4">
        <v>690</v>
      </c>
      <c r="AC71" s="5">
        <v>0</v>
      </c>
      <c r="AN71" s="28">
        <v>690</v>
      </c>
      <c r="AO71" s="28">
        <v>0</v>
      </c>
      <c r="AP71" s="28">
        <f t="shared" si="15"/>
        <v>0.25985695064578829</v>
      </c>
      <c r="AQ71">
        <f t="shared" si="19"/>
        <v>0.25985695064578829</v>
      </c>
      <c r="AX71">
        <f t="shared" si="23"/>
        <v>69</v>
      </c>
      <c r="AY71">
        <f t="shared" si="20"/>
        <v>0.51503759398496241</v>
      </c>
      <c r="AZ71" s="1">
        <v>139.3450999990221</v>
      </c>
      <c r="BA71" s="38">
        <f t="shared" si="12"/>
        <v>156.74390676208247</v>
      </c>
      <c r="BG71" s="1"/>
      <c r="BH71" s="1">
        <f t="shared" si="24"/>
        <v>13294.589385670317</v>
      </c>
      <c r="BI71" s="1">
        <v>358.17832534028236</v>
      </c>
      <c r="BX71" s="1">
        <v>446.05173192694576</v>
      </c>
      <c r="BY71" s="1">
        <v>48.863013176354457</v>
      </c>
      <c r="BZ71" s="1">
        <f>A70-BX71</f>
        <v>-87.873406586663407</v>
      </c>
      <c r="CA71" s="1">
        <f>A70-BY71</f>
        <v>309.3153121639279</v>
      </c>
      <c r="CB71">
        <f>(A70-day1_mean)*(A71-day1_mean)</f>
        <v>-21094.495046104807</v>
      </c>
      <c r="CC71">
        <f>(A70-day1_mean)*(A72-day1_mean)</f>
        <v>-15777.643989240409</v>
      </c>
      <c r="CL71">
        <v>68</v>
      </c>
      <c r="CM71">
        <f t="shared" ca="1" si="25"/>
        <v>0.81895472937388136</v>
      </c>
      <c r="CN71">
        <f t="shared" ca="1" si="21"/>
        <v>370.15693570008659</v>
      </c>
    </row>
    <row r="72" spans="1:92" x14ac:dyDescent="0.35">
      <c r="A72" s="1">
        <v>105.15712911755644</v>
      </c>
      <c r="F72">
        <v>140.72765573695608</v>
      </c>
      <c r="G72" s="32">
        <f t="shared" si="16"/>
        <v>0.35181913934239017</v>
      </c>
      <c r="J72">
        <v>70</v>
      </c>
      <c r="K72">
        <v>0.35181913934239017</v>
      </c>
      <c r="L72">
        <f t="shared" si="17"/>
        <v>0.625</v>
      </c>
      <c r="M72">
        <f t="shared" si="18"/>
        <v>0.27318086065760983</v>
      </c>
      <c r="N72">
        <f t="shared" si="22"/>
        <v>-0.26425228922903843</v>
      </c>
      <c r="U72">
        <v>350</v>
      </c>
      <c r="V72">
        <v>700</v>
      </c>
      <c r="Y72" s="4">
        <v>350</v>
      </c>
      <c r="Z72" s="5">
        <v>2</v>
      </c>
      <c r="AB72" s="4">
        <v>700</v>
      </c>
      <c r="AC72" s="5">
        <v>1</v>
      </c>
      <c r="AN72" s="28">
        <v>700</v>
      </c>
      <c r="AO72" s="28">
        <v>1</v>
      </c>
      <c r="AP72" s="28">
        <f t="shared" si="15"/>
        <v>0.24813214893942859</v>
      </c>
      <c r="AQ72">
        <f t="shared" si="19"/>
        <v>2.2782427342634994</v>
      </c>
      <c r="AX72">
        <f t="shared" si="23"/>
        <v>70</v>
      </c>
      <c r="AY72">
        <f t="shared" si="20"/>
        <v>0.52255639097744366</v>
      </c>
      <c r="AZ72" s="1">
        <v>140.72765573695608</v>
      </c>
      <c r="BA72" s="38">
        <f t="shared" si="12"/>
        <v>160.12822049017518</v>
      </c>
      <c r="BG72" s="1"/>
      <c r="BH72" s="1">
        <f t="shared" si="24"/>
        <v>13362.194592156309</v>
      </c>
      <c r="BI72" s="1">
        <v>67.605206485991516</v>
      </c>
      <c r="BX72" s="1">
        <v>358.17832534028236</v>
      </c>
      <c r="BY72" s="1">
        <v>446.05173192694576</v>
      </c>
      <c r="BZ72" s="1">
        <f>A71-BX72</f>
        <v>-290.57311885429084</v>
      </c>
      <c r="CA72" s="1">
        <f>A71-BY72</f>
        <v>-378.44652544095425</v>
      </c>
      <c r="CB72">
        <f>(A71-day1_mean)*(A72-day1_mean)</f>
        <v>16602.238645772228</v>
      </c>
      <c r="CC72">
        <f>(A71-day1_mean)*(A73-day1_mean)</f>
        <v>28626.113990692254</v>
      </c>
      <c r="CL72">
        <v>69</v>
      </c>
      <c r="CM72">
        <f t="shared" ca="1" si="25"/>
        <v>0.6805057257256889</v>
      </c>
      <c r="CN72">
        <f t="shared" ca="1" si="21"/>
        <v>247.13454708751755</v>
      </c>
    </row>
    <row r="73" spans="1:92" x14ac:dyDescent="0.35">
      <c r="A73" s="1">
        <v>24.452648250022651</v>
      </c>
      <c r="F73">
        <v>143.00245465757601</v>
      </c>
      <c r="G73" s="32">
        <f t="shared" si="16"/>
        <v>0.35750613664394004</v>
      </c>
      <c r="J73">
        <v>71</v>
      </c>
      <c r="K73">
        <v>0.35750613664394004</v>
      </c>
      <c r="L73">
        <f t="shared" si="17"/>
        <v>0.6339285714285714</v>
      </c>
      <c r="M73">
        <f t="shared" si="18"/>
        <v>0.27642243478463135</v>
      </c>
      <c r="N73">
        <f t="shared" si="22"/>
        <v>-0.26749386335605996</v>
      </c>
      <c r="U73">
        <v>355</v>
      </c>
      <c r="V73">
        <v>710</v>
      </c>
      <c r="Y73" s="4">
        <v>355</v>
      </c>
      <c r="Z73" s="5">
        <v>0</v>
      </c>
      <c r="AB73" s="4">
        <v>710</v>
      </c>
      <c r="AC73" s="5">
        <v>0</v>
      </c>
      <c r="AN73" s="28">
        <v>710</v>
      </c>
      <c r="AO73" s="28">
        <v>0</v>
      </c>
      <c r="AP73" s="28">
        <f t="shared" si="15"/>
        <v>0.23693637281701074</v>
      </c>
      <c r="AQ73">
        <f t="shared" si="19"/>
        <v>0.23693637281701074</v>
      </c>
      <c r="AX73">
        <f t="shared" si="23"/>
        <v>71</v>
      </c>
      <c r="AY73">
        <f t="shared" si="20"/>
        <v>0.53007518796992481</v>
      </c>
      <c r="AZ73" s="1">
        <v>143.00245465757601</v>
      </c>
      <c r="BA73" s="38">
        <f t="shared" si="12"/>
        <v>163.56625572207588</v>
      </c>
      <c r="BG73" s="1"/>
      <c r="BH73" s="1">
        <f t="shared" si="24"/>
        <v>13467.351721273866</v>
      </c>
      <c r="BI73" s="1">
        <v>105.15712911755644</v>
      </c>
      <c r="BX73" s="1">
        <v>67.605206485991516</v>
      </c>
      <c r="BY73" s="1">
        <v>358.17832534028236</v>
      </c>
      <c r="BZ73" s="1">
        <f>A72-BX73</f>
        <v>37.551922631564921</v>
      </c>
      <c r="CA73" s="1">
        <f>A72-BY73</f>
        <v>-253.02119622272591</v>
      </c>
      <c r="CB73">
        <f>(A72-day1_mean)*(A73-day1_mean)</f>
        <v>21410.924241296601</v>
      </c>
      <c r="CC73">
        <f>(A72-day1_mean)*(A74-day1_mean)</f>
        <v>-1953.4956819058566</v>
      </c>
      <c r="CL73">
        <v>70</v>
      </c>
      <c r="CM73">
        <f t="shared" ca="1" si="25"/>
        <v>6.925658014655689E-2</v>
      </c>
      <c r="CN73">
        <f t="shared" ca="1" si="21"/>
        <v>15.545138629440318</v>
      </c>
    </row>
    <row r="74" spans="1:92" x14ac:dyDescent="0.35">
      <c r="A74" s="1">
        <v>234.12210393746199</v>
      </c>
      <c r="F74">
        <v>149.95052270555558</v>
      </c>
      <c r="G74" s="32">
        <f t="shared" si="16"/>
        <v>0.37487630676388894</v>
      </c>
      <c r="J74">
        <v>72</v>
      </c>
      <c r="K74">
        <v>0.37487630676388894</v>
      </c>
      <c r="L74">
        <f t="shared" si="17"/>
        <v>0.6428571428571429</v>
      </c>
      <c r="M74">
        <f t="shared" si="18"/>
        <v>0.26798083609325396</v>
      </c>
      <c r="N74">
        <f t="shared" si="22"/>
        <v>-0.25905226466468245</v>
      </c>
      <c r="U74">
        <v>360</v>
      </c>
      <c r="V74">
        <v>720</v>
      </c>
      <c r="Y74" s="4">
        <v>360</v>
      </c>
      <c r="Z74" s="5">
        <v>2</v>
      </c>
      <c r="AB74" s="4">
        <v>720</v>
      </c>
      <c r="AC74" s="5">
        <v>0</v>
      </c>
      <c r="AN74" s="28">
        <v>720</v>
      </c>
      <c r="AO74" s="28">
        <v>0</v>
      </c>
      <c r="AP74" s="28">
        <f t="shared" si="15"/>
        <v>0.22624575252996471</v>
      </c>
      <c r="AQ74">
        <f t="shared" si="19"/>
        <v>0.22624575252996473</v>
      </c>
      <c r="AX74">
        <f t="shared" si="23"/>
        <v>72</v>
      </c>
      <c r="AY74">
        <f t="shared" si="20"/>
        <v>0.53759398496240607</v>
      </c>
      <c r="AZ74" s="1">
        <v>149.95052270555558</v>
      </c>
      <c r="BA74" s="38">
        <f t="shared" si="12"/>
        <v>167.05974552046214</v>
      </c>
      <c r="BG74" s="1"/>
      <c r="BH74" s="1">
        <f t="shared" si="24"/>
        <v>13491.804369523888</v>
      </c>
      <c r="BI74" s="1">
        <v>24.452648250022651</v>
      </c>
      <c r="BX74" s="1">
        <v>105.15712911755644</v>
      </c>
      <c r="BY74" s="1">
        <v>67.605206485991516</v>
      </c>
      <c r="BZ74" s="1">
        <f>A73-BX74</f>
        <v>-80.704480867533789</v>
      </c>
      <c r="CA74" s="1">
        <f>A73-BY74</f>
        <v>-43.152558235968868</v>
      </c>
      <c r="CB74">
        <f>(A73-day1_mean)*(A74-day1_mean)</f>
        <v>-3368.2801014791139</v>
      </c>
      <c r="CC74">
        <f>(A73-day1_mean)*(A75-day1_mean)</f>
        <v>-3614.3019198067664</v>
      </c>
      <c r="CL74">
        <v>71</v>
      </c>
      <c r="CM74">
        <f t="shared" ca="1" si="25"/>
        <v>0.21782554413056265</v>
      </c>
      <c r="CN74">
        <f t="shared" ca="1" si="21"/>
        <v>53.211694827493929</v>
      </c>
    </row>
    <row r="75" spans="1:92" x14ac:dyDescent="0.35">
      <c r="A75" s="1">
        <v>235.402540434408</v>
      </c>
      <c r="F75">
        <v>155.74957052384249</v>
      </c>
      <c r="G75" s="32">
        <f t="shared" si="16"/>
        <v>0.38937392630960621</v>
      </c>
      <c r="J75">
        <v>73</v>
      </c>
      <c r="K75">
        <v>0.38937392630960621</v>
      </c>
      <c r="L75">
        <f t="shared" si="17"/>
        <v>0.6517857142857143</v>
      </c>
      <c r="M75">
        <f t="shared" si="18"/>
        <v>0.26241178797610809</v>
      </c>
      <c r="N75">
        <f t="shared" si="22"/>
        <v>-0.25348321654753669</v>
      </c>
      <c r="U75">
        <v>365</v>
      </c>
      <c r="V75">
        <v>730</v>
      </c>
      <c r="Y75" s="4">
        <v>365</v>
      </c>
      <c r="Z75" s="5">
        <v>0</v>
      </c>
      <c r="AB75" s="4">
        <v>730</v>
      </c>
      <c r="AC75" s="5">
        <v>1</v>
      </c>
      <c r="AN75" s="28">
        <v>730</v>
      </c>
      <c r="AO75" s="28">
        <v>1</v>
      </c>
      <c r="AP75" s="28">
        <f t="shared" si="15"/>
        <v>0.21603749533796024</v>
      </c>
      <c r="AQ75">
        <f t="shared" si="19"/>
        <v>2.8448636092291659</v>
      </c>
      <c r="AX75">
        <f t="shared" si="23"/>
        <v>73</v>
      </c>
      <c r="AY75">
        <f t="shared" si="20"/>
        <v>0.54511278195488722</v>
      </c>
      <c r="AZ75" s="1">
        <v>155.74957052384249</v>
      </c>
      <c r="BA75" s="38">
        <f t="shared" si="12"/>
        <v>170.61050818805703</v>
      </c>
      <c r="BG75" s="1"/>
      <c r="BH75" s="1">
        <f t="shared" si="24"/>
        <v>13725.92647346135</v>
      </c>
      <c r="BI75" s="1">
        <v>234.12210393746199</v>
      </c>
      <c r="BX75" s="1">
        <v>24.452648250022651</v>
      </c>
      <c r="BY75" s="1">
        <v>105.15712911755644</v>
      </c>
      <c r="BZ75" s="1">
        <f>A74-BX75</f>
        <v>209.66945568743932</v>
      </c>
      <c r="CA75" s="1">
        <f>A74-BY75</f>
        <v>128.96497481990554</v>
      </c>
      <c r="CB75">
        <f>(A74-day1_mean)*(A75-day1_mean)</f>
        <v>329.76265358169309</v>
      </c>
      <c r="CC75">
        <f>(A74-day1_mean)*(A76-day1_mean)</f>
        <v>352.20925861104195</v>
      </c>
      <c r="CL75">
        <v>72</v>
      </c>
      <c r="CM75">
        <f t="shared" ca="1" si="25"/>
        <v>0.38135003708893322</v>
      </c>
      <c r="CN75">
        <f t="shared" ca="1" si="21"/>
        <v>104.01071141615303</v>
      </c>
    </row>
    <row r="76" spans="1:92" x14ac:dyDescent="0.35">
      <c r="A76" s="1">
        <v>236.68297693135401</v>
      </c>
      <c r="F76">
        <v>156.89040030461402</v>
      </c>
      <c r="G76" s="32">
        <f t="shared" si="16"/>
        <v>0.39222600076153502</v>
      </c>
      <c r="J76">
        <v>74</v>
      </c>
      <c r="K76">
        <v>0.39222600076153502</v>
      </c>
      <c r="L76">
        <f t="shared" si="17"/>
        <v>0.6607142857142857</v>
      </c>
      <c r="M76">
        <f t="shared" si="18"/>
        <v>0.26848828495275068</v>
      </c>
      <c r="N76">
        <f t="shared" si="22"/>
        <v>-0.25955971352417928</v>
      </c>
      <c r="U76">
        <v>370</v>
      </c>
      <c r="V76">
        <v>740</v>
      </c>
      <c r="Y76" s="4">
        <v>370</v>
      </c>
      <c r="Z76" s="5">
        <v>1</v>
      </c>
      <c r="AB76" s="4">
        <v>740</v>
      </c>
      <c r="AC76" s="5">
        <v>0</v>
      </c>
      <c r="AN76" s="28">
        <v>740</v>
      </c>
      <c r="AO76" s="28">
        <v>0</v>
      </c>
      <c r="AP76" s="28">
        <f t="shared" si="15"/>
        <v>0.20628983691403824</v>
      </c>
      <c r="AQ76">
        <f t="shared" si="19"/>
        <v>0.20628983691403824</v>
      </c>
      <c r="AX76">
        <f t="shared" si="23"/>
        <v>74</v>
      </c>
      <c r="AY76">
        <f t="shared" si="20"/>
        <v>0.55263157894736847</v>
      </c>
      <c r="AZ76" s="1">
        <v>156.89040030461402</v>
      </c>
      <c r="BA76" s="38">
        <f t="shared" si="12"/>
        <v>174.22045295093585</v>
      </c>
      <c r="BG76" s="1"/>
      <c r="BH76" s="1">
        <f t="shared" si="24"/>
        <v>13961.329013895758</v>
      </c>
      <c r="BI76" s="1">
        <v>235.402540434408</v>
      </c>
      <c r="BX76" s="1">
        <v>234.12210393746199</v>
      </c>
      <c r="BY76" s="1">
        <v>24.452648250022651</v>
      </c>
      <c r="BZ76" s="1">
        <f>A75-BX76</f>
        <v>1.2804364969460096</v>
      </c>
      <c r="CA76" s="1">
        <f>A75-BY76</f>
        <v>210.94989218438533</v>
      </c>
      <c r="CB76">
        <f>(A75-day1_mean)*(A76-day1_mean)</f>
        <v>377.9348988858136</v>
      </c>
      <c r="CC76">
        <f>(A75-day1_mean)*(A77-day1_mean)</f>
        <v>402.02102153785461</v>
      </c>
      <c r="CL76">
        <v>73</v>
      </c>
      <c r="CM76">
        <f t="shared" ca="1" si="25"/>
        <v>0.44280728850131967</v>
      </c>
      <c r="CN76">
        <f t="shared" ca="1" si="21"/>
        <v>126.67236524457452</v>
      </c>
    </row>
    <row r="77" spans="1:92" x14ac:dyDescent="0.35">
      <c r="A77" s="1">
        <v>237.96341342829899</v>
      </c>
      <c r="F77">
        <v>159.63427712093153</v>
      </c>
      <c r="G77" s="32">
        <f t="shared" si="16"/>
        <v>0.39908569280232881</v>
      </c>
      <c r="J77">
        <v>75</v>
      </c>
      <c r="K77">
        <v>0.39908569280232881</v>
      </c>
      <c r="L77">
        <f t="shared" si="17"/>
        <v>0.6696428571428571</v>
      </c>
      <c r="M77">
        <f t="shared" si="18"/>
        <v>0.27055716434052829</v>
      </c>
      <c r="N77">
        <f t="shared" si="22"/>
        <v>-0.26162859291195689</v>
      </c>
      <c r="U77">
        <v>375</v>
      </c>
      <c r="V77">
        <v>750</v>
      </c>
      <c r="Y77" s="4">
        <v>375</v>
      </c>
      <c r="Z77" s="5">
        <v>0</v>
      </c>
      <c r="AB77" s="4">
        <v>750</v>
      </c>
      <c r="AC77" s="5">
        <v>0</v>
      </c>
      <c r="AN77" s="28">
        <v>750</v>
      </c>
      <c r="AO77" s="28">
        <v>0</v>
      </c>
      <c r="AP77" s="28">
        <f t="shared" si="15"/>
        <v>0.1969819949423699</v>
      </c>
      <c r="AQ77">
        <f t="shared" si="19"/>
        <v>0.19698199494236987</v>
      </c>
      <c r="AX77">
        <f t="shared" si="23"/>
        <v>75</v>
      </c>
      <c r="AY77">
        <f t="shared" si="20"/>
        <v>0.56015037593984962</v>
      </c>
      <c r="AZ77" s="1">
        <v>159.63427712093153</v>
      </c>
      <c r="BA77" s="38">
        <f t="shared" si="12"/>
        <v>177.89158612353512</v>
      </c>
      <c r="BG77" s="1"/>
      <c r="BH77" s="1">
        <f t="shared" si="24"/>
        <v>14198.011990827112</v>
      </c>
      <c r="BI77" s="1">
        <v>236.68297693135401</v>
      </c>
      <c r="BX77" s="1">
        <v>235.402540434408</v>
      </c>
      <c r="BY77" s="1">
        <v>234.12210393746199</v>
      </c>
      <c r="BZ77" s="1">
        <f>A76-BX77</f>
        <v>1.2804364969460096</v>
      </c>
      <c r="CA77" s="1">
        <f>A76-BY77</f>
        <v>2.5608729938920192</v>
      </c>
      <c r="CB77">
        <f>(A76-day1_mean)*(A77-day1_mean)</f>
        <v>429.38617943533626</v>
      </c>
      <c r="CC77">
        <f>(A76-day1_mean)*(A78-day1_mean)</f>
        <v>-2156.2961724388178</v>
      </c>
      <c r="CL77">
        <v>74</v>
      </c>
      <c r="CM77">
        <f t="shared" ca="1" si="25"/>
        <v>0.56361378062383605</v>
      </c>
      <c r="CN77">
        <f t="shared" ca="1" si="21"/>
        <v>179.60379299801562</v>
      </c>
    </row>
    <row r="78" spans="1:92" x14ac:dyDescent="0.35">
      <c r="A78" s="1">
        <v>109.26682832928138</v>
      </c>
      <c r="F78">
        <v>159.63427712093153</v>
      </c>
      <c r="G78" s="32">
        <f t="shared" si="16"/>
        <v>0.39908569280232881</v>
      </c>
      <c r="J78">
        <v>76</v>
      </c>
      <c r="K78">
        <v>0.39908569280232881</v>
      </c>
      <c r="L78">
        <f t="shared" si="17"/>
        <v>0.6785714285714286</v>
      </c>
      <c r="M78">
        <f t="shared" si="18"/>
        <v>0.2794857357690998</v>
      </c>
      <c r="N78">
        <f t="shared" si="22"/>
        <v>-0.27055716434052829</v>
      </c>
      <c r="U78">
        <v>380</v>
      </c>
      <c r="V78">
        <v>760</v>
      </c>
      <c r="Y78" s="4">
        <v>380</v>
      </c>
      <c r="Z78" s="5">
        <v>0</v>
      </c>
      <c r="AB78" s="4">
        <v>760</v>
      </c>
      <c r="AC78" s="5">
        <v>0</v>
      </c>
      <c r="AN78" s="28">
        <v>760</v>
      </c>
      <c r="AO78" s="28">
        <v>0</v>
      </c>
      <c r="AP78" s="28">
        <f t="shared" si="15"/>
        <v>0.18809412480965271</v>
      </c>
      <c r="AQ78">
        <f t="shared" si="19"/>
        <v>0.18809412480965271</v>
      </c>
      <c r="AX78">
        <f t="shared" si="23"/>
        <v>75</v>
      </c>
      <c r="AY78">
        <f t="shared" si="20"/>
        <v>0.56015037593984962</v>
      </c>
      <c r="AZ78" s="1">
        <v>159.63427712093153</v>
      </c>
      <c r="BA78" s="38">
        <f t="shared" si="12"/>
        <v>177.89158612353512</v>
      </c>
      <c r="BG78" s="1"/>
      <c r="BH78" s="1">
        <f t="shared" si="24"/>
        <v>14435.97540425541</v>
      </c>
      <c r="BI78" s="1">
        <v>237.96341342829899</v>
      </c>
      <c r="BX78" s="1">
        <v>236.68297693135401</v>
      </c>
      <c r="BY78" s="1">
        <v>235.402540434408</v>
      </c>
      <c r="BZ78" s="1">
        <f>A77-BX78</f>
        <v>1.2804364969449864</v>
      </c>
      <c r="CA78" s="1">
        <f>A77-BY78</f>
        <v>2.560872993890996</v>
      </c>
      <c r="CB78">
        <f>(A77-day1_mean)*(A78-day1_mean)</f>
        <v>-2293.7188191343266</v>
      </c>
      <c r="CC78">
        <f>(A77-day1_mean)*(A79-day1_mean)</f>
        <v>-2607.5152616518685</v>
      </c>
      <c r="CL78">
        <v>75</v>
      </c>
      <c r="CM78">
        <f t="shared" ca="1" si="25"/>
        <v>0.40432047153103989</v>
      </c>
      <c r="CN78">
        <f t="shared" ca="1" si="21"/>
        <v>112.20584852242344</v>
      </c>
    </row>
    <row r="79" spans="1:92" x14ac:dyDescent="0.35">
      <c r="A79" s="1">
        <v>94.584054741183166</v>
      </c>
      <c r="F79">
        <v>159.63427712093153</v>
      </c>
      <c r="G79" s="32">
        <f t="shared" si="16"/>
        <v>0.39908569280232881</v>
      </c>
      <c r="J79">
        <v>77</v>
      </c>
      <c r="K79">
        <v>0.39908569280232881</v>
      </c>
      <c r="L79">
        <f t="shared" si="17"/>
        <v>0.6875</v>
      </c>
      <c r="M79">
        <f t="shared" si="18"/>
        <v>0.28841430719767119</v>
      </c>
      <c r="N79">
        <f t="shared" si="22"/>
        <v>-0.2794857357690998</v>
      </c>
      <c r="U79">
        <v>385</v>
      </c>
      <c r="V79">
        <v>770</v>
      </c>
      <c r="Y79" s="4">
        <v>385</v>
      </c>
      <c r="Z79" s="5">
        <v>0</v>
      </c>
      <c r="AB79" s="4">
        <v>770</v>
      </c>
      <c r="AC79" s="5">
        <v>0</v>
      </c>
      <c r="AN79" s="28">
        <v>770</v>
      </c>
      <c r="AO79" s="28">
        <v>0</v>
      </c>
      <c r="AP79" s="28">
        <f t="shared" si="15"/>
        <v>0.17960727729587733</v>
      </c>
      <c r="AQ79">
        <f t="shared" si="19"/>
        <v>0.17960727729587736</v>
      </c>
      <c r="AX79">
        <f t="shared" si="23"/>
        <v>75</v>
      </c>
      <c r="AY79">
        <f t="shared" si="20"/>
        <v>0.56015037593984962</v>
      </c>
      <c r="AZ79" s="1">
        <v>159.63427712093153</v>
      </c>
      <c r="BA79" s="38">
        <f t="shared" si="12"/>
        <v>177.89158612353512</v>
      </c>
      <c r="BG79" s="1"/>
      <c r="BH79" s="1">
        <f t="shared" si="24"/>
        <v>14545.242232584691</v>
      </c>
      <c r="BI79" s="1">
        <v>109.26682832928138</v>
      </c>
      <c r="BX79" s="1">
        <v>237.96341342829899</v>
      </c>
      <c r="BY79" s="1">
        <v>236.68297693135401</v>
      </c>
      <c r="BZ79" s="1">
        <f>A78-BX79</f>
        <v>-128.69658509901762</v>
      </c>
      <c r="CA79" s="1">
        <f>A78-BY79</f>
        <v>-127.41614860207262</v>
      </c>
      <c r="CB79">
        <f>(A78-day1_mean)*(A79-day1_mean)</f>
        <v>13094.448418599981</v>
      </c>
      <c r="CC79">
        <f>(A78-day1_mean)*(A80-day1_mean)</f>
        <v>11402.389160708679</v>
      </c>
      <c r="CL79">
        <v>76</v>
      </c>
      <c r="CM79">
        <f t="shared" ca="1" si="25"/>
        <v>0.53805913271092287</v>
      </c>
      <c r="CN79">
        <f t="shared" ca="1" si="21"/>
        <v>167.27773108182882</v>
      </c>
    </row>
    <row r="80" spans="1:92" x14ac:dyDescent="0.35">
      <c r="A80" s="1">
        <v>110.34982902144583</v>
      </c>
      <c r="F80">
        <v>165.02889515142616</v>
      </c>
      <c r="G80" s="32">
        <f t="shared" si="16"/>
        <v>0.4125722378785654</v>
      </c>
      <c r="J80">
        <v>78</v>
      </c>
      <c r="K80">
        <v>0.4125722378785654</v>
      </c>
      <c r="L80">
        <f t="shared" si="17"/>
        <v>0.6964285714285714</v>
      </c>
      <c r="M80">
        <f t="shared" si="18"/>
        <v>0.283856333550006</v>
      </c>
      <c r="N80">
        <f t="shared" si="22"/>
        <v>-0.2749277621214346</v>
      </c>
      <c r="U80">
        <v>390</v>
      </c>
      <c r="V80">
        <v>780</v>
      </c>
      <c r="Y80" s="4">
        <v>390</v>
      </c>
      <c r="Z80" s="5">
        <v>1</v>
      </c>
      <c r="AB80" s="4">
        <v>780</v>
      </c>
      <c r="AC80" s="5">
        <v>0</v>
      </c>
      <c r="AN80" s="28">
        <v>780</v>
      </c>
      <c r="AO80" s="28">
        <v>0</v>
      </c>
      <c r="AP80" s="28">
        <f t="shared" si="15"/>
        <v>0.17150335817392048</v>
      </c>
      <c r="AQ80">
        <f t="shared" si="19"/>
        <v>0.17150335817392048</v>
      </c>
      <c r="AX80">
        <f t="shared" si="23"/>
        <v>78</v>
      </c>
      <c r="AY80">
        <f t="shared" si="20"/>
        <v>0.58270676691729328</v>
      </c>
      <c r="AZ80" s="1">
        <v>165.02889515142616</v>
      </c>
      <c r="BA80" s="38">
        <f t="shared" si="12"/>
        <v>189.29378037250063</v>
      </c>
      <c r="BG80" s="1"/>
      <c r="BH80" s="1">
        <f t="shared" si="24"/>
        <v>14639.826287325874</v>
      </c>
      <c r="BI80" s="1">
        <v>94.584054741183166</v>
      </c>
      <c r="BX80" s="1">
        <v>109.26682832928138</v>
      </c>
      <c r="BY80" s="1">
        <v>237.96341342829899</v>
      </c>
      <c r="BZ80" s="1">
        <f>A79-BX80</f>
        <v>-14.682773588098215</v>
      </c>
      <c r="CA80" s="1">
        <f>A79-BY80</f>
        <v>-143.37935868711583</v>
      </c>
      <c r="CB80">
        <f>(A79-day1_mean)*(A80-day1_mean)</f>
        <v>12962.314084802621</v>
      </c>
      <c r="CC80">
        <f>(A79-day1_mean)*(A81-day1_mean)</f>
        <v>-45863.520409819808</v>
      </c>
      <c r="CL80">
        <v>77</v>
      </c>
      <c r="CM80">
        <f t="shared" ca="1" si="25"/>
        <v>3.7854284591358422E-2</v>
      </c>
      <c r="CN80">
        <f t="shared" ca="1" si="21"/>
        <v>8.3581358328676334</v>
      </c>
    </row>
    <row r="81" spans="1:92" x14ac:dyDescent="0.35">
      <c r="A81" s="1">
        <v>592.49869710088547</v>
      </c>
      <c r="F81">
        <v>166.3969258050748</v>
      </c>
      <c r="G81" s="32">
        <f t="shared" si="16"/>
        <v>0.41599231451268698</v>
      </c>
      <c r="J81">
        <v>79</v>
      </c>
      <c r="K81">
        <v>0.41599231451268698</v>
      </c>
      <c r="L81">
        <f t="shared" si="17"/>
        <v>0.7053571428571429</v>
      </c>
      <c r="M81">
        <f t="shared" si="18"/>
        <v>0.28936482834445593</v>
      </c>
      <c r="N81">
        <f t="shared" si="22"/>
        <v>-0.28043625691588442</v>
      </c>
      <c r="U81">
        <v>395</v>
      </c>
      <c r="V81">
        <v>790</v>
      </c>
      <c r="Y81" s="4">
        <v>395</v>
      </c>
      <c r="Z81" s="5">
        <v>0</v>
      </c>
      <c r="AB81" s="4">
        <v>790</v>
      </c>
      <c r="AC81" s="5">
        <v>0</v>
      </c>
      <c r="AN81" s="28">
        <v>790</v>
      </c>
      <c r="AO81" s="28">
        <v>0</v>
      </c>
      <c r="AP81" s="28">
        <f t="shared" si="15"/>
        <v>0.16376508963207015</v>
      </c>
      <c r="AQ81">
        <f t="shared" si="19"/>
        <v>0.16376508963207015</v>
      </c>
      <c r="AX81">
        <f t="shared" si="23"/>
        <v>79</v>
      </c>
      <c r="AY81">
        <f t="shared" si="20"/>
        <v>0.59022556390977443</v>
      </c>
      <c r="AZ81" s="1">
        <v>166.3969258050748</v>
      </c>
      <c r="BA81" s="38">
        <f t="shared" si="12"/>
        <v>193.2319192611609</v>
      </c>
      <c r="BG81" s="1"/>
      <c r="BH81" s="1">
        <f t="shared" si="24"/>
        <v>14750.17611634732</v>
      </c>
      <c r="BI81" s="1">
        <v>110.34982902144583</v>
      </c>
      <c r="BX81" s="1">
        <v>94.584054741183166</v>
      </c>
      <c r="BY81" s="1">
        <v>109.26682832928138</v>
      </c>
      <c r="BZ81" s="1">
        <f>A80-BX81</f>
        <v>15.765774280262661</v>
      </c>
      <c r="CA81" s="1">
        <f>A80-BY81</f>
        <v>1.0830006921644468</v>
      </c>
      <c r="CB81">
        <f>(A80-day1_mean)*(A81-day1_mean)</f>
        <v>-39937.055099628495</v>
      </c>
      <c r="CC81">
        <f>(A80-day1_mean)*(A82-day1_mean)</f>
        <v>16023.93465889632</v>
      </c>
      <c r="CL81">
        <v>78</v>
      </c>
      <c r="CM81">
        <f t="shared" ca="1" si="25"/>
        <v>0.9678413408817591</v>
      </c>
      <c r="CN81">
        <f t="shared" ca="1" si="21"/>
        <v>744.44150211374563</v>
      </c>
    </row>
    <row r="82" spans="1:92" x14ac:dyDescent="0.35">
      <c r="A82" s="1">
        <v>65.766589869794387</v>
      </c>
      <c r="F82">
        <v>179.65572844351166</v>
      </c>
      <c r="G82" s="32">
        <f t="shared" si="16"/>
        <v>0.44913932110877913</v>
      </c>
      <c r="J82">
        <v>80</v>
      </c>
      <c r="K82">
        <v>0.44913932110877913</v>
      </c>
      <c r="L82">
        <f t="shared" si="17"/>
        <v>0.7142857142857143</v>
      </c>
      <c r="M82">
        <f t="shared" si="18"/>
        <v>0.26514639317693517</v>
      </c>
      <c r="N82">
        <f t="shared" si="22"/>
        <v>-0.25621782174836377</v>
      </c>
      <c r="U82">
        <v>400</v>
      </c>
      <c r="V82">
        <v>800</v>
      </c>
      <c r="Y82" s="4">
        <v>400</v>
      </c>
      <c r="Z82" s="5">
        <v>1</v>
      </c>
      <c r="AB82" s="4">
        <v>800</v>
      </c>
      <c r="AC82" s="5">
        <v>0</v>
      </c>
      <c r="AN82" s="28">
        <v>800</v>
      </c>
      <c r="AO82" s="28">
        <v>0</v>
      </c>
      <c r="AP82" s="28">
        <f t="shared" si="15"/>
        <v>0.15637597343722198</v>
      </c>
      <c r="AQ82">
        <f t="shared" si="19"/>
        <v>0.15637597343722198</v>
      </c>
      <c r="AX82">
        <f t="shared" si="23"/>
        <v>80</v>
      </c>
      <c r="AY82">
        <f t="shared" si="20"/>
        <v>0.59774436090225569</v>
      </c>
      <c r="AZ82" s="1">
        <v>179.65572844351166</v>
      </c>
      <c r="BA82" s="38">
        <f t="shared" si="12"/>
        <v>197.24299077846479</v>
      </c>
      <c r="BG82" s="1"/>
      <c r="BH82" s="1">
        <f t="shared" si="24"/>
        <v>15342.674813448206</v>
      </c>
      <c r="BI82" s="1">
        <v>592.49869710088547</v>
      </c>
      <c r="BX82" s="1">
        <v>110.34982902144583</v>
      </c>
      <c r="BY82" s="1">
        <v>94.584054741183166</v>
      </c>
      <c r="BZ82" s="1">
        <f>A81-BX82</f>
        <v>482.14886807943964</v>
      </c>
      <c r="CA82" s="1">
        <f>A81-BY82</f>
        <v>497.91464235970227</v>
      </c>
      <c r="CB82">
        <f>(A81-day1_mean)*(A82-day1_mean)</f>
        <v>-56696.207904385221</v>
      </c>
      <c r="CC82">
        <f>(A81-day1_mean)*(A83-day1_mean)</f>
        <v>-18868.5576747384</v>
      </c>
      <c r="CL82">
        <v>79</v>
      </c>
      <c r="CM82">
        <f t="shared" ca="1" si="25"/>
        <v>0.81791130189679762</v>
      </c>
      <c r="CN82">
        <f t="shared" ca="1" si="21"/>
        <v>368.91222524513211</v>
      </c>
    </row>
    <row r="83" spans="1:92" x14ac:dyDescent="0.35">
      <c r="A83" s="1">
        <v>166.3969258050748</v>
      </c>
      <c r="F83">
        <v>181.5901337815589</v>
      </c>
      <c r="G83" s="32">
        <f t="shared" si="16"/>
        <v>0.45397533445389726</v>
      </c>
      <c r="J83">
        <v>81</v>
      </c>
      <c r="K83">
        <v>0.45397533445389726</v>
      </c>
      <c r="L83">
        <f t="shared" si="17"/>
        <v>0.7232142857142857</v>
      </c>
      <c r="M83">
        <f t="shared" si="18"/>
        <v>0.26923895126038844</v>
      </c>
      <c r="N83">
        <f t="shared" si="22"/>
        <v>-0.26031037983181704</v>
      </c>
      <c r="U83">
        <v>405</v>
      </c>
      <c r="V83">
        <v>810</v>
      </c>
      <c r="Y83" s="4">
        <v>405</v>
      </c>
      <c r="Z83" s="5">
        <v>0</v>
      </c>
      <c r="AB83" s="4">
        <v>810</v>
      </c>
      <c r="AC83" s="5">
        <v>0</v>
      </c>
      <c r="AN83" s="28">
        <v>810</v>
      </c>
      <c r="AO83" s="28">
        <v>0</v>
      </c>
      <c r="AP83" s="28">
        <f t="shared" si="15"/>
        <v>0.14932025576010333</v>
      </c>
      <c r="AQ83">
        <f t="shared" si="19"/>
        <v>0.14932025576010333</v>
      </c>
      <c r="AX83">
        <f t="shared" si="23"/>
        <v>81</v>
      </c>
      <c r="AY83">
        <f t="shared" si="20"/>
        <v>0.60526315789473684</v>
      </c>
      <c r="AZ83" s="1">
        <v>181.5901337815589</v>
      </c>
      <c r="BA83" s="38">
        <f t="shared" si="12"/>
        <v>201.32974733956061</v>
      </c>
      <c r="BG83" s="1"/>
      <c r="BH83" s="1">
        <f t="shared" si="24"/>
        <v>15408.441403318</v>
      </c>
      <c r="BI83" s="1">
        <v>65.766589869794387</v>
      </c>
      <c r="BX83" s="1">
        <v>592.49869710088547</v>
      </c>
      <c r="BY83" s="1">
        <v>110.34982902144583</v>
      </c>
      <c r="BZ83" s="1">
        <f>A82-BX83</f>
        <v>-526.73210723109105</v>
      </c>
      <c r="CA83" s="1">
        <f>A82-BY83</f>
        <v>-44.583239151651441</v>
      </c>
      <c r="CB83">
        <f>(A82-day1_mean)*(A83-day1_mean)</f>
        <v>7570.626690760615</v>
      </c>
      <c r="CC83">
        <f>(A82-day1_mean)*(A84-day1_mean)</f>
        <v>1742.2460149148528</v>
      </c>
      <c r="CL83">
        <v>80</v>
      </c>
      <c r="CM83">
        <f t="shared" ca="1" si="25"/>
        <v>7.1039031290024757E-2</v>
      </c>
      <c r="CN83">
        <f t="shared" ca="1" si="21"/>
        <v>15.960327402214073</v>
      </c>
    </row>
    <row r="84" spans="1:92" x14ac:dyDescent="0.35">
      <c r="A84" s="1">
        <v>205.0402376378274</v>
      </c>
      <c r="F84">
        <v>183.99591339136049</v>
      </c>
      <c r="G84" s="32">
        <f t="shared" si="16"/>
        <v>0.45998978347840125</v>
      </c>
      <c r="J84">
        <v>82</v>
      </c>
      <c r="K84">
        <v>0.45998978347840125</v>
      </c>
      <c r="L84">
        <f t="shared" si="17"/>
        <v>0.7321428571428571</v>
      </c>
      <c r="M84">
        <f t="shared" si="18"/>
        <v>0.27215307366445585</v>
      </c>
      <c r="N84">
        <f t="shared" si="22"/>
        <v>-0.26322450223588445</v>
      </c>
      <c r="U84">
        <v>410</v>
      </c>
      <c r="V84">
        <v>820</v>
      </c>
      <c r="Y84" s="4">
        <v>410</v>
      </c>
      <c r="Z84" s="5">
        <v>0</v>
      </c>
      <c r="AB84" s="4">
        <v>820</v>
      </c>
      <c r="AC84" s="5">
        <v>0</v>
      </c>
      <c r="AN84" s="28">
        <v>820</v>
      </c>
      <c r="AO84" s="28">
        <v>0</v>
      </c>
      <c r="AP84" s="28">
        <f t="shared" si="15"/>
        <v>0.14258289358766141</v>
      </c>
      <c r="AQ84">
        <f t="shared" si="19"/>
        <v>0.14258289358766141</v>
      </c>
      <c r="AX84">
        <f t="shared" si="23"/>
        <v>82</v>
      </c>
      <c r="AY84">
        <f t="shared" si="20"/>
        <v>0.61278195488721809</v>
      </c>
      <c r="AZ84" s="1">
        <v>183.99591339136049</v>
      </c>
      <c r="BA84" s="38">
        <f t="shared" si="12"/>
        <v>205.49510017181476</v>
      </c>
      <c r="BG84" s="1"/>
      <c r="BH84" s="1">
        <f t="shared" si="24"/>
        <v>15574.838329123075</v>
      </c>
      <c r="BI84" s="1">
        <v>166.3969258050748</v>
      </c>
      <c r="BX84" s="1">
        <v>65.766589869794387</v>
      </c>
      <c r="BY84" s="1">
        <v>592.49869710088547</v>
      </c>
      <c r="BZ84" s="1">
        <f>A83-BX84</f>
        <v>100.63033593528041</v>
      </c>
      <c r="CA84" s="1">
        <f>A83-BY84</f>
        <v>-426.10177129581064</v>
      </c>
      <c r="CB84">
        <f>(A83-day1_mean)*(A84-day1_mean)</f>
        <v>579.82130782791546</v>
      </c>
      <c r="CC84">
        <f>(A83-day1_mean)*(A85-day1_mean)</f>
        <v>5131.1431423003487</v>
      </c>
      <c r="CL84">
        <v>81</v>
      </c>
      <c r="CM84">
        <f t="shared" ca="1" si="25"/>
        <v>0.1749008956286674</v>
      </c>
      <c r="CN84">
        <f t="shared" ca="1" si="21"/>
        <v>41.640133009702573</v>
      </c>
    </row>
    <row r="85" spans="1:92" x14ac:dyDescent="0.35">
      <c r="A85" s="1">
        <v>114.36696620034475</v>
      </c>
      <c r="F85">
        <v>205.0402376378274</v>
      </c>
      <c r="G85" s="32">
        <f t="shared" si="16"/>
        <v>0.51260059409456848</v>
      </c>
      <c r="J85">
        <v>83</v>
      </c>
      <c r="K85">
        <v>0.51260059409456848</v>
      </c>
      <c r="L85">
        <f t="shared" si="17"/>
        <v>0.7410714285714286</v>
      </c>
      <c r="M85">
        <f t="shared" si="18"/>
        <v>0.22847083447686012</v>
      </c>
      <c r="N85">
        <f t="shared" si="22"/>
        <v>-0.21954226304828861</v>
      </c>
      <c r="U85">
        <v>415</v>
      </c>
      <c r="V85">
        <v>830</v>
      </c>
      <c r="Y85" s="4">
        <v>415</v>
      </c>
      <c r="Z85" s="5">
        <v>1</v>
      </c>
      <c r="AB85" s="4">
        <v>830</v>
      </c>
      <c r="AC85" s="5">
        <v>0</v>
      </c>
      <c r="AN85" s="28">
        <v>830</v>
      </c>
      <c r="AO85" s="28">
        <v>0</v>
      </c>
      <c r="AP85" s="28">
        <f t="shared" si="15"/>
        <v>0.13614952265077929</v>
      </c>
      <c r="AQ85">
        <f t="shared" si="19"/>
        <v>0.13614952265077929</v>
      </c>
      <c r="AX85">
        <f t="shared" si="23"/>
        <v>83</v>
      </c>
      <c r="AY85">
        <f t="shared" si="20"/>
        <v>0.62030075187969924</v>
      </c>
      <c r="AZ85" s="1">
        <v>205.0402376378274</v>
      </c>
      <c r="BA85" s="38">
        <f t="shared" si="12"/>
        <v>209.74213177259324</v>
      </c>
      <c r="BG85" s="1"/>
      <c r="BH85" s="1">
        <f t="shared" si="24"/>
        <v>15779.878566760903</v>
      </c>
      <c r="BI85" s="1">
        <v>205.0402376378274</v>
      </c>
      <c r="BX85" s="1">
        <v>166.3969258050748</v>
      </c>
      <c r="BY85" s="1">
        <v>65.766589869794387</v>
      </c>
      <c r="BZ85" s="1">
        <f>A84-BX85</f>
        <v>38.643311832752602</v>
      </c>
      <c r="CA85" s="1">
        <f>A84-BY85</f>
        <v>139.27364776803302</v>
      </c>
      <c r="CB85">
        <f>(A84-day1_mean)*(A85-day1_mean)</f>
        <v>1180.8419641851726</v>
      </c>
      <c r="CC85">
        <f>(A84-day1_mean)*(A86-day1_mean)</f>
        <v>931.97875001462944</v>
      </c>
      <c r="CL85">
        <v>82</v>
      </c>
      <c r="CM85">
        <f t="shared" ca="1" si="25"/>
        <v>0.96527612675630825</v>
      </c>
      <c r="CN85">
        <f t="shared" ca="1" si="21"/>
        <v>727.81902464098516</v>
      </c>
    </row>
    <row r="86" spans="1:92" x14ac:dyDescent="0.35">
      <c r="A86" s="1">
        <v>135.91088959704732</v>
      </c>
      <c r="F86">
        <v>211.21997775622199</v>
      </c>
      <c r="G86" s="32">
        <f t="shared" si="16"/>
        <v>0.52804994439055497</v>
      </c>
      <c r="J86">
        <v>84</v>
      </c>
      <c r="K86">
        <v>0.52804994439055497</v>
      </c>
      <c r="L86">
        <f t="shared" si="17"/>
        <v>0.75</v>
      </c>
      <c r="M86">
        <f t="shared" si="18"/>
        <v>0.22195005560944503</v>
      </c>
      <c r="N86">
        <f t="shared" si="22"/>
        <v>-0.21302148418087363</v>
      </c>
      <c r="U86">
        <v>420</v>
      </c>
      <c r="V86">
        <v>840</v>
      </c>
      <c r="Y86" s="4">
        <v>420</v>
      </c>
      <c r="Z86" s="5">
        <v>1</v>
      </c>
      <c r="AB86" s="4">
        <v>840</v>
      </c>
      <c r="AC86" s="5">
        <v>0</v>
      </c>
      <c r="AN86" s="28">
        <v>840</v>
      </c>
      <c r="AO86" s="28">
        <v>0</v>
      </c>
      <c r="AP86" s="28">
        <f t="shared" si="15"/>
        <v>0.13000642679926322</v>
      </c>
      <c r="AQ86">
        <f t="shared" si="19"/>
        <v>0.13000642679926322</v>
      </c>
      <c r="AX86">
        <f t="shared" si="23"/>
        <v>84</v>
      </c>
      <c r="AY86">
        <f t="shared" si="20"/>
        <v>0.6278195488721805</v>
      </c>
      <c r="AZ86" s="1">
        <v>211.21997775622199</v>
      </c>
      <c r="BA86" s="38">
        <f t="shared" si="12"/>
        <v>214.07410961305956</v>
      </c>
      <c r="BG86" s="1"/>
      <c r="BH86" s="1">
        <f t="shared" si="24"/>
        <v>15894.245532961248</v>
      </c>
      <c r="BI86" s="1">
        <v>114.36696620034475</v>
      </c>
      <c r="BX86" s="1">
        <v>205.0402376378274</v>
      </c>
      <c r="BY86" s="1">
        <v>166.3969258050748</v>
      </c>
      <c r="BZ86" s="1">
        <f>A85-BX86</f>
        <v>-90.673271437482654</v>
      </c>
      <c r="CA86" s="1">
        <f>A85-BY86</f>
        <v>-52.029959604730053</v>
      </c>
      <c r="CB86">
        <f>(A85-day1_mean)*(A86-day1_mean)</f>
        <v>8247.569220630463</v>
      </c>
      <c r="CC86">
        <f>(A85-day1_mean)*(A87-day1_mean)</f>
        <v>6812.3718584354719</v>
      </c>
      <c r="CL86">
        <v>83</v>
      </c>
      <c r="CM86">
        <f t="shared" ca="1" si="25"/>
        <v>0.14789254740627844</v>
      </c>
      <c r="CN86">
        <f t="shared" ca="1" si="21"/>
        <v>34.663903408980921</v>
      </c>
    </row>
    <row r="87" spans="1:92" x14ac:dyDescent="0.35">
      <c r="A87" s="1">
        <v>149.95052270555558</v>
      </c>
      <c r="F87">
        <v>212.35749467781079</v>
      </c>
      <c r="G87" s="32">
        <f t="shared" si="16"/>
        <v>0.530893736694527</v>
      </c>
      <c r="J87">
        <v>85</v>
      </c>
      <c r="K87">
        <v>0.530893736694527</v>
      </c>
      <c r="L87">
        <f t="shared" si="17"/>
        <v>0.7589285714285714</v>
      </c>
      <c r="M87">
        <f t="shared" si="18"/>
        <v>0.2280348347340444</v>
      </c>
      <c r="N87">
        <f t="shared" si="22"/>
        <v>-0.219106263305473</v>
      </c>
      <c r="U87">
        <v>425</v>
      </c>
      <c r="V87">
        <v>850</v>
      </c>
      <c r="Y87" s="4">
        <v>425</v>
      </c>
      <c r="Z87" s="5">
        <v>0</v>
      </c>
      <c r="AB87" s="4">
        <v>850</v>
      </c>
      <c r="AC87" s="5">
        <v>0</v>
      </c>
      <c r="AN87" s="28">
        <v>850</v>
      </c>
      <c r="AO87" s="28">
        <v>0</v>
      </c>
      <c r="AP87" s="28">
        <f t="shared" si="15"/>
        <v>0.12414050875864391</v>
      </c>
      <c r="AQ87">
        <f t="shared" si="19"/>
        <v>0.12414050875864391</v>
      </c>
      <c r="AX87">
        <f t="shared" si="23"/>
        <v>85</v>
      </c>
      <c r="AY87">
        <f t="shared" si="20"/>
        <v>0.63533834586466165</v>
      </c>
      <c r="AZ87" s="1">
        <v>212.35749467781079</v>
      </c>
      <c r="BA87" s="38">
        <f t="shared" si="12"/>
        <v>218.49450124059607</v>
      </c>
      <c r="BG87" s="1"/>
      <c r="BH87" s="1">
        <f t="shared" si="24"/>
        <v>16030.156422558295</v>
      </c>
      <c r="BI87" s="1">
        <v>135.91088959704732</v>
      </c>
      <c r="BX87" s="1">
        <v>114.36696620034475</v>
      </c>
      <c r="BY87" s="1">
        <v>205.0402376378274</v>
      </c>
      <c r="BZ87" s="1">
        <f>A86-BX87</f>
        <v>21.543923396702567</v>
      </c>
      <c r="CA87" s="1">
        <f>A86-BY87</f>
        <v>-69.129348040780087</v>
      </c>
      <c r="CB87">
        <f>(A86-day1_mean)*(A87-day1_mean)</f>
        <v>5376.6600458178827</v>
      </c>
      <c r="CC87">
        <f>(A86-day1_mean)*(A88-day1_mean)</f>
        <v>13305.700821632307</v>
      </c>
      <c r="CL87">
        <v>84</v>
      </c>
      <c r="CM87">
        <f t="shared" ca="1" si="25"/>
        <v>0.64966860283292838</v>
      </c>
      <c r="CN87">
        <f t="shared" ca="1" si="21"/>
        <v>227.17774651887251</v>
      </c>
    </row>
    <row r="88" spans="1:92" x14ac:dyDescent="0.35">
      <c r="A88" s="1">
        <v>51.673825917775005</v>
      </c>
      <c r="F88">
        <v>213.29133002417313</v>
      </c>
      <c r="G88" s="32">
        <f t="shared" si="16"/>
        <v>0.53322832506043283</v>
      </c>
      <c r="J88">
        <v>86</v>
      </c>
      <c r="K88">
        <v>0.53322832506043283</v>
      </c>
      <c r="L88">
        <f t="shared" si="17"/>
        <v>0.7678571428571429</v>
      </c>
      <c r="M88">
        <f t="shared" si="18"/>
        <v>0.23462881779671008</v>
      </c>
      <c r="N88">
        <f t="shared" si="22"/>
        <v>-0.22570024636813857</v>
      </c>
      <c r="U88">
        <v>430</v>
      </c>
      <c r="V88">
        <v>860</v>
      </c>
      <c r="Y88" s="4">
        <v>430</v>
      </c>
      <c r="Z88" s="5">
        <v>0</v>
      </c>
      <c r="AB88" s="4">
        <v>860</v>
      </c>
      <c r="AC88" s="5">
        <v>0</v>
      </c>
      <c r="AN88" s="28">
        <v>860</v>
      </c>
      <c r="AO88" s="28">
        <v>0</v>
      </c>
      <c r="AP88" s="28">
        <f t="shared" si="15"/>
        <v>0.118539262206243</v>
      </c>
      <c r="AQ88">
        <f t="shared" si="19"/>
        <v>0.118539262206243</v>
      </c>
      <c r="AX88">
        <f t="shared" si="23"/>
        <v>86</v>
      </c>
      <c r="AY88">
        <f t="shared" si="20"/>
        <v>0.6428571428571429</v>
      </c>
      <c r="AZ88" s="1">
        <v>213.29133002417313</v>
      </c>
      <c r="BA88" s="38">
        <f t="shared" si="12"/>
        <v>223.0069909547197</v>
      </c>
      <c r="BG88" s="1"/>
      <c r="BH88" s="1">
        <f t="shared" si="24"/>
        <v>16180.106945263851</v>
      </c>
      <c r="BI88" s="1">
        <v>149.95052270555558</v>
      </c>
      <c r="BX88" s="1">
        <v>135.91088959704732</v>
      </c>
      <c r="BY88" s="1">
        <v>114.36696620034475</v>
      </c>
      <c r="BZ88" s="1">
        <f>A87-BX88</f>
        <v>14.039633108508269</v>
      </c>
      <c r="CA88" s="1">
        <f>A87-BY88</f>
        <v>35.583556505210836</v>
      </c>
      <c r="CB88">
        <f>(A87-day1_mean)*(A88-day1_mean)</f>
        <v>10990.314771449795</v>
      </c>
      <c r="CC88">
        <f>(A87-day1_mean)*(A89-day1_mean)</f>
        <v>-8088.4675559494008</v>
      </c>
      <c r="CL88">
        <v>85</v>
      </c>
      <c r="CM88">
        <f t="shared" ca="1" si="25"/>
        <v>0.64627361300477493</v>
      </c>
      <c r="CN88">
        <f t="shared" ca="1" si="21"/>
        <v>225.08890597553781</v>
      </c>
    </row>
    <row r="89" spans="1:92" x14ac:dyDescent="0.35">
      <c r="A89" s="1">
        <v>337.96514242819507</v>
      </c>
      <c r="F89">
        <v>225.57276114882396</v>
      </c>
      <c r="G89" s="32">
        <f t="shared" si="16"/>
        <v>0.56393190287205985</v>
      </c>
      <c r="J89">
        <v>87</v>
      </c>
      <c r="K89">
        <v>0.56393190287205985</v>
      </c>
      <c r="L89">
        <f t="shared" si="17"/>
        <v>0.7767857142857143</v>
      </c>
      <c r="M89">
        <f t="shared" si="18"/>
        <v>0.21285381141365445</v>
      </c>
      <c r="N89">
        <f t="shared" si="22"/>
        <v>-0.20392523998508305</v>
      </c>
      <c r="U89">
        <v>435</v>
      </c>
      <c r="V89">
        <v>870</v>
      </c>
      <c r="Y89" s="4">
        <v>435</v>
      </c>
      <c r="Z89" s="5">
        <v>0</v>
      </c>
      <c r="AB89" s="4">
        <v>870</v>
      </c>
      <c r="AC89" s="5">
        <v>0</v>
      </c>
      <c r="AN89" s="28">
        <v>870</v>
      </c>
      <c r="AO89" s="28">
        <v>0</v>
      </c>
      <c r="AP89" s="28">
        <f t="shared" si="15"/>
        <v>0.11319074510739668</v>
      </c>
      <c r="AQ89">
        <f t="shared" si="19"/>
        <v>0.11319074510739668</v>
      </c>
      <c r="AX89">
        <f t="shared" si="23"/>
        <v>87</v>
      </c>
      <c r="AY89">
        <f t="shared" si="20"/>
        <v>0.65037593984962405</v>
      </c>
      <c r="AZ89" s="1">
        <v>225.57276114882396</v>
      </c>
      <c r="BA89" s="38">
        <f t="shared" si="12"/>
        <v>227.61549825741241</v>
      </c>
      <c r="BG89" s="1"/>
      <c r="BH89" s="1">
        <f t="shared" si="24"/>
        <v>16231.780771181626</v>
      </c>
      <c r="BI89" s="1">
        <v>51.673825917775005</v>
      </c>
      <c r="BX89" s="1">
        <v>149.95052270555558</v>
      </c>
      <c r="BY89" s="1">
        <v>135.91088959704732</v>
      </c>
      <c r="BZ89" s="1">
        <f>A88-BX89</f>
        <v>-98.27669678778058</v>
      </c>
      <c r="CA89" s="1">
        <f>A88-BY89</f>
        <v>-84.23706367927231</v>
      </c>
      <c r="CB89">
        <f>(A88-day1_mean)*(A89-day1_mean)</f>
        <v>-20016.651320303237</v>
      </c>
      <c r="CC89">
        <f>(A88-day1_mean)*(A90-day1_mean)</f>
        <v>-20346.055667457622</v>
      </c>
      <c r="CL89">
        <v>86</v>
      </c>
      <c r="CM89">
        <f t="shared" ca="1" si="25"/>
        <v>0.36287107654742246</v>
      </c>
      <c r="CN89">
        <f t="shared" ca="1" si="21"/>
        <v>97.635898261956029</v>
      </c>
    </row>
    <row r="90" spans="1:92" x14ac:dyDescent="0.35">
      <c r="A90" s="1">
        <v>339.96252691534386</v>
      </c>
      <c r="F90">
        <v>230.36745919021863</v>
      </c>
      <c r="G90" s="32">
        <f t="shared" si="16"/>
        <v>0.57591864797554659</v>
      </c>
      <c r="J90">
        <v>88</v>
      </c>
      <c r="K90">
        <v>0.57591864797554659</v>
      </c>
      <c r="L90">
        <f t="shared" si="17"/>
        <v>0.7857142857142857</v>
      </c>
      <c r="M90">
        <f t="shared" si="18"/>
        <v>0.2097956377387391</v>
      </c>
      <c r="N90">
        <f t="shared" si="22"/>
        <v>-0.20086706631016771</v>
      </c>
      <c r="U90">
        <v>440</v>
      </c>
      <c r="V90">
        <v>880</v>
      </c>
      <c r="Y90" s="4">
        <v>440</v>
      </c>
      <c r="Z90" s="5">
        <v>0</v>
      </c>
      <c r="AB90" s="4">
        <v>880</v>
      </c>
      <c r="AC90" s="5">
        <v>0</v>
      </c>
      <c r="AN90" s="28">
        <v>880</v>
      </c>
      <c r="AO90" s="28">
        <v>0</v>
      </c>
      <c r="AP90" s="28">
        <f t="shared" si="15"/>
        <v>0.10808355425455918</v>
      </c>
      <c r="AQ90">
        <f t="shared" si="19"/>
        <v>0.10808355425455918</v>
      </c>
      <c r="AX90">
        <f t="shared" si="23"/>
        <v>88</v>
      </c>
      <c r="AY90">
        <f t="shared" si="20"/>
        <v>0.65789473684210531</v>
      </c>
      <c r="AZ90" s="1">
        <v>230.36745919021863</v>
      </c>
      <c r="BA90" s="38">
        <f t="shared" si="12"/>
        <v>232.3241983093732</v>
      </c>
      <c r="BG90" s="1"/>
      <c r="BH90" s="1">
        <f t="shared" si="24"/>
        <v>16569.745913609822</v>
      </c>
      <c r="BI90" s="1">
        <v>337.96514242819507</v>
      </c>
      <c r="BX90" s="1">
        <v>51.673825917775005</v>
      </c>
      <c r="BY90" s="1">
        <v>149.95052270555558</v>
      </c>
      <c r="BZ90" s="1">
        <f>A89-BX90</f>
        <v>286.29131651042007</v>
      </c>
      <c r="CA90" s="1">
        <f>A89-BY90</f>
        <v>188.01461972263948</v>
      </c>
      <c r="CB90">
        <f>(A89-day1_mean)*(A90-day1_mean)</f>
        <v>14973.948843146942</v>
      </c>
      <c r="CC90">
        <f>(A89-day1_mean)*(A91-day1_mean)</f>
        <v>-11229.114892956539</v>
      </c>
      <c r="CL90">
        <v>87</v>
      </c>
      <c r="CM90">
        <f t="shared" ca="1" si="25"/>
        <v>0.80863520969602587</v>
      </c>
      <c r="CN90">
        <f t="shared" ca="1" si="21"/>
        <v>358.15030861167139</v>
      </c>
    </row>
    <row r="91" spans="1:92" x14ac:dyDescent="0.35">
      <c r="A91" s="1">
        <v>124.07462641204127</v>
      </c>
      <c r="F91">
        <v>234.12210393746199</v>
      </c>
      <c r="G91" s="32">
        <f t="shared" si="16"/>
        <v>0.585305259843655</v>
      </c>
      <c r="J91">
        <v>89</v>
      </c>
      <c r="K91">
        <v>0.585305259843655</v>
      </c>
      <c r="L91">
        <f t="shared" si="17"/>
        <v>0.7946428571428571</v>
      </c>
      <c r="M91">
        <f t="shared" si="18"/>
        <v>0.20933759729920209</v>
      </c>
      <c r="N91">
        <f t="shared" si="22"/>
        <v>-0.2004090258706307</v>
      </c>
      <c r="U91">
        <v>445</v>
      </c>
      <c r="V91">
        <v>890</v>
      </c>
      <c r="Y91" s="4">
        <v>445</v>
      </c>
      <c r="Z91" s="5">
        <v>0</v>
      </c>
      <c r="AB91" s="4">
        <v>890</v>
      </c>
      <c r="AC91" s="5">
        <v>0</v>
      </c>
      <c r="AN91" s="28">
        <v>890</v>
      </c>
      <c r="AO91" s="28">
        <v>0</v>
      </c>
      <c r="AP91" s="28">
        <f t="shared" si="15"/>
        <v>0.10320680095549373</v>
      </c>
      <c r="AQ91">
        <f t="shared" si="19"/>
        <v>0.10320680095549373</v>
      </c>
      <c r="AX91">
        <f t="shared" si="23"/>
        <v>89</v>
      </c>
      <c r="AY91">
        <f t="shared" si="20"/>
        <v>0.66541353383458646</v>
      </c>
      <c r="AZ91" s="1">
        <v>234.12210393746199</v>
      </c>
      <c r="BA91" s="38">
        <f t="shared" si="12"/>
        <v>237.13754465971826</v>
      </c>
      <c r="BG91" s="1"/>
      <c r="BH91" s="1">
        <f t="shared" si="24"/>
        <v>16909.708440525166</v>
      </c>
      <c r="BI91" s="1">
        <v>339.96252691534386</v>
      </c>
      <c r="BX91" s="1">
        <v>337.96514242819507</v>
      </c>
      <c r="BY91" s="1">
        <v>51.673825917775005</v>
      </c>
      <c r="BZ91" s="1">
        <f>A90-BX91</f>
        <v>1.9973844871487927</v>
      </c>
      <c r="CA91" s="1">
        <f>A90-BY91</f>
        <v>288.28870099756887</v>
      </c>
      <c r="CB91">
        <f>(A90-day1_mean)*(A91-day1_mean)</f>
        <v>-11413.907004346524</v>
      </c>
      <c r="CC91">
        <f>(A90-day1_mean)*(A92-day1_mean)</f>
        <v>7979.479489860033</v>
      </c>
      <c r="CL91">
        <v>88</v>
      </c>
      <c r="CM91">
        <f t="shared" ca="1" si="25"/>
        <v>0.36513566930307406</v>
      </c>
      <c r="CN91">
        <f t="shared" ca="1" si="21"/>
        <v>98.407116894877845</v>
      </c>
    </row>
    <row r="92" spans="1:92" x14ac:dyDescent="0.35">
      <c r="A92" s="1">
        <v>281.27047697754165</v>
      </c>
      <c r="F92">
        <v>235.402540434408</v>
      </c>
      <c r="G92" s="32">
        <f t="shared" si="16"/>
        <v>0.58850635108602001</v>
      </c>
      <c r="J92">
        <v>90</v>
      </c>
      <c r="K92">
        <v>0.58850635108602001</v>
      </c>
      <c r="L92">
        <f t="shared" si="17"/>
        <v>0.8035714285714286</v>
      </c>
      <c r="M92">
        <f t="shared" si="18"/>
        <v>0.2150650774854086</v>
      </c>
      <c r="N92">
        <f t="shared" si="22"/>
        <v>-0.20613650605683709</v>
      </c>
      <c r="U92">
        <v>450</v>
      </c>
      <c r="V92">
        <v>900</v>
      </c>
      <c r="Y92" s="4">
        <v>450</v>
      </c>
      <c r="Z92" s="5">
        <v>1</v>
      </c>
      <c r="AB92" s="4">
        <v>900</v>
      </c>
      <c r="AC92" s="5">
        <v>0</v>
      </c>
      <c r="AN92" s="28">
        <v>900</v>
      </c>
      <c r="AO92" s="28">
        <v>0</v>
      </c>
      <c r="AP92" s="28">
        <f t="shared" si="15"/>
        <v>9.8550087817939946E-2</v>
      </c>
      <c r="AQ92">
        <f t="shared" si="19"/>
        <v>9.855008781793996E-2</v>
      </c>
      <c r="AX92">
        <f t="shared" si="23"/>
        <v>90</v>
      </c>
      <c r="AY92">
        <f t="shared" si="20"/>
        <v>0.67293233082706772</v>
      </c>
      <c r="AZ92" s="1">
        <v>235.402540434408</v>
      </c>
      <c r="BA92" s="38">
        <f t="shared" si="12"/>
        <v>242.06029455923513</v>
      </c>
      <c r="BG92" s="1"/>
      <c r="BH92" s="1">
        <f t="shared" si="24"/>
        <v>17033.783066937209</v>
      </c>
      <c r="BI92" s="1">
        <v>124.07462641204127</v>
      </c>
      <c r="BX92" s="1">
        <v>339.96252691534386</v>
      </c>
      <c r="BY92" s="1">
        <v>337.96514242819507</v>
      </c>
      <c r="BZ92" s="1">
        <f>A91-BX92</f>
        <v>-215.8879005033026</v>
      </c>
      <c r="CA92" s="1">
        <f>A91-BY92</f>
        <v>-213.89051601615381</v>
      </c>
      <c r="CB92">
        <f>(A91-day1_mean)*(A92-day1_mean)</f>
        <v>-5983.8919523647564</v>
      </c>
      <c r="CC92">
        <f>(A91-day1_mean)*(A93-day1_mean)</f>
        <v>-82009.493857628055</v>
      </c>
      <c r="CL92">
        <v>89</v>
      </c>
      <c r="CM92">
        <f t="shared" ca="1" si="25"/>
        <v>0.86277212272602777</v>
      </c>
      <c r="CN92">
        <f t="shared" ca="1" si="21"/>
        <v>430.17540462715408</v>
      </c>
    </row>
    <row r="93" spans="1:92" x14ac:dyDescent="0.35">
      <c r="A93" s="1">
        <v>1103.0174483688409</v>
      </c>
      <c r="F93">
        <v>236.68297693135401</v>
      </c>
      <c r="G93" s="32">
        <f t="shared" si="16"/>
        <v>0.59170744232838501</v>
      </c>
      <c r="J93">
        <v>91</v>
      </c>
      <c r="K93">
        <v>0.59170744232838501</v>
      </c>
      <c r="L93">
        <f t="shared" si="17"/>
        <v>0.8125</v>
      </c>
      <c r="M93">
        <f t="shared" si="18"/>
        <v>0.22079255767161499</v>
      </c>
      <c r="N93">
        <f t="shared" si="22"/>
        <v>-0.21186398624304359</v>
      </c>
      <c r="U93">
        <v>455</v>
      </c>
      <c r="V93">
        <v>910</v>
      </c>
      <c r="Y93" s="4">
        <v>455</v>
      </c>
      <c r="Z93" s="5">
        <v>0</v>
      </c>
      <c r="AB93" s="4">
        <v>910</v>
      </c>
      <c r="AC93" s="5">
        <v>0</v>
      </c>
      <c r="AN93" s="28">
        <v>910</v>
      </c>
      <c r="AO93" s="28">
        <v>0</v>
      </c>
      <c r="AP93" s="28">
        <f t="shared" si="15"/>
        <v>9.4103486582398976E-2</v>
      </c>
      <c r="AQ93">
        <f t="shared" si="19"/>
        <v>9.4103486582398976E-2</v>
      </c>
      <c r="AX93">
        <f t="shared" si="23"/>
        <v>91</v>
      </c>
      <c r="AY93">
        <f t="shared" si="20"/>
        <v>0.68045112781954886</v>
      </c>
      <c r="AZ93" s="1">
        <v>236.68297693135401</v>
      </c>
      <c r="BA93" s="38">
        <f t="shared" si="12"/>
        <v>247.09753721779057</v>
      </c>
      <c r="BG93" s="1"/>
      <c r="BH93" s="1">
        <f t="shared" si="24"/>
        <v>17315.05354391475</v>
      </c>
      <c r="BI93" s="1">
        <v>281.27047697754165</v>
      </c>
      <c r="BX93" s="1">
        <v>124.07462641204127</v>
      </c>
      <c r="BY93" s="1">
        <v>339.96252691534386</v>
      </c>
      <c r="BZ93" s="1">
        <f>A92-BX93</f>
        <v>157.19585056550039</v>
      </c>
      <c r="CA93" s="1">
        <f>A92-BY93</f>
        <v>-58.69204993780221</v>
      </c>
      <c r="CB93">
        <f>(A92-day1_mean)*(A93-day1_mean)</f>
        <v>57332.960042652041</v>
      </c>
      <c r="CC93">
        <f>(A92-day1_mean)*(A94-day1_mean)</f>
        <v>12543.740608643573</v>
      </c>
      <c r="CL93">
        <v>90</v>
      </c>
      <c r="CM93">
        <f t="shared" ca="1" si="25"/>
        <v>0.8265068821013376</v>
      </c>
      <c r="CN93">
        <f t="shared" ca="1" si="21"/>
        <v>379.38572958818054</v>
      </c>
    </row>
    <row r="94" spans="1:92" x14ac:dyDescent="0.35">
      <c r="A94" s="1">
        <v>410.53063823144834</v>
      </c>
      <c r="F94">
        <v>237.96341342829899</v>
      </c>
      <c r="G94" s="32">
        <f t="shared" si="16"/>
        <v>0.59490853357074747</v>
      </c>
      <c r="J94">
        <v>92</v>
      </c>
      <c r="K94">
        <v>0.59490853357074747</v>
      </c>
      <c r="L94">
        <f t="shared" si="17"/>
        <v>0.8214285714285714</v>
      </c>
      <c r="M94">
        <f t="shared" si="18"/>
        <v>0.22652003785782393</v>
      </c>
      <c r="N94">
        <f t="shared" si="22"/>
        <v>-0.21759146642925253</v>
      </c>
      <c r="U94">
        <v>460</v>
      </c>
      <c r="V94">
        <v>920</v>
      </c>
      <c r="Y94" s="4">
        <v>460</v>
      </c>
      <c r="Z94" s="5">
        <v>0</v>
      </c>
      <c r="AB94" s="4">
        <v>920</v>
      </c>
      <c r="AC94" s="5">
        <v>0</v>
      </c>
      <c r="AN94" s="28">
        <v>920</v>
      </c>
      <c r="AO94" s="28">
        <v>0</v>
      </c>
      <c r="AP94" s="28">
        <f t="shared" si="15"/>
        <v>8.9857516954441663E-2</v>
      </c>
      <c r="AQ94">
        <f t="shared" si="19"/>
        <v>8.9857516954441649E-2</v>
      </c>
      <c r="AX94">
        <f t="shared" si="23"/>
        <v>92</v>
      </c>
      <c r="AY94">
        <f t="shared" si="20"/>
        <v>0.68796992481203012</v>
      </c>
      <c r="AZ94" s="1">
        <v>237.96341342829899</v>
      </c>
      <c r="BA94" s="38">
        <f t="shared" si="12"/>
        <v>252.25472542661768</v>
      </c>
      <c r="BG94" s="1"/>
      <c r="BH94" s="1">
        <f t="shared" si="24"/>
        <v>18418.070992283592</v>
      </c>
      <c r="BI94" s="1">
        <v>1103.0174483688409</v>
      </c>
      <c r="BX94" s="1">
        <v>281.27047697754165</v>
      </c>
      <c r="BY94" s="1">
        <v>124.07462641204127</v>
      </c>
      <c r="BZ94" s="1">
        <f>A93-BX94</f>
        <v>821.74697139129921</v>
      </c>
      <c r="CA94" s="1">
        <f>A93-BY94</f>
        <v>978.94282195679955</v>
      </c>
      <c r="CB94">
        <f>(A93-day1_mean)*(A94-day1_mean)</f>
        <v>171912.49885280823</v>
      </c>
      <c r="CC94">
        <f>(A93-day1_mean)*(A95-day1_mean)</f>
        <v>45756.483646316075</v>
      </c>
      <c r="CL94">
        <v>91</v>
      </c>
      <c r="CM94">
        <f t="shared" ca="1" si="25"/>
        <v>0.35855821082165784</v>
      </c>
      <c r="CN94">
        <f t="shared" ca="1" si="21"/>
        <v>96.174681714664445</v>
      </c>
    </row>
    <row r="95" spans="1:92" x14ac:dyDescent="0.35">
      <c r="A95" s="1">
        <v>268.21075251642526</v>
      </c>
      <c r="F95">
        <v>253.52878063938169</v>
      </c>
      <c r="G95" s="32">
        <f t="shared" si="16"/>
        <v>0.63382195159845423</v>
      </c>
      <c r="J95">
        <v>93</v>
      </c>
      <c r="K95">
        <v>0.63382195159845423</v>
      </c>
      <c r="L95">
        <f t="shared" si="17"/>
        <v>0.8303571428571429</v>
      </c>
      <c r="M95">
        <f t="shared" si="18"/>
        <v>0.19653519125868868</v>
      </c>
      <c r="N95">
        <f t="shared" si="22"/>
        <v>-0.18760661983011717</v>
      </c>
      <c r="U95">
        <v>465</v>
      </c>
      <c r="V95">
        <v>930</v>
      </c>
      <c r="Y95" s="4">
        <v>465</v>
      </c>
      <c r="Z95" s="5">
        <v>1</v>
      </c>
      <c r="AB95" s="4">
        <v>930</v>
      </c>
      <c r="AC95" s="5">
        <v>0</v>
      </c>
      <c r="AN95" s="28">
        <v>930</v>
      </c>
      <c r="AO95" s="28">
        <v>0</v>
      </c>
      <c r="AP95" s="28">
        <f t="shared" si="15"/>
        <v>8.5803126392625773E-2</v>
      </c>
      <c r="AQ95">
        <f t="shared" si="19"/>
        <v>8.5803126392625773E-2</v>
      </c>
      <c r="AX95">
        <f t="shared" si="23"/>
        <v>93</v>
      </c>
      <c r="AY95">
        <f t="shared" si="20"/>
        <v>0.69548872180451127</v>
      </c>
      <c r="AZ95" s="1">
        <v>253.52878063938169</v>
      </c>
      <c r="BA95" s="38">
        <f t="shared" ref="BA95:BA135" si="26">-LN(1-AY95)/$BB$3</f>
        <v>257.53771103806201</v>
      </c>
      <c r="BG95" s="1"/>
      <c r="BH95" s="1">
        <f t="shared" si="24"/>
        <v>18828.601630515041</v>
      </c>
      <c r="BI95" s="1">
        <v>410.53063823144834</v>
      </c>
      <c r="BX95" s="1">
        <v>1103.0174483688409</v>
      </c>
      <c r="BY95" s="1">
        <v>281.27047697754165</v>
      </c>
      <c r="BZ95" s="1">
        <f>A94-BX95</f>
        <v>-692.48681013739247</v>
      </c>
      <c r="CA95" s="1">
        <f>A94-BY95</f>
        <v>129.26016125390669</v>
      </c>
      <c r="CB95">
        <f>(A94-day1_mean)*(A95-day1_mean)</f>
        <v>10010.951145659372</v>
      </c>
      <c r="CC95">
        <f>(A94-day1_mean)*(A96-day1_mean)</f>
        <v>-40983.993089329939</v>
      </c>
      <c r="CL95">
        <v>92</v>
      </c>
      <c r="CM95">
        <f t="shared" ca="1" si="25"/>
        <v>0.73797485832345489</v>
      </c>
      <c r="CN95">
        <f t="shared" ca="1" si="21"/>
        <v>290.08443585367013</v>
      </c>
    </row>
    <row r="96" spans="1:92" x14ac:dyDescent="0.35">
      <c r="A96" s="1">
        <v>5.2674915971853045</v>
      </c>
      <c r="F96">
        <v>268.21075251642526</v>
      </c>
      <c r="G96" s="32">
        <f t="shared" si="16"/>
        <v>0.67052688129106319</v>
      </c>
      <c r="J96">
        <v>94</v>
      </c>
      <c r="K96">
        <v>0.67052688129106319</v>
      </c>
      <c r="L96">
        <f t="shared" si="17"/>
        <v>0.8392857142857143</v>
      </c>
      <c r="M96">
        <f t="shared" si="18"/>
        <v>0.16875883299465111</v>
      </c>
      <c r="N96">
        <f t="shared" si="22"/>
        <v>-0.15983026156607971</v>
      </c>
      <c r="U96">
        <v>470</v>
      </c>
      <c r="V96">
        <v>940</v>
      </c>
      <c r="Y96" s="4">
        <v>470</v>
      </c>
      <c r="Z96" s="5">
        <v>0</v>
      </c>
      <c r="AB96" s="4">
        <v>940</v>
      </c>
      <c r="AC96" s="5">
        <v>0</v>
      </c>
      <c r="AN96" s="28">
        <v>940</v>
      </c>
      <c r="AO96" s="28">
        <v>0</v>
      </c>
      <c r="AP96" s="28">
        <f t="shared" si="15"/>
        <v>8.1931670808182089E-2</v>
      </c>
      <c r="AQ96">
        <f t="shared" si="19"/>
        <v>8.1931670808182089E-2</v>
      </c>
      <c r="AX96">
        <f t="shared" si="23"/>
        <v>94</v>
      </c>
      <c r="AY96">
        <f t="shared" si="20"/>
        <v>0.70300751879699253</v>
      </c>
      <c r="AZ96" s="1">
        <v>268.21075251642526</v>
      </c>
      <c r="BA96" s="38">
        <f t="shared" si="26"/>
        <v>262.95278488160318</v>
      </c>
      <c r="BG96" s="1"/>
      <c r="BH96" s="1">
        <f t="shared" si="24"/>
        <v>19096.812383031465</v>
      </c>
      <c r="BI96" s="1">
        <v>268.21075251642526</v>
      </c>
      <c r="BX96" s="1">
        <v>410.53063823144834</v>
      </c>
      <c r="BY96" s="1">
        <v>1103.0174483688409</v>
      </c>
      <c r="BZ96" s="1">
        <f>A95-BX96</f>
        <v>-142.31988571502308</v>
      </c>
      <c r="CA96" s="1">
        <f>A95-BY96</f>
        <v>-834.8066958524156</v>
      </c>
      <c r="CB96">
        <f>(A95-day1_mean)*(A96-day1_mean)</f>
        <v>-10908.359904408564</v>
      </c>
      <c r="CC96">
        <f>(A95-day1_mean)*(A97-day1_mean)</f>
        <v>463.59557191540188</v>
      </c>
      <c r="CL96">
        <v>93</v>
      </c>
      <c r="CM96">
        <f t="shared" ca="1" si="25"/>
        <v>0.37691343090972884</v>
      </c>
      <c r="CN96">
        <f t="shared" ca="1" si="21"/>
        <v>102.46298206453636</v>
      </c>
    </row>
    <row r="97" spans="1:92" x14ac:dyDescent="0.35">
      <c r="A97" s="1">
        <v>225.57276114882396</v>
      </c>
      <c r="F97">
        <v>281.27047697754165</v>
      </c>
      <c r="G97" s="32">
        <f t="shared" si="16"/>
        <v>0.7031761924438541</v>
      </c>
      <c r="J97">
        <v>95</v>
      </c>
      <c r="K97">
        <v>0.7031761924438541</v>
      </c>
      <c r="L97">
        <f t="shared" si="17"/>
        <v>0.8482142857142857</v>
      </c>
      <c r="M97">
        <f t="shared" si="18"/>
        <v>0.1450380932704316</v>
      </c>
      <c r="N97">
        <f t="shared" si="22"/>
        <v>-0.1361095218418602</v>
      </c>
      <c r="U97">
        <v>475</v>
      </c>
      <c r="V97">
        <v>950</v>
      </c>
      <c r="Y97" s="4">
        <v>475</v>
      </c>
      <c r="Z97" s="5">
        <v>0</v>
      </c>
      <c r="AB97" s="4">
        <v>950</v>
      </c>
      <c r="AC97" s="5">
        <v>1</v>
      </c>
      <c r="AN97" s="28">
        <v>950</v>
      </c>
      <c r="AO97" s="28">
        <v>1</v>
      </c>
      <c r="AP97" s="28">
        <f t="shared" si="15"/>
        <v>7.8234896135375709E-2</v>
      </c>
      <c r="AQ97">
        <f t="shared" si="19"/>
        <v>10.860254805379263</v>
      </c>
      <c r="AX97">
        <f t="shared" si="23"/>
        <v>95</v>
      </c>
      <c r="AY97">
        <f t="shared" si="20"/>
        <v>0.71052631578947367</v>
      </c>
      <c r="AZ97" s="1">
        <v>281.27047697754165</v>
      </c>
      <c r="BA97" s="38">
        <f t="shared" si="26"/>
        <v>268.50672179889756</v>
      </c>
      <c r="BG97" s="1"/>
      <c r="BH97" s="1">
        <f t="shared" si="24"/>
        <v>19102.079874628649</v>
      </c>
      <c r="BI97" s="1">
        <v>5.2674915971853045</v>
      </c>
      <c r="BX97" s="1">
        <v>268.21075251642526</v>
      </c>
      <c r="BY97" s="1">
        <v>410.53063823144834</v>
      </c>
      <c r="BZ97" s="1">
        <f>A96-BX97</f>
        <v>-262.94326091923995</v>
      </c>
      <c r="CA97" s="1">
        <f>A96-BY97</f>
        <v>-405.26314663426302</v>
      </c>
      <c r="CB97">
        <f>(A96-day1_mean)*(A97-day1_mean)</f>
        <v>-1897.921330268699</v>
      </c>
      <c r="CC97">
        <f>(A96-day1_mean)*(A98-day1_mean)</f>
        <v>35499.09599004317</v>
      </c>
      <c r="CL97">
        <v>94</v>
      </c>
      <c r="CM97">
        <f t="shared" ca="1" si="25"/>
        <v>0.19483860579748447</v>
      </c>
      <c r="CN97">
        <f t="shared" ca="1" si="21"/>
        <v>46.938129613281902</v>
      </c>
    </row>
    <row r="98" spans="1:92" x14ac:dyDescent="0.35">
      <c r="A98" s="1">
        <v>48.60760140023671</v>
      </c>
      <c r="F98">
        <v>282.79692083545405</v>
      </c>
      <c r="G98" s="32">
        <f t="shared" si="16"/>
        <v>0.70699230208863506</v>
      </c>
      <c r="J98">
        <v>96</v>
      </c>
      <c r="K98">
        <v>0.70699230208863506</v>
      </c>
      <c r="L98">
        <f t="shared" si="17"/>
        <v>0.8571428571428571</v>
      </c>
      <c r="M98">
        <f t="shared" si="18"/>
        <v>0.15015055505422203</v>
      </c>
      <c r="N98">
        <f t="shared" si="22"/>
        <v>-0.14122198362565064</v>
      </c>
      <c r="U98">
        <v>480</v>
      </c>
      <c r="V98">
        <v>960</v>
      </c>
      <c r="Y98" s="4">
        <v>480</v>
      </c>
      <c r="Z98" s="5">
        <v>0</v>
      </c>
      <c r="AB98" s="4">
        <v>960</v>
      </c>
      <c r="AC98" s="5">
        <v>0</v>
      </c>
      <c r="AN98" s="28">
        <v>960</v>
      </c>
      <c r="AO98" s="28">
        <v>0</v>
      </c>
      <c r="AP98" s="28">
        <f t="shared" si="15"/>
        <v>7.4704920733811409E-2</v>
      </c>
      <c r="AQ98">
        <f t="shared" si="19"/>
        <v>7.4704920733811409E-2</v>
      </c>
      <c r="AX98">
        <f t="shared" si="23"/>
        <v>96</v>
      </c>
      <c r="AY98">
        <f t="shared" si="20"/>
        <v>0.71804511278195493</v>
      </c>
      <c r="AZ98" s="1">
        <v>282.79692083545405</v>
      </c>
      <c r="BA98" s="38">
        <f t="shared" si="26"/>
        <v>274.20683160641539</v>
      </c>
      <c r="BG98" s="1"/>
      <c r="BH98" s="1">
        <f t="shared" si="24"/>
        <v>19327.652635777475</v>
      </c>
      <c r="BI98" s="1">
        <v>225.57276114882396</v>
      </c>
      <c r="BX98" s="1">
        <v>5.2674915971853045</v>
      </c>
      <c r="BY98" s="1">
        <v>268.21075251642526</v>
      </c>
      <c r="BZ98" s="1">
        <f>A97-BX98</f>
        <v>220.30526955163864</v>
      </c>
      <c r="CA98" s="1">
        <f>A97-BY98</f>
        <v>-42.637991367601302</v>
      </c>
      <c r="CB98">
        <f>(A97-day1_mean)*(A98-day1_mean)</f>
        <v>-1508.6799346740202</v>
      </c>
      <c r="CC98">
        <f>(A97-day1_mean)*(A99-day1_mean)</f>
        <v>6559.8886942218569</v>
      </c>
      <c r="CL98">
        <v>95</v>
      </c>
      <c r="CM98">
        <f t="shared" ca="1" si="25"/>
        <v>0.54687306599400809</v>
      </c>
      <c r="CN98">
        <f t="shared" ca="1" si="21"/>
        <v>171.45028219324445</v>
      </c>
    </row>
    <row r="99" spans="1:92" x14ac:dyDescent="0.35">
      <c r="A99" s="1">
        <v>947.00292699387387</v>
      </c>
      <c r="F99">
        <v>284.51189102642013</v>
      </c>
      <c r="G99" s="32">
        <f t="shared" si="16"/>
        <v>0.71127972756605029</v>
      </c>
      <c r="J99">
        <v>97</v>
      </c>
      <c r="K99">
        <v>0.71127972756605029</v>
      </c>
      <c r="L99">
        <f t="shared" si="17"/>
        <v>0.8660714285714286</v>
      </c>
      <c r="M99">
        <f t="shared" si="18"/>
        <v>0.15479170100537831</v>
      </c>
      <c r="N99">
        <f t="shared" si="22"/>
        <v>-0.1458631295768068</v>
      </c>
      <c r="U99">
        <v>485</v>
      </c>
      <c r="V99">
        <v>970</v>
      </c>
      <c r="Y99" s="4">
        <v>485</v>
      </c>
      <c r="Z99" s="5">
        <v>0</v>
      </c>
      <c r="AB99" s="4">
        <v>970</v>
      </c>
      <c r="AC99" s="5">
        <v>0</v>
      </c>
      <c r="AN99" s="28">
        <v>970</v>
      </c>
      <c r="AO99" s="28">
        <v>0</v>
      </c>
      <c r="AP99" s="28">
        <f t="shared" ref="AP99:AP118" si="27">day1_count*(1-EXP(-AN99/day1_mean)-(1-EXP(-(AN99-10)/day1_mean)))</f>
        <v>7.1334218584365394E-2</v>
      </c>
      <c r="AQ99">
        <f t="shared" si="19"/>
        <v>7.1334218584365394E-2</v>
      </c>
      <c r="AX99">
        <f t="shared" si="23"/>
        <v>97</v>
      </c>
      <c r="AY99">
        <f t="shared" si="20"/>
        <v>0.72556390977443608</v>
      </c>
      <c r="AZ99" s="1">
        <v>284.51189102642013</v>
      </c>
      <c r="BA99" s="38">
        <f t="shared" si="26"/>
        <v>280.06101694727926</v>
      </c>
      <c r="BG99" s="1"/>
      <c r="BH99" s="1">
        <f t="shared" si="24"/>
        <v>19376.26023717771</v>
      </c>
      <c r="BI99" s="1">
        <v>48.60760140023671</v>
      </c>
      <c r="BX99" s="1">
        <v>225.57276114882396</v>
      </c>
      <c r="BY99" s="1">
        <v>5.2674915971853045</v>
      </c>
      <c r="BZ99" s="1">
        <f>A98-BX99</f>
        <v>-176.96515974858724</v>
      </c>
      <c r="CA99" s="1">
        <f>A98-BY99</f>
        <v>43.340109803051405</v>
      </c>
      <c r="CB99">
        <f>(A98-day1_mean)*(A99-day1_mean)</f>
        <v>-122697.45575134663</v>
      </c>
      <c r="CC99">
        <f>(A98-day1_mean)*(A100-day1_mean)</f>
        <v>-28481.167285707626</v>
      </c>
      <c r="CL99">
        <v>96</v>
      </c>
      <c r="CM99">
        <f t="shared" ca="1" si="25"/>
        <v>2.0911863289769905E-2</v>
      </c>
      <c r="CN99">
        <f t="shared" ca="1" si="21"/>
        <v>4.5773646200687397</v>
      </c>
    </row>
    <row r="100" spans="1:92" x14ac:dyDescent="0.35">
      <c r="A100" s="1">
        <v>386.13850572194997</v>
      </c>
      <c r="F100">
        <v>297.45421970183241</v>
      </c>
      <c r="G100" s="32">
        <f t="shared" si="16"/>
        <v>0.74363554925458109</v>
      </c>
      <c r="J100">
        <v>98</v>
      </c>
      <c r="K100">
        <v>0.74363554925458109</v>
      </c>
      <c r="L100">
        <f t="shared" si="17"/>
        <v>0.875</v>
      </c>
      <c r="M100">
        <f t="shared" si="18"/>
        <v>0.13136445074541891</v>
      </c>
      <c r="N100">
        <f t="shared" si="22"/>
        <v>-0.12243587931684752</v>
      </c>
      <c r="U100">
        <v>490</v>
      </c>
      <c r="V100">
        <v>980</v>
      </c>
      <c r="Y100" s="4">
        <v>490</v>
      </c>
      <c r="Z100" s="5">
        <v>0</v>
      </c>
      <c r="AB100" s="4">
        <v>980</v>
      </c>
      <c r="AC100" s="5">
        <v>0</v>
      </c>
      <c r="AN100" s="28">
        <v>980</v>
      </c>
      <c r="AO100" s="28">
        <v>0</v>
      </c>
      <c r="AP100" s="28">
        <f t="shared" si="27"/>
        <v>6.8115603243482314E-2</v>
      </c>
      <c r="AQ100">
        <f t="shared" si="19"/>
        <v>6.8115603243482314E-2</v>
      </c>
      <c r="AX100">
        <f t="shared" si="23"/>
        <v>98</v>
      </c>
      <c r="AY100">
        <f t="shared" si="20"/>
        <v>0.73308270676691734</v>
      </c>
      <c r="AZ100" s="1">
        <v>297.45421970183241</v>
      </c>
      <c r="BA100" s="38">
        <f t="shared" si="26"/>
        <v>286.07783918098698</v>
      </c>
      <c r="BG100" s="1"/>
      <c r="BH100" s="1">
        <f t="shared" si="24"/>
        <v>20323.263164171585</v>
      </c>
      <c r="BI100" s="1">
        <v>947.00292699387387</v>
      </c>
      <c r="BX100" s="1">
        <v>48.60760140023671</v>
      </c>
      <c r="BY100" s="1">
        <v>225.57276114882396</v>
      </c>
      <c r="BZ100" s="1">
        <f>A99-BX100</f>
        <v>898.39532559363715</v>
      </c>
      <c r="CA100" s="1">
        <f>A99-BY100</f>
        <v>721.43016584504994</v>
      </c>
      <c r="CB100">
        <f>(A99-day1_mean)*(A100-day1_mean)</f>
        <v>123838.91571814657</v>
      </c>
      <c r="CC100">
        <f>(A99-day1_mean)*(A101-day1_mean)</f>
        <v>-55411.931240972612</v>
      </c>
      <c r="CL100">
        <v>97</v>
      </c>
      <c r="CM100">
        <f t="shared" ca="1" si="25"/>
        <v>0.38132977374222266</v>
      </c>
      <c r="CN100">
        <f t="shared" ref="CN100:CN131" ca="1" si="28">-1/day1_lambda*LN(1-CM100)</f>
        <v>104.00361725866577</v>
      </c>
    </row>
    <row r="101" spans="1:92" x14ac:dyDescent="0.35">
      <c r="A101" s="1">
        <v>140.72765573695608</v>
      </c>
      <c r="F101">
        <v>303.86462511496416</v>
      </c>
      <c r="G101" s="32">
        <f t="shared" si="16"/>
        <v>0.75966156278741037</v>
      </c>
      <c r="J101">
        <v>99</v>
      </c>
      <c r="K101">
        <v>0.75966156278741037</v>
      </c>
      <c r="L101">
        <f t="shared" si="17"/>
        <v>0.8839285714285714</v>
      </c>
      <c r="M101">
        <f t="shared" si="18"/>
        <v>0.12426700864116103</v>
      </c>
      <c r="N101">
        <f t="shared" si="22"/>
        <v>-0.11533843721258963</v>
      </c>
      <c r="U101">
        <v>495</v>
      </c>
      <c r="V101">
        <v>990</v>
      </c>
      <c r="Y101" s="4">
        <v>495</v>
      </c>
      <c r="Z101" s="5">
        <v>0</v>
      </c>
      <c r="AB101" s="4">
        <v>990</v>
      </c>
      <c r="AC101" s="5">
        <v>0</v>
      </c>
      <c r="AN101" s="28">
        <v>990</v>
      </c>
      <c r="AO101" s="28">
        <v>0</v>
      </c>
      <c r="AP101" s="28">
        <f t="shared" si="27"/>
        <v>6.5042212521580489E-2</v>
      </c>
      <c r="AQ101">
        <f t="shared" si="19"/>
        <v>6.5042212521580489E-2</v>
      </c>
      <c r="AX101">
        <f t="shared" si="23"/>
        <v>99</v>
      </c>
      <c r="AY101">
        <f t="shared" si="20"/>
        <v>0.74060150375939848</v>
      </c>
      <c r="AZ101" s="1">
        <v>303.86462511496416</v>
      </c>
      <c r="BA101" s="38">
        <f t="shared" si="26"/>
        <v>292.26659368954364</v>
      </c>
      <c r="BG101" s="1"/>
      <c r="BH101" s="1">
        <f t="shared" si="24"/>
        <v>20709.401669893534</v>
      </c>
      <c r="BI101" s="1">
        <v>386.13850572194997</v>
      </c>
      <c r="BX101" s="1">
        <v>947.00292699387387</v>
      </c>
      <c r="BY101" s="1">
        <v>48.60760140023671</v>
      </c>
      <c r="BZ101" s="1">
        <f>A100-BX101</f>
        <v>-560.8644212719239</v>
      </c>
      <c r="CA101" s="1">
        <f>A100-BY101</f>
        <v>337.53090432171325</v>
      </c>
      <c r="CB101">
        <f>(A100-day1_mean)*(A101-day1_mean)</f>
        <v>-12862.5037384359</v>
      </c>
      <c r="CC101">
        <f>(A100-day1_mean)*(A102-day1_mean)</f>
        <v>21896.478697216749</v>
      </c>
      <c r="CL101">
        <v>98</v>
      </c>
      <c r="CM101">
        <f t="shared" ca="1" si="25"/>
        <v>7.8056264942025555E-2</v>
      </c>
      <c r="CN101">
        <f t="shared" ca="1" si="28"/>
        <v>17.602639561812381</v>
      </c>
    </row>
    <row r="102" spans="1:92" x14ac:dyDescent="0.35">
      <c r="A102" s="1">
        <v>345.73875293936192</v>
      </c>
      <c r="F102">
        <v>305.72961686726075</v>
      </c>
      <c r="G102" s="32">
        <f t="shared" si="16"/>
        <v>0.76432404216815186</v>
      </c>
      <c r="J102">
        <v>100</v>
      </c>
      <c r="K102">
        <v>0.76432404216815186</v>
      </c>
      <c r="L102">
        <f t="shared" si="17"/>
        <v>0.8928571428571429</v>
      </c>
      <c r="M102">
        <f t="shared" si="18"/>
        <v>0.12853310068899104</v>
      </c>
      <c r="N102">
        <f t="shared" si="22"/>
        <v>-0.11960452926041953</v>
      </c>
      <c r="U102">
        <v>500</v>
      </c>
      <c r="V102">
        <v>1000</v>
      </c>
      <c r="Y102" s="4">
        <v>500</v>
      </c>
      <c r="Z102" s="5">
        <v>1</v>
      </c>
      <c r="AB102" s="4">
        <v>1000</v>
      </c>
      <c r="AC102" s="5">
        <v>0</v>
      </c>
      <c r="AN102" s="28">
        <v>1000</v>
      </c>
      <c r="AO102" s="28">
        <v>0</v>
      </c>
      <c r="AP102" s="28">
        <f t="shared" si="27"/>
        <v>6.2107493852460061E-2</v>
      </c>
      <c r="AQ102">
        <f t="shared" si="19"/>
        <v>6.2107493852460061E-2</v>
      </c>
      <c r="AX102">
        <f t="shared" si="23"/>
        <v>100</v>
      </c>
      <c r="AY102">
        <f t="shared" si="20"/>
        <v>0.74812030075187974</v>
      </c>
      <c r="AZ102" s="1">
        <v>305.72961686726075</v>
      </c>
      <c r="BA102" s="38">
        <f t="shared" si="26"/>
        <v>298.63739626249952</v>
      </c>
      <c r="BG102" s="1"/>
      <c r="BH102" s="1">
        <f t="shared" si="24"/>
        <v>20850.129325630489</v>
      </c>
      <c r="BI102" s="1">
        <v>140.72765573695608</v>
      </c>
      <c r="BX102" s="1">
        <v>386.13850572194997</v>
      </c>
      <c r="BY102" s="1">
        <v>947.00292699387387</v>
      </c>
      <c r="BZ102" s="1">
        <f>A101-BX102</f>
        <v>-245.41084998499389</v>
      </c>
      <c r="CA102" s="1">
        <f>A101-BY102</f>
        <v>-806.27527125691779</v>
      </c>
      <c r="CB102">
        <f>(A101-day1_mean)*(A102-day1_mean)</f>
        <v>-9797.6162416593488</v>
      </c>
      <c r="CC102">
        <f>(A101-day1_mean)*(A103-day1_mean)</f>
        <v>-36489.359512818439</v>
      </c>
      <c r="CL102">
        <v>99</v>
      </c>
      <c r="CM102">
        <f t="shared" ca="1" si="25"/>
        <v>0.56563935307568136</v>
      </c>
      <c r="CN102">
        <f t="shared" ca="1" si="28"/>
        <v>180.6114863522775</v>
      </c>
    </row>
    <row r="103" spans="1:92" x14ac:dyDescent="0.35">
      <c r="A103" s="1">
        <v>697.57542904093589</v>
      </c>
      <c r="F103">
        <v>320.48610831100183</v>
      </c>
      <c r="G103" s="32">
        <f t="shared" si="16"/>
        <v>0.80121527077750454</v>
      </c>
      <c r="J103">
        <v>101</v>
      </c>
      <c r="K103">
        <v>0.80121527077750454</v>
      </c>
      <c r="L103">
        <f t="shared" si="17"/>
        <v>0.9017857142857143</v>
      </c>
      <c r="M103">
        <f t="shared" si="18"/>
        <v>0.10057044350820976</v>
      </c>
      <c r="N103">
        <f t="shared" si="22"/>
        <v>-9.1641872079638365E-2</v>
      </c>
      <c r="U103">
        <v>505</v>
      </c>
      <c r="V103">
        <v>1010</v>
      </c>
      <c r="Y103" s="4">
        <v>505</v>
      </c>
      <c r="Z103" s="5">
        <v>0</v>
      </c>
      <c r="AB103" s="4">
        <v>1010</v>
      </c>
      <c r="AC103" s="5">
        <v>0</v>
      </c>
      <c r="AN103" s="28">
        <v>1010</v>
      </c>
      <c r="AO103" s="28">
        <v>0</v>
      </c>
      <c r="AP103" s="28">
        <f t="shared" si="27"/>
        <v>5.9305190323207579E-2</v>
      </c>
      <c r="AQ103">
        <f t="shared" si="19"/>
        <v>5.9305190323207579E-2</v>
      </c>
      <c r="AX103">
        <f t="shared" si="23"/>
        <v>101</v>
      </c>
      <c r="AY103">
        <f t="shared" si="20"/>
        <v>0.75563909774436089</v>
      </c>
      <c r="AZ103" s="1">
        <v>320.48610831100183</v>
      </c>
      <c r="BA103" s="38">
        <f t="shared" si="26"/>
        <v>305.20128257622787</v>
      </c>
      <c r="BG103" s="1"/>
      <c r="BH103" s="1">
        <f t="shared" si="24"/>
        <v>21195.868078569853</v>
      </c>
      <c r="BI103" s="1">
        <v>345.73875293936192</v>
      </c>
      <c r="BX103" s="1">
        <v>140.72765573695608</v>
      </c>
      <c r="BY103" s="1">
        <v>386.13850572194997</v>
      </c>
      <c r="BZ103" s="1">
        <f>A102-BX103</f>
        <v>205.01109720240584</v>
      </c>
      <c r="CA103" s="1">
        <f>A102-BY103</f>
        <v>-40.399752782588052</v>
      </c>
      <c r="CB103">
        <f>(A102-day1_mean)*(A103-day1_mean)</f>
        <v>62117.648281801041</v>
      </c>
      <c r="CC103">
        <f>(A102-day1_mean)*(A104-day1_mean)</f>
        <v>-22695.030966810475</v>
      </c>
      <c r="CL103">
        <v>100</v>
      </c>
      <c r="CM103">
        <f t="shared" ca="1" si="25"/>
        <v>0.40293003995214216</v>
      </c>
      <c r="CN103">
        <f t="shared" ca="1" si="28"/>
        <v>111.700870671486</v>
      </c>
    </row>
    <row r="104" spans="1:92" x14ac:dyDescent="0.35">
      <c r="A104" s="1">
        <v>40.861560288812839</v>
      </c>
      <c r="F104">
        <v>334.98969084410561</v>
      </c>
      <c r="G104" s="32">
        <f t="shared" si="16"/>
        <v>0.83747422711026398</v>
      </c>
      <c r="J104">
        <v>102</v>
      </c>
      <c r="K104">
        <v>0.83747422711026398</v>
      </c>
      <c r="L104">
        <f t="shared" si="17"/>
        <v>0.9107142857142857</v>
      </c>
      <c r="M104">
        <f t="shared" si="18"/>
        <v>7.3240058604021718E-2</v>
      </c>
      <c r="N104">
        <f t="shared" si="22"/>
        <v>-6.4311487175450321E-2</v>
      </c>
      <c r="U104">
        <v>510</v>
      </c>
      <c r="V104">
        <v>1020</v>
      </c>
      <c r="Y104" s="4">
        <v>510</v>
      </c>
      <c r="Z104" s="5">
        <v>1</v>
      </c>
      <c r="AB104" s="4">
        <v>1020</v>
      </c>
      <c r="AC104" s="5">
        <v>0</v>
      </c>
      <c r="AN104" s="28">
        <v>1020</v>
      </c>
      <c r="AO104" s="28">
        <v>0</v>
      </c>
      <c r="AP104" s="28">
        <f t="shared" si="27"/>
        <v>5.662932733409054E-2</v>
      </c>
      <c r="AQ104">
        <f t="shared" si="19"/>
        <v>5.662932733409054E-2</v>
      </c>
      <c r="AX104">
        <f t="shared" si="23"/>
        <v>102</v>
      </c>
      <c r="AY104">
        <f t="shared" si="20"/>
        <v>0.76315789473684215</v>
      </c>
      <c r="AZ104" s="1">
        <v>334.98969084410561</v>
      </c>
      <c r="BA104" s="38">
        <f t="shared" si="26"/>
        <v>311.9703232239001</v>
      </c>
      <c r="BG104" s="1"/>
      <c r="BH104" s="1">
        <f t="shared" si="24"/>
        <v>21893.443507610787</v>
      </c>
      <c r="BI104" s="1">
        <v>697.57542904093589</v>
      </c>
      <c r="BX104" s="1">
        <v>345.73875293936192</v>
      </c>
      <c r="BY104" s="1">
        <v>140.72765573695608</v>
      </c>
      <c r="BZ104" s="1">
        <f>A103-BX104</f>
        <v>351.83667610157397</v>
      </c>
      <c r="CA104" s="1">
        <f>A103-BY104</f>
        <v>556.84777330397981</v>
      </c>
      <c r="CB104">
        <f>(A103-day1_mean)*(A104-day1_mean)</f>
        <v>-84523.329315686802</v>
      </c>
      <c r="CC104">
        <f>(A103-day1_mean)*(A105-day1_mean)</f>
        <v>-78300.875189233979</v>
      </c>
    </row>
    <row r="105" spans="1:92" x14ac:dyDescent="0.35">
      <c r="A105" s="1">
        <v>53.798492219783981</v>
      </c>
      <c r="F105">
        <v>337.96514242819507</v>
      </c>
      <c r="G105" s="32">
        <f t="shared" si="16"/>
        <v>0.84491285607048772</v>
      </c>
      <c r="J105">
        <v>103</v>
      </c>
      <c r="K105">
        <v>0.84491285607048772</v>
      </c>
      <c r="L105">
        <f t="shared" si="17"/>
        <v>0.9196428571428571</v>
      </c>
      <c r="M105">
        <f t="shared" si="18"/>
        <v>7.4730001072369379E-2</v>
      </c>
      <c r="N105">
        <f t="shared" si="22"/>
        <v>-6.5801429643797982E-2</v>
      </c>
      <c r="U105">
        <v>515</v>
      </c>
      <c r="V105">
        <v>1030</v>
      </c>
      <c r="Y105" s="4">
        <v>515</v>
      </c>
      <c r="Z105" s="5">
        <v>0</v>
      </c>
      <c r="AB105" s="4">
        <v>1030</v>
      </c>
      <c r="AC105" s="5">
        <v>0</v>
      </c>
      <c r="AN105" s="28">
        <v>1030</v>
      </c>
      <c r="AO105" s="28">
        <v>0</v>
      </c>
      <c r="AP105" s="28">
        <f t="shared" si="27"/>
        <v>5.4074199860652317E-2</v>
      </c>
      <c r="AQ105">
        <f t="shared" si="19"/>
        <v>5.4074199860652324E-2</v>
      </c>
      <c r="AX105">
        <f t="shared" si="23"/>
        <v>103</v>
      </c>
      <c r="AY105">
        <f t="shared" si="20"/>
        <v>0.77067669172932329</v>
      </c>
      <c r="AZ105" s="1">
        <v>337.96514242819507</v>
      </c>
      <c r="BA105" s="38">
        <f t="shared" si="26"/>
        <v>318.95775730763836</v>
      </c>
      <c r="BG105" s="1"/>
      <c r="BH105" s="1">
        <f t="shared" si="24"/>
        <v>21934.305067899601</v>
      </c>
      <c r="BI105" s="1">
        <v>40.861560288812839</v>
      </c>
      <c r="BX105" s="1">
        <v>697.57542904093589</v>
      </c>
      <c r="BY105" s="1">
        <v>345.73875293936192</v>
      </c>
      <c r="BZ105" s="1">
        <f>A104-BX105</f>
        <v>-656.71386875212306</v>
      </c>
      <c r="CA105" s="1">
        <f>A104-BY105</f>
        <v>-304.87719265054909</v>
      </c>
      <c r="CB105">
        <f>(A104-day1_mean)*(A105-day1_mean)</f>
        <v>28607.66362381199</v>
      </c>
      <c r="CC105">
        <f>(A104-day1_mean)*(A106-day1_mean)</f>
        <v>20410.493233055513</v>
      </c>
    </row>
    <row r="106" spans="1:92" x14ac:dyDescent="0.35">
      <c r="A106" s="1">
        <v>100.44485417282023</v>
      </c>
      <c r="F106">
        <v>339.96252691534386</v>
      </c>
      <c r="G106" s="32">
        <f t="shared" si="16"/>
        <v>0.84990631728835964</v>
      </c>
      <c r="J106">
        <v>104</v>
      </c>
      <c r="K106">
        <v>0.84990631728835964</v>
      </c>
      <c r="L106">
        <f t="shared" si="17"/>
        <v>0.9285714285714286</v>
      </c>
      <c r="M106">
        <f t="shared" si="18"/>
        <v>7.8665111283068967E-2</v>
      </c>
      <c r="N106">
        <f t="shared" si="22"/>
        <v>-6.9736539854497459E-2</v>
      </c>
      <c r="U106">
        <v>520</v>
      </c>
      <c r="V106">
        <v>1040</v>
      </c>
      <c r="Y106" s="4">
        <v>520</v>
      </c>
      <c r="Z106" s="5">
        <v>2</v>
      </c>
      <c r="AB106" s="4">
        <v>1040</v>
      </c>
      <c r="AC106" s="5">
        <v>0</v>
      </c>
      <c r="AN106" s="28">
        <v>1040</v>
      </c>
      <c r="AO106" s="28">
        <v>0</v>
      </c>
      <c r="AP106" s="28">
        <f t="shared" si="27"/>
        <v>5.1634360290380377E-2</v>
      </c>
      <c r="AQ106">
        <f t="shared" si="19"/>
        <v>5.1634360290380377E-2</v>
      </c>
      <c r="AX106">
        <f t="shared" si="23"/>
        <v>104</v>
      </c>
      <c r="AY106">
        <f t="shared" si="20"/>
        <v>0.77819548872180455</v>
      </c>
      <c r="AZ106" s="1">
        <v>339.96252691534386</v>
      </c>
      <c r="BA106" s="38">
        <f t="shared" si="26"/>
        <v>326.17814830748057</v>
      </c>
      <c r="BG106" s="1"/>
      <c r="BH106" s="1">
        <f t="shared" si="24"/>
        <v>21988.103560119383</v>
      </c>
      <c r="BI106" s="1">
        <v>53.798492219783981</v>
      </c>
      <c r="BX106" s="1">
        <v>40.861560288812839</v>
      </c>
      <c r="BY106" s="1">
        <v>697.57542904093589</v>
      </c>
      <c r="BZ106" s="1">
        <f>A105-BX106</f>
        <v>12.936931930971141</v>
      </c>
      <c r="CA106" s="1">
        <f>A105-BY106</f>
        <v>-643.77693682115193</v>
      </c>
      <c r="CB106">
        <f>(A105-day1_mean)*(A106-day1_mean)</f>
        <v>18907.909758537869</v>
      </c>
      <c r="CC106">
        <f>(A105-day1_mean)*(A107-day1_mean)</f>
        <v>8394.0683731189438</v>
      </c>
    </row>
    <row r="107" spans="1:92" x14ac:dyDescent="0.35">
      <c r="A107" s="1">
        <v>165.02889515142616</v>
      </c>
      <c r="F107">
        <v>343.93327619627365</v>
      </c>
      <c r="G107" s="32">
        <f t="shared" si="16"/>
        <v>0.85983319049068418</v>
      </c>
      <c r="J107">
        <v>105</v>
      </c>
      <c r="K107">
        <v>0.85983319049068418</v>
      </c>
      <c r="L107">
        <f t="shared" si="17"/>
        <v>0.9375</v>
      </c>
      <c r="M107">
        <f t="shared" si="18"/>
        <v>7.7666809509315815E-2</v>
      </c>
      <c r="N107">
        <f t="shared" si="22"/>
        <v>-6.8738238080744418E-2</v>
      </c>
      <c r="U107">
        <v>525</v>
      </c>
      <c r="V107">
        <v>1050</v>
      </c>
      <c r="Y107" s="4">
        <v>525</v>
      </c>
      <c r="Z107" s="5">
        <v>0</v>
      </c>
      <c r="AB107" s="4">
        <v>1050</v>
      </c>
      <c r="AC107" s="5">
        <v>0</v>
      </c>
      <c r="AN107" s="28">
        <v>1050</v>
      </c>
      <c r="AO107" s="28">
        <v>0</v>
      </c>
      <c r="AP107" s="28">
        <f t="shared" si="27"/>
        <v>4.9304606808195928E-2</v>
      </c>
      <c r="AQ107">
        <f t="shared" si="19"/>
        <v>4.9304606808195921E-2</v>
      </c>
      <c r="AX107">
        <f t="shared" si="23"/>
        <v>105</v>
      </c>
      <c r="AY107">
        <f t="shared" si="20"/>
        <v>0.7857142857142857</v>
      </c>
      <c r="AZ107" s="1">
        <v>343.93327619627365</v>
      </c>
      <c r="BA107" s="38">
        <f t="shared" si="26"/>
        <v>333.64756683905915</v>
      </c>
      <c r="BG107" s="1"/>
      <c r="BH107" s="1">
        <f t="shared" si="24"/>
        <v>22088.548414292203</v>
      </c>
      <c r="BI107" s="1">
        <v>100.44485417282023</v>
      </c>
      <c r="BX107" s="1">
        <v>53.798492219783981</v>
      </c>
      <c r="BY107" s="1">
        <v>40.861560288812839</v>
      </c>
      <c r="BZ107" s="1">
        <f>A106-BX107</f>
        <v>46.646361953036248</v>
      </c>
      <c r="CA107" s="1">
        <f>A106-BY107</f>
        <v>59.583293884007389</v>
      </c>
      <c r="CB107">
        <f>(A106-day1_mean)*(A107-day1_mean)</f>
        <v>5988.852427107784</v>
      </c>
      <c r="CC107">
        <f>(A106-day1_mean)*(A108-day1_mean)</f>
        <v>-28832.264183589097</v>
      </c>
    </row>
    <row r="108" spans="1:92" x14ac:dyDescent="0.35">
      <c r="A108" s="1">
        <v>464.83148382132021</v>
      </c>
      <c r="F108">
        <v>345.73875293936192</v>
      </c>
      <c r="G108" s="32">
        <f t="shared" si="16"/>
        <v>0.86434688234840484</v>
      </c>
      <c r="J108">
        <v>106</v>
      </c>
      <c r="K108">
        <v>0.86434688234840484</v>
      </c>
      <c r="L108">
        <f t="shared" si="17"/>
        <v>0.9464285714285714</v>
      </c>
      <c r="M108">
        <f t="shared" si="18"/>
        <v>8.2081689080166553E-2</v>
      </c>
      <c r="N108">
        <f t="shared" si="22"/>
        <v>-7.3153117651595156E-2</v>
      </c>
      <c r="U108">
        <v>530</v>
      </c>
      <c r="V108">
        <v>1060</v>
      </c>
      <c r="Y108" s="4">
        <v>530</v>
      </c>
      <c r="Z108" s="5">
        <v>0</v>
      </c>
      <c r="AB108" s="4">
        <v>1060</v>
      </c>
      <c r="AC108" s="5">
        <v>0</v>
      </c>
      <c r="AN108" s="28">
        <v>1060</v>
      </c>
      <c r="AO108" s="28">
        <v>0</v>
      </c>
      <c r="AP108" s="28">
        <f t="shared" si="27"/>
        <v>4.7079972306017237E-2</v>
      </c>
      <c r="AQ108">
        <f t="shared" si="19"/>
        <v>4.7079972306017237E-2</v>
      </c>
      <c r="AX108">
        <f t="shared" si="23"/>
        <v>106</v>
      </c>
      <c r="AY108">
        <f t="shared" si="20"/>
        <v>0.79323308270676696</v>
      </c>
      <c r="AZ108" s="1">
        <v>345.73875293936192</v>
      </c>
      <c r="BA108" s="38">
        <f t="shared" si="26"/>
        <v>341.38380606575237</v>
      </c>
      <c r="BG108" s="1"/>
      <c r="BH108" s="1">
        <f t="shared" si="24"/>
        <v>22253.57730944363</v>
      </c>
      <c r="BI108" s="1">
        <v>165.02889515142616</v>
      </c>
      <c r="BX108" s="1">
        <v>100.44485417282023</v>
      </c>
      <c r="BY108" s="1">
        <v>53.798492219783981</v>
      </c>
      <c r="BZ108" s="1">
        <f>A107-BX108</f>
        <v>64.584040978605927</v>
      </c>
      <c r="CA108" s="1">
        <f>A107-BY108</f>
        <v>111.23040293164217</v>
      </c>
      <c r="CB108">
        <f>(A107-day1_mean)*(A108-day1_mean)</f>
        <v>-12799.933995855421</v>
      </c>
      <c r="CC108">
        <f>(A107-day1_mean)*(A109-day1_mean)</f>
        <v>-47645.231028534297</v>
      </c>
    </row>
    <row r="109" spans="1:92" x14ac:dyDescent="0.35">
      <c r="A109" s="1">
        <v>1140.6154359620805</v>
      </c>
      <c r="F109">
        <v>348.0994614877132</v>
      </c>
      <c r="G109" s="32">
        <f t="shared" si="16"/>
        <v>0.87024865371928295</v>
      </c>
      <c r="J109">
        <v>107</v>
      </c>
      <c r="K109">
        <v>0.87024865371928295</v>
      </c>
      <c r="L109">
        <f t="shared" si="17"/>
        <v>0.9553571428571429</v>
      </c>
      <c r="M109">
        <f t="shared" si="18"/>
        <v>8.5108489137859955E-2</v>
      </c>
      <c r="N109">
        <f t="shared" si="22"/>
        <v>-7.6179917709288447E-2</v>
      </c>
      <c r="U109">
        <v>535</v>
      </c>
      <c r="V109">
        <v>1070</v>
      </c>
      <c r="Y109" s="4">
        <v>535</v>
      </c>
      <c r="Z109" s="5">
        <v>0</v>
      </c>
      <c r="AB109" s="4">
        <v>1070</v>
      </c>
      <c r="AC109" s="5">
        <v>0</v>
      </c>
      <c r="AN109" s="28">
        <v>1070</v>
      </c>
      <c r="AO109" s="28">
        <v>0</v>
      </c>
      <c r="AP109" s="28">
        <f t="shared" si="27"/>
        <v>4.4955713792785845E-2</v>
      </c>
      <c r="AQ109">
        <f t="shared" si="19"/>
        <v>4.4955713792785838E-2</v>
      </c>
      <c r="AX109">
        <f t="shared" si="23"/>
        <v>107</v>
      </c>
      <c r="AY109">
        <f t="shared" si="20"/>
        <v>0.8007518796992481</v>
      </c>
      <c r="AZ109" s="1">
        <v>348.0994614877132</v>
      </c>
      <c r="BA109" s="38">
        <f t="shared" si="26"/>
        <v>349.40663702710498</v>
      </c>
      <c r="BG109" s="1"/>
      <c r="BH109" s="1">
        <f t="shared" si="24"/>
        <v>22718.408793264949</v>
      </c>
      <c r="BI109" s="1">
        <v>464.83148382132021</v>
      </c>
      <c r="BX109" s="1">
        <v>165.02889515142616</v>
      </c>
      <c r="BY109" s="1">
        <v>100.44485417282023</v>
      </c>
      <c r="BZ109" s="1">
        <f>A108-BX109</f>
        <v>299.80258866989402</v>
      </c>
      <c r="CA109" s="1">
        <f>A108-BY109</f>
        <v>364.38662964849999</v>
      </c>
      <c r="CB109">
        <f>(A108-day1_mean)*(A109-day1_mean)</f>
        <v>229379.4854394588</v>
      </c>
      <c r="CC109">
        <f>(A108-day1_mean)*(A110-day1_mean)</f>
        <v>31611.25591239534</v>
      </c>
    </row>
    <row r="110" spans="1:92" x14ac:dyDescent="0.35">
      <c r="A110" s="1">
        <v>343.93327619627365</v>
      </c>
      <c r="F110">
        <v>358.17832534028236</v>
      </c>
      <c r="G110" s="32">
        <f t="shared" si="16"/>
        <v>0.89544581335070594</v>
      </c>
      <c r="J110">
        <v>108</v>
      </c>
      <c r="K110">
        <v>0.89544581335070594</v>
      </c>
      <c r="L110">
        <f t="shared" si="17"/>
        <v>0.9642857142857143</v>
      </c>
      <c r="M110">
        <f t="shared" si="18"/>
        <v>6.8839900935008358E-2</v>
      </c>
      <c r="N110">
        <f t="shared" si="22"/>
        <v>-5.9911329506436961E-2</v>
      </c>
      <c r="U110">
        <v>540</v>
      </c>
      <c r="V110">
        <v>1080</v>
      </c>
      <c r="Y110" s="4">
        <v>540</v>
      </c>
      <c r="Z110" s="5">
        <v>0</v>
      </c>
      <c r="AB110" s="4">
        <v>1080</v>
      </c>
      <c r="AC110" s="5">
        <v>1</v>
      </c>
      <c r="AN110" s="28">
        <v>1080</v>
      </c>
      <c r="AO110" s="28">
        <v>1</v>
      </c>
      <c r="AP110" s="28">
        <f t="shared" si="27"/>
        <v>4.2927302282245616E-2</v>
      </c>
      <c r="AQ110">
        <f t="shared" si="19"/>
        <v>21.338125156203567</v>
      </c>
      <c r="AX110">
        <f t="shared" si="23"/>
        <v>108</v>
      </c>
      <c r="AY110">
        <f t="shared" si="20"/>
        <v>0.80827067669172936</v>
      </c>
      <c r="AZ110" s="1">
        <v>358.17832534028236</v>
      </c>
      <c r="BA110" s="38">
        <f t="shared" si="26"/>
        <v>357.73811310213011</v>
      </c>
      <c r="BG110" s="1"/>
      <c r="BH110" s="1">
        <f t="shared" si="24"/>
        <v>23859.02422922703</v>
      </c>
      <c r="BI110" s="1">
        <v>1140.6154359620805</v>
      </c>
      <c r="BX110" s="1">
        <v>464.83148382132021</v>
      </c>
      <c r="BY110" s="1">
        <v>165.02889515142616</v>
      </c>
      <c r="BZ110" s="1">
        <f>A109-BX110</f>
        <v>675.78395214076022</v>
      </c>
      <c r="CA110" s="1">
        <f>A109-BY110</f>
        <v>975.58654081065436</v>
      </c>
      <c r="CB110">
        <f>(A109-day1_mean)*(A110-day1_mean)</f>
        <v>117666.66855750002</v>
      </c>
      <c r="CC110">
        <f>(A109-day1_mean)*(A111-day1_mean)</f>
        <v>-155413.12550141121</v>
      </c>
    </row>
    <row r="111" spans="1:92" x14ac:dyDescent="0.35">
      <c r="A111" s="1">
        <v>48.399974272427976</v>
      </c>
      <c r="F111">
        <v>358.41164363553071</v>
      </c>
      <c r="G111" s="32">
        <f t="shared" si="16"/>
        <v>0.89602910908882683</v>
      </c>
      <c r="J111">
        <v>109</v>
      </c>
      <c r="K111">
        <v>0.89602910908882683</v>
      </c>
      <c r="L111">
        <f t="shared" si="17"/>
        <v>0.9732142857142857</v>
      </c>
      <c r="M111">
        <f t="shared" si="18"/>
        <v>7.7185176625458873E-2</v>
      </c>
      <c r="N111">
        <f t="shared" si="22"/>
        <v>-6.8256605196887477E-2</v>
      </c>
      <c r="U111">
        <v>545</v>
      </c>
      <c r="V111">
        <v>1090</v>
      </c>
      <c r="Y111" s="4">
        <v>545</v>
      </c>
      <c r="Z111" s="5">
        <v>1</v>
      </c>
      <c r="AB111" s="4">
        <v>1090</v>
      </c>
      <c r="AC111" s="5">
        <v>0</v>
      </c>
      <c r="AN111" s="28">
        <v>1090</v>
      </c>
      <c r="AO111" s="28">
        <v>0</v>
      </c>
      <c r="AP111" s="28">
        <f t="shared" si="27"/>
        <v>4.0990413136886783E-2</v>
      </c>
      <c r="AQ111">
        <f t="shared" si="19"/>
        <v>4.0990413136886783E-2</v>
      </c>
      <c r="AX111">
        <f t="shared" si="23"/>
        <v>109</v>
      </c>
      <c r="AY111">
        <f t="shared" si="20"/>
        <v>0.81578947368421051</v>
      </c>
      <c r="AZ111" s="1">
        <v>358.41164363553071</v>
      </c>
      <c r="BA111" s="38">
        <f t="shared" si="26"/>
        <v>366.40293540973812</v>
      </c>
      <c r="BG111" s="1"/>
      <c r="BH111" s="1">
        <f t="shared" si="24"/>
        <v>24202.957505423303</v>
      </c>
      <c r="BI111" s="1">
        <v>343.93327619627365</v>
      </c>
      <c r="BX111" s="1">
        <v>1140.6154359620805</v>
      </c>
      <c r="BY111" s="1">
        <v>464.83148382132021</v>
      </c>
      <c r="BZ111" s="1">
        <f>A110-BX111</f>
        <v>-796.68215976580677</v>
      </c>
      <c r="CA111" s="1">
        <f>A110-BY111</f>
        <v>-120.89820762504655</v>
      </c>
      <c r="CB111">
        <f>(A110-day1_mean)*(A111-day1_mean)</f>
        <v>-21417.800606528013</v>
      </c>
      <c r="CC111">
        <f>(A110-day1_mean)*(A112-day1_mean)</f>
        <v>-18642.089627279245</v>
      </c>
    </row>
    <row r="112" spans="1:92" x14ac:dyDescent="0.35">
      <c r="A112" s="1">
        <v>70.197335738731269</v>
      </c>
      <c r="F112">
        <v>366.48127453572943</v>
      </c>
      <c r="G112" s="32">
        <f t="shared" si="16"/>
        <v>0.91620318633932352</v>
      </c>
      <c r="J112">
        <v>110</v>
      </c>
      <c r="K112">
        <v>0.91620318633932352</v>
      </c>
      <c r="L112">
        <f t="shared" si="17"/>
        <v>0.9821428571428571</v>
      </c>
      <c r="M112">
        <f t="shared" si="18"/>
        <v>6.5939670803533579E-2</v>
      </c>
      <c r="N112">
        <f t="shared" si="22"/>
        <v>-5.7011099374962182E-2</v>
      </c>
      <c r="U112">
        <v>550</v>
      </c>
      <c r="V112">
        <v>1100</v>
      </c>
      <c r="Y112" s="4">
        <v>550</v>
      </c>
      <c r="Z112" s="5">
        <v>0</v>
      </c>
      <c r="AB112" s="4">
        <v>1100</v>
      </c>
      <c r="AC112" s="5">
        <v>0</v>
      </c>
      <c r="AN112" s="28">
        <v>1100</v>
      </c>
      <c r="AO112" s="28">
        <v>0</v>
      </c>
      <c r="AP112" s="28">
        <f t="shared" si="27"/>
        <v>3.9140916847884677E-2</v>
      </c>
      <c r="AQ112">
        <f t="shared" si="19"/>
        <v>3.9140916847884677E-2</v>
      </c>
      <c r="AX112">
        <f t="shared" si="23"/>
        <v>110</v>
      </c>
      <c r="AY112">
        <f t="shared" si="20"/>
        <v>0.82330827067669177</v>
      </c>
      <c r="AZ112" s="1">
        <v>366.48127453572943</v>
      </c>
      <c r="BA112" s="38">
        <f t="shared" si="26"/>
        <v>375.42889439437249</v>
      </c>
      <c r="BG112" s="1"/>
      <c r="BH112" s="1">
        <f t="shared" si="24"/>
        <v>24251.357479695729</v>
      </c>
      <c r="BI112" s="1">
        <v>48.399974272427976</v>
      </c>
      <c r="BX112" s="1">
        <v>343.93327619627365</v>
      </c>
      <c r="BY112" s="1">
        <v>1140.6154359620805</v>
      </c>
      <c r="BZ112" s="1">
        <f>A111-BX112</f>
        <v>-295.53330192384567</v>
      </c>
      <c r="CA112" s="1">
        <f>A111-BY112</f>
        <v>-1092.2154616896526</v>
      </c>
      <c r="CB112">
        <f>(A111-day1_mean)*(A112-day1_mean)</f>
        <v>24622.311911865869</v>
      </c>
      <c r="CC112">
        <f>(A111-day1_mean)*(A113-day1_mean)</f>
        <v>9579.7609130642722</v>
      </c>
    </row>
    <row r="113" spans="1:81" x14ac:dyDescent="0.35">
      <c r="A113" s="1">
        <v>159.63427712093153</v>
      </c>
      <c r="F113">
        <v>386.13850572194997</v>
      </c>
      <c r="G113" s="32">
        <f t="shared" si="16"/>
        <v>0.96534626430487491</v>
      </c>
      <c r="J113">
        <v>111</v>
      </c>
      <c r="K113">
        <v>0.96534626430487491</v>
      </c>
      <c r="L113">
        <f t="shared" si="17"/>
        <v>0.9910714285714286</v>
      </c>
      <c r="M113">
        <f t="shared" si="18"/>
        <v>2.5725164266553691E-2</v>
      </c>
      <c r="N113">
        <f t="shared" si="22"/>
        <v>-1.6796592837982183E-2</v>
      </c>
      <c r="U113">
        <v>555</v>
      </c>
      <c r="V113">
        <v>1110</v>
      </c>
      <c r="Y113" s="4">
        <v>555</v>
      </c>
      <c r="Z113" s="5">
        <v>0</v>
      </c>
      <c r="AB113" s="4">
        <v>1110</v>
      </c>
      <c r="AC113" s="5">
        <v>1</v>
      </c>
      <c r="AN113" s="28">
        <v>1110</v>
      </c>
      <c r="AO113" s="28">
        <v>1</v>
      </c>
      <c r="AP113" s="28">
        <f t="shared" si="27"/>
        <v>3.7374870230685642E-2</v>
      </c>
      <c r="AQ113">
        <f t="shared" si="19"/>
        <v>24.793320612056345</v>
      </c>
      <c r="AX113">
        <f t="shared" si="23"/>
        <v>111</v>
      </c>
      <c r="AY113">
        <f t="shared" si="20"/>
        <v>0.83082706766917291</v>
      </c>
      <c r="AZ113" s="1">
        <v>386.13850572194997</v>
      </c>
      <c r="BA113" s="38">
        <f t="shared" si="26"/>
        <v>384.84740749075479</v>
      </c>
      <c r="BG113" s="1"/>
      <c r="BH113" s="1">
        <f t="shared" si="24"/>
        <v>24321.554815434461</v>
      </c>
      <c r="BI113" s="1">
        <v>70.197335738731269</v>
      </c>
      <c r="BX113" s="1">
        <v>48.399974272427976</v>
      </c>
      <c r="BY113" s="1">
        <v>343.93327619627365</v>
      </c>
      <c r="BZ113" s="1">
        <f>A112-BX113</f>
        <v>21.797361466303293</v>
      </c>
      <c r="CA113" s="1">
        <f>A112-BY113</f>
        <v>-273.73594045754237</v>
      </c>
      <c r="CB113">
        <f>(A112-day1_mean)*(A113-day1_mean)</f>
        <v>8338.239991589915</v>
      </c>
      <c r="CC113">
        <f>(A112-day1_mean)*(A114-day1_mean)</f>
        <v>15871.041442793954</v>
      </c>
    </row>
    <row r="114" spans="1:81" x14ac:dyDescent="0.35">
      <c r="A114" s="1">
        <v>108.1787246016893</v>
      </c>
      <c r="F114">
        <v>398.47515120510144</v>
      </c>
      <c r="G114" s="32">
        <f t="shared" si="16"/>
        <v>0.99618787801275355</v>
      </c>
      <c r="J114">
        <v>112</v>
      </c>
      <c r="K114">
        <v>0.99618787801275355</v>
      </c>
      <c r="L114">
        <f t="shared" si="17"/>
        <v>1</v>
      </c>
      <c r="M114">
        <f t="shared" si="18"/>
        <v>3.8121219872464529E-3</v>
      </c>
      <c r="N114">
        <f t="shared" si="22"/>
        <v>5.1164494413249439E-3</v>
      </c>
      <c r="U114">
        <v>560</v>
      </c>
      <c r="V114">
        <v>1120</v>
      </c>
      <c r="Y114" s="4">
        <v>560</v>
      </c>
      <c r="Z114" s="5">
        <v>0</v>
      </c>
      <c r="AB114" s="4">
        <v>1120</v>
      </c>
      <c r="AC114" s="5">
        <v>0</v>
      </c>
      <c r="AN114" s="28">
        <v>1120</v>
      </c>
      <c r="AO114" s="28">
        <v>0</v>
      </c>
      <c r="AP114" s="28">
        <f t="shared" si="27"/>
        <v>3.5688508018048459E-2</v>
      </c>
      <c r="AQ114">
        <f t="shared" si="19"/>
        <v>3.5688508018048459E-2</v>
      </c>
      <c r="AX114">
        <f t="shared" si="23"/>
        <v>112</v>
      </c>
      <c r="AY114">
        <f t="shared" si="20"/>
        <v>0.83834586466165417</v>
      </c>
      <c r="AZ114" s="1">
        <v>398.47515120510144</v>
      </c>
      <c r="BA114" s="38">
        <f t="shared" si="26"/>
        <v>394.69417909911482</v>
      </c>
      <c r="BG114" s="1"/>
      <c r="BH114" s="1">
        <f t="shared" si="24"/>
        <v>24481.189092555393</v>
      </c>
      <c r="BI114" s="1">
        <v>159.63427712093153</v>
      </c>
      <c r="BX114" s="1">
        <v>70.197335738731269</v>
      </c>
      <c r="BY114" s="1">
        <v>48.399974272427976</v>
      </c>
      <c r="BZ114" s="1">
        <f>A113-BX114</f>
        <v>89.43694138220026</v>
      </c>
      <c r="CA114" s="1">
        <f>A113-BY114</f>
        <v>111.23430284850355</v>
      </c>
      <c r="CB114">
        <f>(A113-day1_mean)*(A114-day1_mean)</f>
        <v>6174.9190330916863</v>
      </c>
      <c r="CC114">
        <f>(A113-day1_mean)*(A115-day1_mean)</f>
        <v>7850.2182480359224</v>
      </c>
    </row>
    <row r="115" spans="1:81" x14ac:dyDescent="0.35">
      <c r="A115" s="1">
        <v>78.765525097175058</v>
      </c>
      <c r="G115" s="1"/>
      <c r="U115">
        <v>565</v>
      </c>
      <c r="V115">
        <v>1130</v>
      </c>
      <c r="Y115" s="4">
        <v>565</v>
      </c>
      <c r="Z115" s="5">
        <v>0</v>
      </c>
      <c r="AB115" s="4">
        <v>1130</v>
      </c>
      <c r="AC115" s="5">
        <v>0</v>
      </c>
      <c r="AN115" s="28">
        <v>1130</v>
      </c>
      <c r="AO115" s="28">
        <v>0</v>
      </c>
      <c r="AP115" s="28">
        <f t="shared" si="27"/>
        <v>3.4078234832497278E-2</v>
      </c>
      <c r="AQ115">
        <f t="shared" si="19"/>
        <v>3.4078234832497278E-2</v>
      </c>
      <c r="AX115">
        <f t="shared" si="23"/>
        <v>113</v>
      </c>
      <c r="AY115">
        <f t="shared" si="20"/>
        <v>0.84586466165413532</v>
      </c>
      <c r="AZ115" s="1">
        <v>410.53063823144834</v>
      </c>
      <c r="BA115" s="38">
        <f t="shared" si="26"/>
        <v>405.01001785749435</v>
      </c>
      <c r="BG115" s="1"/>
      <c r="BH115" s="1">
        <f t="shared" si="24"/>
        <v>24589.367817157083</v>
      </c>
      <c r="BI115" s="1">
        <v>108.1787246016893</v>
      </c>
      <c r="BX115" s="1">
        <v>159.63427712093153</v>
      </c>
      <c r="BY115" s="1">
        <v>70.197335738731269</v>
      </c>
      <c r="BZ115" s="1">
        <f>A114-BX115</f>
        <v>-51.455552519242232</v>
      </c>
      <c r="CA115" s="1">
        <f>A114-BY115</f>
        <v>37.981388862958028</v>
      </c>
      <c r="CB115">
        <f>(A114-day1_mean)*(A115-day1_mean)</f>
        <v>14942.138781711743</v>
      </c>
      <c r="CC115">
        <f>(A114-day1_mean)*(A116-day1_mean)</f>
        <v>-19718.524053964658</v>
      </c>
    </row>
    <row r="116" spans="1:81" x14ac:dyDescent="0.35">
      <c r="A116" s="1">
        <v>398.47515120510144</v>
      </c>
      <c r="G116" s="1"/>
      <c r="U116">
        <v>570</v>
      </c>
      <c r="V116">
        <v>1140</v>
      </c>
      <c r="Y116" s="4">
        <v>570</v>
      </c>
      <c r="Z116" s="5">
        <v>0</v>
      </c>
      <c r="AB116" s="4">
        <v>1140</v>
      </c>
      <c r="AC116" s="5">
        <v>0</v>
      </c>
      <c r="AN116" s="28">
        <v>1140</v>
      </c>
      <c r="AO116" s="28">
        <v>0</v>
      </c>
      <c r="AP116" s="28">
        <f t="shared" si="27"/>
        <v>3.2540617520658843E-2</v>
      </c>
      <c r="AQ116">
        <f t="shared" si="19"/>
        <v>3.2540617520658843E-2</v>
      </c>
      <c r="AX116">
        <f t="shared" si="23"/>
        <v>114</v>
      </c>
      <c r="AY116">
        <f t="shared" si="20"/>
        <v>0.85338345864661658</v>
      </c>
      <c r="AZ116" s="1">
        <v>416.07984208741738</v>
      </c>
      <c r="BA116" s="38">
        <f t="shared" si="26"/>
        <v>415.84185846056744</v>
      </c>
      <c r="BG116" s="1"/>
      <c r="BH116" s="1">
        <f t="shared" si="24"/>
        <v>24668.133342254259</v>
      </c>
      <c r="BI116" s="1">
        <v>78.765525097175058</v>
      </c>
      <c r="BX116" s="1">
        <v>108.1787246016893</v>
      </c>
      <c r="BY116" s="1">
        <v>159.63427712093153</v>
      </c>
      <c r="BZ116" s="1">
        <f>A115-BX116</f>
        <v>-29.413199504514239</v>
      </c>
      <c r="CA116" s="1">
        <f>A115-BY116</f>
        <v>-80.868752023756471</v>
      </c>
      <c r="CB116">
        <f>(A115-day1_mean)*(A116-day1_mean)</f>
        <v>-25068.299118290674</v>
      </c>
      <c r="CC116">
        <f>(A115-day1_mean)*(A117-day1_mean)</f>
        <v>-41690.278816161655</v>
      </c>
    </row>
    <row r="117" spans="1:81" x14ac:dyDescent="0.35">
      <c r="A117" s="1">
        <v>519.076213393579</v>
      </c>
      <c r="G117" s="1"/>
      <c r="U117">
        <v>575</v>
      </c>
      <c r="V117">
        <v>1150</v>
      </c>
      <c r="Y117" s="4">
        <v>575</v>
      </c>
      <c r="Z117" s="5">
        <v>0</v>
      </c>
      <c r="AB117" s="4">
        <v>1150</v>
      </c>
      <c r="AC117" s="5">
        <v>1</v>
      </c>
      <c r="AN117" s="28">
        <v>1150</v>
      </c>
      <c r="AO117" s="28">
        <v>1</v>
      </c>
      <c r="AP117" s="28">
        <f t="shared" si="27"/>
        <v>3.1072377833832099E-2</v>
      </c>
      <c r="AQ117">
        <f t="shared" si="19"/>
        <v>30.213997204114236</v>
      </c>
      <c r="AX117">
        <f t="shared" si="23"/>
        <v>115</v>
      </c>
      <c r="AY117">
        <f t="shared" si="20"/>
        <v>0.86090225563909772</v>
      </c>
      <c r="AZ117" s="1">
        <v>446.05173192694576</v>
      </c>
      <c r="BA117" s="38">
        <f t="shared" si="26"/>
        <v>427.24405270953281</v>
      </c>
      <c r="BG117" s="1"/>
      <c r="BH117" s="1">
        <f t="shared" si="24"/>
        <v>25066.60849345936</v>
      </c>
      <c r="BI117" s="1">
        <v>398.47515120510144</v>
      </c>
      <c r="BX117" s="1">
        <v>78.765525097175058</v>
      </c>
      <c r="BY117" s="1">
        <v>108.1787246016893</v>
      </c>
      <c r="BZ117" s="1">
        <f>A116-BX117</f>
        <v>319.7096261079264</v>
      </c>
      <c r="CA117" s="1">
        <f>A116-BY117</f>
        <v>290.29642660341216</v>
      </c>
      <c r="CB117">
        <f>(A116-day1_mean)*(A117-day1_mean)</f>
        <v>55016.940858502858</v>
      </c>
      <c r="CC117">
        <f>(A116-day1_mean)*(A118-day1_mean)</f>
        <v>156963.78262606272</v>
      </c>
    </row>
    <row r="118" spans="1:81" x14ac:dyDescent="0.35">
      <c r="A118" s="1">
        <v>1079.582544913922</v>
      </c>
      <c r="G118" s="1"/>
      <c r="U118">
        <v>580</v>
      </c>
      <c r="V118">
        <v>1160</v>
      </c>
      <c r="Y118" s="4">
        <v>580</v>
      </c>
      <c r="Z118" s="5">
        <v>0</v>
      </c>
      <c r="AB118" s="4">
        <v>1160</v>
      </c>
      <c r="AC118" s="5">
        <v>0</v>
      </c>
      <c r="AN118" s="28">
        <v>1160</v>
      </c>
      <c r="AO118" s="28">
        <v>0</v>
      </c>
      <c r="AP118" s="28">
        <f t="shared" si="27"/>
        <v>2.967038543865097E-2</v>
      </c>
      <c r="AQ118">
        <f t="shared" si="19"/>
        <v>2.967038543865097E-2</v>
      </c>
      <c r="AX118">
        <f t="shared" si="23"/>
        <v>116</v>
      </c>
      <c r="AY118">
        <f t="shared" si="20"/>
        <v>0.86842105263157898</v>
      </c>
      <c r="AZ118" s="1">
        <v>464.83148382132021</v>
      </c>
      <c r="BA118" s="38">
        <f t="shared" si="26"/>
        <v>439.28001967659293</v>
      </c>
      <c r="BG118" s="1"/>
      <c r="BH118" s="1">
        <f t="shared" si="24"/>
        <v>25585.684706852939</v>
      </c>
      <c r="BI118" s="1">
        <v>519.076213393579</v>
      </c>
      <c r="BX118" s="1">
        <v>398.47515120510144</v>
      </c>
      <c r="BY118" s="1">
        <v>78.765525097175058</v>
      </c>
      <c r="BZ118" s="1">
        <f>A117-BX118</f>
        <v>120.60106218847756</v>
      </c>
      <c r="CA118" s="1">
        <f>A117-BY118</f>
        <v>440.31068829640395</v>
      </c>
      <c r="CB118">
        <f>(A117-day1_mean)*(A118-day1_mean)</f>
        <v>261041.39857439799</v>
      </c>
      <c r="CC118">
        <f>(A117-day1_mean)*(A119-day1_mean)</f>
        <v>39779.073450289019</v>
      </c>
    </row>
    <row r="119" spans="1:81" ht="16" thickBot="1" x14ac:dyDescent="0.4">
      <c r="A119" s="1">
        <v>348.0994614877132</v>
      </c>
      <c r="G119" s="1"/>
      <c r="U119">
        <v>585</v>
      </c>
      <c r="Y119" s="4">
        <v>585</v>
      </c>
      <c r="Z119" s="5">
        <v>0</v>
      </c>
      <c r="AB119" s="6" t="s">
        <v>26</v>
      </c>
      <c r="AC119" s="6">
        <v>0</v>
      </c>
      <c r="AN119" s="6" t="s">
        <v>26</v>
      </c>
      <c r="AO119" s="6">
        <v>0</v>
      </c>
      <c r="AX119">
        <f t="shared" si="23"/>
        <v>117</v>
      </c>
      <c r="AY119">
        <f t="shared" si="20"/>
        <v>0.87593984962406013</v>
      </c>
      <c r="AZ119" s="1">
        <v>498.55461459570421</v>
      </c>
      <c r="BA119" s="38">
        <f t="shared" si="26"/>
        <v>452.02438195009182</v>
      </c>
      <c r="BG119" s="1"/>
      <c r="BH119" s="1">
        <f t="shared" si="24"/>
        <v>26665.267251766862</v>
      </c>
      <c r="BI119" s="1">
        <v>1079.582544913922</v>
      </c>
      <c r="BX119" s="1">
        <v>519.076213393579</v>
      </c>
      <c r="BY119" s="1">
        <v>398.47515120510144</v>
      </c>
      <c r="BZ119" s="1">
        <f>A118-BX119</f>
        <v>560.506331520343</v>
      </c>
      <c r="CA119" s="1">
        <f>A118-BY119</f>
        <v>681.10739370882061</v>
      </c>
      <c r="CB119">
        <f>(A118-day1_mean)*(A119-day1_mean)</f>
        <v>113490.02217654853</v>
      </c>
      <c r="CC119">
        <f>(A118-day1_mean)*(A120-day1_mean)</f>
        <v>361991.54030614055</v>
      </c>
    </row>
    <row r="120" spans="1:81" x14ac:dyDescent="0.35">
      <c r="A120" s="1">
        <v>636.0532810367223</v>
      </c>
      <c r="G120" s="1"/>
      <c r="U120">
        <v>590</v>
      </c>
      <c r="Y120" s="4">
        <v>590</v>
      </c>
      <c r="Z120" s="5">
        <v>1</v>
      </c>
      <c r="AX120">
        <f t="shared" si="23"/>
        <v>118</v>
      </c>
      <c r="AY120">
        <f t="shared" si="20"/>
        <v>0.88345864661654139</v>
      </c>
      <c r="AZ120" s="1">
        <v>509.34672556135803</v>
      </c>
      <c r="BA120" s="38">
        <f t="shared" si="26"/>
        <v>465.56577059444481</v>
      </c>
      <c r="BG120" s="1"/>
      <c r="BH120" s="1">
        <f t="shared" si="24"/>
        <v>27013.366713254574</v>
      </c>
      <c r="BI120" s="1">
        <v>348.0994614877132</v>
      </c>
      <c r="BX120" s="1">
        <v>1079.582544913922</v>
      </c>
      <c r="BY120" s="1">
        <v>519.076213393579</v>
      </c>
      <c r="BZ120" s="1">
        <f>A119-BX120</f>
        <v>-731.48308342620885</v>
      </c>
      <c r="CA120" s="1">
        <f>A119-BY120</f>
        <v>-170.9767519058658</v>
      </c>
      <c r="CB120">
        <f>(A119-day1_mean)*(A120-day1_mean)</f>
        <v>55162.469052268912</v>
      </c>
      <c r="CC120">
        <f>(A119-day1_mean)*(A121-day1_mean)</f>
        <v>-18971.943541460885</v>
      </c>
    </row>
    <row r="121" spans="1:81" x14ac:dyDescent="0.35">
      <c r="A121" s="1">
        <v>72.326882715059909</v>
      </c>
      <c r="G121" s="1"/>
      <c r="U121">
        <v>595</v>
      </c>
      <c r="Y121" s="4">
        <v>595</v>
      </c>
      <c r="Z121" s="5">
        <v>1</v>
      </c>
      <c r="AN121" s="2" t="s">
        <v>32</v>
      </c>
      <c r="AO121">
        <f>SUM(AQ3:AQ118)</f>
        <v>170.41131250975289</v>
      </c>
      <c r="AX121">
        <f t="shared" si="23"/>
        <v>119</v>
      </c>
      <c r="AY121">
        <f t="shared" si="20"/>
        <v>0.89097744360902253</v>
      </c>
      <c r="AZ121" s="1">
        <v>517.2607365134229</v>
      </c>
      <c r="BA121" s="38">
        <f t="shared" si="26"/>
        <v>480.01056689626733</v>
      </c>
      <c r="BG121" s="1"/>
      <c r="BH121" s="1">
        <f t="shared" si="24"/>
        <v>27649.419994291296</v>
      </c>
      <c r="BI121" s="1">
        <v>636.0532810367223</v>
      </c>
      <c r="BX121" s="1">
        <v>348.0994614877132</v>
      </c>
      <c r="BY121" s="1">
        <v>1079.582544913922</v>
      </c>
      <c r="BZ121" s="1">
        <f>A120-BX121</f>
        <v>287.9538195490091</v>
      </c>
      <c r="CA121" s="1">
        <f>A120-BY121</f>
        <v>-443.5292638771997</v>
      </c>
      <c r="CB121">
        <f>(A120-day1_mean)*(A121-day1_mean)</f>
        <v>-60513.540604397662</v>
      </c>
      <c r="CC121">
        <f>(A120-day1_mean)*(A122-day1_mean)</f>
        <v>-44925.150907663512</v>
      </c>
    </row>
    <row r="122" spans="1:81" x14ac:dyDescent="0.35">
      <c r="A122" s="1">
        <v>109.48973470434173</v>
      </c>
      <c r="G122" s="1"/>
      <c r="U122">
        <v>600</v>
      </c>
      <c r="Y122" s="4">
        <v>600</v>
      </c>
      <c r="Z122" s="5">
        <v>0</v>
      </c>
      <c r="AN122" s="2" t="s">
        <v>33</v>
      </c>
      <c r="AO122">
        <f>116-1-1</f>
        <v>114</v>
      </c>
      <c r="AX122">
        <f t="shared" si="23"/>
        <v>120</v>
      </c>
      <c r="AY122">
        <f t="shared" si="20"/>
        <v>0.89849624060150379</v>
      </c>
      <c r="AZ122" s="1">
        <v>519.076213393579</v>
      </c>
      <c r="BA122" s="38">
        <f t="shared" si="26"/>
        <v>495.48798337509442</v>
      </c>
      <c r="BG122" s="1"/>
      <c r="BH122" s="1">
        <f t="shared" si="24"/>
        <v>27721.746877006357</v>
      </c>
      <c r="BI122" s="1">
        <v>72.326882715059909</v>
      </c>
      <c r="BX122" s="1">
        <v>636.0532810367223</v>
      </c>
      <c r="BY122" s="1">
        <v>348.0994614877132</v>
      </c>
      <c r="BZ122" s="1">
        <f>A121-BX122</f>
        <v>-563.72639832166237</v>
      </c>
      <c r="CA122" s="1">
        <f>A121-BY122</f>
        <v>-275.77257877265328</v>
      </c>
      <c r="CB122">
        <f>(A121-day1_mean)*(A122-day1_mean)</f>
        <v>15451.038382712592</v>
      </c>
      <c r="CC122">
        <f>(A121-day1_mean)*(A123-day1_mean)</f>
        <v>11423.806867306474</v>
      </c>
    </row>
    <row r="123" spans="1:81" x14ac:dyDescent="0.35">
      <c r="A123" s="1">
        <v>137.40528872871928</v>
      </c>
      <c r="G123" s="1"/>
      <c r="U123">
        <v>605</v>
      </c>
      <c r="Y123" s="4">
        <v>605</v>
      </c>
      <c r="Z123" s="5">
        <v>0</v>
      </c>
      <c r="AN123" s="2" t="s">
        <v>34</v>
      </c>
      <c r="AO123" t="s">
        <v>35</v>
      </c>
      <c r="AX123">
        <f t="shared" si="23"/>
        <v>121</v>
      </c>
      <c r="AY123">
        <f t="shared" si="20"/>
        <v>0.90601503759398494</v>
      </c>
      <c r="AZ123" s="1">
        <v>541.34397328637431</v>
      </c>
      <c r="BA123" s="38">
        <f t="shared" si="26"/>
        <v>512.15710394344751</v>
      </c>
      <c r="BG123" s="1"/>
      <c r="BH123" s="1">
        <f t="shared" si="24"/>
        <v>27831.236611710698</v>
      </c>
      <c r="BI123" s="1">
        <v>109.48973470434173</v>
      </c>
      <c r="BX123" s="1">
        <v>72.326882715059909</v>
      </c>
      <c r="BY123" s="1">
        <v>636.0532810367223</v>
      </c>
      <c r="BZ123" s="1">
        <f>A122-BX123</f>
        <v>37.162851989281819</v>
      </c>
      <c r="CA123" s="1">
        <f>A122-BY123</f>
        <v>-526.56354633238061</v>
      </c>
      <c r="CB123">
        <f>(A122-day1_mean)*(A123-day1_mean)</f>
        <v>8481.0150311457637</v>
      </c>
      <c r="CC123">
        <f>(A122-day1_mean)*(A124-day1_mean)</f>
        <v>21509.222761484525</v>
      </c>
    </row>
    <row r="124" spans="1:81" x14ac:dyDescent="0.35">
      <c r="A124" s="1">
        <v>15.76222535007391</v>
      </c>
      <c r="G124" s="1"/>
      <c r="U124">
        <v>610</v>
      </c>
      <c r="Y124" s="4">
        <v>610</v>
      </c>
      <c r="Z124" s="5">
        <v>0</v>
      </c>
      <c r="AN124" s="2" t="s">
        <v>36</v>
      </c>
      <c r="AO124" s="9">
        <f>CHIINV(0.05,114)</f>
        <v>139.92077389845574</v>
      </c>
      <c r="AX124">
        <f t="shared" si="23"/>
        <v>122</v>
      </c>
      <c r="AY124">
        <f t="shared" si="20"/>
        <v>0.9135338345864662</v>
      </c>
      <c r="AZ124" s="1">
        <v>587.13314522137364</v>
      </c>
      <c r="BA124" s="38">
        <f t="shared" si="26"/>
        <v>530.21686602657599</v>
      </c>
      <c r="BG124" s="1"/>
      <c r="BH124" s="1">
        <f t="shared" si="24"/>
        <v>27968.641900439416</v>
      </c>
      <c r="BI124" s="1">
        <v>137.40528872871928</v>
      </c>
      <c r="BX124" s="1">
        <v>109.48973470434173</v>
      </c>
      <c r="BY124" s="1">
        <v>72.326882715059909</v>
      </c>
      <c r="BZ124" s="1">
        <f>A123-BX124</f>
        <v>27.915554024377556</v>
      </c>
      <c r="CA124" s="1">
        <f>A123-BY124</f>
        <v>65.078406013659375</v>
      </c>
      <c r="CB124">
        <f>(A123-day1_mean)*(A124-day1_mean)</f>
        <v>15902.957497535735</v>
      </c>
      <c r="CC124">
        <f>(A123-day1_mean)*(A125-day1_mean)</f>
        <v>10980.793055063321</v>
      </c>
    </row>
    <row r="125" spans="1:81" x14ac:dyDescent="0.35">
      <c r="A125" s="1">
        <v>77.921453330383798</v>
      </c>
      <c r="G125" s="1"/>
      <c r="U125">
        <v>615</v>
      </c>
      <c r="Y125" s="4">
        <v>615</v>
      </c>
      <c r="Z125" s="5">
        <v>3</v>
      </c>
      <c r="AX125">
        <f t="shared" si="23"/>
        <v>123</v>
      </c>
      <c r="AY125">
        <f t="shared" si="20"/>
        <v>0.92105263157894735</v>
      </c>
      <c r="AZ125" s="1">
        <v>592.49869710088547</v>
      </c>
      <c r="BA125" s="38">
        <f t="shared" si="26"/>
        <v>549.92059556093227</v>
      </c>
      <c r="BG125" s="1"/>
      <c r="BH125" s="1">
        <f t="shared" si="24"/>
        <v>27984.40412578949</v>
      </c>
      <c r="BI125" s="1">
        <v>15.76222535007391</v>
      </c>
      <c r="BX125" s="1">
        <v>137.40528872871928</v>
      </c>
      <c r="BY125" s="1">
        <v>109.48973470434173</v>
      </c>
      <c r="BZ125" s="1">
        <f>A124-BX125</f>
        <v>-121.64306337864538</v>
      </c>
      <c r="CA125" s="1">
        <f>A124-BY125</f>
        <v>-93.727509354267823</v>
      </c>
      <c r="CB125">
        <f>(A124-day1_mean)*(A125-day1_mean)</f>
        <v>27849.063237329356</v>
      </c>
      <c r="CC125">
        <f>(A124-day1_mean)*(A126-day1_mean)</f>
        <v>41013.511887323555</v>
      </c>
    </row>
    <row r="126" spans="1:81" x14ac:dyDescent="0.35">
      <c r="A126" s="1">
        <v>12.37106279620266</v>
      </c>
      <c r="G126" s="1"/>
      <c r="U126">
        <v>620</v>
      </c>
      <c r="Y126" s="4">
        <v>620</v>
      </c>
      <c r="Z126" s="5">
        <v>0</v>
      </c>
      <c r="AN126" s="3"/>
      <c r="AX126">
        <f t="shared" si="23"/>
        <v>124</v>
      </c>
      <c r="AY126">
        <f t="shared" si="20"/>
        <v>0.9285714285714286</v>
      </c>
      <c r="AZ126" s="1">
        <v>612.9273757963341</v>
      </c>
      <c r="BA126" s="38">
        <f t="shared" si="26"/>
        <v>571.5978391760915</v>
      </c>
      <c r="BG126" s="1"/>
      <c r="BH126" s="1">
        <f t="shared" si="24"/>
        <v>28062.325579119872</v>
      </c>
      <c r="BI126" s="1">
        <v>77.921453330383798</v>
      </c>
      <c r="BX126" s="1">
        <v>15.76222535007391</v>
      </c>
      <c r="BY126" s="1">
        <v>137.40528872871928</v>
      </c>
      <c r="BZ126" s="1">
        <f>A125-BX126</f>
        <v>62.159227980309886</v>
      </c>
      <c r="CA126" s="1">
        <f>A125-BY126</f>
        <v>-59.483835398335486</v>
      </c>
      <c r="CB126">
        <f>(A125-day1_mean)*(A126-day1_mean)</f>
        <v>28319.316489770266</v>
      </c>
      <c r="CC126">
        <f>(A125-day1_mean)*(A127-day1_mean)</f>
        <v>16514.29067660814</v>
      </c>
    </row>
    <row r="127" spans="1:81" x14ac:dyDescent="0.35">
      <c r="A127" s="1">
        <v>97.501279923428982</v>
      </c>
      <c r="G127" s="1"/>
      <c r="U127">
        <v>625</v>
      </c>
      <c r="Y127" s="4">
        <v>625</v>
      </c>
      <c r="Z127" s="5">
        <v>0</v>
      </c>
      <c r="AO127" s="3"/>
      <c r="AP127" s="3"/>
      <c r="AQ127" s="3"/>
      <c r="AR127" s="3"/>
      <c r="AS127" s="3"/>
      <c r="AV127" s="3"/>
      <c r="AW127" s="3"/>
      <c r="AX127">
        <f t="shared" si="23"/>
        <v>125</v>
      </c>
      <c r="AY127">
        <f t="shared" si="20"/>
        <v>0.93609022556390975</v>
      </c>
      <c r="AZ127" s="1">
        <v>614.3385149796602</v>
      </c>
      <c r="BA127" s="38">
        <f t="shared" si="26"/>
        <v>595.68838543916218</v>
      </c>
      <c r="BG127" s="1"/>
      <c r="BH127" s="1">
        <f t="shared" si="24"/>
        <v>28074.696641916074</v>
      </c>
      <c r="BI127" s="1">
        <v>12.37106279620266</v>
      </c>
      <c r="BX127" s="1">
        <v>77.921453330383798</v>
      </c>
      <c r="BY127" s="1">
        <v>15.76222535007391</v>
      </c>
      <c r="BZ127" s="1">
        <f>A126-BX127</f>
        <v>-65.550390534181133</v>
      </c>
      <c r="CA127" s="1">
        <f>A126-BY127</f>
        <v>-3.3911625538712507</v>
      </c>
      <c r="CB127">
        <f>(A126-day1_mean)*(A127-day1_mean)</f>
        <v>24320.71237742417</v>
      </c>
      <c r="CC127">
        <f>(A126-day1_mean)*(A128-day1_mean)</f>
        <v>42254.744886073699</v>
      </c>
    </row>
    <row r="128" spans="1:81" x14ac:dyDescent="0.35">
      <c r="A128" s="1">
        <v>9.6843226134526699</v>
      </c>
      <c r="G128" s="1"/>
      <c r="U128">
        <v>630</v>
      </c>
      <c r="Y128" s="4">
        <v>630</v>
      </c>
      <c r="Z128" s="5">
        <v>0</v>
      </c>
      <c r="AX128">
        <f t="shared" si="23"/>
        <v>126</v>
      </c>
      <c r="AY128">
        <f t="shared" si="20"/>
        <v>0.94360902255639101</v>
      </c>
      <c r="AZ128" s="1">
        <v>614.54939780528809</v>
      </c>
      <c r="BA128" s="38">
        <f t="shared" si="26"/>
        <v>622.79767982778719</v>
      </c>
      <c r="BG128" s="1"/>
      <c r="BH128" s="1">
        <f t="shared" si="24"/>
        <v>28172.197921839503</v>
      </c>
      <c r="BI128" s="1">
        <v>97.501279923428982</v>
      </c>
      <c r="BX128" s="1">
        <v>12.37106279620266</v>
      </c>
      <c r="BY128" s="1">
        <v>77.921453330383798</v>
      </c>
      <c r="BZ128" s="1">
        <f>A127-BX128</f>
        <v>85.130217127226317</v>
      </c>
      <c r="CA128" s="1">
        <f>A127-BY128</f>
        <v>19.579826593045183</v>
      </c>
      <c r="CB128">
        <f>(A127-day1_mean)*(A128-day1_mean)</f>
        <v>24640.677318840302</v>
      </c>
      <c r="CC128">
        <f>(A127-day1_mean)*(A129-day1_mean)</f>
        <v>6783.0784645182011</v>
      </c>
    </row>
    <row r="129" spans="1:81" x14ac:dyDescent="0.35">
      <c r="A129" s="1">
        <v>159.63427712093153</v>
      </c>
      <c r="G129" s="1"/>
      <c r="U129">
        <v>635</v>
      </c>
      <c r="Y129" s="4">
        <v>635</v>
      </c>
      <c r="Z129" s="5">
        <v>0</v>
      </c>
      <c r="AX129">
        <f t="shared" si="23"/>
        <v>127</v>
      </c>
      <c r="AY129">
        <f t="shared" si="20"/>
        <v>0.95112781954887216</v>
      </c>
      <c r="AZ129" s="1">
        <v>636.0532810367223</v>
      </c>
      <c r="BA129" s="38">
        <f t="shared" si="26"/>
        <v>653.7921307975995</v>
      </c>
      <c r="BG129" s="1"/>
      <c r="BH129" s="1">
        <f t="shared" si="24"/>
        <v>28181.882244452954</v>
      </c>
      <c r="BI129" s="1">
        <v>9.6843226134526699</v>
      </c>
      <c r="BX129" s="1">
        <v>97.501279923428982</v>
      </c>
      <c r="BY129" s="1">
        <v>12.37106279620266</v>
      </c>
      <c r="BZ129" s="1">
        <f>A128-BX129</f>
        <v>-87.816957309976317</v>
      </c>
      <c r="CA129" s="1">
        <f>A128-BY129</f>
        <v>-2.6867401827499897</v>
      </c>
      <c r="CB129">
        <f>(A128-day1_mean)*(A129-day1_mean)</f>
        <v>11784.903567483127</v>
      </c>
      <c r="CC129">
        <f>(A128-day1_mean)*(A130-day1_mean)</f>
        <v>22431.435543652529</v>
      </c>
    </row>
    <row r="130" spans="1:81" x14ac:dyDescent="0.35">
      <c r="A130" s="1">
        <v>108.1787246016893</v>
      </c>
      <c r="G130" s="1"/>
      <c r="U130">
        <v>640</v>
      </c>
      <c r="Y130" s="4">
        <v>640</v>
      </c>
      <c r="Z130" s="5">
        <v>1</v>
      </c>
      <c r="AX130">
        <f t="shared" si="23"/>
        <v>128</v>
      </c>
      <c r="AY130">
        <f t="shared" si="20"/>
        <v>0.95864661654135341</v>
      </c>
      <c r="AZ130" s="1">
        <v>697.57542904093589</v>
      </c>
      <c r="BA130" s="38">
        <f t="shared" si="26"/>
        <v>689.97465428712417</v>
      </c>
      <c r="BG130" s="1"/>
      <c r="BH130" s="1">
        <f t="shared" si="24"/>
        <v>28341.516521573885</v>
      </c>
      <c r="BI130" s="1">
        <v>159.63427712093153</v>
      </c>
      <c r="BX130" s="1">
        <v>9.6843226134526699</v>
      </c>
      <c r="BY130" s="1">
        <v>97.501279923428982</v>
      </c>
      <c r="BZ130" s="1">
        <f>A129-BX130</f>
        <v>149.94995450747885</v>
      </c>
      <c r="CA130" s="1">
        <f>A129-BY130</f>
        <v>62.132997197502547</v>
      </c>
      <c r="CB130">
        <f>(A129-day1_mean)*(A130-day1_mean)</f>
        <v>6174.9190330916863</v>
      </c>
      <c r="CC130">
        <f>(A129-day1_mean)*(A131-day1_mean)</f>
        <v>7850.2182480359224</v>
      </c>
    </row>
    <row r="131" spans="1:81" x14ac:dyDescent="0.35">
      <c r="A131" s="1">
        <v>78.765525097175058</v>
      </c>
      <c r="G131" s="1"/>
      <c r="U131">
        <v>645</v>
      </c>
      <c r="Y131" s="4">
        <v>645</v>
      </c>
      <c r="Z131" s="5">
        <v>0</v>
      </c>
      <c r="AX131">
        <f t="shared" si="23"/>
        <v>129</v>
      </c>
      <c r="AY131">
        <f t="shared" si="20"/>
        <v>0.96616541353383456</v>
      </c>
      <c r="AZ131" s="1">
        <v>723.38442073261535</v>
      </c>
      <c r="BA131" s="38">
        <f t="shared" si="26"/>
        <v>733.43825571212642</v>
      </c>
      <c r="BG131" s="1"/>
      <c r="BH131" s="1">
        <f t="shared" si="24"/>
        <v>28449.695246175575</v>
      </c>
      <c r="BI131" s="1">
        <v>108.1787246016893</v>
      </c>
      <c r="BX131" s="1">
        <v>159.63427712093153</v>
      </c>
      <c r="BY131" s="1">
        <v>9.6843226134526699</v>
      </c>
      <c r="BZ131" s="1">
        <f>A130-BX131</f>
        <v>-51.455552519242232</v>
      </c>
      <c r="CA131" s="1">
        <f>A130-BY131</f>
        <v>98.494401988236632</v>
      </c>
      <c r="CB131">
        <f>(A130-day1_mean)*(A131-day1_mean)</f>
        <v>14942.138781711743</v>
      </c>
      <c r="CC131">
        <f>(A130-day1_mean)*(A132-day1_mean)</f>
        <v>18234.157641978585</v>
      </c>
    </row>
    <row r="132" spans="1:81" x14ac:dyDescent="0.35">
      <c r="A132" s="1">
        <v>48.399974272427976</v>
      </c>
      <c r="G132" s="1"/>
      <c r="U132">
        <v>650</v>
      </c>
      <c r="Y132" s="4">
        <v>650</v>
      </c>
      <c r="Z132" s="5">
        <v>0</v>
      </c>
      <c r="AX132">
        <f t="shared" si="23"/>
        <v>130</v>
      </c>
      <c r="AY132">
        <f t="shared" ref="AY132:AY135" si="29">(AX132-0.5)/COUNT($AX$3:$AX$135)</f>
        <v>0.97368421052631582</v>
      </c>
      <c r="AZ132" s="1">
        <v>947.00292699387387</v>
      </c>
      <c r="BA132" s="38">
        <f t="shared" si="26"/>
        <v>787.8708678979649</v>
      </c>
      <c r="BG132" s="1"/>
      <c r="BH132" s="1">
        <f t="shared" si="24"/>
        <v>28528.460771272752</v>
      </c>
      <c r="BI132" s="1">
        <v>78.765525097175058</v>
      </c>
      <c r="BX132" s="1">
        <v>108.1787246016893</v>
      </c>
      <c r="BY132" s="1">
        <v>159.63427712093153</v>
      </c>
      <c r="BZ132" s="1">
        <f>A131-BX132</f>
        <v>-29.413199504514239</v>
      </c>
      <c r="CA132" s="1">
        <f>A131-BY132</f>
        <v>-80.868752023756471</v>
      </c>
      <c r="CB132">
        <f>(A131-day1_mean)*(A132-day1_mean)</f>
        <v>23181.213598351409</v>
      </c>
      <c r="CC132">
        <f>(A131-day1_mean)*(A133-day1_mean)</f>
        <v>20176.967257686389</v>
      </c>
    </row>
    <row r="133" spans="1:81" x14ac:dyDescent="0.35">
      <c r="A133" s="1">
        <v>70.197335738731269</v>
      </c>
      <c r="G133" s="1"/>
      <c r="U133">
        <v>655</v>
      </c>
      <c r="Y133" s="4">
        <v>655</v>
      </c>
      <c r="Z133" s="5">
        <v>0</v>
      </c>
      <c r="AX133">
        <f t="shared" ref="AX133:AX135" si="30">RANK(AZ133, $AZ$3:$AZ$135, 1)</f>
        <v>131</v>
      </c>
      <c r="AY133">
        <f t="shared" si="29"/>
        <v>0.98120300751879697</v>
      </c>
      <c r="AZ133" s="1">
        <v>1079.582544913922</v>
      </c>
      <c r="BA133" s="38">
        <f t="shared" si="26"/>
        <v>860.74795216481903</v>
      </c>
      <c r="BG133" s="1"/>
      <c r="BH133" s="1">
        <f t="shared" ref="BH133:BH135" si="31">BH132+BI133</f>
        <v>28576.860745545178</v>
      </c>
      <c r="BI133" s="1">
        <v>48.399974272427976</v>
      </c>
      <c r="BX133" s="1">
        <v>78.765525097175058</v>
      </c>
      <c r="BY133" s="1">
        <v>108.1787246016893</v>
      </c>
      <c r="BZ133" s="1">
        <f>A132-BX133</f>
        <v>-30.365550824747082</v>
      </c>
      <c r="CA133" s="1">
        <f>A132-BY133</f>
        <v>-59.778750329261321</v>
      </c>
      <c r="CB133">
        <f>(A132-day1_mean)*(A133-day1_mean)</f>
        <v>24622.311911865869</v>
      </c>
      <c r="CC133">
        <f>(A132-day1_mean)*(A134-day1_mean)</f>
        <v>9579.7609130642722</v>
      </c>
    </row>
    <row r="134" spans="1:81" x14ac:dyDescent="0.35">
      <c r="A134" s="1">
        <v>159.63427712093153</v>
      </c>
      <c r="G134" s="1"/>
      <c r="U134">
        <v>660</v>
      </c>
      <c r="Y134" s="4">
        <v>660</v>
      </c>
      <c r="Z134" s="5">
        <v>0</v>
      </c>
      <c r="AX134">
        <f t="shared" si="30"/>
        <v>132</v>
      </c>
      <c r="AY134">
        <f t="shared" si="29"/>
        <v>0.98872180451127822</v>
      </c>
      <c r="AZ134" s="1">
        <v>1103.0174483688409</v>
      </c>
      <c r="BA134" s="38">
        <f t="shared" si="26"/>
        <v>971.38852804915928</v>
      </c>
      <c r="BG134" s="1"/>
      <c r="BH134" s="1">
        <f t="shared" si="31"/>
        <v>28647.058081283911</v>
      </c>
      <c r="BI134" s="1">
        <v>70.197335738731269</v>
      </c>
      <c r="BX134" s="1">
        <v>48.399974272427976</v>
      </c>
      <c r="BY134" s="1">
        <v>78.765525097175058</v>
      </c>
      <c r="BZ134" s="1">
        <f>A133-BX134</f>
        <v>21.797361466303293</v>
      </c>
      <c r="CA134" s="1">
        <f>A133-BY134</f>
        <v>-8.5681893584437887</v>
      </c>
      <c r="CB134">
        <f>(A133-day1_mean)*(A134-day1_mean)</f>
        <v>8338.239991589915</v>
      </c>
    </row>
    <row r="135" spans="1:81" x14ac:dyDescent="0.35">
      <c r="U135">
        <v>665</v>
      </c>
      <c r="Y135" s="4">
        <v>665</v>
      </c>
      <c r="Z135" s="5">
        <v>0</v>
      </c>
      <c r="AX135">
        <f t="shared" si="30"/>
        <v>133</v>
      </c>
      <c r="AY135">
        <f t="shared" si="29"/>
        <v>0.99624060150375937</v>
      </c>
      <c r="AZ135" s="1">
        <v>1140.6154359620805</v>
      </c>
      <c r="BA135" s="38">
        <f t="shared" si="26"/>
        <v>1209.3388003861896</v>
      </c>
      <c r="BG135" s="1"/>
      <c r="BH135" s="1">
        <f t="shared" si="31"/>
        <v>28806.692358404842</v>
      </c>
      <c r="BI135" s="1">
        <v>159.63427712093153</v>
      </c>
      <c r="BX135" s="1">
        <v>70.197335738731269</v>
      </c>
      <c r="BY135" s="1">
        <v>48.399974272427976</v>
      </c>
      <c r="BZ135" s="1">
        <f>A134-BX135</f>
        <v>89.43694138220026</v>
      </c>
      <c r="CA135" s="1">
        <f>A134-BY135</f>
        <v>111.23430284850355</v>
      </c>
    </row>
    <row r="136" spans="1:81" x14ac:dyDescent="0.35">
      <c r="U136">
        <v>670</v>
      </c>
      <c r="Y136" s="4">
        <v>670</v>
      </c>
      <c r="Z136" s="5">
        <v>0</v>
      </c>
      <c r="BX136" s="1">
        <v>159.63427712093153</v>
      </c>
      <c r="BY136" s="1">
        <v>70.197335738731269</v>
      </c>
      <c r="BZ136" s="1"/>
    </row>
    <row r="137" spans="1:81" x14ac:dyDescent="0.35">
      <c r="U137">
        <v>675</v>
      </c>
      <c r="Y137" s="4">
        <v>675</v>
      </c>
      <c r="Z137" s="5">
        <v>0</v>
      </c>
      <c r="BY137" s="1">
        <v>159.63427712093153</v>
      </c>
    </row>
    <row r="138" spans="1:81" x14ac:dyDescent="0.35">
      <c r="U138">
        <v>680</v>
      </c>
      <c r="Y138" s="4">
        <v>680</v>
      </c>
      <c r="Z138" s="5">
        <v>0</v>
      </c>
    </row>
    <row r="139" spans="1:81" x14ac:dyDescent="0.35">
      <c r="U139">
        <v>685</v>
      </c>
      <c r="Y139" s="4">
        <v>685</v>
      </c>
      <c r="Z139" s="5">
        <v>0</v>
      </c>
    </row>
    <row r="140" spans="1:81" x14ac:dyDescent="0.35">
      <c r="U140">
        <v>690</v>
      </c>
      <c r="Y140" s="4">
        <v>690</v>
      </c>
      <c r="Z140" s="5">
        <v>0</v>
      </c>
    </row>
    <row r="141" spans="1:81" x14ac:dyDescent="0.35">
      <c r="U141">
        <v>695</v>
      </c>
      <c r="Y141" s="4">
        <v>695</v>
      </c>
      <c r="Z141" s="5">
        <v>0</v>
      </c>
    </row>
    <row r="142" spans="1:81" x14ac:dyDescent="0.35">
      <c r="U142">
        <v>700</v>
      </c>
      <c r="Y142" s="4">
        <v>700</v>
      </c>
      <c r="Z142" s="5">
        <v>1</v>
      </c>
    </row>
    <row r="143" spans="1:81" x14ac:dyDescent="0.35">
      <c r="U143">
        <v>705</v>
      </c>
      <c r="Y143" s="4">
        <v>705</v>
      </c>
      <c r="Z143" s="5">
        <v>0</v>
      </c>
    </row>
    <row r="144" spans="1:81" x14ac:dyDescent="0.35">
      <c r="U144">
        <v>710</v>
      </c>
      <c r="Y144" s="4">
        <v>710</v>
      </c>
      <c r="Z144" s="5">
        <v>0</v>
      </c>
    </row>
    <row r="145" spans="21:26" x14ac:dyDescent="0.35">
      <c r="U145">
        <v>715</v>
      </c>
      <c r="Y145" s="4">
        <v>715</v>
      </c>
      <c r="Z145" s="5">
        <v>0</v>
      </c>
    </row>
    <row r="146" spans="21:26" x14ac:dyDescent="0.35">
      <c r="U146">
        <v>720</v>
      </c>
      <c r="Y146" s="4">
        <v>720</v>
      </c>
      <c r="Z146" s="5">
        <v>0</v>
      </c>
    </row>
    <row r="147" spans="21:26" x14ac:dyDescent="0.35">
      <c r="U147">
        <v>725</v>
      </c>
      <c r="Y147" s="4">
        <v>725</v>
      </c>
      <c r="Z147" s="5">
        <v>1</v>
      </c>
    </row>
    <row r="148" spans="21:26" x14ac:dyDescent="0.35">
      <c r="U148">
        <v>730</v>
      </c>
      <c r="Y148" s="4">
        <v>730</v>
      </c>
      <c r="Z148" s="5">
        <v>0</v>
      </c>
    </row>
    <row r="149" spans="21:26" x14ac:dyDescent="0.35">
      <c r="U149">
        <v>735</v>
      </c>
      <c r="Y149" s="4">
        <v>735</v>
      </c>
      <c r="Z149" s="5">
        <v>0</v>
      </c>
    </row>
    <row r="150" spans="21:26" x14ac:dyDescent="0.35">
      <c r="U150">
        <v>740</v>
      </c>
      <c r="Y150" s="4">
        <v>740</v>
      </c>
      <c r="Z150" s="5">
        <v>0</v>
      </c>
    </row>
    <row r="151" spans="21:26" x14ac:dyDescent="0.35">
      <c r="U151">
        <v>745</v>
      </c>
      <c r="Y151" s="4">
        <v>745</v>
      </c>
      <c r="Z151" s="5">
        <v>0</v>
      </c>
    </row>
    <row r="152" spans="21:26" x14ac:dyDescent="0.35">
      <c r="U152">
        <v>750</v>
      </c>
      <c r="Y152" s="4">
        <v>750</v>
      </c>
      <c r="Z152" s="5">
        <v>0</v>
      </c>
    </row>
    <row r="153" spans="21:26" x14ac:dyDescent="0.35">
      <c r="U153">
        <v>755</v>
      </c>
      <c r="Y153" s="4">
        <v>755</v>
      </c>
      <c r="Z153" s="5">
        <v>0</v>
      </c>
    </row>
    <row r="154" spans="21:26" x14ac:dyDescent="0.35">
      <c r="U154">
        <v>760</v>
      </c>
      <c r="Y154" s="4">
        <v>760</v>
      </c>
      <c r="Z154" s="5">
        <v>0</v>
      </c>
    </row>
    <row r="155" spans="21:26" x14ac:dyDescent="0.35">
      <c r="U155">
        <v>765</v>
      </c>
      <c r="Y155" s="4">
        <v>765</v>
      </c>
      <c r="Z155" s="5">
        <v>0</v>
      </c>
    </row>
    <row r="156" spans="21:26" x14ac:dyDescent="0.35">
      <c r="U156">
        <v>770</v>
      </c>
      <c r="Y156" s="4">
        <v>770</v>
      </c>
      <c r="Z156" s="5">
        <v>0</v>
      </c>
    </row>
    <row r="157" spans="21:26" x14ac:dyDescent="0.35">
      <c r="U157">
        <v>775</v>
      </c>
      <c r="Y157" s="4">
        <v>775</v>
      </c>
      <c r="Z157" s="5">
        <v>0</v>
      </c>
    </row>
    <row r="158" spans="21:26" x14ac:dyDescent="0.35">
      <c r="U158">
        <v>780</v>
      </c>
      <c r="Y158" s="4">
        <v>780</v>
      </c>
      <c r="Z158" s="5">
        <v>0</v>
      </c>
    </row>
    <row r="159" spans="21:26" x14ac:dyDescent="0.35">
      <c r="U159">
        <v>785</v>
      </c>
      <c r="Y159" s="4">
        <v>785</v>
      </c>
      <c r="Z159" s="5">
        <v>0</v>
      </c>
    </row>
    <row r="160" spans="21:26" x14ac:dyDescent="0.35">
      <c r="U160">
        <v>790</v>
      </c>
      <c r="Y160" s="4">
        <v>790</v>
      </c>
      <c r="Z160" s="5">
        <v>0</v>
      </c>
    </row>
    <row r="161" spans="21:26" x14ac:dyDescent="0.35">
      <c r="U161">
        <v>795</v>
      </c>
      <c r="Y161" s="4">
        <v>795</v>
      </c>
      <c r="Z161" s="5">
        <v>0</v>
      </c>
    </row>
    <row r="162" spans="21:26" x14ac:dyDescent="0.35">
      <c r="U162">
        <v>800</v>
      </c>
      <c r="Y162" s="4">
        <v>800</v>
      </c>
      <c r="Z162" s="5">
        <v>0</v>
      </c>
    </row>
    <row r="163" spans="21:26" x14ac:dyDescent="0.35">
      <c r="U163">
        <v>805</v>
      </c>
      <c r="Y163" s="4">
        <v>805</v>
      </c>
      <c r="Z163" s="5">
        <v>0</v>
      </c>
    </row>
    <row r="164" spans="21:26" x14ac:dyDescent="0.35">
      <c r="U164">
        <v>810</v>
      </c>
      <c r="Y164" s="4">
        <v>810</v>
      </c>
      <c r="Z164" s="5">
        <v>0</v>
      </c>
    </row>
    <row r="165" spans="21:26" x14ac:dyDescent="0.35">
      <c r="U165">
        <v>815</v>
      </c>
      <c r="Y165" s="4">
        <v>815</v>
      </c>
      <c r="Z165" s="5">
        <v>0</v>
      </c>
    </row>
    <row r="166" spans="21:26" x14ac:dyDescent="0.35">
      <c r="U166">
        <v>820</v>
      </c>
      <c r="Y166" s="4">
        <v>820</v>
      </c>
      <c r="Z166" s="5">
        <v>0</v>
      </c>
    </row>
    <row r="167" spans="21:26" x14ac:dyDescent="0.35">
      <c r="U167">
        <v>825</v>
      </c>
      <c r="Y167" s="4">
        <v>825</v>
      </c>
      <c r="Z167" s="5">
        <v>0</v>
      </c>
    </row>
    <row r="168" spans="21:26" x14ac:dyDescent="0.35">
      <c r="U168">
        <v>830</v>
      </c>
      <c r="Y168" s="4">
        <v>830</v>
      </c>
      <c r="Z168" s="5">
        <v>0</v>
      </c>
    </row>
    <row r="169" spans="21:26" x14ac:dyDescent="0.35">
      <c r="U169">
        <v>835</v>
      </c>
      <c r="Y169" s="4">
        <v>835</v>
      </c>
      <c r="Z169" s="5">
        <v>0</v>
      </c>
    </row>
    <row r="170" spans="21:26" x14ac:dyDescent="0.35">
      <c r="U170">
        <v>840</v>
      </c>
      <c r="Y170" s="4">
        <v>840</v>
      </c>
      <c r="Z170" s="5">
        <v>0</v>
      </c>
    </row>
    <row r="171" spans="21:26" x14ac:dyDescent="0.35">
      <c r="U171">
        <v>845</v>
      </c>
      <c r="Y171" s="4">
        <v>845</v>
      </c>
      <c r="Z171" s="5">
        <v>0</v>
      </c>
    </row>
    <row r="172" spans="21:26" x14ac:dyDescent="0.35">
      <c r="U172">
        <v>850</v>
      </c>
      <c r="Y172" s="4">
        <v>850</v>
      </c>
      <c r="Z172" s="5">
        <v>0</v>
      </c>
    </row>
    <row r="173" spans="21:26" x14ac:dyDescent="0.35">
      <c r="U173">
        <v>855</v>
      </c>
      <c r="Y173" s="4">
        <v>855</v>
      </c>
      <c r="Z173" s="5">
        <v>0</v>
      </c>
    </row>
    <row r="174" spans="21:26" x14ac:dyDescent="0.35">
      <c r="U174">
        <v>860</v>
      </c>
      <c r="Y174" s="4">
        <v>860</v>
      </c>
      <c r="Z174" s="5">
        <v>0</v>
      </c>
    </row>
    <row r="175" spans="21:26" x14ac:dyDescent="0.35">
      <c r="U175">
        <v>865</v>
      </c>
      <c r="Y175" s="4">
        <v>865</v>
      </c>
      <c r="Z175" s="5">
        <v>0</v>
      </c>
    </row>
    <row r="176" spans="21:26" x14ac:dyDescent="0.35">
      <c r="U176">
        <v>870</v>
      </c>
      <c r="Y176" s="4">
        <v>870</v>
      </c>
      <c r="Z176" s="5">
        <v>0</v>
      </c>
    </row>
    <row r="177" spans="21:26" x14ac:dyDescent="0.35">
      <c r="U177">
        <v>875</v>
      </c>
      <c r="Y177" s="4">
        <v>875</v>
      </c>
      <c r="Z177" s="5">
        <v>0</v>
      </c>
    </row>
    <row r="178" spans="21:26" x14ac:dyDescent="0.35">
      <c r="U178">
        <v>880</v>
      </c>
      <c r="Y178" s="4">
        <v>880</v>
      </c>
      <c r="Z178" s="5">
        <v>0</v>
      </c>
    </row>
    <row r="179" spans="21:26" x14ac:dyDescent="0.35">
      <c r="U179">
        <v>885</v>
      </c>
      <c r="Y179" s="4">
        <v>885</v>
      </c>
      <c r="Z179" s="5">
        <v>0</v>
      </c>
    </row>
    <row r="180" spans="21:26" x14ac:dyDescent="0.35">
      <c r="U180">
        <v>890</v>
      </c>
      <c r="Y180" s="4">
        <v>890</v>
      </c>
      <c r="Z180" s="5">
        <v>0</v>
      </c>
    </row>
    <row r="181" spans="21:26" x14ac:dyDescent="0.35">
      <c r="U181">
        <v>895</v>
      </c>
      <c r="Y181" s="4">
        <v>895</v>
      </c>
      <c r="Z181" s="5">
        <v>0</v>
      </c>
    </row>
    <row r="182" spans="21:26" x14ac:dyDescent="0.35">
      <c r="U182">
        <v>900</v>
      </c>
      <c r="Y182" s="4">
        <v>900</v>
      </c>
      <c r="Z182" s="5">
        <v>0</v>
      </c>
    </row>
    <row r="183" spans="21:26" x14ac:dyDescent="0.35">
      <c r="U183">
        <v>905</v>
      </c>
      <c r="Y183" s="4">
        <v>905</v>
      </c>
      <c r="Z183" s="5">
        <v>0</v>
      </c>
    </row>
    <row r="184" spans="21:26" x14ac:dyDescent="0.35">
      <c r="U184">
        <v>910</v>
      </c>
      <c r="Y184" s="4">
        <v>910</v>
      </c>
      <c r="Z184" s="5">
        <v>0</v>
      </c>
    </row>
    <row r="185" spans="21:26" x14ac:dyDescent="0.35">
      <c r="U185">
        <v>915</v>
      </c>
      <c r="Y185" s="4">
        <v>915</v>
      </c>
      <c r="Z185" s="5">
        <v>0</v>
      </c>
    </row>
    <row r="186" spans="21:26" x14ac:dyDescent="0.35">
      <c r="U186">
        <v>920</v>
      </c>
      <c r="Y186" s="4">
        <v>920</v>
      </c>
      <c r="Z186" s="5">
        <v>0</v>
      </c>
    </row>
    <row r="187" spans="21:26" x14ac:dyDescent="0.35">
      <c r="U187">
        <v>925</v>
      </c>
      <c r="Y187" s="4">
        <v>925</v>
      </c>
      <c r="Z187" s="5">
        <v>0</v>
      </c>
    </row>
    <row r="188" spans="21:26" x14ac:dyDescent="0.35">
      <c r="U188">
        <v>930</v>
      </c>
      <c r="Y188" s="4">
        <v>930</v>
      </c>
      <c r="Z188" s="5">
        <v>0</v>
      </c>
    </row>
    <row r="189" spans="21:26" x14ac:dyDescent="0.35">
      <c r="U189">
        <v>935</v>
      </c>
      <c r="Y189" s="4">
        <v>935</v>
      </c>
      <c r="Z189" s="5">
        <v>0</v>
      </c>
    </row>
    <row r="190" spans="21:26" x14ac:dyDescent="0.35">
      <c r="U190">
        <v>940</v>
      </c>
      <c r="Y190" s="4">
        <v>940</v>
      </c>
      <c r="Z190" s="5">
        <v>0</v>
      </c>
    </row>
    <row r="191" spans="21:26" x14ac:dyDescent="0.35">
      <c r="U191">
        <v>945</v>
      </c>
      <c r="Y191" s="4">
        <v>945</v>
      </c>
      <c r="Z191" s="5">
        <v>0</v>
      </c>
    </row>
    <row r="192" spans="21:26" x14ac:dyDescent="0.35">
      <c r="U192">
        <v>950</v>
      </c>
      <c r="Y192" s="4">
        <v>950</v>
      </c>
      <c r="Z192" s="5">
        <v>1</v>
      </c>
    </row>
    <row r="193" spans="21:26" x14ac:dyDescent="0.35">
      <c r="U193">
        <v>955</v>
      </c>
      <c r="Y193" s="4">
        <v>955</v>
      </c>
      <c r="Z193" s="5">
        <v>0</v>
      </c>
    </row>
    <row r="194" spans="21:26" x14ac:dyDescent="0.35">
      <c r="U194">
        <v>960</v>
      </c>
      <c r="Y194" s="4">
        <v>960</v>
      </c>
      <c r="Z194" s="5">
        <v>0</v>
      </c>
    </row>
    <row r="195" spans="21:26" x14ac:dyDescent="0.35">
      <c r="U195">
        <v>965</v>
      </c>
      <c r="Y195" s="4">
        <v>965</v>
      </c>
      <c r="Z195" s="5">
        <v>0</v>
      </c>
    </row>
    <row r="196" spans="21:26" x14ac:dyDescent="0.35">
      <c r="U196">
        <v>970</v>
      </c>
      <c r="Y196" s="4">
        <v>970</v>
      </c>
      <c r="Z196" s="5">
        <v>0</v>
      </c>
    </row>
    <row r="197" spans="21:26" x14ac:dyDescent="0.35">
      <c r="U197">
        <v>975</v>
      </c>
      <c r="Y197" s="4">
        <v>975</v>
      </c>
      <c r="Z197" s="5">
        <v>0</v>
      </c>
    </row>
    <row r="198" spans="21:26" x14ac:dyDescent="0.35">
      <c r="U198">
        <v>980</v>
      </c>
      <c r="Y198" s="4">
        <v>980</v>
      </c>
      <c r="Z198" s="5">
        <v>0</v>
      </c>
    </row>
    <row r="199" spans="21:26" x14ac:dyDescent="0.35">
      <c r="U199">
        <v>985</v>
      </c>
      <c r="Y199" s="4">
        <v>985</v>
      </c>
      <c r="Z199" s="5">
        <v>0</v>
      </c>
    </row>
    <row r="200" spans="21:26" x14ac:dyDescent="0.35">
      <c r="U200">
        <v>990</v>
      </c>
      <c r="Y200" s="4">
        <v>990</v>
      </c>
      <c r="Z200" s="5">
        <v>0</v>
      </c>
    </row>
    <row r="201" spans="21:26" x14ac:dyDescent="0.35">
      <c r="U201">
        <v>995</v>
      </c>
      <c r="Y201" s="4">
        <v>995</v>
      </c>
      <c r="Z201" s="5">
        <v>0</v>
      </c>
    </row>
    <row r="202" spans="21:26" x14ac:dyDescent="0.35">
      <c r="U202">
        <v>1000</v>
      </c>
      <c r="Y202" s="4">
        <v>1000</v>
      </c>
      <c r="Z202" s="5">
        <v>0</v>
      </c>
    </row>
    <row r="203" spans="21:26" x14ac:dyDescent="0.35">
      <c r="U203">
        <v>1005</v>
      </c>
      <c r="Y203" s="4">
        <v>1005</v>
      </c>
      <c r="Z203" s="5">
        <v>0</v>
      </c>
    </row>
    <row r="204" spans="21:26" x14ac:dyDescent="0.35">
      <c r="U204">
        <v>1010</v>
      </c>
      <c r="Y204" s="4">
        <v>1010</v>
      </c>
      <c r="Z204" s="5">
        <v>0</v>
      </c>
    </row>
    <row r="205" spans="21:26" x14ac:dyDescent="0.35">
      <c r="U205">
        <v>1015</v>
      </c>
      <c r="Y205" s="4">
        <v>1015</v>
      </c>
      <c r="Z205" s="5">
        <v>0</v>
      </c>
    </row>
    <row r="206" spans="21:26" x14ac:dyDescent="0.35">
      <c r="U206">
        <v>1020</v>
      </c>
      <c r="Y206" s="4">
        <v>1020</v>
      </c>
      <c r="Z206" s="5">
        <v>0</v>
      </c>
    </row>
    <row r="207" spans="21:26" x14ac:dyDescent="0.35">
      <c r="U207">
        <v>1025</v>
      </c>
      <c r="Y207" s="4">
        <v>1025</v>
      </c>
      <c r="Z207" s="5">
        <v>0</v>
      </c>
    </row>
    <row r="208" spans="21:26" x14ac:dyDescent="0.35">
      <c r="U208">
        <v>1030</v>
      </c>
      <c r="Y208" s="4">
        <v>1030</v>
      </c>
      <c r="Z208" s="5">
        <v>0</v>
      </c>
    </row>
    <row r="209" spans="21:26" x14ac:dyDescent="0.35">
      <c r="U209">
        <v>1035</v>
      </c>
      <c r="Y209" s="4">
        <v>1035</v>
      </c>
      <c r="Z209" s="5">
        <v>0</v>
      </c>
    </row>
    <row r="210" spans="21:26" x14ac:dyDescent="0.35">
      <c r="U210">
        <v>1040</v>
      </c>
      <c r="Y210" s="4">
        <v>1040</v>
      </c>
      <c r="Z210" s="5">
        <v>0</v>
      </c>
    </row>
    <row r="211" spans="21:26" x14ac:dyDescent="0.35">
      <c r="U211">
        <v>1045</v>
      </c>
      <c r="Y211" s="4">
        <v>1045</v>
      </c>
      <c r="Z211" s="5">
        <v>0</v>
      </c>
    </row>
    <row r="212" spans="21:26" x14ac:dyDescent="0.35">
      <c r="U212">
        <v>1050</v>
      </c>
      <c r="Y212" s="4">
        <v>1050</v>
      </c>
      <c r="Z212" s="5">
        <v>0</v>
      </c>
    </row>
    <row r="213" spans="21:26" x14ac:dyDescent="0.35">
      <c r="U213">
        <v>1055</v>
      </c>
      <c r="Y213" s="4">
        <v>1055</v>
      </c>
      <c r="Z213" s="5">
        <v>0</v>
      </c>
    </row>
    <row r="214" spans="21:26" x14ac:dyDescent="0.35">
      <c r="U214">
        <v>1060</v>
      </c>
      <c r="Y214" s="4">
        <v>1060</v>
      </c>
      <c r="Z214" s="5">
        <v>0</v>
      </c>
    </row>
    <row r="215" spans="21:26" x14ac:dyDescent="0.35">
      <c r="U215">
        <v>1065</v>
      </c>
      <c r="Y215" s="4">
        <v>1065</v>
      </c>
      <c r="Z215" s="5">
        <v>0</v>
      </c>
    </row>
    <row r="216" spans="21:26" x14ac:dyDescent="0.35">
      <c r="U216">
        <v>1070</v>
      </c>
      <c r="Y216" s="4">
        <v>1070</v>
      </c>
      <c r="Z216" s="5">
        <v>0</v>
      </c>
    </row>
    <row r="217" spans="21:26" x14ac:dyDescent="0.35">
      <c r="U217">
        <v>1075</v>
      </c>
      <c r="Y217" s="4">
        <v>1075</v>
      </c>
      <c r="Z217" s="5">
        <v>0</v>
      </c>
    </row>
    <row r="218" spans="21:26" x14ac:dyDescent="0.35">
      <c r="U218">
        <v>1080</v>
      </c>
      <c r="Y218" s="4">
        <v>1080</v>
      </c>
      <c r="Z218" s="5">
        <v>1</v>
      </c>
    </row>
    <row r="219" spans="21:26" x14ac:dyDescent="0.35">
      <c r="U219">
        <v>1085</v>
      </c>
      <c r="Y219" s="4">
        <v>1085</v>
      </c>
      <c r="Z219" s="5">
        <v>0</v>
      </c>
    </row>
    <row r="220" spans="21:26" x14ac:dyDescent="0.35">
      <c r="U220">
        <v>1090</v>
      </c>
      <c r="Y220" s="4">
        <v>1090</v>
      </c>
      <c r="Z220" s="5">
        <v>0</v>
      </c>
    </row>
    <row r="221" spans="21:26" x14ac:dyDescent="0.35">
      <c r="U221">
        <v>1095</v>
      </c>
      <c r="Y221" s="4">
        <v>1095</v>
      </c>
      <c r="Z221" s="5">
        <v>0</v>
      </c>
    </row>
    <row r="222" spans="21:26" x14ac:dyDescent="0.35">
      <c r="U222">
        <v>1100</v>
      </c>
      <c r="Y222" s="4">
        <v>1100</v>
      </c>
      <c r="Z222" s="5">
        <v>0</v>
      </c>
    </row>
    <row r="223" spans="21:26" x14ac:dyDescent="0.35">
      <c r="U223">
        <v>1105</v>
      </c>
      <c r="Y223" s="4">
        <v>1105</v>
      </c>
      <c r="Z223" s="5">
        <v>1</v>
      </c>
    </row>
    <row r="224" spans="21:26" x14ac:dyDescent="0.35">
      <c r="U224">
        <v>1110</v>
      </c>
      <c r="Y224" s="4">
        <v>1110</v>
      </c>
      <c r="Z224" s="5">
        <v>0</v>
      </c>
    </row>
    <row r="225" spans="21:26" x14ac:dyDescent="0.35">
      <c r="U225">
        <v>1115</v>
      </c>
      <c r="Y225" s="4">
        <v>1115</v>
      </c>
      <c r="Z225" s="5">
        <v>0</v>
      </c>
    </row>
    <row r="226" spans="21:26" x14ac:dyDescent="0.35">
      <c r="U226">
        <v>1120</v>
      </c>
      <c r="Y226" s="4">
        <v>1120</v>
      </c>
      <c r="Z226" s="5">
        <v>0</v>
      </c>
    </row>
    <row r="227" spans="21:26" x14ac:dyDescent="0.35">
      <c r="U227">
        <v>1125</v>
      </c>
      <c r="Y227" s="4">
        <v>1125</v>
      </c>
      <c r="Z227" s="5">
        <v>0</v>
      </c>
    </row>
    <row r="228" spans="21:26" x14ac:dyDescent="0.35">
      <c r="U228">
        <v>1130</v>
      </c>
      <c r="Y228" s="4">
        <v>1130</v>
      </c>
      <c r="Z228" s="5">
        <v>0</v>
      </c>
    </row>
    <row r="229" spans="21:26" x14ac:dyDescent="0.35">
      <c r="U229">
        <v>1135</v>
      </c>
      <c r="Y229" s="4">
        <v>1135</v>
      </c>
      <c r="Z229" s="5">
        <v>0</v>
      </c>
    </row>
    <row r="230" spans="21:26" x14ac:dyDescent="0.35">
      <c r="U230">
        <v>1140</v>
      </c>
      <c r="Y230" s="4">
        <v>1140</v>
      </c>
      <c r="Z230" s="5">
        <v>0</v>
      </c>
    </row>
    <row r="231" spans="21:26" x14ac:dyDescent="0.35">
      <c r="U231">
        <v>1145</v>
      </c>
      <c r="Y231" s="4">
        <v>1145</v>
      </c>
      <c r="Z231" s="5">
        <v>1</v>
      </c>
    </row>
    <row r="232" spans="21:26" x14ac:dyDescent="0.35">
      <c r="U232">
        <v>1150</v>
      </c>
      <c r="Y232" s="4">
        <v>1150</v>
      </c>
      <c r="Z232" s="5">
        <v>0</v>
      </c>
    </row>
    <row r="233" spans="21:26" x14ac:dyDescent="0.35">
      <c r="U233">
        <v>1155</v>
      </c>
      <c r="Y233" s="4">
        <v>1155</v>
      </c>
      <c r="Z233" s="5">
        <v>0</v>
      </c>
    </row>
    <row r="234" spans="21:26" x14ac:dyDescent="0.35">
      <c r="U234">
        <v>1160</v>
      </c>
      <c r="Y234" s="4">
        <v>1160</v>
      </c>
      <c r="Z234" s="5">
        <v>0</v>
      </c>
    </row>
    <row r="235" spans="21:26" ht="16" thickBot="1" x14ac:dyDescent="0.4">
      <c r="Y235" s="6" t="s">
        <v>26</v>
      </c>
      <c r="Z235" s="6">
        <v>0</v>
      </c>
    </row>
  </sheetData>
  <sortState xmlns:xlrd2="http://schemas.microsoft.com/office/spreadsheetml/2017/richdata2" ref="BU4:BU8">
    <sortCondition ref="BU4"/>
  </sortState>
  <mergeCells count="5">
    <mergeCell ref="BO53:BU54"/>
    <mergeCell ref="AH15:AL16"/>
    <mergeCell ref="AH30:AL31"/>
    <mergeCell ref="CE19:CJ20"/>
    <mergeCell ref="BO38:BU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1595-175F-234B-A5C8-0E848790A2DF}">
  <dimension ref="A1:CN219"/>
  <sheetViews>
    <sheetView tabSelected="1" topLeftCell="BQ112" zoomScale="60" zoomScaleNormal="43" workbookViewId="0">
      <selection activeCell="CC4" sqref="CC4"/>
    </sheetView>
  </sheetViews>
  <sheetFormatPr defaultColWidth="10.6640625" defaultRowHeight="15.5" x14ac:dyDescent="0.35"/>
  <cols>
    <col min="1" max="1" width="11.6640625" customWidth="1"/>
    <col min="3" max="3" width="17.6640625" customWidth="1"/>
    <col min="4" max="4" width="13.33203125" customWidth="1"/>
    <col min="6" max="6" width="18.1640625" customWidth="1"/>
    <col min="7" max="7" width="18.6640625" customWidth="1"/>
    <col min="8" max="8" width="30.5" customWidth="1"/>
    <col min="15" max="15" width="10.6640625" customWidth="1"/>
    <col min="22" max="22" width="13.33203125" customWidth="1"/>
    <col min="40" max="40" width="19.5" customWidth="1"/>
    <col min="42" max="42" width="20" customWidth="1"/>
    <col min="45" max="45" width="15.6640625" customWidth="1"/>
    <col min="47" max="48" width="10.6640625" customWidth="1"/>
    <col min="49" max="49" width="8.6640625" customWidth="1"/>
    <col min="50" max="50" width="10.33203125" customWidth="1"/>
    <col min="51" max="51" width="8.6640625" customWidth="1"/>
    <col min="52" max="52" width="12.5" customWidth="1"/>
    <col min="53" max="53" width="12.5" style="38" customWidth="1"/>
    <col min="59" max="59" width="14.5" customWidth="1"/>
    <col min="60" max="60" width="17.1640625" customWidth="1"/>
    <col min="61" max="61" width="17" customWidth="1"/>
    <col min="62" max="62" width="12" customWidth="1"/>
    <col min="63" max="63" width="12.6640625" customWidth="1"/>
    <col min="64" max="64" width="12.1640625" customWidth="1"/>
    <col min="65" max="66" width="13.83203125" customWidth="1"/>
    <col min="76" max="76" width="17.33203125" customWidth="1"/>
    <col min="84" max="84" width="13.83203125" style="38" customWidth="1"/>
    <col min="85" max="85" width="13" customWidth="1"/>
    <col min="90" max="90" width="29.1640625" bestFit="1" customWidth="1"/>
  </cols>
  <sheetData>
    <row r="1" spans="1:92" ht="16" thickBot="1" x14ac:dyDescent="0.4">
      <c r="A1" s="2" t="s">
        <v>53</v>
      </c>
      <c r="C1" s="18" t="s">
        <v>54</v>
      </c>
      <c r="D1" s="18"/>
      <c r="F1" s="18" t="s">
        <v>14</v>
      </c>
      <c r="G1" s="18"/>
      <c r="H1" s="18"/>
      <c r="U1" s="18" t="s">
        <v>21</v>
      </c>
      <c r="V1" s="14"/>
      <c r="AN1" s="18" t="s">
        <v>28</v>
      </c>
      <c r="AU1" s="11"/>
      <c r="AV1" s="11"/>
      <c r="AX1" s="19" t="s">
        <v>49</v>
      </c>
      <c r="AZ1" s="39"/>
      <c r="BA1" s="40"/>
      <c r="BB1" s="11"/>
      <c r="BC1" s="11"/>
      <c r="BD1" s="11"/>
      <c r="BE1" s="11"/>
      <c r="BF1" s="11"/>
      <c r="BG1" s="2"/>
      <c r="BH1" s="18" t="s">
        <v>39</v>
      </c>
      <c r="BI1" s="14"/>
      <c r="BJ1" s="14"/>
      <c r="BX1" s="19" t="s">
        <v>40</v>
      </c>
      <c r="BY1" s="43"/>
      <c r="CL1" s="19" t="s">
        <v>74</v>
      </c>
    </row>
    <row r="2" spans="1:92" ht="16" thickBot="1" x14ac:dyDescent="0.4">
      <c r="A2" s="1">
        <v>272.893469062419</v>
      </c>
      <c r="C2" s="15" t="s">
        <v>1</v>
      </c>
      <c r="D2" s="16">
        <f>AVERAGE(A2:A123)</f>
        <v>234.48191550857644</v>
      </c>
      <c r="F2" t="s">
        <v>61</v>
      </c>
      <c r="G2" t="s">
        <v>60</v>
      </c>
      <c r="J2" s="2" t="s">
        <v>16</v>
      </c>
      <c r="K2" s="2" t="s">
        <v>15</v>
      </c>
      <c r="L2" s="2" t="s">
        <v>17</v>
      </c>
      <c r="M2" s="2" t="s">
        <v>18</v>
      </c>
      <c r="N2" s="2" t="s">
        <v>19</v>
      </c>
      <c r="P2" s="2" t="s">
        <v>65</v>
      </c>
      <c r="Q2" s="2" t="s">
        <v>67</v>
      </c>
      <c r="R2" s="2" t="s">
        <v>66</v>
      </c>
      <c r="S2" s="2" t="s">
        <v>62</v>
      </c>
      <c r="U2" s="2" t="s">
        <v>22</v>
      </c>
      <c r="V2" s="2" t="s">
        <v>23</v>
      </c>
      <c r="W2" s="2" t="s">
        <v>24</v>
      </c>
      <c r="Y2" s="7" t="s">
        <v>25</v>
      </c>
      <c r="Z2" s="7" t="s">
        <v>27</v>
      </c>
      <c r="AB2" s="7" t="s">
        <v>25</v>
      </c>
      <c r="AC2" s="7" t="s">
        <v>27</v>
      </c>
      <c r="AE2" s="7" t="s">
        <v>25</v>
      </c>
      <c r="AF2" s="7" t="s">
        <v>27</v>
      </c>
      <c r="AN2" s="7" t="s">
        <v>25</v>
      </c>
      <c r="AO2" s="8" t="s">
        <v>29</v>
      </c>
      <c r="AP2" s="8" t="s">
        <v>30</v>
      </c>
      <c r="AQ2" s="8" t="s">
        <v>31</v>
      </c>
      <c r="AS2" s="31" t="s">
        <v>77</v>
      </c>
      <c r="AU2" s="10"/>
      <c r="AV2" s="10"/>
      <c r="AX2" s="13" t="s">
        <v>78</v>
      </c>
      <c r="AY2" s="13" t="s">
        <v>79</v>
      </c>
      <c r="AZ2" s="10" t="s">
        <v>80</v>
      </c>
      <c r="BA2" s="41" t="s">
        <v>51</v>
      </c>
      <c r="BB2" s="10" t="s">
        <v>50</v>
      </c>
      <c r="BC2" s="10"/>
      <c r="BD2" s="10"/>
      <c r="BE2" s="10"/>
      <c r="BG2" s="10"/>
      <c r="BH2" s="10" t="s">
        <v>38</v>
      </c>
      <c r="BI2" s="10" t="s">
        <v>37</v>
      </c>
      <c r="BK2" s="21" t="s">
        <v>57</v>
      </c>
      <c r="BL2" s="10" t="s">
        <v>56</v>
      </c>
      <c r="BM2" s="10" t="s">
        <v>73</v>
      </c>
      <c r="BN2" s="10"/>
      <c r="BO2" s="7" t="s">
        <v>25</v>
      </c>
      <c r="BP2" s="7" t="s">
        <v>27</v>
      </c>
      <c r="BR2" s="7" t="s">
        <v>25</v>
      </c>
      <c r="BS2" s="7" t="s">
        <v>27</v>
      </c>
      <c r="BT2" s="5"/>
      <c r="BU2" s="7" t="s">
        <v>25</v>
      </c>
      <c r="BV2" s="7" t="s">
        <v>27</v>
      </c>
      <c r="BW2" s="33"/>
      <c r="BX2" s="42" t="s">
        <v>82</v>
      </c>
      <c r="BY2" s="1" t="s">
        <v>42</v>
      </c>
      <c r="BZ2" s="13" t="s">
        <v>43</v>
      </c>
      <c r="CA2" s="13" t="s">
        <v>44</v>
      </c>
      <c r="CB2" s="13" t="s">
        <v>45</v>
      </c>
      <c r="CC2" s="13" t="s">
        <v>46</v>
      </c>
      <c r="CE2" s="13" t="s">
        <v>47</v>
      </c>
      <c r="CF2" s="37" t="s">
        <v>48</v>
      </c>
      <c r="CG2" s="13" t="s">
        <v>81</v>
      </c>
      <c r="CL2" s="2" t="s">
        <v>76</v>
      </c>
    </row>
    <row r="3" spans="1:92" x14ac:dyDescent="0.35">
      <c r="A3" s="1">
        <v>48.795687361093314</v>
      </c>
      <c r="C3" s="15" t="s">
        <v>2</v>
      </c>
      <c r="D3" s="16">
        <f>MAX(A2:A123)</f>
        <v>1065.694099978758</v>
      </c>
      <c r="F3">
        <v>0.65039354357307011</v>
      </c>
      <c r="G3" s="32">
        <f>F3/400</f>
        <v>1.6259838589326753E-3</v>
      </c>
      <c r="J3">
        <v>1</v>
      </c>
      <c r="K3" cm="1">
        <f t="array" ref="K3:K104">_xlfn._xlws.SORT(G3:G104)</f>
        <v>1.6259838589326753E-3</v>
      </c>
      <c r="L3">
        <f>J3/102</f>
        <v>9.8039215686274508E-3</v>
      </c>
      <c r="M3">
        <f>L3-K3</f>
        <v>8.1779377096947749E-3</v>
      </c>
      <c r="N3">
        <v>0</v>
      </c>
      <c r="P3">
        <f>MAX(M3:M104)</f>
        <v>0.19977480174819429</v>
      </c>
      <c r="Q3">
        <f>MAX(N3:N104)</f>
        <v>1.4978016330792876E-2</v>
      </c>
      <c r="R3">
        <f>MAX(P3:Q3)</f>
        <v>0.19977480174819429</v>
      </c>
      <c r="S3">
        <f>1.36/SQRT(day2_0_400_count)</f>
        <v>0.13466006584482773</v>
      </c>
      <c r="U3">
        <v>5</v>
      </c>
      <c r="V3">
        <v>10</v>
      </c>
      <c r="W3">
        <v>20</v>
      </c>
      <c r="Y3" s="4">
        <v>5</v>
      </c>
      <c r="Z3" s="5">
        <v>5</v>
      </c>
      <c r="AB3" s="4">
        <v>10</v>
      </c>
      <c r="AC3" s="5">
        <v>6</v>
      </c>
      <c r="AE3" s="4">
        <v>20</v>
      </c>
      <c r="AF3" s="5">
        <v>8</v>
      </c>
      <c r="AN3" s="29">
        <v>10</v>
      </c>
      <c r="AO3" s="29">
        <v>6</v>
      </c>
      <c r="AP3" s="29">
        <f t="shared" ref="AP3:AP34" si="0">day2_count*(1-EXP(-AN3/day2_mean)-(1-EXP(-(AN3-10)/day2_mean)))</f>
        <v>5.0935745214924113</v>
      </c>
      <c r="AQ3">
        <f t="shared" ref="AQ3:AQ34" si="1">(AO3-AP3)^2/AP3</f>
        <v>0.16130266566650353</v>
      </c>
      <c r="AS3" s="8" t="s">
        <v>25</v>
      </c>
      <c r="AT3" s="8" t="s">
        <v>29</v>
      </c>
      <c r="AU3" s="8" t="s">
        <v>30</v>
      </c>
      <c r="AV3" s="8" t="s">
        <v>31</v>
      </c>
      <c r="AX3">
        <f>RANK(AZ3, $AZ$3:$AZ$124, 1)</f>
        <v>1</v>
      </c>
      <c r="AY3">
        <f>(AX3-0.5)/COUNT($AX$3:$AX$124)</f>
        <v>4.0983606557377051E-3</v>
      </c>
      <c r="AZ3" s="1">
        <v>0.65039354357307011</v>
      </c>
      <c r="BA3" s="38">
        <f>-LN(1-AY3)/$BB$3</f>
        <v>0.96296609883421158</v>
      </c>
      <c r="BB3">
        <f>1/day2_mean</f>
        <v>4.2647212166919708E-3</v>
      </c>
      <c r="BG3" s="1"/>
      <c r="BH3" s="1">
        <f>$BI$3</f>
        <v>272.893469062419</v>
      </c>
      <c r="BI3" s="1">
        <v>272.893469062419</v>
      </c>
      <c r="BK3">
        <v>1800</v>
      </c>
      <c r="BL3">
        <v>3600</v>
      </c>
      <c r="BM3">
        <v>7200</v>
      </c>
      <c r="BO3" s="4">
        <v>1800</v>
      </c>
      <c r="BP3" s="5">
        <v>9</v>
      </c>
      <c r="BR3" s="4">
        <v>3600</v>
      </c>
      <c r="BS3" s="5">
        <v>21</v>
      </c>
      <c r="BT3" s="5"/>
      <c r="BU3" s="4">
        <v>7200</v>
      </c>
      <c r="BV3" s="5">
        <v>39</v>
      </c>
      <c r="BW3" s="5"/>
      <c r="BX3" s="5">
        <v>0</v>
      </c>
      <c r="BY3" s="1">
        <v>0</v>
      </c>
      <c r="BZ3" s="1">
        <f>A2-BX3</f>
        <v>272.893469062419</v>
      </c>
      <c r="CA3" s="1">
        <f>A2-BY3</f>
        <v>272.893469062419</v>
      </c>
      <c r="CB3">
        <f>(A2-day2_mean)*(A3-day2_mean)</f>
        <v>-7132.496496698077</v>
      </c>
      <c r="CC3">
        <f>(A2-day2_mean)*(A4-day2_mean)</f>
        <v>-5321.1756669038077</v>
      </c>
      <c r="CE3">
        <f>_xlfn.VAR.P(A2:A123)</f>
        <v>44944.097459999095</v>
      </c>
      <c r="CF3" s="38">
        <f>(SUM(CB3:CB123)/day2_count)/CE3</f>
        <v>0.24917427439372228</v>
      </c>
      <c r="CG3">
        <f>(SUM(CC3:CC122)/day2_count)/CE3</f>
        <v>5.7133369752045214E-2</v>
      </c>
      <c r="CL3" s="34" t="s">
        <v>16</v>
      </c>
      <c r="CM3" s="2" t="s">
        <v>15</v>
      </c>
      <c r="CN3" s="2" t="s">
        <v>75</v>
      </c>
    </row>
    <row r="4" spans="1:92" x14ac:dyDescent="0.35">
      <c r="A4" s="1">
        <v>95.951312744880212</v>
      </c>
      <c r="C4" s="15" t="s">
        <v>3</v>
      </c>
      <c r="D4" s="16">
        <f>MIN(A2:A123)</f>
        <v>0.65039354357307011</v>
      </c>
      <c r="F4">
        <v>2.9560240719185678</v>
      </c>
      <c r="G4" s="32">
        <f t="shared" ref="G4:G67" si="2">F4/400</f>
        <v>7.3900601797964195E-3</v>
      </c>
      <c r="J4">
        <v>2</v>
      </c>
      <c r="K4">
        <v>7.3900601797964195E-3</v>
      </c>
      <c r="L4">
        <f t="shared" ref="L4:L67" si="3">J4/102</f>
        <v>1.9607843137254902E-2</v>
      </c>
      <c r="M4">
        <f t="shared" ref="M4:M67" si="4">L4-K4</f>
        <v>1.2217782957458482E-2</v>
      </c>
      <c r="N4">
        <f>K4-L3</f>
        <v>-2.4138613888310314E-3</v>
      </c>
      <c r="U4">
        <v>10</v>
      </c>
      <c r="V4">
        <v>20</v>
      </c>
      <c r="W4">
        <v>40</v>
      </c>
      <c r="Y4" s="4">
        <v>10</v>
      </c>
      <c r="Z4" s="5">
        <v>1</v>
      </c>
      <c r="AB4" s="4">
        <v>20</v>
      </c>
      <c r="AC4" s="5">
        <v>2</v>
      </c>
      <c r="AE4" s="4">
        <v>40</v>
      </c>
      <c r="AF4" s="5">
        <v>5</v>
      </c>
      <c r="AN4" s="29">
        <v>20</v>
      </c>
      <c r="AO4" s="29">
        <v>2</v>
      </c>
      <c r="AP4" s="29">
        <f t="shared" si="0"/>
        <v>4.8809146739022804</v>
      </c>
      <c r="AQ4">
        <f t="shared" si="1"/>
        <v>1.7004332000890963</v>
      </c>
      <c r="AS4">
        <v>20</v>
      </c>
      <c r="AT4">
        <v>8</v>
      </c>
      <c r="AU4">
        <v>9.9744891953946926</v>
      </c>
      <c r="AV4">
        <f>(AT4-AU4)^2/AU4</f>
        <v>0.39085786814330314</v>
      </c>
      <c r="AX4">
        <f t="shared" ref="AX4:AX67" si="5">RANK(AZ4, $AZ$3:$AZ$124, 1)</f>
        <v>2</v>
      </c>
      <c r="AY4">
        <f t="shared" ref="AY4:AY67" si="6">(AX4-0.5)/COUNT($AX$3:$AX$124)</f>
        <v>1.2295081967213115E-2</v>
      </c>
      <c r="AZ4" s="1">
        <v>2.9560240719185678</v>
      </c>
      <c r="BA4" s="38">
        <f t="shared" ref="BA4:BA67" si="7">-LN(1-AY4)/$BB$3</f>
        <v>2.90084419917673</v>
      </c>
      <c r="BG4" s="1"/>
      <c r="BH4" s="1">
        <f>BH3+BI4</f>
        <v>321.68915642351232</v>
      </c>
      <c r="BI4" s="1">
        <v>48.795687361093314</v>
      </c>
      <c r="BK4">
        <v>3600</v>
      </c>
      <c r="BL4">
        <v>7200</v>
      </c>
      <c r="BM4">
        <v>14400</v>
      </c>
      <c r="BO4" s="4">
        <v>3600</v>
      </c>
      <c r="BP4" s="5">
        <v>12</v>
      </c>
      <c r="BR4" s="4">
        <v>7200</v>
      </c>
      <c r="BS4" s="5">
        <v>18</v>
      </c>
      <c r="BT4" s="5"/>
      <c r="BU4" s="4">
        <v>14400</v>
      </c>
      <c r="BV4" s="5">
        <v>34</v>
      </c>
      <c r="BW4" s="5"/>
      <c r="BX4" s="1">
        <v>272.893469062419</v>
      </c>
      <c r="BY4" s="1">
        <v>0</v>
      </c>
      <c r="BZ4" s="1">
        <f t="shared" ref="BZ4:BZ67" si="8">A3-BX4</f>
        <v>-224.09778170132569</v>
      </c>
      <c r="CA4" s="1">
        <f t="shared" ref="CA4:CA67" si="9">A3-BY4</f>
        <v>48.795687361093314</v>
      </c>
      <c r="CB4">
        <f>(A3-day2_mean)*(A4-day2_mean)</f>
        <v>25723.22511018805</v>
      </c>
      <c r="CC4">
        <f>(A3-day2_mean)*(A5-day2_mean)</f>
        <v>20036.047633910144</v>
      </c>
      <c r="CL4">
        <v>1</v>
      </c>
      <c r="CM4">
        <f ca="1">RAND()</f>
        <v>0.90727679678513118</v>
      </c>
      <c r="CN4">
        <f t="shared" ref="CN4:CN35" ca="1" si="10">-1/day2_lambda*LN(1-CM4)</f>
        <v>557.63000968405129</v>
      </c>
    </row>
    <row r="5" spans="1:92" x14ac:dyDescent="0.35">
      <c r="A5" s="1">
        <v>126.579203316069</v>
      </c>
      <c r="C5" s="15" t="s">
        <v>20</v>
      </c>
      <c r="D5" s="17">
        <f>COUNT(A2:A123)</f>
        <v>122</v>
      </c>
      <c r="F5">
        <v>3.8113849006569951</v>
      </c>
      <c r="G5" s="32">
        <f t="shared" si="2"/>
        <v>9.5284622516424878E-3</v>
      </c>
      <c r="H5" s="2" t="s">
        <v>63</v>
      </c>
      <c r="I5">
        <v>102</v>
      </c>
      <c r="J5">
        <v>3</v>
      </c>
      <c r="K5">
        <v>9.5284622516424878E-3</v>
      </c>
      <c r="L5">
        <f t="shared" si="3"/>
        <v>2.9411764705882353E-2</v>
      </c>
      <c r="M5">
        <f t="shared" si="4"/>
        <v>1.9883302454239866E-2</v>
      </c>
      <c r="N5">
        <f t="shared" ref="N5:N68" si="11">K5-L4</f>
        <v>-1.0079380885612414E-2</v>
      </c>
      <c r="P5" s="3" t="s">
        <v>68</v>
      </c>
      <c r="Q5" s="3"/>
      <c r="R5" s="3"/>
      <c r="S5" s="3"/>
      <c r="U5">
        <v>15</v>
      </c>
      <c r="V5">
        <v>30</v>
      </c>
      <c r="W5">
        <v>60</v>
      </c>
      <c r="Y5" s="4">
        <v>15</v>
      </c>
      <c r="Z5" s="5">
        <v>2</v>
      </c>
      <c r="AB5" s="4">
        <v>30</v>
      </c>
      <c r="AC5" s="5">
        <v>4</v>
      </c>
      <c r="AE5" s="4">
        <v>60</v>
      </c>
      <c r="AF5" s="5">
        <v>15</v>
      </c>
      <c r="AN5" s="27">
        <v>30</v>
      </c>
      <c r="AO5" s="27">
        <v>4</v>
      </c>
      <c r="AP5" s="27">
        <f t="shared" si="0"/>
        <v>4.6771335048484399</v>
      </c>
      <c r="AQ5">
        <f t="shared" si="1"/>
        <v>9.8032220571217146E-2</v>
      </c>
      <c r="AS5">
        <v>40</v>
      </c>
      <c r="AT5">
        <v>5</v>
      </c>
      <c r="AU5">
        <v>9.1589938289270982</v>
      </c>
      <c r="AV5">
        <f t="shared" ref="AV5:AV22" si="12">(AT5-AU5)^2/AU5</f>
        <v>1.8885512963687536</v>
      </c>
      <c r="AX5">
        <f t="shared" si="5"/>
        <v>3</v>
      </c>
      <c r="AY5">
        <f t="shared" si="6"/>
        <v>2.0491803278688523E-2</v>
      </c>
      <c r="AZ5" s="1">
        <v>3.8113849006569951</v>
      </c>
      <c r="BA5" s="38">
        <f t="shared" si="7"/>
        <v>4.8548714698287414</v>
      </c>
      <c r="BG5" s="1"/>
      <c r="BH5" s="1">
        <f t="shared" ref="BH5:BH68" si="13">BH4+BI5</f>
        <v>417.64046916839254</v>
      </c>
      <c r="BI5" s="1">
        <v>95.951312744880212</v>
      </c>
      <c r="BK5">
        <v>5400</v>
      </c>
      <c r="BL5">
        <v>10800</v>
      </c>
      <c r="BM5">
        <v>21600</v>
      </c>
      <c r="BO5" s="4">
        <v>5400</v>
      </c>
      <c r="BP5" s="5">
        <v>6</v>
      </c>
      <c r="BR5" s="4">
        <v>10800</v>
      </c>
      <c r="BS5" s="5">
        <v>16</v>
      </c>
      <c r="BT5" s="5"/>
      <c r="BU5" s="4">
        <v>21600</v>
      </c>
      <c r="BV5" s="5">
        <v>29</v>
      </c>
      <c r="BW5" s="5"/>
      <c r="BX5" s="1">
        <v>48.795687361093314</v>
      </c>
      <c r="BY5" s="1">
        <v>272.893469062419</v>
      </c>
      <c r="BZ5" s="1">
        <f t="shared" si="8"/>
        <v>47.155625383786898</v>
      </c>
      <c r="CA5" s="1">
        <f t="shared" si="9"/>
        <v>-176.94215631753877</v>
      </c>
      <c r="CB5">
        <f>(A4-day2_mean)*(A5-day2_mean)</f>
        <v>14947.827759865688</v>
      </c>
      <c r="CC5">
        <f>(A4-day2_mean)*(A6-day2_mean)</f>
        <v>10451.886129998802</v>
      </c>
      <c r="CL5">
        <v>2</v>
      </c>
      <c r="CM5">
        <f t="shared" ref="CM5:CM68" ca="1" si="14">RAND()</f>
        <v>0.55477222933956949</v>
      </c>
      <c r="CN5">
        <f t="shared" ca="1" si="10"/>
        <v>189.7355635851753</v>
      </c>
    </row>
    <row r="6" spans="1:92" x14ac:dyDescent="0.35">
      <c r="A6" s="1">
        <v>159.03370463326897</v>
      </c>
      <c r="C6" s="15" t="s">
        <v>4</v>
      </c>
      <c r="D6" s="16">
        <f>SUM(A2:A123)</f>
        <v>28606.793692046325</v>
      </c>
      <c r="F6">
        <v>4.8660144571272834</v>
      </c>
      <c r="G6" s="32">
        <f t="shared" si="2"/>
        <v>1.2165036142818209E-2</v>
      </c>
      <c r="J6">
        <v>4</v>
      </c>
      <c r="K6">
        <v>1.2165036142818209E-2</v>
      </c>
      <c r="L6">
        <f t="shared" si="3"/>
        <v>3.9215686274509803E-2</v>
      </c>
      <c r="M6">
        <f t="shared" si="4"/>
        <v>2.7050650131691594E-2</v>
      </c>
      <c r="N6">
        <f t="shared" si="11"/>
        <v>-1.7246728563064143E-2</v>
      </c>
      <c r="P6" s="3" t="s">
        <v>58</v>
      </c>
      <c r="Q6" s="3"/>
      <c r="R6" s="3"/>
      <c r="U6">
        <v>20</v>
      </c>
      <c r="V6">
        <v>40</v>
      </c>
      <c r="W6">
        <v>80</v>
      </c>
      <c r="Y6" s="4">
        <v>20</v>
      </c>
      <c r="Z6" s="5">
        <v>0</v>
      </c>
      <c r="AB6" s="4">
        <v>40</v>
      </c>
      <c r="AC6" s="5">
        <v>1</v>
      </c>
      <c r="AE6" s="4">
        <v>80</v>
      </c>
      <c r="AF6" s="5">
        <v>5</v>
      </c>
      <c r="AN6" s="27">
        <v>40</v>
      </c>
      <c r="AO6" s="27">
        <v>1</v>
      </c>
      <c r="AP6" s="27">
        <f t="shared" si="0"/>
        <v>4.4818603240786574</v>
      </c>
      <c r="AQ6">
        <f t="shared" si="1"/>
        <v>2.7049819583311865</v>
      </c>
      <c r="AS6">
        <v>60</v>
      </c>
      <c r="AT6">
        <v>15</v>
      </c>
      <c r="AU6">
        <v>8.4101718208343144</v>
      </c>
      <c r="AV6">
        <f t="shared" si="12"/>
        <v>5.1634896832129362</v>
      </c>
      <c r="AX6">
        <f t="shared" si="5"/>
        <v>4</v>
      </c>
      <c r="AY6">
        <f t="shared" si="6"/>
        <v>2.8688524590163935E-2</v>
      </c>
      <c r="AZ6" s="1">
        <v>4.8660144571272834</v>
      </c>
      <c r="BA6" s="38">
        <f t="shared" si="7"/>
        <v>6.8253193301692558</v>
      </c>
      <c r="BG6" s="1"/>
      <c r="BH6" s="1">
        <f t="shared" si="13"/>
        <v>544.21967248446151</v>
      </c>
      <c r="BI6" s="1">
        <v>126.579203316069</v>
      </c>
      <c r="BK6">
        <v>7200</v>
      </c>
      <c r="BL6">
        <v>14400</v>
      </c>
      <c r="BM6">
        <v>28800</v>
      </c>
      <c r="BO6" s="4">
        <v>7200</v>
      </c>
      <c r="BP6" s="5">
        <v>12</v>
      </c>
      <c r="BR6" s="4">
        <v>14400</v>
      </c>
      <c r="BS6" s="5">
        <v>18</v>
      </c>
      <c r="BT6" s="5"/>
      <c r="BU6" s="4">
        <v>28800</v>
      </c>
      <c r="BV6" s="5">
        <v>20</v>
      </c>
      <c r="BW6" s="5"/>
      <c r="BX6" s="1">
        <v>95.951312744880212</v>
      </c>
      <c r="BY6" s="1">
        <v>48.795687361093314</v>
      </c>
      <c r="BZ6" s="1">
        <f t="shared" si="8"/>
        <v>30.627890571188786</v>
      </c>
      <c r="CA6" s="1">
        <f t="shared" si="9"/>
        <v>77.783515954975684</v>
      </c>
      <c r="CB6">
        <f>(A5-day2_mean)*(A6-day2_mean)</f>
        <v>8141.0665835179116</v>
      </c>
      <c r="CC6">
        <f>(A5-day2_mean)*(A7-day2_mean)</f>
        <v>2676.4099687895568</v>
      </c>
      <c r="CL6">
        <v>3</v>
      </c>
      <c r="CM6">
        <f t="shared" ca="1" si="14"/>
        <v>0.30392192923095773</v>
      </c>
      <c r="CN6">
        <f t="shared" ca="1" si="10"/>
        <v>84.951263138887981</v>
      </c>
    </row>
    <row r="7" spans="1:92" x14ac:dyDescent="0.35">
      <c r="A7" s="1">
        <v>209.67799803137143</v>
      </c>
      <c r="C7" s="15" t="s">
        <v>5</v>
      </c>
      <c r="D7" s="17">
        <f>STDEV(A2:A123)/SQRT(COUNT(A2:A123))</f>
        <v>19.272748168942165</v>
      </c>
      <c r="F7">
        <v>4.8664625490379896</v>
      </c>
      <c r="G7" s="32">
        <f t="shared" si="2"/>
        <v>1.2166156372594973E-2</v>
      </c>
      <c r="J7">
        <v>5</v>
      </c>
      <c r="K7">
        <v>1.2166156372594973E-2</v>
      </c>
      <c r="L7">
        <f t="shared" si="3"/>
        <v>4.9019607843137254E-2</v>
      </c>
      <c r="M7">
        <f t="shared" si="4"/>
        <v>3.6853451470542281E-2</v>
      </c>
      <c r="N7">
        <f t="shared" si="11"/>
        <v>-2.704952990191483E-2</v>
      </c>
      <c r="U7">
        <v>25</v>
      </c>
      <c r="V7">
        <v>50</v>
      </c>
      <c r="W7">
        <v>100</v>
      </c>
      <c r="Y7" s="4">
        <v>25</v>
      </c>
      <c r="Z7" s="5">
        <v>3</v>
      </c>
      <c r="AB7" s="4">
        <v>50</v>
      </c>
      <c r="AC7" s="5">
        <v>5</v>
      </c>
      <c r="AE7" s="4">
        <v>100</v>
      </c>
      <c r="AF7" s="5">
        <v>4</v>
      </c>
      <c r="AN7" s="23">
        <v>50</v>
      </c>
      <c r="AO7" s="23">
        <v>5</v>
      </c>
      <c r="AP7" s="23">
        <f t="shared" si="0"/>
        <v>4.2947399178850905</v>
      </c>
      <c r="AQ7">
        <f t="shared" si="1"/>
        <v>0.11581418035429383</v>
      </c>
      <c r="AS7">
        <v>80</v>
      </c>
      <c r="AT7">
        <v>20</v>
      </c>
      <c r="AU7">
        <v>16.132743904305318</v>
      </c>
      <c r="AV7">
        <f t="shared" si="12"/>
        <v>0.92703819005621724</v>
      </c>
      <c r="AX7">
        <f t="shared" si="5"/>
        <v>5</v>
      </c>
      <c r="AY7">
        <f t="shared" si="6"/>
        <v>3.6885245901639344E-2</v>
      </c>
      <c r="AZ7" s="1">
        <v>4.8664625490379896</v>
      </c>
      <c r="BA7" s="38">
        <f t="shared" si="7"/>
        <v>8.8124661002331095</v>
      </c>
      <c r="BG7" s="1"/>
      <c r="BH7" s="1">
        <f t="shared" si="13"/>
        <v>703.25337711773045</v>
      </c>
      <c r="BI7" s="1">
        <v>159.03370463326897</v>
      </c>
      <c r="BK7">
        <v>9000</v>
      </c>
      <c r="BL7">
        <v>18000</v>
      </c>
      <c r="BM7">
        <v>36000</v>
      </c>
      <c r="BO7" s="4">
        <v>9000</v>
      </c>
      <c r="BP7" s="5">
        <v>7</v>
      </c>
      <c r="BR7" s="4">
        <v>18000</v>
      </c>
      <c r="BS7" s="5">
        <v>11</v>
      </c>
      <c r="BT7" s="5"/>
      <c r="BU7" s="4">
        <v>36000</v>
      </c>
      <c r="BV7" s="5">
        <v>0</v>
      </c>
      <c r="BW7" s="5"/>
      <c r="BX7" s="1">
        <v>126.579203316069</v>
      </c>
      <c r="BY7" s="1">
        <v>95.951312744880212</v>
      </c>
      <c r="BZ7" s="1">
        <f t="shared" si="8"/>
        <v>32.45450131719997</v>
      </c>
      <c r="CA7" s="1">
        <f t="shared" si="9"/>
        <v>63.082391888388756</v>
      </c>
      <c r="CB7">
        <f>(A6-day2_mean)*(A7-day2_mean)</f>
        <v>1871.4111963538876</v>
      </c>
      <c r="CC7">
        <f>(A6-day2_mean)*(A8-day2_mean)</f>
        <v>-9985.6163496624613</v>
      </c>
      <c r="CL7">
        <v>4</v>
      </c>
      <c r="CM7">
        <f t="shared" ca="1" si="14"/>
        <v>0.73120902745605465</v>
      </c>
      <c r="CN7">
        <f t="shared" ca="1" si="10"/>
        <v>308.06732455119788</v>
      </c>
    </row>
    <row r="8" spans="1:92" ht="16" thickBot="1" x14ac:dyDescent="0.4">
      <c r="A8" s="1">
        <v>366.83252043101248</v>
      </c>
      <c r="C8" s="15" t="s">
        <v>12</v>
      </c>
      <c r="D8" s="16">
        <f>MEDIAN(A2:A123)</f>
        <v>174.108502021595</v>
      </c>
      <c r="F8">
        <v>9.3764064881703835</v>
      </c>
      <c r="G8" s="32">
        <f t="shared" si="2"/>
        <v>2.3441016220425957E-2</v>
      </c>
      <c r="J8">
        <v>6</v>
      </c>
      <c r="K8">
        <v>2.3441016220425957E-2</v>
      </c>
      <c r="L8">
        <f t="shared" si="3"/>
        <v>5.8823529411764705E-2</v>
      </c>
      <c r="M8">
        <f t="shared" si="4"/>
        <v>3.5382513191338748E-2</v>
      </c>
      <c r="N8">
        <f t="shared" si="11"/>
        <v>-2.5578591622711297E-2</v>
      </c>
      <c r="U8">
        <v>30</v>
      </c>
      <c r="V8">
        <v>60</v>
      </c>
      <c r="W8">
        <v>120</v>
      </c>
      <c r="Y8" s="4">
        <v>30</v>
      </c>
      <c r="Z8" s="5">
        <v>1</v>
      </c>
      <c r="AB8" s="4">
        <v>60</v>
      </c>
      <c r="AC8" s="5">
        <v>10</v>
      </c>
      <c r="AE8" s="4">
        <v>120</v>
      </c>
      <c r="AF8" s="5">
        <v>4</v>
      </c>
      <c r="AN8" s="23">
        <v>60</v>
      </c>
      <c r="AO8" s="23">
        <v>10</v>
      </c>
      <c r="AP8" s="23">
        <f t="shared" si="0"/>
        <v>4.1154319029492248</v>
      </c>
      <c r="AQ8">
        <f t="shared" si="1"/>
        <v>8.4142181198557466</v>
      </c>
      <c r="AS8">
        <v>100</v>
      </c>
      <c r="AT8">
        <v>4</v>
      </c>
      <c r="AU8">
        <v>7.0911891998051155</v>
      </c>
      <c r="AV8">
        <f t="shared" si="12"/>
        <v>1.3475103258074681</v>
      </c>
      <c r="AX8">
        <f t="shared" si="5"/>
        <v>6</v>
      </c>
      <c r="AY8">
        <f t="shared" si="6"/>
        <v>4.5081967213114756E-2</v>
      </c>
      <c r="AZ8" s="1">
        <v>9.3764064881703835</v>
      </c>
      <c r="BA8" s="38">
        <f t="shared" si="7"/>
        <v>10.816597236637877</v>
      </c>
      <c r="BG8" s="1"/>
      <c r="BH8" s="1">
        <f t="shared" si="13"/>
        <v>912.93137514910188</v>
      </c>
      <c r="BI8" s="1">
        <v>209.67799803137143</v>
      </c>
      <c r="BK8">
        <v>10800</v>
      </c>
      <c r="BL8">
        <v>21600</v>
      </c>
      <c r="BO8" s="4">
        <v>10800</v>
      </c>
      <c r="BP8" s="5">
        <v>9</v>
      </c>
      <c r="BR8" s="4">
        <v>21600</v>
      </c>
      <c r="BS8" s="5">
        <v>18</v>
      </c>
      <c r="BT8" s="5"/>
      <c r="BU8" s="6" t="s">
        <v>26</v>
      </c>
      <c r="BV8" s="6">
        <v>0</v>
      </c>
      <c r="BW8" s="5"/>
      <c r="BX8" s="1">
        <v>159.03370463326897</v>
      </c>
      <c r="BY8" s="1">
        <v>126.579203316069</v>
      </c>
      <c r="BZ8" s="1">
        <f t="shared" si="8"/>
        <v>50.644293398102462</v>
      </c>
      <c r="CA8" s="1">
        <f t="shared" si="9"/>
        <v>83.098794715302432</v>
      </c>
      <c r="CB8">
        <f>(A7-day2_mean)*(A8-day2_mean)</f>
        <v>-3282.8134825542661</v>
      </c>
      <c r="CC8">
        <f>(A7-day2_mean)*(A9-day2_mean)</f>
        <v>-2415.8852900521215</v>
      </c>
      <c r="CL8">
        <v>5</v>
      </c>
      <c r="CM8">
        <f t="shared" ca="1" si="14"/>
        <v>0.55107218292364468</v>
      </c>
      <c r="CN8">
        <f t="shared" ca="1" si="10"/>
        <v>187.79496413009528</v>
      </c>
    </row>
    <row r="9" spans="1:92" x14ac:dyDescent="0.35">
      <c r="A9" s="1">
        <v>331.88125947399396</v>
      </c>
      <c r="C9" s="15" t="s">
        <v>6</v>
      </c>
      <c r="D9" s="17" t="e">
        <f>MODE(A2:A123)</f>
        <v>#N/A</v>
      </c>
      <c r="F9">
        <v>11.314556975030357</v>
      </c>
      <c r="G9" s="32">
        <f t="shared" si="2"/>
        <v>2.8286392437575893E-2</v>
      </c>
      <c r="J9">
        <v>7</v>
      </c>
      <c r="K9">
        <v>2.8286392437575893E-2</v>
      </c>
      <c r="L9">
        <f t="shared" si="3"/>
        <v>6.8627450980392163E-2</v>
      </c>
      <c r="M9">
        <f t="shared" si="4"/>
        <v>4.034105854281627E-2</v>
      </c>
      <c r="N9">
        <f t="shared" si="11"/>
        <v>-3.0537136974188812E-2</v>
      </c>
      <c r="U9">
        <v>35</v>
      </c>
      <c r="V9">
        <v>70</v>
      </c>
      <c r="W9">
        <v>140</v>
      </c>
      <c r="Y9" s="4">
        <v>35</v>
      </c>
      <c r="Z9" s="5">
        <v>0</v>
      </c>
      <c r="AB9" s="4">
        <v>70</v>
      </c>
      <c r="AC9" s="5">
        <v>3</v>
      </c>
      <c r="AE9" s="4">
        <v>140</v>
      </c>
      <c r="AF9" s="5">
        <v>8</v>
      </c>
      <c r="AN9" s="14">
        <v>70</v>
      </c>
      <c r="AO9" s="14">
        <v>3</v>
      </c>
      <c r="AP9" s="14">
        <f t="shared" si="0"/>
        <v>3.9436101071639893</v>
      </c>
      <c r="AQ9">
        <f t="shared" si="1"/>
        <v>0.22578297806989808</v>
      </c>
      <c r="AS9">
        <v>120</v>
      </c>
      <c r="AT9">
        <v>4</v>
      </c>
      <c r="AU9">
        <v>6.5114269862316956</v>
      </c>
      <c r="AV9">
        <f t="shared" si="12"/>
        <v>0.96864566254208573</v>
      </c>
      <c r="AX9">
        <f t="shared" si="5"/>
        <v>7</v>
      </c>
      <c r="AY9">
        <f t="shared" si="6"/>
        <v>5.3278688524590161E-2</v>
      </c>
      <c r="AZ9" s="1">
        <v>11.314556975030357</v>
      </c>
      <c r="BA9" s="38">
        <f t="shared" si="7"/>
        <v>12.838005578680436</v>
      </c>
      <c r="BG9" s="1"/>
      <c r="BH9" s="1">
        <f t="shared" si="13"/>
        <v>1279.7638955801144</v>
      </c>
      <c r="BI9" s="1">
        <v>366.83252043101248</v>
      </c>
      <c r="BK9">
        <v>12600</v>
      </c>
      <c r="BL9">
        <v>25200</v>
      </c>
      <c r="BO9" s="4">
        <v>12600</v>
      </c>
      <c r="BP9" s="5">
        <v>9</v>
      </c>
      <c r="BR9" s="4">
        <v>25200</v>
      </c>
      <c r="BS9" s="5">
        <v>9</v>
      </c>
      <c r="BT9" s="5"/>
      <c r="BX9" s="1">
        <v>209.67799803137143</v>
      </c>
      <c r="BY9" s="1">
        <v>159.03370463326897</v>
      </c>
      <c r="BZ9" s="1">
        <f t="shared" si="8"/>
        <v>157.15452239964105</v>
      </c>
      <c r="CA9" s="1">
        <f t="shared" si="9"/>
        <v>207.79881579774352</v>
      </c>
      <c r="CB9">
        <f>(A8-day2_mean)*(A9-day2_mean)</f>
        <v>12890.862092871432</v>
      </c>
      <c r="CC9">
        <f>(A8-day2_mean)*(A10-day2_mean)</f>
        <v>-11520.962346717894</v>
      </c>
      <c r="CL9">
        <v>6</v>
      </c>
      <c r="CM9">
        <f t="shared" ca="1" si="14"/>
        <v>0.70317302826150485</v>
      </c>
      <c r="CN9">
        <f t="shared" ca="1" si="10"/>
        <v>284.80311724343909</v>
      </c>
    </row>
    <row r="10" spans="1:92" x14ac:dyDescent="0.35">
      <c r="A10" s="1">
        <v>147.43310788529627</v>
      </c>
      <c r="C10" s="15" t="s">
        <v>7</v>
      </c>
      <c r="D10" s="17">
        <f>STDEV(A2:A123)</f>
        <v>212.87446131930096</v>
      </c>
      <c r="F10">
        <v>11.561755307122541</v>
      </c>
      <c r="G10" s="32">
        <f t="shared" si="2"/>
        <v>2.890438826780635E-2</v>
      </c>
      <c r="J10">
        <v>8</v>
      </c>
      <c r="K10">
        <v>2.890438826780635E-2</v>
      </c>
      <c r="L10">
        <f t="shared" si="3"/>
        <v>7.8431372549019607E-2</v>
      </c>
      <c r="M10">
        <f t="shared" si="4"/>
        <v>4.9526984281213257E-2</v>
      </c>
      <c r="N10">
        <f t="shared" si="11"/>
        <v>-3.9723062712585813E-2</v>
      </c>
      <c r="U10">
        <v>40</v>
      </c>
      <c r="V10">
        <v>80</v>
      </c>
      <c r="W10">
        <v>160</v>
      </c>
      <c r="Y10" s="4">
        <v>40</v>
      </c>
      <c r="Z10" s="5">
        <v>1</v>
      </c>
      <c r="AB10" s="4">
        <v>80</v>
      </c>
      <c r="AC10" s="5">
        <v>2</v>
      </c>
      <c r="AE10" s="4">
        <v>160</v>
      </c>
      <c r="AF10" s="5">
        <v>10</v>
      </c>
      <c r="AN10" s="14">
        <v>80</v>
      </c>
      <c r="AO10" s="14">
        <v>2</v>
      </c>
      <c r="AP10" s="14">
        <f t="shared" si="0"/>
        <v>3.778961976307015</v>
      </c>
      <c r="AQ10">
        <f t="shared" si="1"/>
        <v>0.83745370633204008</v>
      </c>
      <c r="AS10">
        <v>140</v>
      </c>
      <c r="AT10">
        <v>8</v>
      </c>
      <c r="AU10">
        <v>5.9790650344221294</v>
      </c>
      <c r="AV10">
        <f t="shared" si="12"/>
        <v>0.68307973095829699</v>
      </c>
      <c r="AX10">
        <f t="shared" si="5"/>
        <v>8</v>
      </c>
      <c r="AY10">
        <f t="shared" si="6"/>
        <v>6.1475409836065573E-2</v>
      </c>
      <c r="AZ10" s="1">
        <v>11.561755307122541</v>
      </c>
      <c r="BA10" s="38">
        <f t="shared" si="7"/>
        <v>14.876991605133748</v>
      </c>
      <c r="BG10" s="1"/>
      <c r="BH10" s="1">
        <f t="shared" si="13"/>
        <v>1611.6451550541083</v>
      </c>
      <c r="BI10" s="1">
        <v>331.88125947399396</v>
      </c>
      <c r="BK10">
        <v>14400</v>
      </c>
      <c r="BL10">
        <v>28800</v>
      </c>
      <c r="BO10" s="4">
        <v>14400</v>
      </c>
      <c r="BP10" s="5">
        <v>9</v>
      </c>
      <c r="BR10" s="4">
        <v>28800</v>
      </c>
      <c r="BS10" s="5">
        <v>11</v>
      </c>
      <c r="BT10" s="5"/>
      <c r="BX10" s="1">
        <v>366.83252043101248</v>
      </c>
      <c r="BY10" s="1">
        <v>209.67799803137143</v>
      </c>
      <c r="BZ10" s="1">
        <f t="shared" si="8"/>
        <v>-34.951260957018519</v>
      </c>
      <c r="CA10" s="1">
        <f t="shared" si="9"/>
        <v>122.20326144262253</v>
      </c>
      <c r="CB10">
        <f>(A9-day2_mean)*(A10-day2_mean)</f>
        <v>-8478.4967554793238</v>
      </c>
      <c r="CC10">
        <f>(A9-day2_mean)*(A11-day2_mean)</f>
        <v>-5539.1160423589272</v>
      </c>
      <c r="CL10">
        <v>7</v>
      </c>
      <c r="CM10">
        <f t="shared" ca="1" si="14"/>
        <v>0.85515992998954982</v>
      </c>
      <c r="CN10">
        <f t="shared" ca="1" si="10"/>
        <v>453.04839696402303</v>
      </c>
    </row>
    <row r="11" spans="1:92" x14ac:dyDescent="0.35">
      <c r="A11" s="1">
        <v>177.61175789924349</v>
      </c>
      <c r="C11" s="15" t="s">
        <v>8</v>
      </c>
      <c r="D11" s="17">
        <f>_xlfn.VAR.S(A2:A123)</f>
        <v>45315.53628198256</v>
      </c>
      <c r="F11">
        <v>20.046708080440709</v>
      </c>
      <c r="G11" s="32">
        <f t="shared" si="2"/>
        <v>5.0116770201101772E-2</v>
      </c>
      <c r="J11">
        <v>9</v>
      </c>
      <c r="K11">
        <v>5.0116770201101772E-2</v>
      </c>
      <c r="L11">
        <f t="shared" si="3"/>
        <v>8.8235294117647065E-2</v>
      </c>
      <c r="M11">
        <f t="shared" si="4"/>
        <v>3.8118523916545292E-2</v>
      </c>
      <c r="N11">
        <f t="shared" si="11"/>
        <v>-2.8314602347917835E-2</v>
      </c>
      <c r="U11">
        <v>45</v>
      </c>
      <c r="V11">
        <v>90</v>
      </c>
      <c r="W11">
        <v>180</v>
      </c>
      <c r="Y11" s="4">
        <v>45</v>
      </c>
      <c r="Z11" s="5">
        <v>3</v>
      </c>
      <c r="AB11" s="4">
        <v>90</v>
      </c>
      <c r="AC11" s="5">
        <v>2</v>
      </c>
      <c r="AE11" s="4">
        <v>180</v>
      </c>
      <c r="AF11" s="5">
        <v>4</v>
      </c>
      <c r="AN11" s="26">
        <v>90</v>
      </c>
      <c r="AO11" s="26">
        <v>2</v>
      </c>
      <c r="AP11" s="26">
        <f t="shared" si="0"/>
        <v>3.6211880054856564</v>
      </c>
      <c r="AQ11">
        <f t="shared" si="1"/>
        <v>0.72579787217594982</v>
      </c>
      <c r="AS11">
        <v>160</v>
      </c>
      <c r="AT11">
        <v>10</v>
      </c>
      <c r="AU11">
        <v>5.490227988648309</v>
      </c>
      <c r="AV11">
        <f t="shared" si="12"/>
        <v>3.7044078381485011</v>
      </c>
      <c r="AX11">
        <f t="shared" si="5"/>
        <v>9</v>
      </c>
      <c r="AY11">
        <f t="shared" si="6"/>
        <v>6.9672131147540978E-2</v>
      </c>
      <c r="AZ11" s="1">
        <v>20.046708080440709</v>
      </c>
      <c r="BA11" s="38">
        <f t="shared" si="7"/>
        <v>16.933863702307118</v>
      </c>
      <c r="BG11" s="1"/>
      <c r="BH11" s="1">
        <f t="shared" si="13"/>
        <v>1759.0782629394046</v>
      </c>
      <c r="BI11" s="1">
        <v>147.43310788529627</v>
      </c>
      <c r="BK11">
        <v>16200</v>
      </c>
      <c r="BL11">
        <v>32400</v>
      </c>
      <c r="BO11" s="4">
        <v>16200</v>
      </c>
      <c r="BP11" s="5">
        <v>6</v>
      </c>
      <c r="BR11" s="4">
        <v>32400</v>
      </c>
      <c r="BS11" s="5">
        <v>0</v>
      </c>
      <c r="BT11" s="5"/>
      <c r="BX11" s="1">
        <v>331.88125947399396</v>
      </c>
      <c r="BY11" s="1">
        <v>366.83252043101248</v>
      </c>
      <c r="BZ11" s="1">
        <f t="shared" si="8"/>
        <v>-184.4481515886977</v>
      </c>
      <c r="CA11" s="1">
        <f t="shared" si="9"/>
        <v>-219.39941254571622</v>
      </c>
      <c r="CB11">
        <f>(A10-day2_mean)*(A11-day2_mean)</f>
        <v>4950.4794092404463</v>
      </c>
      <c r="CC11">
        <f>(A10-day2_mean)*(A12-day2_mean)</f>
        <v>12771.876930541268</v>
      </c>
      <c r="CL11">
        <v>8</v>
      </c>
      <c r="CM11">
        <f t="shared" ca="1" si="14"/>
        <v>0.52228704036560303</v>
      </c>
      <c r="CN11">
        <f t="shared" ca="1" si="10"/>
        <v>173.22239653795475</v>
      </c>
    </row>
    <row r="12" spans="1:92" ht="16" thickBot="1" x14ac:dyDescent="0.4">
      <c r="A12" s="1">
        <v>87.761043859030934</v>
      </c>
      <c r="C12" s="15" t="s">
        <v>9</v>
      </c>
      <c r="D12" s="17">
        <f>KURT(A2:A123)</f>
        <v>3.0022501224823666</v>
      </c>
      <c r="F12">
        <v>20.4790317564192</v>
      </c>
      <c r="G12" s="32">
        <f t="shared" si="2"/>
        <v>5.1197579391048E-2</v>
      </c>
      <c r="J12">
        <v>10</v>
      </c>
      <c r="K12">
        <v>5.1197579391048E-2</v>
      </c>
      <c r="L12">
        <f t="shared" si="3"/>
        <v>9.8039215686274508E-2</v>
      </c>
      <c r="M12">
        <f t="shared" si="4"/>
        <v>4.6841636295226509E-2</v>
      </c>
      <c r="N12">
        <f t="shared" si="11"/>
        <v>-3.7037714726599065E-2</v>
      </c>
      <c r="U12">
        <v>50</v>
      </c>
      <c r="V12">
        <v>100</v>
      </c>
      <c r="W12">
        <v>200</v>
      </c>
      <c r="Y12" s="4">
        <v>50</v>
      </c>
      <c r="Z12" s="5">
        <v>2</v>
      </c>
      <c r="AB12" s="4">
        <v>100</v>
      </c>
      <c r="AC12" s="5">
        <v>2</v>
      </c>
      <c r="AE12" s="4">
        <v>200</v>
      </c>
      <c r="AF12" s="5">
        <v>5</v>
      </c>
      <c r="AN12" s="26">
        <v>100</v>
      </c>
      <c r="AO12" s="26">
        <v>2</v>
      </c>
      <c r="AP12" s="26">
        <f t="shared" si="0"/>
        <v>3.4700011943194591</v>
      </c>
      <c r="AQ12">
        <f t="shared" si="1"/>
        <v>0.62273854972676324</v>
      </c>
      <c r="AS12">
        <v>180</v>
      </c>
      <c r="AT12">
        <v>4</v>
      </c>
      <c r="AU12">
        <v>5.0413573349349736</v>
      </c>
      <c r="AV12">
        <f t="shared" si="12"/>
        <v>0.21510577945113235</v>
      </c>
      <c r="AX12">
        <f t="shared" si="5"/>
        <v>10</v>
      </c>
      <c r="AY12">
        <f t="shared" si="6"/>
        <v>7.7868852459016397E-2</v>
      </c>
      <c r="AZ12" s="1">
        <v>20.4790317564192</v>
      </c>
      <c r="BA12" s="38">
        <f t="shared" si="7"/>
        <v>19.008938443967949</v>
      </c>
      <c r="BG12" s="1"/>
      <c r="BH12" s="1">
        <f t="shared" si="13"/>
        <v>1936.690020838648</v>
      </c>
      <c r="BI12" s="1">
        <v>177.61175789924349</v>
      </c>
      <c r="BK12">
        <v>18000</v>
      </c>
      <c r="BO12" s="4">
        <v>18000</v>
      </c>
      <c r="BP12" s="5">
        <v>5</v>
      </c>
      <c r="BR12" s="6" t="s">
        <v>26</v>
      </c>
      <c r="BS12" s="6">
        <v>0</v>
      </c>
      <c r="BT12" s="5"/>
      <c r="BX12" s="1">
        <v>147.43310788529627</v>
      </c>
      <c r="BY12" s="1">
        <v>331.88125947399396</v>
      </c>
      <c r="BZ12" s="1">
        <f t="shared" si="8"/>
        <v>30.17865001394722</v>
      </c>
      <c r="CA12" s="1">
        <f t="shared" si="9"/>
        <v>-154.26950157475048</v>
      </c>
      <c r="CB12">
        <f>(A11-day2_mean)*(A12-day2_mean)</f>
        <v>8344.0390952883627</v>
      </c>
      <c r="CC12">
        <f>(A11-day2_mean)*(A13-day2_mean)</f>
        <v>5169.1004498892771</v>
      </c>
      <c r="CL12">
        <v>9</v>
      </c>
      <c r="CM12">
        <f t="shared" ca="1" si="14"/>
        <v>0.76513791266436382</v>
      </c>
      <c r="CN12">
        <f t="shared" ca="1" si="10"/>
        <v>339.70726945533613</v>
      </c>
    </row>
    <row r="13" spans="1:92" x14ac:dyDescent="0.35">
      <c r="A13" s="1">
        <v>143.58889415635537</v>
      </c>
      <c r="C13" s="15" t="s">
        <v>10</v>
      </c>
      <c r="D13" s="17">
        <f>SKEW(A2:A123)</f>
        <v>1.595853955960858</v>
      </c>
      <c r="F13">
        <v>24.507008771909373</v>
      </c>
      <c r="G13" s="32">
        <f t="shared" si="2"/>
        <v>6.126752192977343E-2</v>
      </c>
      <c r="J13">
        <v>11</v>
      </c>
      <c r="K13">
        <v>6.126752192977343E-2</v>
      </c>
      <c r="L13">
        <f t="shared" si="3"/>
        <v>0.10784313725490197</v>
      </c>
      <c r="M13">
        <f t="shared" si="4"/>
        <v>4.6575615325128536E-2</v>
      </c>
      <c r="N13">
        <f t="shared" si="11"/>
        <v>-3.6771693756501078E-2</v>
      </c>
      <c r="U13">
        <v>55</v>
      </c>
      <c r="V13">
        <v>110</v>
      </c>
      <c r="W13">
        <v>220</v>
      </c>
      <c r="Y13" s="4">
        <v>55</v>
      </c>
      <c r="Z13" s="5">
        <v>8</v>
      </c>
      <c r="AB13" s="4">
        <v>110</v>
      </c>
      <c r="AC13" s="5">
        <v>3</v>
      </c>
      <c r="AE13" s="4">
        <v>220</v>
      </c>
      <c r="AF13" s="5">
        <v>5</v>
      </c>
      <c r="AN13" s="25">
        <v>110</v>
      </c>
      <c r="AO13" s="25">
        <v>3</v>
      </c>
      <c r="AP13" s="25">
        <f t="shared" si="0"/>
        <v>3.3251265248691748</v>
      </c>
      <c r="AQ13">
        <f t="shared" si="1"/>
        <v>3.1790446583883046E-2</v>
      </c>
      <c r="AS13">
        <v>210</v>
      </c>
      <c r="AT13">
        <v>10</v>
      </c>
      <c r="AU13">
        <v>6.7998549076647645</v>
      </c>
      <c r="AV13">
        <f t="shared" si="12"/>
        <v>1.5060510483030698</v>
      </c>
      <c r="AX13">
        <f t="shared" si="5"/>
        <v>11</v>
      </c>
      <c r="AY13">
        <f t="shared" si="6"/>
        <v>8.6065573770491802E-2</v>
      </c>
      <c r="AZ13" s="1">
        <v>24.507008771909373</v>
      </c>
      <c r="BA13" s="38">
        <f t="shared" si="7"/>
        <v>21.102540883760504</v>
      </c>
      <c r="BG13" s="1"/>
      <c r="BH13" s="1">
        <f t="shared" si="13"/>
        <v>2024.4510646976789</v>
      </c>
      <c r="BI13" s="1">
        <v>87.761043859030934</v>
      </c>
      <c r="BK13">
        <v>19800</v>
      </c>
      <c r="BO13" s="4">
        <v>19800</v>
      </c>
      <c r="BP13" s="5">
        <v>7</v>
      </c>
      <c r="BX13" s="1">
        <v>177.61175789924349</v>
      </c>
      <c r="BY13" s="1">
        <v>147.43310788529627</v>
      </c>
      <c r="BZ13" s="1">
        <f t="shared" si="8"/>
        <v>-89.850714040212551</v>
      </c>
      <c r="CA13" s="1">
        <f t="shared" si="9"/>
        <v>-59.672064026265332</v>
      </c>
      <c r="CB13">
        <f>(A12-day2_mean)*(A13-day2_mean)</f>
        <v>13335.903319658626</v>
      </c>
      <c r="CC13">
        <f>(A12-day2_mean)*(A14-day2_mean)</f>
        <v>738.27098376639674</v>
      </c>
      <c r="CL13">
        <v>10</v>
      </c>
      <c r="CM13">
        <f t="shared" ca="1" si="14"/>
        <v>0.39835070921138771</v>
      </c>
      <c r="CN13">
        <f t="shared" ca="1" si="10"/>
        <v>119.13570689858749</v>
      </c>
    </row>
    <row r="14" spans="1:92" x14ac:dyDescent="0.35">
      <c r="A14" s="1">
        <v>229.45010936221018</v>
      </c>
      <c r="C14" s="15" t="s">
        <v>11</v>
      </c>
      <c r="D14" s="16">
        <f>MAX(A2:A123)-MIN(A2:A123)</f>
        <v>1065.043706435185</v>
      </c>
      <c r="F14">
        <v>29.082950388562224</v>
      </c>
      <c r="G14" s="32">
        <f t="shared" si="2"/>
        <v>7.2707375971405558E-2</v>
      </c>
      <c r="J14">
        <v>12</v>
      </c>
      <c r="K14">
        <v>7.2707375971405558E-2</v>
      </c>
      <c r="L14">
        <f t="shared" si="3"/>
        <v>0.11764705882352941</v>
      </c>
      <c r="M14">
        <f t="shared" si="4"/>
        <v>4.4939682852123852E-2</v>
      </c>
      <c r="N14">
        <f t="shared" si="11"/>
        <v>-3.5135761283496408E-2</v>
      </c>
      <c r="U14">
        <v>60</v>
      </c>
      <c r="V14">
        <v>120</v>
      </c>
      <c r="W14">
        <v>240</v>
      </c>
      <c r="Y14" s="4">
        <v>60</v>
      </c>
      <c r="Z14" s="5">
        <v>2</v>
      </c>
      <c r="AB14" s="4">
        <v>120</v>
      </c>
      <c r="AC14" s="5">
        <v>1</v>
      </c>
      <c r="AE14" s="4">
        <v>240</v>
      </c>
      <c r="AF14" s="5">
        <v>5</v>
      </c>
      <c r="AN14" s="25">
        <v>120</v>
      </c>
      <c r="AO14" s="25">
        <v>1</v>
      </c>
      <c r="AP14" s="25">
        <f t="shared" si="0"/>
        <v>3.1863004613625212</v>
      </c>
      <c r="AQ14">
        <f t="shared" si="1"/>
        <v>1.5001440590163284</v>
      </c>
      <c r="AS14">
        <v>240</v>
      </c>
      <c r="AT14">
        <v>5</v>
      </c>
      <c r="AU14">
        <v>5.9832245099311709</v>
      </c>
      <c r="AV14">
        <f t="shared" si="12"/>
        <v>0.16157348522101711</v>
      </c>
      <c r="AX14">
        <f t="shared" si="5"/>
        <v>12</v>
      </c>
      <c r="AY14">
        <f t="shared" si="6"/>
        <v>9.4262295081967207E-2</v>
      </c>
      <c r="AZ14" s="1">
        <v>29.082950388562224</v>
      </c>
      <c r="BA14" s="38">
        <f t="shared" si="7"/>
        <v>23.215004860797183</v>
      </c>
      <c r="BG14" s="1"/>
      <c r="BH14" s="1">
        <f t="shared" si="13"/>
        <v>2168.0399588540345</v>
      </c>
      <c r="BI14" s="1">
        <v>143.58889415635537</v>
      </c>
      <c r="BK14">
        <v>21600</v>
      </c>
      <c r="BO14" s="4">
        <v>21600</v>
      </c>
      <c r="BP14" s="5">
        <v>11</v>
      </c>
      <c r="BX14" s="1">
        <v>87.761043859030934</v>
      </c>
      <c r="BY14" s="1">
        <v>177.61175789924349</v>
      </c>
      <c r="BZ14" s="1">
        <f t="shared" si="8"/>
        <v>55.827850297324431</v>
      </c>
      <c r="CA14" s="1">
        <f t="shared" si="9"/>
        <v>-34.02286374288812</v>
      </c>
      <c r="CB14">
        <f>(A13-day2_mean)*(A14-day2_mean)</f>
        <v>457.35606350190477</v>
      </c>
      <c r="CC14">
        <f>(A13-day2_mean)*(A15-day2_mean)</f>
        <v>8814.8527011580263</v>
      </c>
      <c r="CL14">
        <v>11</v>
      </c>
      <c r="CM14">
        <f t="shared" ca="1" si="14"/>
        <v>0.37160006591418948</v>
      </c>
      <c r="CN14">
        <f t="shared" ca="1" si="10"/>
        <v>108.93525130656199</v>
      </c>
    </row>
    <row r="15" spans="1:92" x14ac:dyDescent="0.35">
      <c r="A15" s="1">
        <v>137.50139302160306</v>
      </c>
      <c r="F15">
        <v>39.135128747027565</v>
      </c>
      <c r="G15" s="32">
        <f t="shared" si="2"/>
        <v>9.7837821867568911E-2</v>
      </c>
      <c r="J15">
        <v>13</v>
      </c>
      <c r="K15">
        <v>9.7837821867568911E-2</v>
      </c>
      <c r="L15">
        <f t="shared" si="3"/>
        <v>0.12745098039215685</v>
      </c>
      <c r="M15">
        <f t="shared" si="4"/>
        <v>2.9613158524587943E-2</v>
      </c>
      <c r="N15">
        <f t="shared" si="11"/>
        <v>-1.9809236955960499E-2</v>
      </c>
      <c r="U15">
        <v>65</v>
      </c>
      <c r="V15">
        <v>130</v>
      </c>
      <c r="W15">
        <v>260</v>
      </c>
      <c r="Y15" s="4">
        <v>65</v>
      </c>
      <c r="Z15" s="5">
        <v>1</v>
      </c>
      <c r="AB15" s="4">
        <v>130</v>
      </c>
      <c r="AC15" s="5">
        <v>5</v>
      </c>
      <c r="AE15" s="4">
        <v>260</v>
      </c>
      <c r="AF15" s="5">
        <v>1</v>
      </c>
      <c r="AH15" s="35"/>
      <c r="AI15" s="35"/>
      <c r="AJ15" s="35"/>
      <c r="AK15" s="35"/>
      <c r="AL15" s="35"/>
      <c r="AN15" s="24">
        <v>130</v>
      </c>
      <c r="AO15" s="24">
        <v>5</v>
      </c>
      <c r="AP15" s="24">
        <f t="shared" si="0"/>
        <v>3.0532704708066603</v>
      </c>
      <c r="AQ15">
        <f t="shared" si="1"/>
        <v>1.2412119712513008</v>
      </c>
      <c r="AS15">
        <v>270</v>
      </c>
      <c r="AT15">
        <v>2</v>
      </c>
      <c r="AU15">
        <v>5.2646675586987142</v>
      </c>
      <c r="AV15">
        <f t="shared" si="12"/>
        <v>2.024449625733673</v>
      </c>
      <c r="AX15">
        <f t="shared" si="5"/>
        <v>13</v>
      </c>
      <c r="AY15">
        <f t="shared" si="6"/>
        <v>0.10245901639344263</v>
      </c>
      <c r="AZ15" s="1">
        <v>39.135128747027565</v>
      </c>
      <c r="BA15" s="38">
        <f t="shared" si="7"/>
        <v>25.346673319141043</v>
      </c>
      <c r="BG15" s="1"/>
      <c r="BH15" s="1">
        <f t="shared" si="13"/>
        <v>2397.4900682162447</v>
      </c>
      <c r="BI15" s="1">
        <v>229.45010936221018</v>
      </c>
      <c r="BK15">
        <v>23400</v>
      </c>
      <c r="BO15" s="4">
        <v>23400</v>
      </c>
      <c r="BP15" s="5">
        <v>5</v>
      </c>
      <c r="BX15" s="1">
        <v>143.58889415635537</v>
      </c>
      <c r="BY15" s="1">
        <v>87.761043859030934</v>
      </c>
      <c r="BZ15" s="1">
        <f t="shared" si="8"/>
        <v>85.861215205854819</v>
      </c>
      <c r="CA15" s="1">
        <f t="shared" si="9"/>
        <v>141.68906550317925</v>
      </c>
      <c r="CB15">
        <f>(A14-day2_mean)*(A15-day2_mean)</f>
        <v>487.98718912776297</v>
      </c>
      <c r="CC15">
        <f>(A14-day2_mean)*(A16-day2_mean)</f>
        <v>663.83707253045395</v>
      </c>
      <c r="CL15">
        <v>12</v>
      </c>
      <c r="CM15">
        <f t="shared" ca="1" si="14"/>
        <v>0.37864584531180989</v>
      </c>
      <c r="CN15">
        <f t="shared" ca="1" si="10"/>
        <v>111.57917200764557</v>
      </c>
    </row>
    <row r="16" spans="1:92" x14ac:dyDescent="0.35">
      <c r="A16" s="1">
        <v>102.55372646062435</v>
      </c>
      <c r="F16">
        <v>41.931206544526319</v>
      </c>
      <c r="G16" s="32">
        <f t="shared" si="2"/>
        <v>0.10482801636131579</v>
      </c>
      <c r="J16">
        <v>14</v>
      </c>
      <c r="K16">
        <v>0.10482801636131579</v>
      </c>
      <c r="L16">
        <f t="shared" si="3"/>
        <v>0.13725490196078433</v>
      </c>
      <c r="M16">
        <f t="shared" si="4"/>
        <v>3.2426885599468533E-2</v>
      </c>
      <c r="N16">
        <f t="shared" si="11"/>
        <v>-2.2622964030841061E-2</v>
      </c>
      <c r="U16">
        <v>70</v>
      </c>
      <c r="V16">
        <v>140</v>
      </c>
      <c r="W16">
        <v>280</v>
      </c>
      <c r="Y16" s="4">
        <v>70</v>
      </c>
      <c r="Z16" s="5">
        <v>2</v>
      </c>
      <c r="AB16" s="4">
        <v>140</v>
      </c>
      <c r="AC16" s="5">
        <v>3</v>
      </c>
      <c r="AE16" s="4">
        <v>280</v>
      </c>
      <c r="AF16" s="5">
        <v>2</v>
      </c>
      <c r="AH16" s="35"/>
      <c r="AI16" s="35"/>
      <c r="AJ16" s="35"/>
      <c r="AK16" s="35"/>
      <c r="AL16" s="35"/>
      <c r="AN16" s="24">
        <v>140</v>
      </c>
      <c r="AO16" s="24">
        <v>3</v>
      </c>
      <c r="AP16" s="24">
        <f t="shared" si="0"/>
        <v>2.9257945636154687</v>
      </c>
      <c r="AQ16">
        <f t="shared" si="1"/>
        <v>1.8820346641885469E-3</v>
      </c>
      <c r="AS16">
        <v>310</v>
      </c>
      <c r="AT16">
        <v>6</v>
      </c>
      <c r="AU16">
        <v>6.0494363940245464</v>
      </c>
      <c r="AV16">
        <f t="shared" si="12"/>
        <v>4.0399747926340231E-4</v>
      </c>
      <c r="AX16">
        <f t="shared" si="5"/>
        <v>14</v>
      </c>
      <c r="AY16">
        <f t="shared" si="6"/>
        <v>0.11065573770491803</v>
      </c>
      <c r="AZ16" s="1">
        <v>41.931206544526319</v>
      </c>
      <c r="BA16" s="38">
        <f t="shared" si="7"/>
        <v>27.497898641943618</v>
      </c>
      <c r="BG16" s="1"/>
      <c r="BH16" s="1">
        <f t="shared" si="13"/>
        <v>2534.9914612378479</v>
      </c>
      <c r="BI16" s="1">
        <v>137.50139302160306</v>
      </c>
      <c r="BK16">
        <v>25200</v>
      </c>
      <c r="BO16" s="4">
        <v>25200</v>
      </c>
      <c r="BP16" s="5">
        <v>4</v>
      </c>
      <c r="BX16" s="1">
        <v>229.45010936221018</v>
      </c>
      <c r="BY16" s="1">
        <v>143.58889415635537</v>
      </c>
      <c r="BZ16" s="1">
        <f t="shared" si="8"/>
        <v>-91.94871634060712</v>
      </c>
      <c r="CA16" s="1">
        <f t="shared" si="9"/>
        <v>-6.0875011347523014</v>
      </c>
      <c r="CB16">
        <f>(A15-day2_mean)*(A16-day2_mean)</f>
        <v>12794.464704630591</v>
      </c>
      <c r="CC16">
        <f>(A15-day2_mean)*(A17-day2_mean)</f>
        <v>15812.583127463424</v>
      </c>
      <c r="CL16">
        <v>13</v>
      </c>
      <c r="CM16">
        <f t="shared" ca="1" si="14"/>
        <v>0.30700304071968476</v>
      </c>
      <c r="CN16">
        <f t="shared" ca="1" si="10"/>
        <v>85.991474924406731</v>
      </c>
    </row>
    <row r="17" spans="1:92" x14ac:dyDescent="0.35">
      <c r="A17" s="1">
        <v>71.432854501636569</v>
      </c>
      <c r="F17">
        <v>42.617272786832558</v>
      </c>
      <c r="G17" s="32">
        <f t="shared" si="2"/>
        <v>0.1065431819670814</v>
      </c>
      <c r="J17">
        <v>15</v>
      </c>
      <c r="K17">
        <v>0.1065431819670814</v>
      </c>
      <c r="L17">
        <f t="shared" si="3"/>
        <v>0.14705882352941177</v>
      </c>
      <c r="M17">
        <f t="shared" si="4"/>
        <v>4.0515641562330368E-2</v>
      </c>
      <c r="N17">
        <f t="shared" si="11"/>
        <v>-3.0711719993702924E-2</v>
      </c>
      <c r="U17">
        <v>75</v>
      </c>
      <c r="V17">
        <v>150</v>
      </c>
      <c r="W17">
        <v>300</v>
      </c>
      <c r="Y17" s="4">
        <v>75</v>
      </c>
      <c r="Z17" s="5">
        <v>1</v>
      </c>
      <c r="AB17" s="4">
        <v>150</v>
      </c>
      <c r="AC17" s="5">
        <v>6</v>
      </c>
      <c r="AE17" s="4">
        <v>300</v>
      </c>
      <c r="AF17" s="5">
        <v>4</v>
      </c>
      <c r="AN17" s="23">
        <v>150</v>
      </c>
      <c r="AO17" s="23">
        <v>6</v>
      </c>
      <c r="AP17" s="23">
        <f t="shared" si="0"/>
        <v>2.8036408534158457</v>
      </c>
      <c r="AQ17">
        <f t="shared" si="1"/>
        <v>3.6440872166292428</v>
      </c>
      <c r="AS17">
        <v>350</v>
      </c>
      <c r="AT17">
        <v>7</v>
      </c>
      <c r="AU17">
        <v>5.1006922255672995</v>
      </c>
      <c r="AV17">
        <f t="shared" si="12"/>
        <v>0.70723146241572843</v>
      </c>
      <c r="AX17">
        <f t="shared" si="5"/>
        <v>15</v>
      </c>
      <c r="AY17">
        <f t="shared" si="6"/>
        <v>0.11885245901639344</v>
      </c>
      <c r="AZ17" s="1">
        <v>42.617272786832558</v>
      </c>
      <c r="BA17" s="38">
        <f t="shared" si="7"/>
        <v>29.669043001053442</v>
      </c>
      <c r="BG17" s="1"/>
      <c r="BH17" s="1">
        <f t="shared" si="13"/>
        <v>2637.5451876984721</v>
      </c>
      <c r="BI17" s="1">
        <v>102.55372646062435</v>
      </c>
      <c r="BK17">
        <v>27000</v>
      </c>
      <c r="BO17" s="4">
        <v>27000</v>
      </c>
      <c r="BP17" s="5">
        <v>5</v>
      </c>
      <c r="BX17" s="1">
        <v>137.50139302160306</v>
      </c>
      <c r="BY17" s="1">
        <v>229.45010936221018</v>
      </c>
      <c r="BZ17" s="1">
        <f t="shared" si="8"/>
        <v>-34.947666560978718</v>
      </c>
      <c r="CA17" s="1">
        <f t="shared" si="9"/>
        <v>-126.89638290158584</v>
      </c>
      <c r="CB17">
        <f>(A16-day2_mean)*(A17-day2_mean)</f>
        <v>21510.767344614636</v>
      </c>
      <c r="CC17">
        <f>(A16-day2_mean)*(A18-day2_mean)</f>
        <v>-11095.475986840698</v>
      </c>
      <c r="CL17">
        <v>14</v>
      </c>
      <c r="CM17">
        <f t="shared" ca="1" si="14"/>
        <v>0.23003744556572592</v>
      </c>
      <c r="CN17">
        <f t="shared" ca="1" si="10"/>
        <v>61.296713815334421</v>
      </c>
    </row>
    <row r="18" spans="1:92" x14ac:dyDescent="0.35">
      <c r="A18" s="1">
        <v>318.58430535346253</v>
      </c>
      <c r="F18">
        <v>43.872726558359602</v>
      </c>
      <c r="G18" s="32">
        <f t="shared" si="2"/>
        <v>0.10968181639589901</v>
      </c>
      <c r="J18">
        <v>16</v>
      </c>
      <c r="K18">
        <v>0.10968181639589901</v>
      </c>
      <c r="L18">
        <f t="shared" si="3"/>
        <v>0.15686274509803921</v>
      </c>
      <c r="M18">
        <f t="shared" si="4"/>
        <v>4.7180928702140204E-2</v>
      </c>
      <c r="N18">
        <f t="shared" si="11"/>
        <v>-3.737700713351276E-2</v>
      </c>
      <c r="U18">
        <v>80</v>
      </c>
      <c r="V18">
        <v>160</v>
      </c>
      <c r="W18">
        <v>320</v>
      </c>
      <c r="Y18" s="4">
        <v>80</v>
      </c>
      <c r="Z18" s="5">
        <v>1</v>
      </c>
      <c r="AB18" s="4">
        <v>160</v>
      </c>
      <c r="AC18" s="5">
        <v>4</v>
      </c>
      <c r="AE18" s="4">
        <v>320</v>
      </c>
      <c r="AF18" s="5">
        <v>3</v>
      </c>
      <c r="AN18" s="23">
        <v>160</v>
      </c>
      <c r="AO18" s="23">
        <v>4</v>
      </c>
      <c r="AP18" s="23">
        <f t="shared" si="0"/>
        <v>2.6865871352324628</v>
      </c>
      <c r="AQ18">
        <f t="shared" si="1"/>
        <v>0.64209841948327684</v>
      </c>
      <c r="AS18">
        <v>400</v>
      </c>
      <c r="AT18">
        <v>9</v>
      </c>
      <c r="AU18">
        <v>5.2660943534732123</v>
      </c>
      <c r="AV18">
        <f t="shared" si="12"/>
        <v>2.6475126424518494</v>
      </c>
      <c r="AX18">
        <f t="shared" si="5"/>
        <v>16</v>
      </c>
      <c r="AY18">
        <f t="shared" si="6"/>
        <v>0.12704918032786885</v>
      </c>
      <c r="AZ18" s="1">
        <v>43.872726558359602</v>
      </c>
      <c r="BA18" s="38">
        <f t="shared" si="7"/>
        <v>31.860478722961428</v>
      </c>
      <c r="BG18" s="1"/>
      <c r="BH18" s="1">
        <f t="shared" si="13"/>
        <v>2708.9780422001086</v>
      </c>
      <c r="BI18" s="1">
        <v>71.432854501636569</v>
      </c>
      <c r="BK18">
        <v>28800</v>
      </c>
      <c r="BO18" s="4">
        <v>28800</v>
      </c>
      <c r="BP18" s="5">
        <v>6</v>
      </c>
      <c r="BX18" s="1">
        <v>102.55372646062435</v>
      </c>
      <c r="BY18" s="1">
        <v>137.50139302160306</v>
      </c>
      <c r="BZ18" s="1">
        <f t="shared" si="8"/>
        <v>-31.120871958987777</v>
      </c>
      <c r="CA18" s="1">
        <f t="shared" si="9"/>
        <v>-66.068538519966495</v>
      </c>
      <c r="CB18">
        <f>(A17-day2_mean)*(A18-day2_mean)</f>
        <v>-13712.815692648272</v>
      </c>
      <c r="CC18">
        <f>(A17-day2_mean)*(A19-day2_mean)</f>
        <v>17361.361881546152</v>
      </c>
      <c r="CL18">
        <v>15</v>
      </c>
      <c r="CM18">
        <f t="shared" ca="1" si="14"/>
        <v>0.16634735227553532</v>
      </c>
      <c r="CN18">
        <f t="shared" ca="1" si="10"/>
        <v>42.661276944940312</v>
      </c>
    </row>
    <row r="19" spans="1:92" x14ac:dyDescent="0.35">
      <c r="A19" s="1">
        <v>128.00254191189438</v>
      </c>
      <c r="D19" s="1"/>
      <c r="F19">
        <v>47.986497482237148</v>
      </c>
      <c r="G19" s="32">
        <f t="shared" si="2"/>
        <v>0.11996624370559288</v>
      </c>
      <c r="J19">
        <v>17</v>
      </c>
      <c r="K19">
        <v>0.11996624370559288</v>
      </c>
      <c r="L19">
        <f t="shared" si="3"/>
        <v>0.16666666666666666</v>
      </c>
      <c r="M19">
        <f t="shared" si="4"/>
        <v>4.6700422961073781E-2</v>
      </c>
      <c r="N19">
        <f t="shared" si="11"/>
        <v>-3.6896501392446338E-2</v>
      </c>
      <c r="U19">
        <v>85</v>
      </c>
      <c r="V19">
        <v>170</v>
      </c>
      <c r="W19">
        <v>340</v>
      </c>
      <c r="Y19" s="4">
        <v>85</v>
      </c>
      <c r="Z19" s="5">
        <v>1</v>
      </c>
      <c r="AB19" s="4">
        <v>170</v>
      </c>
      <c r="AC19" s="5">
        <v>1</v>
      </c>
      <c r="AE19" s="4">
        <v>340</v>
      </c>
      <c r="AF19" s="5">
        <v>2</v>
      </c>
      <c r="AN19" s="22">
        <v>170</v>
      </c>
      <c r="AO19" s="22">
        <v>1</v>
      </c>
      <c r="AP19" s="22">
        <f t="shared" si="0"/>
        <v>2.5744204812833447</v>
      </c>
      <c r="AQ19">
        <f t="shared" si="1"/>
        <v>0.96285741583628193</v>
      </c>
      <c r="AS19">
        <v>460</v>
      </c>
      <c r="AT19">
        <v>5</v>
      </c>
      <c r="AU19">
        <v>5.0022294759648274</v>
      </c>
      <c r="AV19">
        <f t="shared" si="12"/>
        <v>9.9366954307592873E-7</v>
      </c>
      <c r="AX19">
        <f t="shared" si="5"/>
        <v>17</v>
      </c>
      <c r="AY19">
        <f t="shared" si="6"/>
        <v>0.13524590163934427</v>
      </c>
      <c r="AZ19" s="1">
        <v>47.986497482237148</v>
      </c>
      <c r="BA19" s="38">
        <f t="shared" si="7"/>
        <v>34.072588672009019</v>
      </c>
      <c r="BG19" s="1"/>
      <c r="BH19" s="1">
        <f t="shared" si="13"/>
        <v>3027.5623475535713</v>
      </c>
      <c r="BI19" s="1">
        <v>318.58430535346253</v>
      </c>
      <c r="BK19">
        <v>30600</v>
      </c>
      <c r="BO19" s="4">
        <v>30600</v>
      </c>
      <c r="BP19" s="5">
        <v>0</v>
      </c>
      <c r="BX19" s="1">
        <v>71.432854501636569</v>
      </c>
      <c r="BY19" s="1">
        <v>102.55372646062435</v>
      </c>
      <c r="BZ19" s="1">
        <f t="shared" si="8"/>
        <v>247.15145085182596</v>
      </c>
      <c r="CA19" s="1">
        <f t="shared" si="9"/>
        <v>216.03057889283818</v>
      </c>
      <c r="CB19">
        <f>(A18-day2_mean)*(A19-day2_mean)</f>
        <v>-8955.1697886674247</v>
      </c>
      <c r="CC19">
        <f>(A18-day2_mean)*(A20-day2_mean)</f>
        <v>-3372.6704793455378</v>
      </c>
      <c r="CE19" s="35"/>
      <c r="CF19" s="35"/>
      <c r="CG19" s="35"/>
      <c r="CH19" s="35"/>
      <c r="CI19" s="35"/>
      <c r="CJ19" s="35"/>
      <c r="CL19">
        <v>16</v>
      </c>
      <c r="CM19">
        <f t="shared" ca="1" si="14"/>
        <v>0.619834329486734</v>
      </c>
      <c r="CN19">
        <f t="shared" ca="1" si="10"/>
        <v>226.77874991005575</v>
      </c>
    </row>
    <row r="20" spans="1:92" ht="16" thickBot="1" x14ac:dyDescent="0.4">
      <c r="A20" s="1">
        <v>194.37995781669741</v>
      </c>
      <c r="F20">
        <v>48.795687361093314</v>
      </c>
      <c r="G20" s="32">
        <f t="shared" si="2"/>
        <v>0.12198921840273329</v>
      </c>
      <c r="J20">
        <v>18</v>
      </c>
      <c r="K20">
        <v>0.12198921840273329</v>
      </c>
      <c r="L20">
        <f t="shared" si="3"/>
        <v>0.17647058823529413</v>
      </c>
      <c r="M20">
        <f t="shared" si="4"/>
        <v>5.4481369832560841E-2</v>
      </c>
      <c r="N20">
        <f t="shared" si="11"/>
        <v>-4.467744826393337E-2</v>
      </c>
      <c r="U20">
        <v>90</v>
      </c>
      <c r="V20">
        <v>180</v>
      </c>
      <c r="W20">
        <v>360</v>
      </c>
      <c r="Y20" s="4">
        <v>90</v>
      </c>
      <c r="Z20" s="5">
        <v>1</v>
      </c>
      <c r="AB20" s="4">
        <v>180</v>
      </c>
      <c r="AC20" s="5">
        <v>3</v>
      </c>
      <c r="AE20" s="4">
        <v>360</v>
      </c>
      <c r="AF20" s="5">
        <v>5</v>
      </c>
      <c r="AN20" s="22">
        <v>180</v>
      </c>
      <c r="AO20" s="22">
        <v>3</v>
      </c>
      <c r="AP20" s="22">
        <f t="shared" si="0"/>
        <v>2.4669368536516285</v>
      </c>
      <c r="AQ20">
        <f t="shared" si="1"/>
        <v>0.11518589037826779</v>
      </c>
      <c r="AS20">
        <v>550</v>
      </c>
      <c r="AT20">
        <v>7</v>
      </c>
      <c r="AU20">
        <v>5.4679234277287696</v>
      </c>
      <c r="AV20">
        <f t="shared" si="12"/>
        <v>0.42927788845743797</v>
      </c>
      <c r="AX20">
        <f t="shared" si="5"/>
        <v>18</v>
      </c>
      <c r="AY20">
        <f t="shared" si="6"/>
        <v>0.14344262295081966</v>
      </c>
      <c r="AZ20" s="1">
        <v>48.795687361093314</v>
      </c>
      <c r="BA20" s="38">
        <f t="shared" si="7"/>
        <v>36.30576665184492</v>
      </c>
      <c r="BG20" s="1"/>
      <c r="BH20" s="1">
        <f t="shared" si="13"/>
        <v>3155.5648894654655</v>
      </c>
      <c r="BI20" s="1">
        <v>128.00254191189438</v>
      </c>
      <c r="BO20" s="6" t="s">
        <v>26</v>
      </c>
      <c r="BP20" s="6">
        <v>0</v>
      </c>
      <c r="BX20" s="1">
        <v>318.58430535346253</v>
      </c>
      <c r="BY20" s="1">
        <v>71.432854501636569</v>
      </c>
      <c r="BZ20" s="1">
        <f t="shared" si="8"/>
        <v>-190.58176344156814</v>
      </c>
      <c r="CA20" s="1">
        <f t="shared" si="9"/>
        <v>56.569687410257814</v>
      </c>
      <c r="CB20">
        <f>(A19-day2_mean)*(A20-day2_mean)</f>
        <v>4270.0313350319238</v>
      </c>
      <c r="CC20">
        <f>(A19-day2_mean)*(A21-day2_mean)</f>
        <v>16645.832018851739</v>
      </c>
      <c r="CE20" s="35"/>
      <c r="CF20" s="35"/>
      <c r="CG20" s="35"/>
      <c r="CH20" s="35"/>
      <c r="CI20" s="35"/>
      <c r="CJ20" s="35"/>
      <c r="CL20">
        <v>17</v>
      </c>
      <c r="CM20">
        <f t="shared" ca="1" si="14"/>
        <v>0.33615110727439157</v>
      </c>
      <c r="CN20">
        <f t="shared" ca="1" si="10"/>
        <v>96.067411158500946</v>
      </c>
    </row>
    <row r="21" spans="1:92" x14ac:dyDescent="0.35">
      <c r="A21" s="1">
        <v>78.152746237708087</v>
      </c>
      <c r="F21">
        <v>50.989789939841501</v>
      </c>
      <c r="G21" s="32">
        <f t="shared" si="2"/>
        <v>0.12747447484960375</v>
      </c>
      <c r="J21">
        <v>19</v>
      </c>
      <c r="K21">
        <v>0.12747447484960375</v>
      </c>
      <c r="L21">
        <f t="shared" si="3"/>
        <v>0.18627450980392157</v>
      </c>
      <c r="M21">
        <f t="shared" si="4"/>
        <v>5.880003495431782E-2</v>
      </c>
      <c r="N21">
        <f t="shared" si="11"/>
        <v>-4.8996113385690376E-2</v>
      </c>
      <c r="U21">
        <v>95</v>
      </c>
      <c r="V21">
        <v>190</v>
      </c>
      <c r="W21">
        <v>380</v>
      </c>
      <c r="Y21" s="4">
        <v>95</v>
      </c>
      <c r="Z21" s="5">
        <v>1</v>
      </c>
      <c r="AB21" s="4">
        <v>190</v>
      </c>
      <c r="AC21" s="5">
        <v>1</v>
      </c>
      <c r="AE21" s="4">
        <v>380</v>
      </c>
      <c r="AF21" s="5">
        <v>1</v>
      </c>
      <c r="AN21" s="30">
        <v>190</v>
      </c>
      <c r="AO21" s="30">
        <v>1</v>
      </c>
      <c r="AP21" s="30">
        <f t="shared" si="0"/>
        <v>2.3639407331279099</v>
      </c>
      <c r="AQ21">
        <f t="shared" si="1"/>
        <v>0.78696318288147205</v>
      </c>
      <c r="AS21">
        <v>690</v>
      </c>
      <c r="AT21">
        <v>2</v>
      </c>
      <c r="AU21">
        <v>5.2538827734569225</v>
      </c>
      <c r="AV21">
        <f t="shared" si="12"/>
        <v>2.0152244653972815</v>
      </c>
      <c r="AX21">
        <f t="shared" si="5"/>
        <v>19</v>
      </c>
      <c r="AY21">
        <f t="shared" si="6"/>
        <v>0.15163934426229508</v>
      </c>
      <c r="AZ21" s="1">
        <v>50.989789939841501</v>
      </c>
      <c r="BA21" s="38">
        <f t="shared" si="7"/>
        <v>38.560417826183674</v>
      </c>
      <c r="BG21" s="1"/>
      <c r="BH21" s="1">
        <f t="shared" si="13"/>
        <v>3349.9448472821628</v>
      </c>
      <c r="BI21" s="1">
        <v>194.37995781669741</v>
      </c>
      <c r="BX21" s="1">
        <v>128.00254191189438</v>
      </c>
      <c r="BY21" s="1">
        <v>318.58430535346253</v>
      </c>
      <c r="BZ21" s="1">
        <f t="shared" si="8"/>
        <v>66.37741590480303</v>
      </c>
      <c r="CA21" s="1">
        <f t="shared" si="9"/>
        <v>-124.20434753676511</v>
      </c>
      <c r="CB21">
        <f>(A20-day2_mean)*(A21-day2_mean)</f>
        <v>6269.1057321069575</v>
      </c>
      <c r="CC21">
        <f>(A20-day2_mean)*(A22-day2_mean)</f>
        <v>3126.9344439567271</v>
      </c>
      <c r="CL21">
        <v>18</v>
      </c>
      <c r="CM21">
        <f t="shared" ca="1" si="14"/>
        <v>0.96788714705102274</v>
      </c>
      <c r="CN21">
        <f t="shared" ca="1" si="10"/>
        <v>806.26581454682639</v>
      </c>
    </row>
    <row r="22" spans="1:92" x14ac:dyDescent="0.35">
      <c r="A22" s="1">
        <v>156.50730718689948</v>
      </c>
      <c r="F22">
        <v>51.726287356523123</v>
      </c>
      <c r="G22" s="32">
        <f t="shared" si="2"/>
        <v>0.12931571839130782</v>
      </c>
      <c r="J22">
        <v>20</v>
      </c>
      <c r="K22">
        <v>0.12931571839130782</v>
      </c>
      <c r="L22">
        <f t="shared" si="3"/>
        <v>0.19607843137254902</v>
      </c>
      <c r="M22">
        <f t="shared" si="4"/>
        <v>6.6762712981241201E-2</v>
      </c>
      <c r="N22">
        <f t="shared" si="11"/>
        <v>-5.6958791412613757E-2</v>
      </c>
      <c r="U22">
        <v>100</v>
      </c>
      <c r="V22">
        <v>200</v>
      </c>
      <c r="W22">
        <v>400</v>
      </c>
      <c r="Y22" s="4">
        <v>100</v>
      </c>
      <c r="Z22" s="5">
        <v>1</v>
      </c>
      <c r="AB22" s="4">
        <v>200</v>
      </c>
      <c r="AC22" s="5">
        <v>4</v>
      </c>
      <c r="AE22" s="4">
        <v>400</v>
      </c>
      <c r="AF22" s="5">
        <v>6</v>
      </c>
      <c r="AN22" s="30">
        <v>200</v>
      </c>
      <c r="AO22" s="30">
        <v>4</v>
      </c>
      <c r="AP22" s="30">
        <f t="shared" si="0"/>
        <v>2.2652447635494113</v>
      </c>
      <c r="AQ22">
        <f t="shared" si="1"/>
        <v>1.32849914447097</v>
      </c>
      <c r="AS22">
        <v>1080</v>
      </c>
      <c r="AT22">
        <v>6</v>
      </c>
      <c r="AU22">
        <v>5.2133896251698051</v>
      </c>
      <c r="AV22">
        <f t="shared" si="12"/>
        <v>0.11868590807086403</v>
      </c>
      <c r="AX22">
        <f t="shared" si="5"/>
        <v>20</v>
      </c>
      <c r="AY22">
        <f t="shared" si="6"/>
        <v>0.1598360655737705</v>
      </c>
      <c r="AZ22" s="1">
        <v>51.726287356523123</v>
      </c>
      <c r="BA22" s="38">
        <f t="shared" si="7"/>
        <v>40.836959159990194</v>
      </c>
      <c r="BG22" s="1"/>
      <c r="BH22" s="1">
        <f t="shared" si="13"/>
        <v>3428.0975935198708</v>
      </c>
      <c r="BI22" s="1">
        <v>78.152746237708087</v>
      </c>
      <c r="BX22" s="1">
        <v>194.37995781669741</v>
      </c>
      <c r="BY22" s="1">
        <v>128.00254191189438</v>
      </c>
      <c r="BZ22" s="1">
        <f t="shared" si="8"/>
        <v>-116.22721157898933</v>
      </c>
      <c r="CA22" s="1">
        <f t="shared" si="9"/>
        <v>-49.849795674186296</v>
      </c>
      <c r="CB22">
        <f>(A21-day2_mean)*(A22-day2_mean)</f>
        <v>12189.705743149098</v>
      </c>
      <c r="CC22">
        <f>(A21-day2_mean)*(A23-day2_mean)</f>
        <v>-43148.035362398281</v>
      </c>
      <c r="CL22">
        <v>19</v>
      </c>
      <c r="CM22">
        <f t="shared" ca="1" si="14"/>
        <v>0.16974115154427782</v>
      </c>
      <c r="CN22">
        <f t="shared" ca="1" si="10"/>
        <v>43.617800965299523</v>
      </c>
    </row>
    <row r="23" spans="1:92" ht="16" thickBot="1" x14ac:dyDescent="0.4">
      <c r="A23" s="1">
        <v>510.48949338827822</v>
      </c>
      <c r="F23">
        <v>51.76948641274933</v>
      </c>
      <c r="G23" s="32">
        <f t="shared" si="2"/>
        <v>0.12942371603187333</v>
      </c>
      <c r="J23">
        <v>21</v>
      </c>
      <c r="K23">
        <v>0.12942371603187333</v>
      </c>
      <c r="L23">
        <f t="shared" si="3"/>
        <v>0.20588235294117646</v>
      </c>
      <c r="M23">
        <f t="shared" si="4"/>
        <v>7.6458636909303129E-2</v>
      </c>
      <c r="N23">
        <f t="shared" si="11"/>
        <v>-6.6654715340675685E-2</v>
      </c>
      <c r="U23">
        <v>105</v>
      </c>
      <c r="V23">
        <v>210</v>
      </c>
      <c r="W23">
        <v>420</v>
      </c>
      <c r="Y23" s="4">
        <v>105</v>
      </c>
      <c r="Z23" s="5">
        <v>1</v>
      </c>
      <c r="AB23" s="4">
        <v>210</v>
      </c>
      <c r="AC23" s="5">
        <v>5</v>
      </c>
      <c r="AE23" s="4">
        <v>420</v>
      </c>
      <c r="AF23" s="5">
        <v>3</v>
      </c>
      <c r="AN23" s="30">
        <v>210</v>
      </c>
      <c r="AO23" s="30">
        <v>5</v>
      </c>
      <c r="AP23" s="30">
        <f t="shared" si="0"/>
        <v>2.1706694109874434</v>
      </c>
      <c r="AQ23">
        <f t="shared" si="1"/>
        <v>3.6878538672918384</v>
      </c>
      <c r="AS23" s="6" t="s">
        <v>26</v>
      </c>
      <c r="AT23" s="6">
        <v>0</v>
      </c>
      <c r="AX23">
        <f t="shared" si="5"/>
        <v>21</v>
      </c>
      <c r="AY23">
        <f t="shared" si="6"/>
        <v>0.16803278688524589</v>
      </c>
      <c r="AZ23" s="1">
        <v>51.76948641274933</v>
      </c>
      <c r="BA23" s="38">
        <f t="shared" si="7"/>
        <v>43.135819882292118</v>
      </c>
      <c r="BG23" s="1"/>
      <c r="BH23" s="1">
        <f t="shared" si="13"/>
        <v>3584.6049007067704</v>
      </c>
      <c r="BI23" s="1">
        <v>156.50730718689948</v>
      </c>
      <c r="BX23" s="1">
        <v>78.152746237708087</v>
      </c>
      <c r="BY23" s="1">
        <v>194.37995781669741</v>
      </c>
      <c r="BZ23" s="1">
        <f t="shared" si="8"/>
        <v>78.354560949191395</v>
      </c>
      <c r="CA23" s="1">
        <f t="shared" si="9"/>
        <v>-37.872650629797931</v>
      </c>
      <c r="CB23">
        <f>(A22-day2_mean)*(A23-day2_mean)</f>
        <v>-21521.582778984495</v>
      </c>
      <c r="CC23">
        <f>(A22-day2_mean)*(A24-day2_mean)</f>
        <v>-8873.344012545218</v>
      </c>
      <c r="CL23">
        <v>20</v>
      </c>
      <c r="CM23">
        <f t="shared" ca="1" si="14"/>
        <v>0.42028730413747895</v>
      </c>
      <c r="CN23">
        <f t="shared" ca="1" si="10"/>
        <v>127.84485138118133</v>
      </c>
    </row>
    <row r="24" spans="1:92" x14ac:dyDescent="0.35">
      <c r="A24" s="1">
        <v>348.27978129507795</v>
      </c>
      <c r="F24">
        <v>51.872601268368939</v>
      </c>
      <c r="G24" s="32">
        <f t="shared" si="2"/>
        <v>0.12968150317092234</v>
      </c>
      <c r="J24">
        <v>22</v>
      </c>
      <c r="K24">
        <v>0.12968150317092234</v>
      </c>
      <c r="L24">
        <f t="shared" si="3"/>
        <v>0.21568627450980393</v>
      </c>
      <c r="M24">
        <f t="shared" si="4"/>
        <v>8.6004771338881597E-2</v>
      </c>
      <c r="N24">
        <f t="shared" si="11"/>
        <v>-7.6200849770254125E-2</v>
      </c>
      <c r="U24">
        <v>110</v>
      </c>
      <c r="V24">
        <v>220</v>
      </c>
      <c r="W24">
        <v>440</v>
      </c>
      <c r="Y24" s="4">
        <v>110</v>
      </c>
      <c r="Z24" s="5">
        <v>2</v>
      </c>
      <c r="AB24" s="4">
        <v>220</v>
      </c>
      <c r="AC24" s="5">
        <v>0</v>
      </c>
      <c r="AE24" s="4">
        <v>440</v>
      </c>
      <c r="AF24" s="5">
        <v>1</v>
      </c>
      <c r="AN24" s="29">
        <v>220</v>
      </c>
      <c r="AO24" s="29">
        <v>0</v>
      </c>
      <c r="AP24" s="29">
        <f t="shared" si="0"/>
        <v>2.0800426371646004</v>
      </c>
      <c r="AQ24">
        <f t="shared" si="1"/>
        <v>2.0800426371646004</v>
      </c>
      <c r="AX24">
        <f t="shared" si="5"/>
        <v>22</v>
      </c>
      <c r="AY24">
        <f t="shared" si="6"/>
        <v>0.17622950819672131</v>
      </c>
      <c r="AZ24" s="1">
        <v>51.872601268368939</v>
      </c>
      <c r="BA24" s="38">
        <f t="shared" si="7"/>
        <v>45.457441971904714</v>
      </c>
      <c r="BG24" s="1"/>
      <c r="BH24" s="1">
        <f t="shared" si="13"/>
        <v>4095.0943940950488</v>
      </c>
      <c r="BI24" s="1">
        <v>510.48949338827822</v>
      </c>
      <c r="BX24" s="1">
        <v>156.50730718689948</v>
      </c>
      <c r="BY24" s="1">
        <v>78.152746237708087</v>
      </c>
      <c r="BZ24" s="1">
        <f t="shared" si="8"/>
        <v>353.98218620137874</v>
      </c>
      <c r="CA24" s="1">
        <f t="shared" si="9"/>
        <v>432.33674715057015</v>
      </c>
      <c r="CB24">
        <f>(A23-day2_mean)*(A24-day2_mean)</f>
        <v>31409.073303611669</v>
      </c>
      <c r="CC24">
        <f>(A23-day2_mean)*(A25-day2_mean)</f>
        <v>-46279.540413538271</v>
      </c>
      <c r="CL24">
        <v>21</v>
      </c>
      <c r="CM24">
        <f t="shared" ca="1" si="14"/>
        <v>0.68254940989391155</v>
      </c>
      <c r="CN24">
        <f t="shared" ca="1" si="10"/>
        <v>269.05230990991862</v>
      </c>
    </row>
    <row r="25" spans="1:92" x14ac:dyDescent="0.35">
      <c r="A25" s="1">
        <v>66.807024952820541</v>
      </c>
      <c r="F25">
        <v>53.27079516664449</v>
      </c>
      <c r="G25" s="32">
        <f t="shared" si="2"/>
        <v>0.13317698791661123</v>
      </c>
      <c r="J25">
        <v>23</v>
      </c>
      <c r="K25">
        <v>0.13317698791661123</v>
      </c>
      <c r="L25">
        <f t="shared" si="3"/>
        <v>0.22549019607843138</v>
      </c>
      <c r="M25">
        <f t="shared" si="4"/>
        <v>9.2313208161820148E-2</v>
      </c>
      <c r="N25">
        <f t="shared" si="11"/>
        <v>-8.2509286593192704E-2</v>
      </c>
      <c r="U25">
        <v>115</v>
      </c>
      <c r="V25">
        <v>230</v>
      </c>
      <c r="W25">
        <v>460</v>
      </c>
      <c r="Y25" s="4">
        <v>115</v>
      </c>
      <c r="Z25" s="5">
        <v>1</v>
      </c>
      <c r="AB25" s="4">
        <v>230</v>
      </c>
      <c r="AC25" s="5">
        <v>2</v>
      </c>
      <c r="AE25" s="4">
        <v>460</v>
      </c>
      <c r="AF25" s="5">
        <v>1</v>
      </c>
      <c r="AN25" s="29">
        <v>230</v>
      </c>
      <c r="AO25" s="29">
        <v>2</v>
      </c>
      <c r="AP25" s="29">
        <f t="shared" si="0"/>
        <v>1.993199586506555</v>
      </c>
      <c r="AQ25">
        <f t="shared" si="1"/>
        <v>2.3201702426038583E-5</v>
      </c>
      <c r="AS25" s="2" t="s">
        <v>32</v>
      </c>
      <c r="AT25">
        <f>SUM(AV4:AV21)</f>
        <v>24.780411983817558</v>
      </c>
      <c r="AX25">
        <f t="shared" si="5"/>
        <v>23</v>
      </c>
      <c r="AY25">
        <f t="shared" si="6"/>
        <v>0.18442622950819673</v>
      </c>
      <c r="AZ25" s="1">
        <v>53.27079516664449</v>
      </c>
      <c r="BA25" s="38">
        <f t="shared" si="7"/>
        <v>47.80228066744322</v>
      </c>
      <c r="BG25" s="1"/>
      <c r="BH25" s="1">
        <f t="shared" si="13"/>
        <v>4443.3741753901268</v>
      </c>
      <c r="BI25" s="1">
        <v>348.27978129507795</v>
      </c>
      <c r="BX25" s="1">
        <v>510.48949338827822</v>
      </c>
      <c r="BY25" s="1">
        <v>156.50730718689948</v>
      </c>
      <c r="BZ25" s="1">
        <f t="shared" si="8"/>
        <v>-162.20971209320027</v>
      </c>
      <c r="CA25" s="1">
        <f t="shared" si="9"/>
        <v>191.77247410817847</v>
      </c>
      <c r="CB25">
        <f>(A24-day2_mean)*(A25-day2_mean)</f>
        <v>-19081.04469123024</v>
      </c>
      <c r="CC25">
        <f>(A24-day2_mean)*(A26-day2_mean)</f>
        <v>6285.3264335855756</v>
      </c>
      <c r="CL25">
        <v>22</v>
      </c>
      <c r="CM25">
        <f t="shared" ca="1" si="14"/>
        <v>0.69728668930147397</v>
      </c>
      <c r="CN25">
        <f t="shared" ca="1" si="10"/>
        <v>280.19864135742984</v>
      </c>
    </row>
    <row r="26" spans="1:92" x14ac:dyDescent="0.35">
      <c r="A26" s="1">
        <v>289.71429082726303</v>
      </c>
      <c r="F26">
        <v>53.291138946196249</v>
      </c>
      <c r="G26" s="32">
        <f t="shared" si="2"/>
        <v>0.13322784736549062</v>
      </c>
      <c r="J26">
        <v>24</v>
      </c>
      <c r="K26">
        <v>0.13322784736549062</v>
      </c>
      <c r="L26">
        <f t="shared" si="3"/>
        <v>0.23529411764705882</v>
      </c>
      <c r="M26">
        <f t="shared" si="4"/>
        <v>0.1020662702815682</v>
      </c>
      <c r="N26">
        <f t="shared" si="11"/>
        <v>-9.2262348712940756E-2</v>
      </c>
      <c r="U26">
        <v>120</v>
      </c>
      <c r="V26">
        <v>240</v>
      </c>
      <c r="W26">
        <v>480</v>
      </c>
      <c r="Y26" s="4">
        <v>120</v>
      </c>
      <c r="Z26" s="5">
        <v>0</v>
      </c>
      <c r="AB26" s="4">
        <v>240</v>
      </c>
      <c r="AC26" s="5">
        <v>3</v>
      </c>
      <c r="AE26" s="4">
        <v>480</v>
      </c>
      <c r="AF26" s="5">
        <v>1</v>
      </c>
      <c r="AN26" s="29">
        <v>240</v>
      </c>
      <c r="AO26" s="29">
        <v>3</v>
      </c>
      <c r="AP26" s="29">
        <f t="shared" si="0"/>
        <v>1.9099822862600158</v>
      </c>
      <c r="AQ26">
        <f t="shared" si="1"/>
        <v>0.62206787194527668</v>
      </c>
      <c r="AS26" s="2" t="s">
        <v>33</v>
      </c>
      <c r="AT26">
        <f>21-1-1</f>
        <v>19</v>
      </c>
      <c r="AX26">
        <f t="shared" si="5"/>
        <v>24</v>
      </c>
      <c r="AY26">
        <f t="shared" si="6"/>
        <v>0.19262295081967212</v>
      </c>
      <c r="AZ26" s="1">
        <v>53.291138946196249</v>
      </c>
      <c r="BA26" s="38">
        <f t="shared" si="7"/>
        <v>50.170805003094642</v>
      </c>
      <c r="BG26" s="1"/>
      <c r="BH26" s="1">
        <f t="shared" si="13"/>
        <v>4510.1812003429477</v>
      </c>
      <c r="BI26" s="1">
        <v>66.807024952820541</v>
      </c>
      <c r="BX26" s="1">
        <v>348.27978129507795</v>
      </c>
      <c r="BY26" s="1">
        <v>510.48949338827822</v>
      </c>
      <c r="BZ26" s="1">
        <f t="shared" si="8"/>
        <v>-281.47275634225741</v>
      </c>
      <c r="CA26" s="1">
        <f t="shared" si="9"/>
        <v>-443.68246843545768</v>
      </c>
      <c r="CB26">
        <f>(A25-day2_mean)*(A26-day2_mean)</f>
        <v>-9261.082486695208</v>
      </c>
      <c r="CC26">
        <f>(A25-day2_mean)*(A27-day2_mean)</f>
        <v>-11392.747551524697</v>
      </c>
      <c r="CL26">
        <v>23</v>
      </c>
      <c r="CM26">
        <f t="shared" ca="1" si="14"/>
        <v>0.67711605687793297</v>
      </c>
      <c r="CN26">
        <f t="shared" ca="1" si="10"/>
        <v>265.07297244225981</v>
      </c>
    </row>
    <row r="27" spans="1:92" x14ac:dyDescent="0.35">
      <c r="A27" s="1">
        <v>302.42737540280154</v>
      </c>
      <c r="F27">
        <v>53.493495257229718</v>
      </c>
      <c r="G27" s="32">
        <f t="shared" si="2"/>
        <v>0.13373373814307429</v>
      </c>
      <c r="J27">
        <v>25</v>
      </c>
      <c r="K27">
        <v>0.13373373814307429</v>
      </c>
      <c r="L27">
        <f t="shared" si="3"/>
        <v>0.24509803921568626</v>
      </c>
      <c r="M27">
        <f t="shared" si="4"/>
        <v>0.11136430107261197</v>
      </c>
      <c r="N27">
        <f t="shared" si="11"/>
        <v>-0.10156037950398453</v>
      </c>
      <c r="U27">
        <v>125</v>
      </c>
      <c r="V27">
        <v>250</v>
      </c>
      <c r="W27">
        <v>500</v>
      </c>
      <c r="Y27" s="4">
        <v>125</v>
      </c>
      <c r="Z27" s="5">
        <v>2</v>
      </c>
      <c r="AB27" s="4">
        <v>250</v>
      </c>
      <c r="AC27" s="5">
        <v>0</v>
      </c>
      <c r="AE27" s="4">
        <v>500</v>
      </c>
      <c r="AF27" s="5">
        <v>1</v>
      </c>
      <c r="AN27" s="28">
        <v>250</v>
      </c>
      <c r="AO27" s="28">
        <v>0</v>
      </c>
      <c r="AP27" s="28">
        <f t="shared" si="0"/>
        <v>1.8302393591305282</v>
      </c>
      <c r="AQ27">
        <f t="shared" si="1"/>
        <v>1.8302393591305282</v>
      </c>
      <c r="AS27" s="2" t="s">
        <v>34</v>
      </c>
      <c r="AT27" t="s">
        <v>35</v>
      </c>
      <c r="AX27">
        <f t="shared" si="5"/>
        <v>25</v>
      </c>
      <c r="AY27">
        <f t="shared" si="6"/>
        <v>0.20081967213114754</v>
      </c>
      <c r="AZ27" s="1">
        <v>53.493495257229718</v>
      </c>
      <c r="BA27" s="38">
        <f t="shared" si="7"/>
        <v>52.563498371726297</v>
      </c>
      <c r="BG27" s="1"/>
      <c r="BH27" s="1">
        <f t="shared" si="13"/>
        <v>4799.8954911702103</v>
      </c>
      <c r="BI27" s="1">
        <v>289.71429082726303</v>
      </c>
      <c r="BX27" s="1">
        <v>66.807024952820541</v>
      </c>
      <c r="BY27" s="1">
        <v>348.27978129507795</v>
      </c>
      <c r="BZ27" s="1">
        <f t="shared" si="8"/>
        <v>222.90726587444249</v>
      </c>
      <c r="CA27" s="1">
        <f t="shared" si="9"/>
        <v>-58.565490467814925</v>
      </c>
      <c r="CB27">
        <f>(A26-day2_mean)*(A27-day2_mean)</f>
        <v>3752.7891420786086</v>
      </c>
      <c r="CC27">
        <f>(A26-day2_mean)*(A28-day2_mean)</f>
        <v>-2390.8020205460512</v>
      </c>
      <c r="CL27">
        <v>24</v>
      </c>
      <c r="CM27">
        <f t="shared" ca="1" si="14"/>
        <v>0.75446574509369568</v>
      </c>
      <c r="CN27">
        <f t="shared" ca="1" si="10"/>
        <v>329.28736462259286</v>
      </c>
    </row>
    <row r="28" spans="1:92" x14ac:dyDescent="0.35">
      <c r="A28" s="1">
        <v>191.19567248985226</v>
      </c>
      <c r="F28">
        <v>54.064841794677179</v>
      </c>
      <c r="G28" s="32">
        <f t="shared" si="2"/>
        <v>0.13516210448669294</v>
      </c>
      <c r="J28">
        <v>26</v>
      </c>
      <c r="K28">
        <v>0.13516210448669294</v>
      </c>
      <c r="L28">
        <f t="shared" si="3"/>
        <v>0.25490196078431371</v>
      </c>
      <c r="M28">
        <f t="shared" si="4"/>
        <v>0.11973985629762077</v>
      </c>
      <c r="N28">
        <f t="shared" si="11"/>
        <v>-0.10993593472899332</v>
      </c>
      <c r="U28">
        <v>130</v>
      </c>
      <c r="V28">
        <v>260</v>
      </c>
      <c r="W28">
        <v>520</v>
      </c>
      <c r="Y28" s="4">
        <v>130</v>
      </c>
      <c r="Z28" s="5">
        <v>3</v>
      </c>
      <c r="AB28" s="4">
        <v>260</v>
      </c>
      <c r="AC28" s="5">
        <v>1</v>
      </c>
      <c r="AE28" s="4">
        <v>520</v>
      </c>
      <c r="AF28" s="5">
        <v>2</v>
      </c>
      <c r="AN28" s="28">
        <v>260</v>
      </c>
      <c r="AO28" s="28">
        <v>1</v>
      </c>
      <c r="AP28" s="28">
        <f t="shared" si="0"/>
        <v>1.7538257479182451</v>
      </c>
      <c r="AQ28">
        <f t="shared" si="1"/>
        <v>0.32400782055971433</v>
      </c>
      <c r="AS28" s="2" t="s">
        <v>70</v>
      </c>
      <c r="AT28" s="9">
        <f>CHIINV(0.05,19)</f>
        <v>30.143527205646155</v>
      </c>
      <c r="AX28">
        <f t="shared" si="5"/>
        <v>26</v>
      </c>
      <c r="AY28">
        <f t="shared" si="6"/>
        <v>0.20901639344262296</v>
      </c>
      <c r="AZ28" s="1">
        <v>54.064841794677179</v>
      </c>
      <c r="BA28" s="38">
        <f t="shared" si="7"/>
        <v>54.980859117022121</v>
      </c>
      <c r="BG28" s="1"/>
      <c r="BH28" s="1">
        <f t="shared" si="13"/>
        <v>5102.3228665730121</v>
      </c>
      <c r="BI28" s="1">
        <v>302.42737540280154</v>
      </c>
      <c r="BX28" s="1">
        <v>289.71429082726303</v>
      </c>
      <c r="BY28" s="1">
        <v>66.807024952820541</v>
      </c>
      <c r="BZ28" s="1">
        <f t="shared" si="8"/>
        <v>12.713084575538517</v>
      </c>
      <c r="CA28" s="1">
        <f t="shared" si="9"/>
        <v>235.620350449981</v>
      </c>
      <c r="CB28">
        <f>(A27-day2_mean)*(A28-day2_mean)</f>
        <v>-2941.1036890004052</v>
      </c>
      <c r="CC28">
        <f>(A27-day2_mean)*(A29-day2_mean)</f>
        <v>-2330.2512809126893</v>
      </c>
      <c r="CL28">
        <v>25</v>
      </c>
      <c r="CM28">
        <f t="shared" ca="1" si="14"/>
        <v>0.22812846003289755</v>
      </c>
      <c r="CN28">
        <f t="shared" ca="1" si="10"/>
        <v>60.716077007820473</v>
      </c>
    </row>
    <row r="29" spans="1:92" x14ac:dyDescent="0.35">
      <c r="A29" s="1">
        <v>200.1860069292492</v>
      </c>
      <c r="F29">
        <v>55.797977222896705</v>
      </c>
      <c r="G29" s="32">
        <f t="shared" si="2"/>
        <v>0.13949494305724175</v>
      </c>
      <c r="J29">
        <v>27</v>
      </c>
      <c r="K29">
        <v>0.13949494305724175</v>
      </c>
      <c r="L29">
        <f t="shared" si="3"/>
        <v>0.26470588235294118</v>
      </c>
      <c r="M29">
        <f t="shared" si="4"/>
        <v>0.12521093929569943</v>
      </c>
      <c r="N29">
        <f t="shared" si="11"/>
        <v>-0.11540701772707196</v>
      </c>
      <c r="U29">
        <v>135</v>
      </c>
      <c r="V29">
        <v>270</v>
      </c>
      <c r="W29">
        <v>540</v>
      </c>
      <c r="Y29" s="4">
        <v>135</v>
      </c>
      <c r="Z29" s="5">
        <v>1</v>
      </c>
      <c r="AB29" s="4">
        <v>270</v>
      </c>
      <c r="AC29" s="5">
        <v>1</v>
      </c>
      <c r="AE29" s="4">
        <v>540</v>
      </c>
      <c r="AF29" s="5">
        <v>2</v>
      </c>
      <c r="AN29" s="28">
        <v>270</v>
      </c>
      <c r="AO29" s="28">
        <v>1</v>
      </c>
      <c r="AP29" s="28">
        <f t="shared" si="0"/>
        <v>1.6806024516499409</v>
      </c>
      <c r="AQ29">
        <f t="shared" si="1"/>
        <v>0.27562716973139106</v>
      </c>
      <c r="AX29">
        <f t="shared" si="5"/>
        <v>27</v>
      </c>
      <c r="AY29">
        <f t="shared" si="6"/>
        <v>0.21721311475409835</v>
      </c>
      <c r="AZ29" s="1">
        <v>55.797977222896705</v>
      </c>
      <c r="BA29" s="38">
        <f t="shared" si="7"/>
        <v>57.423401156460642</v>
      </c>
      <c r="BG29" s="1"/>
      <c r="BH29" s="1">
        <f t="shared" si="13"/>
        <v>5293.518539062864</v>
      </c>
      <c r="BI29" s="1">
        <v>191.19567248985226</v>
      </c>
      <c r="BX29" s="1">
        <v>302.42737540280154</v>
      </c>
      <c r="BY29" s="1">
        <v>289.71429082726303</v>
      </c>
      <c r="BZ29" s="1">
        <f t="shared" si="8"/>
        <v>-111.23170291294929</v>
      </c>
      <c r="CA29" s="1">
        <f t="shared" si="9"/>
        <v>-98.518618337410771</v>
      </c>
      <c r="CB29">
        <f>(A28-day2_mean)*(A29-day2_mean)</f>
        <v>1484.5410333127061</v>
      </c>
      <c r="CC29">
        <f>(A28-day2_mean)*(A30-day2_mean)</f>
        <v>-3592.3574247972492</v>
      </c>
      <c r="CL29">
        <v>26</v>
      </c>
      <c r="CM29">
        <f t="shared" ca="1" si="14"/>
        <v>0.70640349185471352</v>
      </c>
      <c r="CN29">
        <f t="shared" ca="1" si="10"/>
        <v>287.3690478884929</v>
      </c>
    </row>
    <row r="30" spans="1:92" x14ac:dyDescent="0.35">
      <c r="A30" s="1">
        <v>317.47265746886427</v>
      </c>
      <c r="F30">
        <v>56.714140052134731</v>
      </c>
      <c r="G30" s="32">
        <f t="shared" si="2"/>
        <v>0.14178535013033683</v>
      </c>
      <c r="J30">
        <v>28</v>
      </c>
      <c r="K30">
        <v>0.14178535013033683</v>
      </c>
      <c r="L30">
        <f t="shared" si="3"/>
        <v>0.27450980392156865</v>
      </c>
      <c r="M30">
        <f t="shared" si="4"/>
        <v>0.13272445379123182</v>
      </c>
      <c r="N30">
        <f t="shared" si="11"/>
        <v>-0.12292053222260435</v>
      </c>
      <c r="U30">
        <v>140</v>
      </c>
      <c r="V30">
        <v>280</v>
      </c>
      <c r="W30">
        <v>560</v>
      </c>
      <c r="Y30" s="4">
        <v>140</v>
      </c>
      <c r="Z30" s="5">
        <v>2</v>
      </c>
      <c r="AB30" s="4">
        <v>280</v>
      </c>
      <c r="AC30" s="5">
        <v>1</v>
      </c>
      <c r="AE30" s="4">
        <v>560</v>
      </c>
      <c r="AF30" s="5">
        <v>2</v>
      </c>
      <c r="AH30" s="35"/>
      <c r="AI30" s="35"/>
      <c r="AJ30" s="35"/>
      <c r="AK30" s="35"/>
      <c r="AL30" s="35"/>
      <c r="AN30" s="27">
        <v>280</v>
      </c>
      <c r="AO30" s="27">
        <v>1</v>
      </c>
      <c r="AP30" s="27">
        <f t="shared" si="0"/>
        <v>1.6104362727279498</v>
      </c>
      <c r="AQ30">
        <f t="shared" si="1"/>
        <v>0.23138602214341733</v>
      </c>
      <c r="AS30" s="3" t="s">
        <v>72</v>
      </c>
      <c r="AX30">
        <f t="shared" si="5"/>
        <v>28</v>
      </c>
      <c r="AY30">
        <f t="shared" si="6"/>
        <v>0.22540983606557377</v>
      </c>
      <c r="AZ30" s="1">
        <v>56.714140052134731</v>
      </c>
      <c r="BA30" s="38">
        <f t="shared" si="7"/>
        <v>59.891654637083832</v>
      </c>
      <c r="BG30" s="1"/>
      <c r="BH30" s="1">
        <f t="shared" si="13"/>
        <v>5493.7045459921128</v>
      </c>
      <c r="BI30" s="1">
        <v>200.1860069292492</v>
      </c>
      <c r="BX30" s="1">
        <v>191.19567248985226</v>
      </c>
      <c r="BY30" s="1">
        <v>302.42737540280154</v>
      </c>
      <c r="BZ30" s="1">
        <f t="shared" si="8"/>
        <v>8.9903344393969462</v>
      </c>
      <c r="CA30" s="1">
        <f t="shared" si="9"/>
        <v>-102.24136847355234</v>
      </c>
      <c r="CB30">
        <f>(A29-day2_mean)*(A30-day2_mean)</f>
        <v>-2846.242899200568</v>
      </c>
      <c r="CC30">
        <f>(A29-day2_mean)*(A31-day2_mean)</f>
        <v>7940.3908064588604</v>
      </c>
      <c r="CL30">
        <v>27</v>
      </c>
      <c r="CM30">
        <f t="shared" ca="1" si="14"/>
        <v>0.97198165719706575</v>
      </c>
      <c r="CN30">
        <f t="shared" ca="1" si="10"/>
        <v>838.24843443330519</v>
      </c>
    </row>
    <row r="31" spans="1:92" x14ac:dyDescent="0.35">
      <c r="A31" s="1">
        <v>2.9560240719185678</v>
      </c>
      <c r="F31">
        <v>60.110043570979101</v>
      </c>
      <c r="G31" s="32">
        <f t="shared" si="2"/>
        <v>0.15027510892744775</v>
      </c>
      <c r="J31">
        <v>29</v>
      </c>
      <c r="K31">
        <v>0.15027510892744775</v>
      </c>
      <c r="L31">
        <f t="shared" si="3"/>
        <v>0.28431372549019607</v>
      </c>
      <c r="M31">
        <f t="shared" si="4"/>
        <v>0.13403861656274832</v>
      </c>
      <c r="N31">
        <f t="shared" si="11"/>
        <v>-0.1242346949941209</v>
      </c>
      <c r="U31">
        <v>145</v>
      </c>
      <c r="V31">
        <v>290</v>
      </c>
      <c r="W31">
        <v>580</v>
      </c>
      <c r="Y31" s="4">
        <v>145</v>
      </c>
      <c r="Z31" s="5">
        <v>3</v>
      </c>
      <c r="AB31" s="4">
        <v>290</v>
      </c>
      <c r="AC31" s="5">
        <v>3</v>
      </c>
      <c r="AE31" s="4">
        <v>580</v>
      </c>
      <c r="AF31" s="5">
        <v>0</v>
      </c>
      <c r="AH31" s="35"/>
      <c r="AI31" s="35"/>
      <c r="AJ31" s="35"/>
      <c r="AK31" s="35"/>
      <c r="AL31" s="35"/>
      <c r="AN31" s="27">
        <v>290</v>
      </c>
      <c r="AO31" s="27">
        <v>3</v>
      </c>
      <c r="AP31" s="27">
        <f t="shared" si="0"/>
        <v>1.5431995746357099</v>
      </c>
      <c r="AQ31">
        <f t="shared" si="1"/>
        <v>1.3752385072051114</v>
      </c>
      <c r="AX31">
        <f t="shared" si="5"/>
        <v>29</v>
      </c>
      <c r="AY31">
        <f t="shared" si="6"/>
        <v>0.23360655737704919</v>
      </c>
      <c r="AZ31" s="1">
        <v>60.110043570979101</v>
      </c>
      <c r="BA31" s="38">
        <f t="shared" si="7"/>
        <v>62.386166626148302</v>
      </c>
      <c r="BG31" s="1"/>
      <c r="BH31" s="1">
        <f t="shared" si="13"/>
        <v>5811.1772034609767</v>
      </c>
      <c r="BI31" s="1">
        <v>317.47265746886427</v>
      </c>
      <c r="BX31" s="1">
        <v>200.1860069292492</v>
      </c>
      <c r="BY31" s="1">
        <v>191.19567248985226</v>
      </c>
      <c r="BZ31" s="1">
        <f t="shared" si="8"/>
        <v>117.28665053961507</v>
      </c>
      <c r="CA31" s="1">
        <f t="shared" si="9"/>
        <v>126.27698497901201</v>
      </c>
      <c r="CB31">
        <f>(A30-day2_mean)*(A31-day2_mean)</f>
        <v>-19214.505513345288</v>
      </c>
      <c r="CC31">
        <f>(A30-day2_mean)*(A32-day2_mean)</f>
        <v>-10122.794009181984</v>
      </c>
      <c r="CL31">
        <v>28</v>
      </c>
      <c r="CM31">
        <f t="shared" ca="1" si="14"/>
        <v>0.11345331807405634</v>
      </c>
      <c r="CN31">
        <f t="shared" ca="1" si="10"/>
        <v>28.236663089737547</v>
      </c>
    </row>
    <row r="32" spans="1:92" x14ac:dyDescent="0.35">
      <c r="A32" s="1">
        <v>112.50693649193053</v>
      </c>
      <c r="F32">
        <v>66.807024952820541</v>
      </c>
      <c r="G32" s="32">
        <f t="shared" si="2"/>
        <v>0.16701756238205134</v>
      </c>
      <c r="J32">
        <v>30</v>
      </c>
      <c r="K32">
        <v>0.16701756238205134</v>
      </c>
      <c r="L32">
        <f t="shared" si="3"/>
        <v>0.29411764705882354</v>
      </c>
      <c r="M32">
        <f t="shared" si="4"/>
        <v>0.1271000846767722</v>
      </c>
      <c r="N32">
        <f t="shared" si="11"/>
        <v>-0.11729616310814472</v>
      </c>
      <c r="U32">
        <v>150</v>
      </c>
      <c r="V32">
        <v>300</v>
      </c>
      <c r="W32">
        <v>600</v>
      </c>
      <c r="Y32" s="4">
        <v>150</v>
      </c>
      <c r="Z32" s="5">
        <v>3</v>
      </c>
      <c r="AB32" s="4">
        <v>300</v>
      </c>
      <c r="AC32" s="5">
        <v>1</v>
      </c>
      <c r="AE32" s="4">
        <v>600</v>
      </c>
      <c r="AF32" s="5">
        <v>0</v>
      </c>
      <c r="AN32" s="27">
        <v>300</v>
      </c>
      <c r="AO32" s="27">
        <v>1</v>
      </c>
      <c r="AP32" s="27">
        <f t="shared" si="0"/>
        <v>1.4787700497591292</v>
      </c>
      <c r="AQ32">
        <f t="shared" si="1"/>
        <v>0.15500771102558905</v>
      </c>
      <c r="AX32">
        <f t="shared" si="5"/>
        <v>30</v>
      </c>
      <c r="AY32">
        <f t="shared" si="6"/>
        <v>0.24180327868852458</v>
      </c>
      <c r="AZ32" s="1">
        <v>66.807024952820541</v>
      </c>
      <c r="BA32" s="38">
        <f t="shared" si="7"/>
        <v>64.907501838911045</v>
      </c>
      <c r="BG32" s="1"/>
      <c r="BH32" s="1">
        <f t="shared" si="13"/>
        <v>5814.133227532895</v>
      </c>
      <c r="BI32" s="1">
        <v>2.9560240719185678</v>
      </c>
      <c r="BX32" s="1">
        <v>317.47265746886427</v>
      </c>
      <c r="BY32" s="1">
        <v>200.1860069292492</v>
      </c>
      <c r="BZ32" s="1">
        <f t="shared" si="8"/>
        <v>-314.51663339694568</v>
      </c>
      <c r="CA32" s="1">
        <f t="shared" si="9"/>
        <v>-197.22998285733064</v>
      </c>
      <c r="CB32">
        <f>(A31-day2_mean)*(A32-day2_mean)</f>
        <v>28240.365749796583</v>
      </c>
      <c r="CC32">
        <f>(A31-day2_mean)*(A33-day2_mean)</f>
        <v>41157.842681264301</v>
      </c>
      <c r="CL32">
        <v>29</v>
      </c>
      <c r="CM32">
        <f t="shared" ca="1" si="14"/>
        <v>0.19861620258163648</v>
      </c>
      <c r="CN32">
        <f t="shared" ca="1" si="10"/>
        <v>51.917883392630664</v>
      </c>
    </row>
    <row r="33" spans="1:92" x14ac:dyDescent="0.35">
      <c r="A33" s="1">
        <v>56.714140052134731</v>
      </c>
      <c r="F33">
        <v>67.375435798324148</v>
      </c>
      <c r="G33" s="32">
        <f t="shared" si="2"/>
        <v>0.16843858949581036</v>
      </c>
      <c r="J33">
        <v>31</v>
      </c>
      <c r="K33">
        <v>0.16843858949581036</v>
      </c>
      <c r="L33">
        <f t="shared" si="3"/>
        <v>0.30392156862745096</v>
      </c>
      <c r="M33">
        <f t="shared" si="4"/>
        <v>0.13548297913164059</v>
      </c>
      <c r="N33">
        <f t="shared" si="11"/>
        <v>-0.12567905756301317</v>
      </c>
      <c r="U33">
        <v>155</v>
      </c>
      <c r="V33">
        <v>310</v>
      </c>
      <c r="W33">
        <v>620</v>
      </c>
      <c r="Y33" s="4">
        <v>155</v>
      </c>
      <c r="Z33" s="5">
        <v>1</v>
      </c>
      <c r="AB33" s="4">
        <v>310</v>
      </c>
      <c r="AC33" s="5">
        <v>1</v>
      </c>
      <c r="AE33" s="4">
        <v>620</v>
      </c>
      <c r="AF33" s="5">
        <v>0</v>
      </c>
      <c r="AN33" s="27">
        <v>310</v>
      </c>
      <c r="AO33" s="27">
        <v>1</v>
      </c>
      <c r="AP33" s="27">
        <f t="shared" si="0"/>
        <v>1.417030496901758</v>
      </c>
      <c r="AQ33">
        <f t="shared" si="1"/>
        <v>0.12273161073553419</v>
      </c>
      <c r="AX33">
        <f t="shared" si="5"/>
        <v>31</v>
      </c>
      <c r="AY33">
        <f t="shared" si="6"/>
        <v>0.25</v>
      </c>
      <c r="AZ33" s="1">
        <v>67.375435798324148</v>
      </c>
      <c r="BA33" s="38">
        <f t="shared" si="7"/>
        <v>67.456243405970653</v>
      </c>
      <c r="BG33" s="1"/>
      <c r="BH33" s="1">
        <f t="shared" si="13"/>
        <v>5926.6401640248259</v>
      </c>
      <c r="BI33" s="1">
        <v>112.50693649193053</v>
      </c>
      <c r="BX33" s="1">
        <v>2.9560240719185678</v>
      </c>
      <c r="BY33" s="1">
        <v>317.47265746886427</v>
      </c>
      <c r="BZ33" s="1">
        <f t="shared" si="8"/>
        <v>109.55091242001197</v>
      </c>
      <c r="CA33" s="1">
        <f t="shared" si="9"/>
        <v>-204.96572097693374</v>
      </c>
      <c r="CB33">
        <f>(A32-day2_mean)*(A33-day2_mean)</f>
        <v>21683.220681135299</v>
      </c>
      <c r="CC33">
        <f>(A32-day2_mean)*(A34-day2_mean)</f>
        <v>27220.833874329575</v>
      </c>
      <c r="CL33">
        <v>30</v>
      </c>
      <c r="CM33">
        <f t="shared" ca="1" si="14"/>
        <v>0.1829925128223947</v>
      </c>
      <c r="CN33">
        <f t="shared" ca="1" si="10"/>
        <v>47.390441171397228</v>
      </c>
    </row>
    <row r="34" spans="1:92" x14ac:dyDescent="0.35">
      <c r="A34" s="1">
        <v>11.314556975030357</v>
      </c>
      <c r="F34">
        <v>71.432854501636569</v>
      </c>
      <c r="G34" s="32">
        <f t="shared" si="2"/>
        <v>0.17858213625409142</v>
      </c>
      <c r="J34">
        <v>32</v>
      </c>
      <c r="K34">
        <v>0.17858213625409142</v>
      </c>
      <c r="L34">
        <f t="shared" si="3"/>
        <v>0.31372549019607843</v>
      </c>
      <c r="M34">
        <f t="shared" si="4"/>
        <v>0.13514335394198701</v>
      </c>
      <c r="N34">
        <f t="shared" si="11"/>
        <v>-0.12533943237335954</v>
      </c>
      <c r="U34">
        <v>160</v>
      </c>
      <c r="V34">
        <v>320</v>
      </c>
      <c r="W34">
        <v>640</v>
      </c>
      <c r="Y34" s="4">
        <v>160</v>
      </c>
      <c r="Z34" s="5">
        <v>3</v>
      </c>
      <c r="AB34" s="4">
        <v>320</v>
      </c>
      <c r="AC34" s="5">
        <v>2</v>
      </c>
      <c r="AE34" s="4">
        <v>640</v>
      </c>
      <c r="AF34" s="5">
        <v>1</v>
      </c>
      <c r="AN34" s="14">
        <v>320</v>
      </c>
      <c r="AO34" s="14">
        <v>2</v>
      </c>
      <c r="AP34" s="14">
        <f t="shared" si="0"/>
        <v>1.3578686080886744</v>
      </c>
      <c r="AQ34">
        <f t="shared" si="1"/>
        <v>0.3036617254583806</v>
      </c>
      <c r="AX34">
        <f t="shared" si="5"/>
        <v>32</v>
      </c>
      <c r="AY34">
        <f t="shared" si="6"/>
        <v>0.25819672131147542</v>
      </c>
      <c r="AZ34" s="1">
        <v>71.432854501636569</v>
      </c>
      <c r="BA34" s="38">
        <f t="shared" si="7"/>
        <v>70.032993682772855</v>
      </c>
      <c r="BG34" s="1"/>
      <c r="BH34" s="1">
        <f t="shared" si="13"/>
        <v>5983.3543040769609</v>
      </c>
      <c r="BI34" s="1">
        <v>56.714140052134731</v>
      </c>
      <c r="BX34" s="1">
        <v>112.50693649193053</v>
      </c>
      <c r="BY34" s="1">
        <v>2.9560240719185678</v>
      </c>
      <c r="BZ34" s="1">
        <f t="shared" si="8"/>
        <v>-55.792796439795801</v>
      </c>
      <c r="CA34" s="1">
        <f t="shared" si="9"/>
        <v>53.758115980216161</v>
      </c>
      <c r="CB34">
        <f>(A33-day2_mean)*(A34-day2_mean)</f>
        <v>39671.964880998639</v>
      </c>
      <c r="CC34">
        <f>(A33-day2_mean)*(A35-day2_mean)</f>
        <v>34107.350725389377</v>
      </c>
      <c r="CL34">
        <v>31</v>
      </c>
      <c r="CM34">
        <f t="shared" ca="1" si="14"/>
        <v>0.82463785997745809</v>
      </c>
      <c r="CN34">
        <f t="shared" ca="1" si="10"/>
        <v>408.21005248535812</v>
      </c>
    </row>
    <row r="35" spans="1:92" x14ac:dyDescent="0.35">
      <c r="A35" s="1">
        <v>42.617272786832558</v>
      </c>
      <c r="F35">
        <v>78.152746237708087</v>
      </c>
      <c r="G35" s="32">
        <f t="shared" si="2"/>
        <v>0.1953818655942702</v>
      </c>
      <c r="J35">
        <v>33</v>
      </c>
      <c r="K35">
        <v>0.1953818655942702</v>
      </c>
      <c r="L35">
        <f t="shared" si="3"/>
        <v>0.3235294117647059</v>
      </c>
      <c r="M35">
        <f t="shared" si="4"/>
        <v>0.12814754617043569</v>
      </c>
      <c r="N35">
        <f t="shared" si="11"/>
        <v>-0.11834362460180822</v>
      </c>
      <c r="U35">
        <v>165</v>
      </c>
      <c r="V35">
        <v>330</v>
      </c>
      <c r="W35">
        <v>660</v>
      </c>
      <c r="Y35" s="4">
        <v>165</v>
      </c>
      <c r="Z35" s="5">
        <v>0</v>
      </c>
      <c r="AB35" s="4">
        <v>330</v>
      </c>
      <c r="AC35" s="5">
        <v>0</v>
      </c>
      <c r="AE35" s="4">
        <v>660</v>
      </c>
      <c r="AF35" s="5">
        <v>0</v>
      </c>
      <c r="AN35" s="14">
        <v>330</v>
      </c>
      <c r="AO35" s="14">
        <v>0</v>
      </c>
      <c r="AP35" s="14">
        <f t="shared" ref="AP35:AP66" si="15">day2_count*(1-EXP(-AN35/day2_mean)-(1-EXP(-(AN35-10)/day2_mean)))</f>
        <v>1.301176764271486</v>
      </c>
      <c r="AQ35">
        <f t="shared" ref="AQ35:AQ66" si="16">(AO35-AP35)^2/AP35</f>
        <v>1.301176764271486</v>
      </c>
      <c r="AX35">
        <f t="shared" si="5"/>
        <v>33</v>
      </c>
      <c r="AY35">
        <f t="shared" si="6"/>
        <v>0.26639344262295084</v>
      </c>
      <c r="AZ35" s="1">
        <v>78.152746237708087</v>
      </c>
      <c r="BA35" s="38">
        <f t="shared" si="7"/>
        <v>72.63837510409104</v>
      </c>
      <c r="BG35" s="1"/>
      <c r="BH35" s="1">
        <f t="shared" si="13"/>
        <v>5994.6688610519914</v>
      </c>
      <c r="BI35" s="1">
        <v>11.314556975030357</v>
      </c>
      <c r="BX35" s="1">
        <v>56.714140052134731</v>
      </c>
      <c r="BY35" s="1">
        <v>112.50693649193053</v>
      </c>
      <c r="BZ35" s="1">
        <f t="shared" si="8"/>
        <v>-45.399583077104374</v>
      </c>
      <c r="CA35" s="1">
        <f t="shared" si="9"/>
        <v>-101.19237951690017</v>
      </c>
      <c r="CB35">
        <f>(A34-day2_mean)*(A35-day2_mean)</f>
        <v>42817.925512194139</v>
      </c>
      <c r="CC35">
        <f>(A34-day2_mean)*(A36-day2_mean)</f>
        <v>11286.538246163187</v>
      </c>
      <c r="CL35">
        <v>32</v>
      </c>
      <c r="CM35">
        <f t="shared" ca="1" si="14"/>
        <v>0.88299850527639612</v>
      </c>
      <c r="CN35">
        <f t="shared" ca="1" si="10"/>
        <v>503.09702787907611</v>
      </c>
    </row>
    <row r="36" spans="1:92" x14ac:dyDescent="0.35">
      <c r="A36" s="1">
        <v>183.90759173502772</v>
      </c>
      <c r="F36">
        <v>84.047931691579507</v>
      </c>
      <c r="G36" s="32">
        <f t="shared" si="2"/>
        <v>0.21011982922894876</v>
      </c>
      <c r="J36">
        <v>34</v>
      </c>
      <c r="K36">
        <v>0.21011982922894876</v>
      </c>
      <c r="L36">
        <f t="shared" si="3"/>
        <v>0.33333333333333331</v>
      </c>
      <c r="M36">
        <f t="shared" si="4"/>
        <v>0.12321350410438456</v>
      </c>
      <c r="N36">
        <f t="shared" si="11"/>
        <v>-0.11340958253575714</v>
      </c>
      <c r="U36">
        <v>170</v>
      </c>
      <c r="V36">
        <v>340</v>
      </c>
      <c r="W36">
        <v>680</v>
      </c>
      <c r="Y36" s="4">
        <v>170</v>
      </c>
      <c r="Z36" s="5">
        <v>1</v>
      </c>
      <c r="AB36" s="4">
        <v>340</v>
      </c>
      <c r="AC36" s="5">
        <v>2</v>
      </c>
      <c r="AE36" s="4">
        <v>680</v>
      </c>
      <c r="AF36" s="5">
        <v>0</v>
      </c>
      <c r="AN36" s="14">
        <v>340</v>
      </c>
      <c r="AO36" s="14">
        <v>2</v>
      </c>
      <c r="AP36" s="14">
        <f t="shared" si="15"/>
        <v>1.2468518395628894</v>
      </c>
      <c r="AQ36">
        <f t="shared" si="16"/>
        <v>0.45493147908307946</v>
      </c>
      <c r="AX36">
        <f t="shared" si="5"/>
        <v>34</v>
      </c>
      <c r="AY36">
        <f t="shared" si="6"/>
        <v>0.27459016393442626</v>
      </c>
      <c r="AZ36" s="1">
        <v>84.047931691579507</v>
      </c>
      <c r="BA36" s="38">
        <f t="shared" si="7"/>
        <v>75.273031086514521</v>
      </c>
      <c r="BG36" s="1"/>
      <c r="BH36" s="1">
        <f t="shared" si="13"/>
        <v>6037.2861338388238</v>
      </c>
      <c r="BI36" s="1">
        <v>42.617272786832558</v>
      </c>
      <c r="BX36" s="1">
        <v>11.314556975030357</v>
      </c>
      <c r="BY36" s="1">
        <v>56.714140052134731</v>
      </c>
      <c r="BZ36" s="1">
        <f t="shared" si="8"/>
        <v>31.302715811802202</v>
      </c>
      <c r="CA36" s="1">
        <f t="shared" si="9"/>
        <v>-14.096867265302173</v>
      </c>
      <c r="CB36">
        <f>(A35-day2_mean)*(A36-day2_mean)</f>
        <v>9703.4245617057222</v>
      </c>
      <c r="CC36">
        <f>(A35-day2_mean)*(A37-day2_mean)</f>
        <v>27054.138382624518</v>
      </c>
      <c r="CL36">
        <v>33</v>
      </c>
      <c r="CM36">
        <f t="shared" ca="1" si="14"/>
        <v>0.78285988227202485</v>
      </c>
      <c r="CN36">
        <f t="shared" ref="CN36:CN67" ca="1" si="17">-1/day2_lambda*LN(1-CM36)</f>
        <v>358.1036959756434</v>
      </c>
    </row>
    <row r="37" spans="1:92" x14ac:dyDescent="0.35">
      <c r="A37" s="1">
        <v>93.47553726795185</v>
      </c>
      <c r="F37">
        <v>87.761043859030934</v>
      </c>
      <c r="G37" s="32">
        <f t="shared" si="2"/>
        <v>0.21940260964757732</v>
      </c>
      <c r="J37">
        <v>35</v>
      </c>
      <c r="K37">
        <v>0.21940260964757732</v>
      </c>
      <c r="L37">
        <f t="shared" si="3"/>
        <v>0.34313725490196079</v>
      </c>
      <c r="M37">
        <f t="shared" si="4"/>
        <v>0.12373464525438346</v>
      </c>
      <c r="N37">
        <f t="shared" si="11"/>
        <v>-0.11393072368575599</v>
      </c>
      <c r="U37">
        <v>175</v>
      </c>
      <c r="V37">
        <v>350</v>
      </c>
      <c r="W37">
        <v>700</v>
      </c>
      <c r="Y37" s="4">
        <v>175</v>
      </c>
      <c r="Z37" s="5">
        <v>1</v>
      </c>
      <c r="AB37" s="4">
        <v>350</v>
      </c>
      <c r="AC37" s="5">
        <v>3</v>
      </c>
      <c r="AE37" s="4">
        <v>700</v>
      </c>
      <c r="AF37" s="5">
        <v>0</v>
      </c>
      <c r="AN37" s="14">
        <v>350</v>
      </c>
      <c r="AO37" s="14">
        <v>3</v>
      </c>
      <c r="AP37" s="14">
        <f t="shared" si="15"/>
        <v>1.1947950136442496</v>
      </c>
      <c r="AQ37">
        <f t="shared" si="16"/>
        <v>2.7274678966261261</v>
      </c>
      <c r="AX37">
        <f t="shared" si="5"/>
        <v>35</v>
      </c>
      <c r="AY37">
        <f t="shared" si="6"/>
        <v>0.28278688524590162</v>
      </c>
      <c r="AZ37" s="1">
        <v>87.761043859030934</v>
      </c>
      <c r="BA37" s="38">
        <f t="shared" si="7"/>
        <v>77.937626982217566</v>
      </c>
      <c r="BG37" s="1"/>
      <c r="BH37" s="1">
        <f t="shared" si="13"/>
        <v>6221.1937255738512</v>
      </c>
      <c r="BI37" s="1">
        <v>183.90759173502772</v>
      </c>
      <c r="BX37" s="1">
        <v>42.617272786832558</v>
      </c>
      <c r="BY37" s="1">
        <v>11.314556975030357</v>
      </c>
      <c r="BZ37" s="1">
        <f t="shared" si="8"/>
        <v>141.29031894819516</v>
      </c>
      <c r="CA37" s="1">
        <f t="shared" si="9"/>
        <v>172.59303475999735</v>
      </c>
      <c r="CB37">
        <f>(A36-day2_mean)*(A37-day2_mean)</f>
        <v>7131.302227276823</v>
      </c>
      <c r="CC37">
        <f>(A36-day2_mean)*(A38-day2_mean)</f>
        <v>9163.6009986465378</v>
      </c>
      <c r="CL37">
        <v>34</v>
      </c>
      <c r="CM37">
        <f t="shared" ca="1" si="14"/>
        <v>0.95135818599670474</v>
      </c>
      <c r="CN37">
        <f t="shared" ca="1" si="17"/>
        <v>708.90255046707944</v>
      </c>
    </row>
    <row r="38" spans="1:92" x14ac:dyDescent="0.35">
      <c r="A38" s="1">
        <v>53.291138946196249</v>
      </c>
      <c r="F38">
        <v>93.47553726795185</v>
      </c>
      <c r="G38" s="32">
        <f t="shared" si="2"/>
        <v>0.23368884316987962</v>
      </c>
      <c r="J38">
        <v>36</v>
      </c>
      <c r="K38">
        <v>0.23368884316987962</v>
      </c>
      <c r="L38">
        <f t="shared" si="3"/>
        <v>0.35294117647058826</v>
      </c>
      <c r="M38">
        <f t="shared" si="4"/>
        <v>0.11925233330070864</v>
      </c>
      <c r="N38">
        <f t="shared" si="11"/>
        <v>-0.10944841173208117</v>
      </c>
      <c r="U38">
        <v>180</v>
      </c>
      <c r="V38">
        <v>360</v>
      </c>
      <c r="W38">
        <v>720</v>
      </c>
      <c r="Y38" s="4">
        <v>180</v>
      </c>
      <c r="Z38" s="5">
        <v>2</v>
      </c>
      <c r="AB38" s="4">
        <v>360</v>
      </c>
      <c r="AC38" s="5">
        <v>2</v>
      </c>
      <c r="AE38" s="4">
        <v>720</v>
      </c>
      <c r="AF38" s="5">
        <v>0</v>
      </c>
      <c r="AN38" s="26">
        <v>360</v>
      </c>
      <c r="AO38" s="26">
        <v>2</v>
      </c>
      <c r="AP38" s="26">
        <f t="shared" si="15"/>
        <v>1.1449115920056854</v>
      </c>
      <c r="AQ38">
        <f t="shared" si="16"/>
        <v>0.63863113151414463</v>
      </c>
      <c r="AX38">
        <f t="shared" si="5"/>
        <v>36</v>
      </c>
      <c r="AY38">
        <f t="shared" si="6"/>
        <v>0.29098360655737704</v>
      </c>
      <c r="AZ38" s="1">
        <v>93.47553726795185</v>
      </c>
      <c r="BA38" s="38">
        <f t="shared" si="7"/>
        <v>80.632851087546271</v>
      </c>
      <c r="BG38" s="1"/>
      <c r="BH38" s="1">
        <f t="shared" si="13"/>
        <v>6314.6692628418032</v>
      </c>
      <c r="BI38" s="1">
        <v>93.47553726795185</v>
      </c>
      <c r="BX38" s="1">
        <v>183.90759173502772</v>
      </c>
      <c r="BY38" s="1">
        <v>42.617272786832558</v>
      </c>
      <c r="BZ38" s="1">
        <f t="shared" si="8"/>
        <v>-90.432054467075872</v>
      </c>
      <c r="CA38" s="1">
        <f t="shared" si="9"/>
        <v>50.858264481119292</v>
      </c>
      <c r="CB38">
        <f>(A37-day2_mean)*(A38-day2_mean)</f>
        <v>25549.055173667479</v>
      </c>
      <c r="CC38">
        <f>(A37-day2_mean)*(A39-day2_mean)</f>
        <v>5932.8937702915955</v>
      </c>
      <c r="CL38">
        <v>35</v>
      </c>
      <c r="CM38">
        <f t="shared" ca="1" si="14"/>
        <v>0.57249360462639709</v>
      </c>
      <c r="CN38">
        <f t="shared" ca="1" si="17"/>
        <v>199.25945626948263</v>
      </c>
    </row>
    <row r="39" spans="1:92" x14ac:dyDescent="0.35">
      <c r="A39" s="1">
        <v>192.40655803668088</v>
      </c>
      <c r="F39">
        <v>95.951312744880212</v>
      </c>
      <c r="G39" s="32">
        <f t="shared" si="2"/>
        <v>0.23987828186220053</v>
      </c>
      <c r="J39">
        <v>37</v>
      </c>
      <c r="K39">
        <v>0.23987828186220053</v>
      </c>
      <c r="L39">
        <f t="shared" si="3"/>
        <v>0.36274509803921567</v>
      </c>
      <c r="M39">
        <f t="shared" si="4"/>
        <v>0.12286681617701514</v>
      </c>
      <c r="N39">
        <f t="shared" si="11"/>
        <v>-0.11306289460838773</v>
      </c>
      <c r="U39">
        <v>185</v>
      </c>
      <c r="V39">
        <v>370</v>
      </c>
      <c r="W39">
        <v>740</v>
      </c>
      <c r="Y39" s="4">
        <v>185</v>
      </c>
      <c r="Z39" s="5">
        <v>1</v>
      </c>
      <c r="AB39" s="4">
        <v>370</v>
      </c>
      <c r="AC39" s="5">
        <v>1</v>
      </c>
      <c r="AE39" s="4">
        <v>740</v>
      </c>
      <c r="AF39" s="5">
        <v>0</v>
      </c>
      <c r="AN39" s="26">
        <v>370</v>
      </c>
      <c r="AO39" s="26">
        <v>1</v>
      </c>
      <c r="AP39" s="26">
        <f t="shared" si="15"/>
        <v>1.0971108336909188</v>
      </c>
      <c r="AQ39">
        <f t="shared" si="16"/>
        <v>8.5957714850185118E-3</v>
      </c>
      <c r="AX39">
        <f t="shared" si="5"/>
        <v>37</v>
      </c>
      <c r="AY39">
        <f t="shared" si="6"/>
        <v>0.29918032786885246</v>
      </c>
      <c r="AZ39" s="1">
        <v>95.951312744880212</v>
      </c>
      <c r="BA39" s="38">
        <f t="shared" si="7"/>
        <v>83.359415710248342</v>
      </c>
      <c r="BG39" s="1"/>
      <c r="BH39" s="1">
        <f t="shared" si="13"/>
        <v>6367.9604017879992</v>
      </c>
      <c r="BI39" s="1">
        <v>53.291138946196249</v>
      </c>
      <c r="BX39" s="1">
        <v>93.47553726795185</v>
      </c>
      <c r="BY39" s="1">
        <v>183.90759173502772</v>
      </c>
      <c r="BZ39" s="1">
        <f t="shared" si="8"/>
        <v>-40.184398321755602</v>
      </c>
      <c r="CA39" s="1">
        <f t="shared" si="9"/>
        <v>-130.61645278883148</v>
      </c>
      <c r="CB39">
        <f>(A38-day2_mean)*(A39-day2_mean)</f>
        <v>7623.6666944725021</v>
      </c>
      <c r="CC39">
        <f>(A38-day2_mean)*(A40-day2_mean)</f>
        <v>-31332.529302268948</v>
      </c>
      <c r="CL39">
        <v>36</v>
      </c>
      <c r="CM39">
        <f t="shared" ca="1" si="14"/>
        <v>0.97909409477008547</v>
      </c>
      <c r="CN39">
        <f t="shared" ca="1" si="17"/>
        <v>906.91124144204946</v>
      </c>
    </row>
    <row r="40" spans="1:92" x14ac:dyDescent="0.35">
      <c r="A40" s="1">
        <v>407.4075461434328</v>
      </c>
      <c r="F40">
        <v>102.55372646062435</v>
      </c>
      <c r="G40" s="32">
        <f t="shared" si="2"/>
        <v>0.25638431615156088</v>
      </c>
      <c r="J40">
        <v>38</v>
      </c>
      <c r="K40">
        <v>0.25638431615156088</v>
      </c>
      <c r="L40">
        <f t="shared" si="3"/>
        <v>0.37254901960784315</v>
      </c>
      <c r="M40">
        <f t="shared" si="4"/>
        <v>0.11616470345628227</v>
      </c>
      <c r="N40">
        <f t="shared" si="11"/>
        <v>-0.1063607818876548</v>
      </c>
      <c r="U40">
        <v>190</v>
      </c>
      <c r="V40">
        <v>380</v>
      </c>
      <c r="W40">
        <v>760</v>
      </c>
      <c r="Y40" s="4">
        <v>190</v>
      </c>
      <c r="Z40" s="5">
        <v>0</v>
      </c>
      <c r="AB40" s="4">
        <v>380</v>
      </c>
      <c r="AC40" s="5">
        <v>0</v>
      </c>
      <c r="AE40" s="4">
        <v>760</v>
      </c>
      <c r="AF40" s="5">
        <v>0</v>
      </c>
      <c r="AN40" s="26">
        <v>380</v>
      </c>
      <c r="AO40" s="26">
        <v>0</v>
      </c>
      <c r="AP40" s="26">
        <f t="shared" si="15"/>
        <v>1.0513057862340189</v>
      </c>
      <c r="AQ40">
        <f t="shared" si="16"/>
        <v>1.0513057862340189</v>
      </c>
      <c r="AX40">
        <f t="shared" si="5"/>
        <v>38</v>
      </c>
      <c r="AY40">
        <f t="shared" si="6"/>
        <v>0.30737704918032788</v>
      </c>
      <c r="AZ40" s="1">
        <v>102.55372646062435</v>
      </c>
      <c r="BA40" s="38">
        <f t="shared" si="7"/>
        <v>86.118058299484673</v>
      </c>
      <c r="BG40" s="1"/>
      <c r="BH40" s="1">
        <f t="shared" si="13"/>
        <v>6560.3669598246797</v>
      </c>
      <c r="BI40" s="1">
        <v>192.40655803668088</v>
      </c>
      <c r="BM40" s="35"/>
      <c r="BN40" s="35"/>
      <c r="BO40" s="35"/>
      <c r="BP40" s="35"/>
      <c r="BQ40" s="35"/>
      <c r="BR40" s="35"/>
      <c r="BS40" s="35"/>
      <c r="BT40" s="20"/>
      <c r="BX40" s="1">
        <v>53.291138946196249</v>
      </c>
      <c r="BY40" s="1">
        <v>93.47553726795185</v>
      </c>
      <c r="BZ40" s="1">
        <f t="shared" si="8"/>
        <v>139.11541909048464</v>
      </c>
      <c r="CA40" s="1">
        <f t="shared" si="9"/>
        <v>98.931020768729027</v>
      </c>
      <c r="CB40">
        <f>(A39-day2_mean)*(A40-day2_mean)</f>
        <v>-7275.9077250145547</v>
      </c>
      <c r="CC40">
        <f>(A39-day2_mean)*(A41-day2_mean)</f>
        <v>-11365.453152489903</v>
      </c>
      <c r="CL40">
        <v>37</v>
      </c>
      <c r="CM40">
        <f t="shared" ca="1" si="14"/>
        <v>0.55640915215936881</v>
      </c>
      <c r="CN40">
        <f t="shared" ca="1" si="17"/>
        <v>190.5992476356538</v>
      </c>
    </row>
    <row r="41" spans="1:92" x14ac:dyDescent="0.35">
      <c r="A41" s="1">
        <v>504.60328429508081</v>
      </c>
      <c r="F41">
        <v>107.97230052002736</v>
      </c>
      <c r="G41" s="32">
        <f t="shared" si="2"/>
        <v>0.26993075130006838</v>
      </c>
      <c r="J41">
        <v>39</v>
      </c>
      <c r="K41">
        <v>0.26993075130006838</v>
      </c>
      <c r="L41">
        <f t="shared" si="3"/>
        <v>0.38235294117647056</v>
      </c>
      <c r="M41">
        <f t="shared" si="4"/>
        <v>0.11242218987640218</v>
      </c>
      <c r="N41">
        <f t="shared" si="11"/>
        <v>-0.10261826830777476</v>
      </c>
      <c r="U41">
        <v>195</v>
      </c>
      <c r="V41">
        <v>390</v>
      </c>
      <c r="W41">
        <v>780</v>
      </c>
      <c r="Y41" s="4">
        <v>195</v>
      </c>
      <c r="Z41" s="5">
        <v>3</v>
      </c>
      <c r="AB41" s="4">
        <v>390</v>
      </c>
      <c r="AC41" s="5">
        <v>3</v>
      </c>
      <c r="AE41" s="4">
        <v>780</v>
      </c>
      <c r="AF41" s="5">
        <v>1</v>
      </c>
      <c r="AN41" s="26">
        <v>390</v>
      </c>
      <c r="AO41" s="26">
        <v>3</v>
      </c>
      <c r="AP41" s="26">
        <f t="shared" si="15"/>
        <v>1.0074131274876461</v>
      </c>
      <c r="AQ41">
        <f t="shared" si="16"/>
        <v>3.9411859307513866</v>
      </c>
      <c r="AX41">
        <f t="shared" si="5"/>
        <v>39</v>
      </c>
      <c r="AY41">
        <f t="shared" si="6"/>
        <v>0.3155737704918033</v>
      </c>
      <c r="AZ41" s="1">
        <v>107.97230052002736</v>
      </c>
      <c r="BA41" s="38">
        <f t="shared" si="7"/>
        <v>88.909542643109091</v>
      </c>
      <c r="BG41" s="1"/>
      <c r="BH41" s="1">
        <f t="shared" si="13"/>
        <v>6967.7745059681129</v>
      </c>
      <c r="BI41" s="1">
        <v>407.4075461434328</v>
      </c>
      <c r="BM41" s="35"/>
      <c r="BN41" s="35"/>
      <c r="BO41" s="35"/>
      <c r="BP41" s="35"/>
      <c r="BQ41" s="35"/>
      <c r="BR41" s="35"/>
      <c r="BS41" s="35"/>
      <c r="BT41" s="20"/>
      <c r="BX41" s="1">
        <v>192.40655803668088</v>
      </c>
      <c r="BY41" s="1">
        <v>53.291138946196249</v>
      </c>
      <c r="BZ41" s="1">
        <f t="shared" si="8"/>
        <v>215.00098810675192</v>
      </c>
      <c r="CA41" s="1">
        <f t="shared" si="9"/>
        <v>354.11640719723653</v>
      </c>
      <c r="CB41">
        <f>(A40-day2_mean)*(A41-day2_mean)</f>
        <v>46710.908045356875</v>
      </c>
      <c r="CC41">
        <f>(A40-day2_mean)*(A42-day2_mean)</f>
        <v>-40435.463398106476</v>
      </c>
      <c r="CL41">
        <v>38</v>
      </c>
      <c r="CM41">
        <f t="shared" ca="1" si="14"/>
        <v>0.69176582572726819</v>
      </c>
      <c r="CN41">
        <f t="shared" ca="1" si="17"/>
        <v>275.96070622581038</v>
      </c>
    </row>
    <row r="42" spans="1:92" x14ac:dyDescent="0.35">
      <c r="A42" s="1">
        <v>0.65039354357307011</v>
      </c>
      <c r="F42">
        <v>109.82321601477528</v>
      </c>
      <c r="G42" s="32">
        <f t="shared" si="2"/>
        <v>0.27455804003693823</v>
      </c>
      <c r="J42">
        <v>40</v>
      </c>
      <c r="K42">
        <v>0.27455804003693823</v>
      </c>
      <c r="L42">
        <f t="shared" si="3"/>
        <v>0.39215686274509803</v>
      </c>
      <c r="M42">
        <f t="shared" si="4"/>
        <v>0.1175988227081598</v>
      </c>
      <c r="N42">
        <f t="shared" si="11"/>
        <v>-0.10779490113953233</v>
      </c>
      <c r="U42">
        <v>200</v>
      </c>
      <c r="V42">
        <v>400</v>
      </c>
      <c r="W42">
        <v>800</v>
      </c>
      <c r="Y42" s="4">
        <v>200</v>
      </c>
      <c r="Z42" s="5">
        <v>1</v>
      </c>
      <c r="AB42" s="4">
        <v>400</v>
      </c>
      <c r="AC42" s="5">
        <v>3</v>
      </c>
      <c r="AE42" s="4">
        <v>800</v>
      </c>
      <c r="AF42" s="5">
        <v>0</v>
      </c>
      <c r="AN42" s="26">
        <v>400</v>
      </c>
      <c r="AO42" s="26">
        <v>3</v>
      </c>
      <c r="AP42" s="26">
        <f t="shared" si="15"/>
        <v>0.96535301405494289</v>
      </c>
      <c r="AQ42">
        <f t="shared" si="16"/>
        <v>4.2883673611026714</v>
      </c>
      <c r="AX42">
        <f t="shared" si="5"/>
        <v>40</v>
      </c>
      <c r="AY42">
        <f t="shared" si="6"/>
        <v>0.32377049180327871</v>
      </c>
      <c r="AZ42" s="1">
        <v>109.82321601477528</v>
      </c>
      <c r="BA42" s="38">
        <f t="shared" si="7"/>
        <v>91.734660137077412</v>
      </c>
      <c r="BG42" s="1"/>
      <c r="BH42" s="1">
        <f t="shared" si="13"/>
        <v>7472.3777902631937</v>
      </c>
      <c r="BI42" s="1">
        <v>504.60328429508081</v>
      </c>
      <c r="BX42" s="1">
        <v>407.4075461434328</v>
      </c>
      <c r="BY42" s="1">
        <v>192.40655803668088</v>
      </c>
      <c r="BZ42" s="1">
        <f t="shared" si="8"/>
        <v>97.195738151648015</v>
      </c>
      <c r="CA42" s="1">
        <f t="shared" si="9"/>
        <v>312.19672625839996</v>
      </c>
      <c r="CB42">
        <f>(A41-day2_mean)*(A42-day2_mean)</f>
        <v>-63162.890778618268</v>
      </c>
      <c r="CC42">
        <f>(A41-day2_mean)*(A43-day2_mean)</f>
        <v>-26732.588271056025</v>
      </c>
      <c r="CL42">
        <v>39</v>
      </c>
      <c r="CM42">
        <f t="shared" ca="1" si="14"/>
        <v>0.10190836364613143</v>
      </c>
      <c r="CN42">
        <f t="shared" ca="1" si="17"/>
        <v>25.202859808981103</v>
      </c>
    </row>
    <row r="43" spans="1:92" x14ac:dyDescent="0.35">
      <c r="A43" s="1">
        <v>135.51681551982048</v>
      </c>
      <c r="F43">
        <v>112.50693649193053</v>
      </c>
      <c r="G43" s="32">
        <f t="shared" si="2"/>
        <v>0.28126734122982633</v>
      </c>
      <c r="J43">
        <v>41</v>
      </c>
      <c r="K43">
        <v>0.28126734122982633</v>
      </c>
      <c r="L43">
        <f t="shared" si="3"/>
        <v>0.40196078431372551</v>
      </c>
      <c r="M43">
        <f t="shared" si="4"/>
        <v>0.12069344308389918</v>
      </c>
      <c r="N43">
        <f t="shared" si="11"/>
        <v>-0.11088952151527171</v>
      </c>
      <c r="U43">
        <v>205</v>
      </c>
      <c r="V43">
        <v>410</v>
      </c>
      <c r="W43">
        <v>820</v>
      </c>
      <c r="Y43" s="4">
        <v>205</v>
      </c>
      <c r="Z43" s="5">
        <v>4</v>
      </c>
      <c r="AB43" s="4">
        <v>410</v>
      </c>
      <c r="AC43" s="5">
        <v>2</v>
      </c>
      <c r="AE43" s="4">
        <v>820</v>
      </c>
      <c r="AF43" s="5">
        <v>3</v>
      </c>
      <c r="AN43" s="25">
        <v>410</v>
      </c>
      <c r="AO43" s="25">
        <v>2</v>
      </c>
      <c r="AP43" s="25">
        <f t="shared" si="15"/>
        <v>0.92504893604973581</v>
      </c>
      <c r="AQ43">
        <f t="shared" si="16"/>
        <v>1.2491444991248308</v>
      </c>
      <c r="AX43">
        <f t="shared" si="5"/>
        <v>41</v>
      </c>
      <c r="AY43">
        <f t="shared" si="6"/>
        <v>0.33196721311475408</v>
      </c>
      <c r="AZ43" s="1">
        <v>112.50693649193053</v>
      </c>
      <c r="BA43" s="38">
        <f t="shared" si="7"/>
        <v>94.594231132266131</v>
      </c>
      <c r="BG43" s="1"/>
      <c r="BH43" s="1">
        <f t="shared" si="13"/>
        <v>7473.0281838067667</v>
      </c>
      <c r="BI43" s="1">
        <v>0.65039354357307011</v>
      </c>
      <c r="BX43" s="1">
        <v>504.60328429508081</v>
      </c>
      <c r="BY43" s="1">
        <v>407.4075461434328</v>
      </c>
      <c r="BZ43" s="1">
        <f t="shared" si="8"/>
        <v>-503.95289075150777</v>
      </c>
      <c r="CA43" s="1">
        <f t="shared" si="9"/>
        <v>-406.75715259985975</v>
      </c>
      <c r="CB43">
        <f>(A42-day2_mean)*(A43-day2_mean)</f>
        <v>23141.159951789541</v>
      </c>
      <c r="CC43">
        <f>(A42-day2_mean)*(A44-day2_mean)</f>
        <v>50141.71091580217</v>
      </c>
      <c r="CL43">
        <v>40</v>
      </c>
      <c r="CM43">
        <f t="shared" ca="1" si="14"/>
        <v>0.79623392068005394</v>
      </c>
      <c r="CN43">
        <f t="shared" ca="1" si="17"/>
        <v>373.00975426974259</v>
      </c>
    </row>
    <row r="44" spans="1:92" x14ac:dyDescent="0.35">
      <c r="A44" s="1">
        <v>20.046708080440709</v>
      </c>
      <c r="F44">
        <v>124.39834267486484</v>
      </c>
      <c r="G44" s="32">
        <f t="shared" si="2"/>
        <v>0.31099585668716206</v>
      </c>
      <c r="J44">
        <v>42</v>
      </c>
      <c r="K44">
        <v>0.31099585668716206</v>
      </c>
      <c r="L44">
        <f t="shared" si="3"/>
        <v>0.41176470588235292</v>
      </c>
      <c r="M44">
        <f t="shared" si="4"/>
        <v>0.10076884919519086</v>
      </c>
      <c r="N44">
        <f t="shared" si="11"/>
        <v>-9.0964927626563441E-2</v>
      </c>
      <c r="U44">
        <v>210</v>
      </c>
      <c r="V44">
        <v>420</v>
      </c>
      <c r="W44">
        <v>840</v>
      </c>
      <c r="Y44" s="4">
        <v>210</v>
      </c>
      <c r="Z44" s="5">
        <v>1</v>
      </c>
      <c r="AB44" s="4">
        <v>420</v>
      </c>
      <c r="AC44" s="5">
        <v>1</v>
      </c>
      <c r="AE44" s="4">
        <v>840</v>
      </c>
      <c r="AF44" s="5">
        <v>0</v>
      </c>
      <c r="AN44" s="25">
        <v>420</v>
      </c>
      <c r="AO44" s="25">
        <v>1</v>
      </c>
      <c r="AP44" s="25">
        <f t="shared" si="15"/>
        <v>0.88642757792024796</v>
      </c>
      <c r="AQ44">
        <f t="shared" si="16"/>
        <v>1.4551324189760089E-2</v>
      </c>
      <c r="AX44">
        <f t="shared" si="5"/>
        <v>42</v>
      </c>
      <c r="AY44">
        <f t="shared" si="6"/>
        <v>0.3401639344262295</v>
      </c>
      <c r="AZ44" s="1">
        <v>124.39834267486484</v>
      </c>
      <c r="BA44" s="38">
        <f t="shared" si="7"/>
        <v>97.489106364433283</v>
      </c>
      <c r="BG44" s="1"/>
      <c r="BH44" s="1">
        <f t="shared" si="13"/>
        <v>7608.5449993265875</v>
      </c>
      <c r="BI44" s="1">
        <v>135.51681551982048</v>
      </c>
      <c r="BX44" s="1">
        <v>0.65039354357307011</v>
      </c>
      <c r="BY44" s="1">
        <v>504.60328429508081</v>
      </c>
      <c r="BZ44" s="1">
        <f t="shared" si="8"/>
        <v>134.86642197624741</v>
      </c>
      <c r="CA44" s="1">
        <f t="shared" si="9"/>
        <v>-369.0864687752603</v>
      </c>
      <c r="CB44">
        <f>(A43-day2_mean)*(A44-day2_mean)</f>
        <v>21221.601744235075</v>
      </c>
      <c r="CC44">
        <f>(A43-day2_mean)*(A45-day2_mean)</f>
        <v>-291.80271521218549</v>
      </c>
      <c r="CL44">
        <v>41</v>
      </c>
      <c r="CM44">
        <f t="shared" ca="1" si="14"/>
        <v>0.42048469278676082</v>
      </c>
      <c r="CN44">
        <f t="shared" ca="1" si="17"/>
        <v>127.92470464371084</v>
      </c>
    </row>
    <row r="45" spans="1:92" x14ac:dyDescent="0.35">
      <c r="A45" s="1">
        <v>237.43045711814727</v>
      </c>
      <c r="F45">
        <v>124.72394662858184</v>
      </c>
      <c r="G45" s="32">
        <f t="shared" si="2"/>
        <v>0.3118098665714546</v>
      </c>
      <c r="J45">
        <v>43</v>
      </c>
      <c r="K45">
        <v>0.3118098665714546</v>
      </c>
      <c r="L45">
        <f t="shared" si="3"/>
        <v>0.42156862745098039</v>
      </c>
      <c r="M45">
        <f t="shared" si="4"/>
        <v>0.1097587608795258</v>
      </c>
      <c r="N45">
        <f t="shared" si="11"/>
        <v>-9.9954839310898325E-2</v>
      </c>
      <c r="U45">
        <v>215</v>
      </c>
      <c r="V45">
        <v>430</v>
      </c>
      <c r="W45">
        <v>860</v>
      </c>
      <c r="Y45" s="4">
        <v>215</v>
      </c>
      <c r="Z45" s="5">
        <v>0</v>
      </c>
      <c r="AB45" s="4">
        <v>430</v>
      </c>
      <c r="AC45" s="5">
        <v>1</v>
      </c>
      <c r="AE45" s="4">
        <v>860</v>
      </c>
      <c r="AF45" s="5">
        <v>0</v>
      </c>
      <c r="AN45" s="25">
        <v>430</v>
      </c>
      <c r="AO45" s="25">
        <v>1</v>
      </c>
      <c r="AP45" s="25">
        <f t="shared" si="15"/>
        <v>0.84941868508384899</v>
      </c>
      <c r="AQ45">
        <f t="shared" si="16"/>
        <v>2.669441207269739E-2</v>
      </c>
      <c r="AX45">
        <f t="shared" si="5"/>
        <v>43</v>
      </c>
      <c r="AY45">
        <f t="shared" si="6"/>
        <v>0.34836065573770492</v>
      </c>
      <c r="AZ45" s="1">
        <v>124.72394662858184</v>
      </c>
      <c r="BA45" s="38">
        <f t="shared" si="7"/>
        <v>100.42016847355926</v>
      </c>
      <c r="BG45" s="1"/>
      <c r="BH45" s="1">
        <f t="shared" si="13"/>
        <v>7628.5917074070285</v>
      </c>
      <c r="BI45" s="1">
        <v>20.046708080440709</v>
      </c>
      <c r="BX45" s="1">
        <v>135.51681551982048</v>
      </c>
      <c r="BY45" s="1">
        <v>0.65039354357307011</v>
      </c>
      <c r="BZ45" s="1">
        <f t="shared" si="8"/>
        <v>-115.47010743937977</v>
      </c>
      <c r="CA45" s="1">
        <f t="shared" si="9"/>
        <v>19.396314536867639</v>
      </c>
      <c r="CB45">
        <f>(A44-day2_mean)*(A45-day2_mean)</f>
        <v>-632.27113165881201</v>
      </c>
      <c r="CC45">
        <f>(A44-day2_mean)*(A46-day2_mean)</f>
        <v>39179.977632862225</v>
      </c>
      <c r="CL45">
        <v>42</v>
      </c>
      <c r="CM45">
        <f t="shared" ca="1" si="14"/>
        <v>0.61961605502209904</v>
      </c>
      <c r="CN45">
        <f t="shared" ca="1" si="17"/>
        <v>226.64415930626885</v>
      </c>
    </row>
    <row r="46" spans="1:92" x14ac:dyDescent="0.35">
      <c r="A46" s="1">
        <v>51.76948641274933</v>
      </c>
      <c r="F46">
        <v>126.579203316069</v>
      </c>
      <c r="G46" s="32">
        <f t="shared" si="2"/>
        <v>0.3164480082901725</v>
      </c>
      <c r="J46">
        <v>44</v>
      </c>
      <c r="K46">
        <v>0.3164480082901725</v>
      </c>
      <c r="L46">
        <f t="shared" si="3"/>
        <v>0.43137254901960786</v>
      </c>
      <c r="M46">
        <f t="shared" si="4"/>
        <v>0.11492454072943536</v>
      </c>
      <c r="N46">
        <f t="shared" si="11"/>
        <v>-0.10512061916080789</v>
      </c>
      <c r="U46">
        <v>220</v>
      </c>
      <c r="V46">
        <v>440</v>
      </c>
      <c r="W46">
        <v>880</v>
      </c>
      <c r="Y46" s="4">
        <v>220</v>
      </c>
      <c r="Z46" s="5">
        <v>0</v>
      </c>
      <c r="AB46" s="4">
        <v>440</v>
      </c>
      <c r="AC46" s="5">
        <v>0</v>
      </c>
      <c r="AE46" s="4">
        <v>880</v>
      </c>
      <c r="AF46" s="5">
        <v>0</v>
      </c>
      <c r="AN46" s="25">
        <v>440</v>
      </c>
      <c r="AO46" s="25">
        <v>0</v>
      </c>
      <c r="AP46" s="25">
        <f t="shared" si="15"/>
        <v>0.81395493612955239</v>
      </c>
      <c r="AQ46">
        <f t="shared" si="16"/>
        <v>0.81395493612955239</v>
      </c>
      <c r="AX46">
        <f t="shared" si="5"/>
        <v>44</v>
      </c>
      <c r="AY46">
        <f t="shared" si="6"/>
        <v>0.35655737704918034</v>
      </c>
      <c r="AZ46" s="1">
        <v>126.579203316069</v>
      </c>
      <c r="BA46" s="38">
        <f t="shared" si="7"/>
        <v>103.38833361935566</v>
      </c>
      <c r="BG46" s="1"/>
      <c r="BH46" s="1">
        <f t="shared" si="13"/>
        <v>7866.0221645251759</v>
      </c>
      <c r="BI46" s="1">
        <v>237.43045711814727</v>
      </c>
      <c r="BX46" s="1">
        <v>20.046708080440709</v>
      </c>
      <c r="BY46" s="1">
        <v>135.51681551982048</v>
      </c>
      <c r="BZ46" s="1">
        <f t="shared" si="8"/>
        <v>217.38374903770656</v>
      </c>
      <c r="CA46" s="1">
        <f t="shared" si="9"/>
        <v>101.91364159832679</v>
      </c>
      <c r="CB46">
        <f>(A45-day2_mean)*(A46-day2_mean)</f>
        <v>-538.73519977480782</v>
      </c>
      <c r="CC46">
        <f>(A45-day2_mean)*(A47-day2_mean)</f>
        <v>-25.877837806812991</v>
      </c>
      <c r="CL46">
        <v>43</v>
      </c>
      <c r="CM46">
        <f t="shared" ca="1" si="14"/>
        <v>9.9371245021065313E-2</v>
      </c>
      <c r="CN46">
        <f t="shared" ca="1" si="17"/>
        <v>24.541379756297168</v>
      </c>
    </row>
    <row r="47" spans="1:92" x14ac:dyDescent="0.35">
      <c r="A47" s="1">
        <v>225.70542827067732</v>
      </c>
      <c r="F47">
        <v>127.0430485501484</v>
      </c>
      <c r="G47" s="32">
        <f t="shared" si="2"/>
        <v>0.31760762137537102</v>
      </c>
      <c r="J47">
        <v>45</v>
      </c>
      <c r="K47">
        <v>0.31760762137537102</v>
      </c>
      <c r="L47">
        <f t="shared" si="3"/>
        <v>0.44117647058823528</v>
      </c>
      <c r="M47">
        <f t="shared" si="4"/>
        <v>0.12356884921286426</v>
      </c>
      <c r="N47">
        <f t="shared" si="11"/>
        <v>-0.11376492764423685</v>
      </c>
      <c r="U47">
        <v>225</v>
      </c>
      <c r="V47">
        <v>450</v>
      </c>
      <c r="W47">
        <v>900</v>
      </c>
      <c r="Y47" s="4">
        <v>225</v>
      </c>
      <c r="Z47" s="5">
        <v>0</v>
      </c>
      <c r="AB47" s="4">
        <v>450</v>
      </c>
      <c r="AC47" s="5">
        <v>0</v>
      </c>
      <c r="AE47" s="4">
        <v>900</v>
      </c>
      <c r="AF47" s="5">
        <v>0</v>
      </c>
      <c r="AN47" s="25">
        <v>450</v>
      </c>
      <c r="AO47" s="25">
        <v>0</v>
      </c>
      <c r="AP47" s="25">
        <f t="shared" si="15"/>
        <v>0.77997182035649604</v>
      </c>
      <c r="AQ47">
        <f t="shared" si="16"/>
        <v>0.77997182035649593</v>
      </c>
      <c r="AX47">
        <f t="shared" si="5"/>
        <v>45</v>
      </c>
      <c r="AY47">
        <f t="shared" si="6"/>
        <v>0.36475409836065575</v>
      </c>
      <c r="AZ47" s="1">
        <v>127.0430485501484</v>
      </c>
      <c r="BA47" s="38">
        <f t="shared" si="7"/>
        <v>106.39455320034062</v>
      </c>
      <c r="BG47" s="1"/>
      <c r="BH47" s="1">
        <f t="shared" si="13"/>
        <v>7917.7916509379256</v>
      </c>
      <c r="BI47" s="1">
        <v>51.76948641274933</v>
      </c>
      <c r="BX47" s="1">
        <v>237.43045711814727</v>
      </c>
      <c r="BY47" s="1">
        <v>20.046708080440709</v>
      </c>
      <c r="BZ47" s="1">
        <f t="shared" si="8"/>
        <v>-185.66097070539794</v>
      </c>
      <c r="CA47" s="1">
        <f t="shared" si="9"/>
        <v>31.722778332308621</v>
      </c>
      <c r="CB47">
        <f>(A46-day2_mean)*(A47-day2_mean)</f>
        <v>1603.5733021650742</v>
      </c>
      <c r="CC47">
        <f>(A46-day2_mean)*(A48-day2_mean)</f>
        <v>-144185.78150839926</v>
      </c>
      <c r="CL47">
        <v>44</v>
      </c>
      <c r="CM47">
        <f t="shared" ca="1" si="14"/>
        <v>0.48943513104659253</v>
      </c>
      <c r="CN47">
        <f t="shared" ca="1" si="17"/>
        <v>157.62755543563839</v>
      </c>
    </row>
    <row r="48" spans="1:92" x14ac:dyDescent="0.35">
      <c r="A48" s="1">
        <v>1023.6224366100622</v>
      </c>
      <c r="F48">
        <v>128.00254191189438</v>
      </c>
      <c r="G48" s="32">
        <f t="shared" si="2"/>
        <v>0.32000635477973594</v>
      </c>
      <c r="J48">
        <v>46</v>
      </c>
      <c r="K48">
        <v>0.32000635477973594</v>
      </c>
      <c r="L48">
        <f t="shared" si="3"/>
        <v>0.45098039215686275</v>
      </c>
      <c r="M48">
        <f t="shared" si="4"/>
        <v>0.13097403737712682</v>
      </c>
      <c r="N48">
        <f t="shared" si="11"/>
        <v>-0.12117011580849935</v>
      </c>
      <c r="U48">
        <v>230</v>
      </c>
      <c r="V48">
        <v>460</v>
      </c>
      <c r="W48">
        <v>920</v>
      </c>
      <c r="Y48" s="4">
        <v>230</v>
      </c>
      <c r="Z48" s="5">
        <v>2</v>
      </c>
      <c r="AB48" s="4">
        <v>460</v>
      </c>
      <c r="AC48" s="5">
        <v>1</v>
      </c>
      <c r="AE48" s="4">
        <v>920</v>
      </c>
      <c r="AF48" s="5">
        <v>0</v>
      </c>
      <c r="AN48" s="25">
        <v>460</v>
      </c>
      <c r="AO48" s="25">
        <v>1</v>
      </c>
      <c r="AP48" s="25">
        <f t="shared" si="15"/>
        <v>0.74740752042494552</v>
      </c>
      <c r="AQ48">
        <f t="shared" si="16"/>
        <v>8.5365692736940293E-2</v>
      </c>
      <c r="AX48">
        <f t="shared" si="5"/>
        <v>46</v>
      </c>
      <c r="AY48">
        <f t="shared" si="6"/>
        <v>0.37295081967213117</v>
      </c>
      <c r="AZ48" s="1">
        <v>128.00254191189438</v>
      </c>
      <c r="BA48" s="38">
        <f t="shared" si="7"/>
        <v>109.43981568455172</v>
      </c>
      <c r="BG48" s="1"/>
      <c r="BH48" s="1">
        <f t="shared" si="13"/>
        <v>8143.4970792086033</v>
      </c>
      <c r="BI48" s="1">
        <v>225.70542827067732</v>
      </c>
      <c r="BX48" s="1">
        <v>51.76948641274933</v>
      </c>
      <c r="BY48" s="1">
        <v>237.43045711814727</v>
      </c>
      <c r="BZ48" s="1">
        <f t="shared" si="8"/>
        <v>173.93594185792799</v>
      </c>
      <c r="CA48" s="1">
        <f t="shared" si="9"/>
        <v>-11.725028847469957</v>
      </c>
      <c r="CB48">
        <f>(A47-day2_mean)*(A48-day2_mean)</f>
        <v>-6925.8817123562503</v>
      </c>
      <c r="CC48">
        <f>(A47-day2_mean)*(A49-day2_mean)</f>
        <v>-1398.1629937865091</v>
      </c>
      <c r="CL48">
        <v>45</v>
      </c>
      <c r="CM48">
        <f t="shared" ca="1" si="14"/>
        <v>0.49787123243825537</v>
      </c>
      <c r="CN48">
        <f t="shared" ca="1" si="17"/>
        <v>161.53428280370889</v>
      </c>
    </row>
    <row r="49" spans="1:92" x14ac:dyDescent="0.35">
      <c r="A49" s="1">
        <v>393.7897292029761</v>
      </c>
      <c r="F49">
        <v>133.44200971991114</v>
      </c>
      <c r="G49" s="32">
        <f t="shared" si="2"/>
        <v>0.33360502429977784</v>
      </c>
      <c r="J49">
        <v>47</v>
      </c>
      <c r="K49">
        <v>0.33360502429977784</v>
      </c>
      <c r="L49">
        <f t="shared" si="3"/>
        <v>0.46078431372549017</v>
      </c>
      <c r="M49">
        <f t="shared" si="4"/>
        <v>0.12717928942571233</v>
      </c>
      <c r="N49">
        <f t="shared" si="11"/>
        <v>-0.11737536785708491</v>
      </c>
      <c r="U49">
        <v>235</v>
      </c>
      <c r="V49">
        <v>470</v>
      </c>
      <c r="W49">
        <v>940</v>
      </c>
      <c r="Y49" s="4">
        <v>235</v>
      </c>
      <c r="Z49" s="5">
        <v>2</v>
      </c>
      <c r="AB49" s="4">
        <v>470</v>
      </c>
      <c r="AC49" s="5">
        <v>1</v>
      </c>
      <c r="AE49" s="4">
        <v>940</v>
      </c>
      <c r="AF49" s="5">
        <v>0</v>
      </c>
      <c r="AN49" s="24">
        <v>470</v>
      </c>
      <c r="AO49" s="24">
        <v>1</v>
      </c>
      <c r="AP49" s="24">
        <f t="shared" si="15"/>
        <v>0.71620279990684277</v>
      </c>
      <c r="AQ49">
        <f t="shared" si="16"/>
        <v>0.11245536989130948</v>
      </c>
      <c r="AX49">
        <f t="shared" si="5"/>
        <v>47</v>
      </c>
      <c r="AY49">
        <f t="shared" si="6"/>
        <v>0.38114754098360654</v>
      </c>
      <c r="AZ49" s="1">
        <v>133.44200971991114</v>
      </c>
      <c r="BA49" s="38">
        <f t="shared" si="7"/>
        <v>112.52514856071035</v>
      </c>
      <c r="BG49" s="1"/>
      <c r="BH49" s="1">
        <f t="shared" si="13"/>
        <v>9167.1195158186656</v>
      </c>
      <c r="BI49" s="1">
        <v>1023.6224366100622</v>
      </c>
      <c r="BX49" s="1">
        <v>225.70542827067732</v>
      </c>
      <c r="BY49" s="1">
        <v>51.76948641274933</v>
      </c>
      <c r="BZ49" s="1">
        <f t="shared" si="8"/>
        <v>797.91700833938489</v>
      </c>
      <c r="CA49" s="1">
        <f t="shared" si="9"/>
        <v>971.85295019731291</v>
      </c>
      <c r="CB49">
        <f>(A48-day2_mean)*(A49-day2_mean)</f>
        <v>125716.25111433696</v>
      </c>
      <c r="CC49">
        <f>(A48-day2_mean)*(A50-day2_mean)</f>
        <v>247389.70779226284</v>
      </c>
      <c r="CL49">
        <v>46</v>
      </c>
      <c r="CM49">
        <f t="shared" ca="1" si="14"/>
        <v>0.29408956126946051</v>
      </c>
      <c r="CN49">
        <f t="shared" ca="1" si="17"/>
        <v>81.662291428345441</v>
      </c>
    </row>
    <row r="50" spans="1:92" x14ac:dyDescent="0.35">
      <c r="A50" s="1">
        <v>547.97450799002092</v>
      </c>
      <c r="F50">
        <v>135.51681551982048</v>
      </c>
      <c r="G50" s="32">
        <f t="shared" si="2"/>
        <v>0.33879203879955122</v>
      </c>
      <c r="J50">
        <v>48</v>
      </c>
      <c r="K50">
        <v>0.33879203879955122</v>
      </c>
      <c r="L50">
        <f t="shared" si="3"/>
        <v>0.47058823529411764</v>
      </c>
      <c r="M50">
        <f t="shared" si="4"/>
        <v>0.13179619649456642</v>
      </c>
      <c r="N50">
        <f t="shared" si="11"/>
        <v>-0.12199227492593895</v>
      </c>
      <c r="U50">
        <v>240</v>
      </c>
      <c r="V50">
        <v>480</v>
      </c>
      <c r="W50">
        <v>960</v>
      </c>
      <c r="Y50" s="4">
        <v>240</v>
      </c>
      <c r="Z50" s="5">
        <v>1</v>
      </c>
      <c r="AB50" s="4">
        <v>480</v>
      </c>
      <c r="AC50" s="5">
        <v>0</v>
      </c>
      <c r="AE50" s="4">
        <v>960</v>
      </c>
      <c r="AF50" s="5">
        <v>0</v>
      </c>
      <c r="AN50" s="24">
        <v>480</v>
      </c>
      <c r="AO50" s="24">
        <v>0</v>
      </c>
      <c r="AP50" s="24">
        <f t="shared" si="15"/>
        <v>0.68630089553121243</v>
      </c>
      <c r="AQ50">
        <f t="shared" si="16"/>
        <v>0.68630089553121243</v>
      </c>
      <c r="AX50">
        <f t="shared" si="5"/>
        <v>48</v>
      </c>
      <c r="AY50">
        <f t="shared" si="6"/>
        <v>0.38934426229508196</v>
      </c>
      <c r="AZ50" s="1">
        <v>135.51681551982048</v>
      </c>
      <c r="BA50" s="38">
        <f t="shared" si="7"/>
        <v>115.65162041947532</v>
      </c>
      <c r="BG50" s="1"/>
      <c r="BH50" s="1">
        <f t="shared" si="13"/>
        <v>9560.9092450216413</v>
      </c>
      <c r="BI50" s="1">
        <v>393.7897292029761</v>
      </c>
      <c r="BX50" s="1">
        <v>1023.6224366100622</v>
      </c>
      <c r="BY50" s="1">
        <v>225.70542827067732</v>
      </c>
      <c r="BZ50" s="1">
        <f t="shared" si="8"/>
        <v>-629.8327074070861</v>
      </c>
      <c r="CA50" s="1">
        <f t="shared" si="9"/>
        <v>168.08430093229879</v>
      </c>
      <c r="CB50">
        <f>(A49-day2_mean)*(A50-day2_mean)</f>
        <v>49941.819517608317</v>
      </c>
      <c r="CC50">
        <f>(A49-day2_mean)*(A51-day2_mean)</f>
        <v>-23965.309067224483</v>
      </c>
      <c r="CL50">
        <v>47</v>
      </c>
      <c r="CM50">
        <f t="shared" ca="1" si="14"/>
        <v>0.12036956791621267</v>
      </c>
      <c r="CN50">
        <f t="shared" ca="1" si="17"/>
        <v>30.073108356635721</v>
      </c>
    </row>
    <row r="51" spans="1:92" x14ac:dyDescent="0.35">
      <c r="A51" s="1">
        <v>84.047931691579507</v>
      </c>
      <c r="F51">
        <v>137.50139302160306</v>
      </c>
      <c r="G51" s="32">
        <f t="shared" si="2"/>
        <v>0.34375348255400767</v>
      </c>
      <c r="J51">
        <v>49</v>
      </c>
      <c r="K51">
        <v>0.34375348255400767</v>
      </c>
      <c r="L51">
        <f t="shared" si="3"/>
        <v>0.48039215686274511</v>
      </c>
      <c r="M51">
        <f t="shared" si="4"/>
        <v>0.13663867430873744</v>
      </c>
      <c r="N51">
        <f t="shared" si="11"/>
        <v>-0.12683475274010997</v>
      </c>
      <c r="U51">
        <v>245</v>
      </c>
      <c r="V51">
        <v>490</v>
      </c>
      <c r="W51">
        <v>980</v>
      </c>
      <c r="Y51" s="4">
        <v>245</v>
      </c>
      <c r="Z51" s="5">
        <v>0</v>
      </c>
      <c r="AB51" s="4">
        <v>490</v>
      </c>
      <c r="AC51" s="5">
        <v>1</v>
      </c>
      <c r="AE51" s="4">
        <v>980</v>
      </c>
      <c r="AF51" s="5">
        <v>0</v>
      </c>
      <c r="AN51" s="24">
        <v>490</v>
      </c>
      <c r="AO51" s="24">
        <v>1</v>
      </c>
      <c r="AP51" s="24">
        <f t="shared" si="15"/>
        <v>0.65764741392829817</v>
      </c>
      <c r="AQ51">
        <f t="shared" si="16"/>
        <v>0.1782190436816051</v>
      </c>
      <c r="AX51">
        <f t="shared" si="5"/>
        <v>49</v>
      </c>
      <c r="AY51">
        <f t="shared" si="6"/>
        <v>0.39754098360655737</v>
      </c>
      <c r="AZ51" s="1">
        <v>137.50139302160306</v>
      </c>
      <c r="BA51" s="38">
        <f t="shared" si="7"/>
        <v>118.82034317533342</v>
      </c>
      <c r="BG51" s="1"/>
      <c r="BH51" s="1">
        <f t="shared" si="13"/>
        <v>10108.883753011662</v>
      </c>
      <c r="BI51" s="1">
        <v>547.97450799002092</v>
      </c>
      <c r="BX51" s="1">
        <v>393.7897292029761</v>
      </c>
      <c r="BY51" s="1">
        <v>1023.6224366100622</v>
      </c>
      <c r="BZ51" s="1">
        <f t="shared" si="8"/>
        <v>154.18477878704482</v>
      </c>
      <c r="CA51" s="1">
        <f t="shared" si="9"/>
        <v>-475.64792862004128</v>
      </c>
      <c r="CB51">
        <f>(A50-day2_mean)*(A51-day2_mean)</f>
        <v>-47159.939584102038</v>
      </c>
      <c r="CC51">
        <f>(A50-day2_mean)*(A52-day2_mean)</f>
        <v>-34408.31020968721</v>
      </c>
      <c r="CL51">
        <v>48</v>
      </c>
      <c r="CM51">
        <f t="shared" ca="1" si="14"/>
        <v>0.88459376266481904</v>
      </c>
      <c r="CN51">
        <f t="shared" ca="1" si="17"/>
        <v>506.31606779338392</v>
      </c>
    </row>
    <row r="52" spans="1:92" x14ac:dyDescent="0.35">
      <c r="A52" s="1">
        <v>124.72394662858184</v>
      </c>
      <c r="F52">
        <v>141.79514605149549</v>
      </c>
      <c r="G52" s="32">
        <f t="shared" si="2"/>
        <v>0.35448786512873875</v>
      </c>
      <c r="J52">
        <v>50</v>
      </c>
      <c r="K52">
        <v>0.35448786512873875</v>
      </c>
      <c r="L52">
        <f t="shared" si="3"/>
        <v>0.49019607843137253</v>
      </c>
      <c r="M52">
        <f t="shared" si="4"/>
        <v>0.13570821330263377</v>
      </c>
      <c r="N52">
        <f t="shared" si="11"/>
        <v>-0.12590429173400636</v>
      </c>
      <c r="U52">
        <v>250</v>
      </c>
      <c r="V52">
        <v>500</v>
      </c>
      <c r="W52">
        <v>1000</v>
      </c>
      <c r="Y52" s="4">
        <v>250</v>
      </c>
      <c r="Z52" s="5">
        <v>0</v>
      </c>
      <c r="AB52" s="4">
        <v>500</v>
      </c>
      <c r="AC52" s="5">
        <v>0</v>
      </c>
      <c r="AE52" s="4">
        <v>1000</v>
      </c>
      <c r="AF52" s="5">
        <v>0</v>
      </c>
      <c r="AN52" s="24">
        <v>500</v>
      </c>
      <c r="AO52" s="24">
        <v>0</v>
      </c>
      <c r="AP52" s="24">
        <f t="shared" si="15"/>
        <v>0.63019023268476704</v>
      </c>
      <c r="AQ52">
        <f t="shared" si="16"/>
        <v>0.63019023268476704</v>
      </c>
      <c r="AX52">
        <f t="shared" si="5"/>
        <v>50</v>
      </c>
      <c r="AY52">
        <f t="shared" si="6"/>
        <v>0.40573770491803279</v>
      </c>
      <c r="AZ52" s="1">
        <v>141.79514605149549</v>
      </c>
      <c r="BA52" s="38">
        <f t="shared" si="7"/>
        <v>122.03247444068914</v>
      </c>
      <c r="BG52" s="1"/>
      <c r="BH52" s="1">
        <f t="shared" si="13"/>
        <v>10192.931684703241</v>
      </c>
      <c r="BI52" s="1">
        <v>84.047931691579507</v>
      </c>
      <c r="BX52" s="1">
        <v>547.97450799002092</v>
      </c>
      <c r="BY52" s="1">
        <v>393.7897292029761</v>
      </c>
      <c r="BZ52" s="1">
        <f t="shared" si="8"/>
        <v>-463.92657629844143</v>
      </c>
      <c r="CA52" s="1">
        <f t="shared" si="9"/>
        <v>-309.74179751139661</v>
      </c>
      <c r="CB52">
        <f>(A51-day2_mean)*(A52-day2_mean)</f>
        <v>16511.328514279561</v>
      </c>
      <c r="CC52">
        <f>(A51-day2_mean)*(A53-day2_mean)</f>
        <v>27603.45144835344</v>
      </c>
      <c r="CL52">
        <v>49</v>
      </c>
      <c r="CM52">
        <f t="shared" ca="1" si="14"/>
        <v>0.14026310336590064</v>
      </c>
      <c r="CN52">
        <f t="shared" ca="1" si="17"/>
        <v>35.436987087658729</v>
      </c>
    </row>
    <row r="53" spans="1:92" x14ac:dyDescent="0.35">
      <c r="A53" s="1">
        <v>50.989789939841501</v>
      </c>
      <c r="F53">
        <v>142.1776422808606</v>
      </c>
      <c r="G53" s="32">
        <f t="shared" si="2"/>
        <v>0.35544410570215151</v>
      </c>
      <c r="J53">
        <v>51</v>
      </c>
      <c r="K53">
        <v>0.35544410570215151</v>
      </c>
      <c r="L53">
        <f t="shared" si="3"/>
        <v>0.5</v>
      </c>
      <c r="M53">
        <f t="shared" si="4"/>
        <v>0.14455589429784849</v>
      </c>
      <c r="N53">
        <f t="shared" si="11"/>
        <v>-0.13475197272922101</v>
      </c>
      <c r="U53">
        <v>255</v>
      </c>
      <c r="V53">
        <v>510</v>
      </c>
      <c r="W53">
        <v>1020</v>
      </c>
      <c r="Y53" s="4">
        <v>255</v>
      </c>
      <c r="Z53" s="5">
        <v>1</v>
      </c>
      <c r="AB53" s="4">
        <v>510</v>
      </c>
      <c r="AC53" s="5">
        <v>1</v>
      </c>
      <c r="AE53" s="4">
        <v>1020</v>
      </c>
      <c r="AF53" s="5">
        <v>0</v>
      </c>
      <c r="AN53" s="24">
        <v>510</v>
      </c>
      <c r="AO53" s="24">
        <v>1</v>
      </c>
      <c r="AP53" s="24">
        <f t="shared" si="15"/>
        <v>0.60387940552987751</v>
      </c>
      <c r="AQ53">
        <f t="shared" si="16"/>
        <v>0.25983917306416549</v>
      </c>
      <c r="AX53">
        <f t="shared" si="5"/>
        <v>51</v>
      </c>
      <c r="AY53">
        <f t="shared" si="6"/>
        <v>0.41393442622950821</v>
      </c>
      <c r="AZ53" s="1">
        <v>142.1776422808606</v>
      </c>
      <c r="BA53" s="38">
        <f t="shared" si="7"/>
        <v>125.28922006483577</v>
      </c>
      <c r="BG53" s="1"/>
      <c r="BH53" s="1">
        <f t="shared" si="13"/>
        <v>10317.655631331821</v>
      </c>
      <c r="BI53" s="1">
        <v>124.72394662858184</v>
      </c>
      <c r="BX53" s="1">
        <v>84.047931691579507</v>
      </c>
      <c r="BY53" s="1">
        <v>547.97450799002092</v>
      </c>
      <c r="BZ53" s="1">
        <f t="shared" si="8"/>
        <v>40.676014937002336</v>
      </c>
      <c r="CA53" s="1">
        <f t="shared" si="9"/>
        <v>-423.25056136143905</v>
      </c>
      <c r="CB53">
        <f>(A52-day2_mean)*(A53-day2_mean)</f>
        <v>20139.723007897268</v>
      </c>
      <c r="CC53">
        <f>(A52-day2_mean)*(A54-day2_mean)</f>
        <v>9355.9923088942087</v>
      </c>
      <c r="CL53">
        <v>50</v>
      </c>
      <c r="CM53">
        <f t="shared" ca="1" si="14"/>
        <v>0.43212472402461144</v>
      </c>
      <c r="CN53">
        <f t="shared" ca="1" si="17"/>
        <v>132.68240529037263</v>
      </c>
    </row>
    <row r="54" spans="1:92" x14ac:dyDescent="0.35">
      <c r="A54" s="1">
        <v>149.23988338675653</v>
      </c>
      <c r="F54">
        <v>143.58889415635537</v>
      </c>
      <c r="G54" s="32">
        <f t="shared" si="2"/>
        <v>0.35897223539088841</v>
      </c>
      <c r="J54">
        <v>52</v>
      </c>
      <c r="K54">
        <v>0.35897223539088841</v>
      </c>
      <c r="L54">
        <f t="shared" si="3"/>
        <v>0.50980392156862742</v>
      </c>
      <c r="M54">
        <f t="shared" si="4"/>
        <v>0.15083168617773901</v>
      </c>
      <c r="N54">
        <f t="shared" si="11"/>
        <v>-0.14102776460911159</v>
      </c>
      <c r="U54">
        <v>260</v>
      </c>
      <c r="V54">
        <v>520</v>
      </c>
      <c r="W54">
        <v>1040</v>
      </c>
      <c r="Y54" s="4">
        <v>260</v>
      </c>
      <c r="Z54" s="5">
        <v>0</v>
      </c>
      <c r="AB54" s="4">
        <v>520</v>
      </c>
      <c r="AC54" s="5">
        <v>1</v>
      </c>
      <c r="AE54" s="4">
        <v>1040</v>
      </c>
      <c r="AF54" s="5">
        <v>1</v>
      </c>
      <c r="AN54" s="24">
        <v>520</v>
      </c>
      <c r="AO54" s="24">
        <v>1</v>
      </c>
      <c r="AP54" s="24">
        <f t="shared" si="15"/>
        <v>0.57866707148020069</v>
      </c>
      <c r="AQ54">
        <f t="shared" si="16"/>
        <v>0.30677646163791483</v>
      </c>
      <c r="AX54">
        <f t="shared" si="5"/>
        <v>52</v>
      </c>
      <c r="AY54">
        <f t="shared" si="6"/>
        <v>0.42213114754098363</v>
      </c>
      <c r="AZ54" s="1">
        <v>143.58889415635537</v>
      </c>
      <c r="BA54" s="38">
        <f t="shared" si="7"/>
        <v>128.59183685174602</v>
      </c>
      <c r="BG54" s="1"/>
      <c r="BH54" s="1">
        <f t="shared" si="13"/>
        <v>10368.645421271664</v>
      </c>
      <c r="BI54" s="1">
        <v>50.989789939841501</v>
      </c>
      <c r="BX54" s="1">
        <v>124.72394662858184</v>
      </c>
      <c r="BY54" s="1">
        <v>84.047931691579507</v>
      </c>
      <c r="BZ54" s="1">
        <f t="shared" si="8"/>
        <v>-73.734156688740342</v>
      </c>
      <c r="CA54" s="1">
        <f t="shared" si="9"/>
        <v>-33.058141751738006</v>
      </c>
      <c r="CB54">
        <f>(A53-day2_mean)*(A54-day2_mean)</f>
        <v>15641.241661831114</v>
      </c>
      <c r="CC54">
        <f>(A53-day2_mean)*(A55-day2_mean)</f>
        <v>11987.527347381636</v>
      </c>
      <c r="CL54">
        <v>51</v>
      </c>
      <c r="CM54">
        <f t="shared" ca="1" si="14"/>
        <v>0.62219787729604381</v>
      </c>
      <c r="CN54">
        <f t="shared" ca="1" si="17"/>
        <v>228.24111023458849</v>
      </c>
    </row>
    <row r="55" spans="1:92" x14ac:dyDescent="0.35">
      <c r="A55" s="1">
        <v>169.15198753359536</v>
      </c>
      <c r="F55">
        <v>147.43310788529627</v>
      </c>
      <c r="G55" s="32">
        <f t="shared" si="2"/>
        <v>0.36858276971324067</v>
      </c>
      <c r="J55">
        <v>53</v>
      </c>
      <c r="K55">
        <v>0.36858276971324067</v>
      </c>
      <c r="L55">
        <f t="shared" si="3"/>
        <v>0.51960784313725494</v>
      </c>
      <c r="M55">
        <f t="shared" si="4"/>
        <v>0.15102507342401428</v>
      </c>
      <c r="N55">
        <f t="shared" si="11"/>
        <v>-0.14122115185538675</v>
      </c>
      <c r="U55">
        <v>265</v>
      </c>
      <c r="V55">
        <v>530</v>
      </c>
      <c r="W55">
        <v>1060</v>
      </c>
      <c r="Y55" s="4">
        <v>265</v>
      </c>
      <c r="Z55" s="5">
        <v>1</v>
      </c>
      <c r="AB55" s="4">
        <v>530</v>
      </c>
      <c r="AC55" s="5">
        <v>0</v>
      </c>
      <c r="AE55" s="4">
        <v>1060</v>
      </c>
      <c r="AF55" s="5">
        <v>0</v>
      </c>
      <c r="AN55" s="24">
        <v>530</v>
      </c>
      <c r="AO55" s="24">
        <v>0</v>
      </c>
      <c r="AP55" s="24">
        <f t="shared" si="15"/>
        <v>0.55450736777759468</v>
      </c>
      <c r="AQ55">
        <f t="shared" si="16"/>
        <v>0.55450736777759468</v>
      </c>
      <c r="AX55">
        <f t="shared" si="5"/>
        <v>53</v>
      </c>
      <c r="AY55">
        <f t="shared" si="6"/>
        <v>0.43032786885245899</v>
      </c>
      <c r="AZ55" s="1">
        <v>147.43310788529627</v>
      </c>
      <c r="BA55" s="38">
        <f t="shared" si="7"/>
        <v>131.94163547200793</v>
      </c>
      <c r="BG55" s="1"/>
      <c r="BH55" s="1">
        <f t="shared" si="13"/>
        <v>10517.885304658421</v>
      </c>
      <c r="BI55" s="1">
        <v>149.23988338675653</v>
      </c>
      <c r="BM55" s="35"/>
      <c r="BN55" s="35"/>
      <c r="BO55" s="35"/>
      <c r="BP55" s="35"/>
      <c r="BQ55" s="35"/>
      <c r="BR55" s="35"/>
      <c r="BS55" s="35"/>
      <c r="BT55" s="20"/>
      <c r="BX55" s="1">
        <v>50.989789939841501</v>
      </c>
      <c r="BY55" s="1">
        <v>124.72394662858184</v>
      </c>
      <c r="BZ55" s="1">
        <f t="shared" si="8"/>
        <v>98.250093446915031</v>
      </c>
      <c r="CA55" s="1">
        <f t="shared" si="9"/>
        <v>24.515936758174689</v>
      </c>
      <c r="CB55">
        <f>(A54-day2_mean)*(A55-day2_mean)</f>
        <v>5568.8558189595178</v>
      </c>
      <c r="CC55">
        <f>(A54-day2_mean)*(A56-day2_mean)</f>
        <v>17898.687744823113</v>
      </c>
      <c r="CL55">
        <v>52</v>
      </c>
      <c r="CM55">
        <f t="shared" ca="1" si="14"/>
        <v>0.14146992663337277</v>
      </c>
      <c r="CN55">
        <f t="shared" ca="1" si="17"/>
        <v>35.76636346852181</v>
      </c>
    </row>
    <row r="56" spans="1:92" x14ac:dyDescent="0.35">
      <c r="A56" s="1">
        <v>24.507008771909373</v>
      </c>
      <c r="F56">
        <v>149.23988338675653</v>
      </c>
      <c r="G56" s="32">
        <f t="shared" si="2"/>
        <v>0.37309970846689133</v>
      </c>
      <c r="J56">
        <v>54</v>
      </c>
      <c r="K56">
        <v>0.37309970846689133</v>
      </c>
      <c r="L56">
        <f t="shared" si="3"/>
        <v>0.52941176470588236</v>
      </c>
      <c r="M56">
        <f t="shared" si="4"/>
        <v>0.15631205623899103</v>
      </c>
      <c r="N56">
        <f t="shared" si="11"/>
        <v>-0.14650813467036361</v>
      </c>
      <c r="U56">
        <v>270</v>
      </c>
      <c r="V56">
        <v>540</v>
      </c>
      <c r="W56">
        <v>1080</v>
      </c>
      <c r="Y56" s="4">
        <v>270</v>
      </c>
      <c r="Z56" s="5">
        <v>0</v>
      </c>
      <c r="AB56" s="4">
        <v>540</v>
      </c>
      <c r="AC56" s="5">
        <v>2</v>
      </c>
      <c r="AE56" s="4">
        <v>1080</v>
      </c>
      <c r="AF56" s="5">
        <v>1</v>
      </c>
      <c r="AN56" s="24">
        <v>540</v>
      </c>
      <c r="AO56" s="24">
        <v>2</v>
      </c>
      <c r="AP56" s="24">
        <f t="shared" si="15"/>
        <v>0.53135634646209451</v>
      </c>
      <c r="AQ56">
        <f t="shared" si="16"/>
        <v>4.059261163319964</v>
      </c>
      <c r="AX56">
        <f t="shared" si="5"/>
        <v>54</v>
      </c>
      <c r="AY56">
        <f t="shared" si="6"/>
        <v>0.43852459016393441</v>
      </c>
      <c r="AZ56" s="1">
        <v>149.23988338675653</v>
      </c>
      <c r="BA56" s="38">
        <f t="shared" si="7"/>
        <v>135.33998358579359</v>
      </c>
      <c r="BG56" s="1"/>
      <c r="BH56" s="1">
        <f t="shared" si="13"/>
        <v>10687.037292192017</v>
      </c>
      <c r="BI56" s="1">
        <v>169.15198753359536</v>
      </c>
      <c r="BM56" s="35"/>
      <c r="BN56" s="35"/>
      <c r="BO56" s="35"/>
      <c r="BP56" s="35"/>
      <c r="BQ56" s="35"/>
      <c r="BR56" s="35"/>
      <c r="BS56" s="35"/>
      <c r="BT56" s="20"/>
      <c r="BX56" s="1">
        <v>149.23988338675653</v>
      </c>
      <c r="BY56" s="1">
        <v>50.989789939841501</v>
      </c>
      <c r="BZ56" s="1">
        <f t="shared" si="8"/>
        <v>19.912104146838828</v>
      </c>
      <c r="CA56" s="1">
        <f t="shared" si="9"/>
        <v>118.16219759375386</v>
      </c>
      <c r="CB56">
        <f>(A55-day2_mean)*(A56-day2_mean)</f>
        <v>13717.645533659828</v>
      </c>
      <c r="CC56">
        <f>(A55-day2_mean)*(A57-day2_mean)</f>
        <v>6600.9297677723771</v>
      </c>
      <c r="CL56">
        <v>53</v>
      </c>
      <c r="CM56">
        <f t="shared" ca="1" si="14"/>
        <v>0.40483458623806323</v>
      </c>
      <c r="CN56">
        <f t="shared" ca="1" si="17"/>
        <v>121.67639556825019</v>
      </c>
    </row>
    <row r="57" spans="1:92" ht="16" thickBot="1" x14ac:dyDescent="0.4">
      <c r="A57" s="1">
        <v>133.44200971991114</v>
      </c>
      <c r="F57">
        <v>149.32303784094228</v>
      </c>
      <c r="G57" s="32">
        <f t="shared" si="2"/>
        <v>0.37330759460235569</v>
      </c>
      <c r="J57">
        <v>55</v>
      </c>
      <c r="K57">
        <v>0.37330759460235569</v>
      </c>
      <c r="L57">
        <f t="shared" si="3"/>
        <v>0.53921568627450978</v>
      </c>
      <c r="M57">
        <f t="shared" si="4"/>
        <v>0.16590809167215409</v>
      </c>
      <c r="N57">
        <f t="shared" si="11"/>
        <v>-0.15610417010352667</v>
      </c>
      <c r="U57">
        <v>275</v>
      </c>
      <c r="V57">
        <v>550</v>
      </c>
      <c r="Y57" s="4">
        <v>275</v>
      </c>
      <c r="Z57" s="5">
        <v>1</v>
      </c>
      <c r="AB57" s="4">
        <v>550</v>
      </c>
      <c r="AC57" s="5">
        <v>1</v>
      </c>
      <c r="AE57" s="6" t="s">
        <v>26</v>
      </c>
      <c r="AF57" s="6">
        <v>0</v>
      </c>
      <c r="AN57" s="24">
        <v>550</v>
      </c>
      <c r="AO57" s="24">
        <v>1</v>
      </c>
      <c r="AP57" s="24">
        <f t="shared" si="15"/>
        <v>0.50917189442788113</v>
      </c>
      <c r="AQ57">
        <f t="shared" si="16"/>
        <v>0.47314518310208448</v>
      </c>
      <c r="AX57">
        <f t="shared" si="5"/>
        <v>55</v>
      </c>
      <c r="AY57">
        <f t="shared" si="6"/>
        <v>0.44672131147540983</v>
      </c>
      <c r="AZ57" s="1">
        <v>149.32303784094228</v>
      </c>
      <c r="BA57" s="38">
        <f t="shared" si="7"/>
        <v>138.78830919548082</v>
      </c>
      <c r="BG57" s="1"/>
      <c r="BH57" s="1">
        <f t="shared" si="13"/>
        <v>10711.544300963926</v>
      </c>
      <c r="BI57" s="1">
        <v>24.507008771909373</v>
      </c>
      <c r="BX57" s="1">
        <v>169.15198753359536</v>
      </c>
      <c r="BY57" s="1">
        <v>149.23988338675653</v>
      </c>
      <c r="BZ57" s="1">
        <f t="shared" si="8"/>
        <v>-144.64497876168599</v>
      </c>
      <c r="CA57" s="1">
        <f t="shared" si="9"/>
        <v>-124.73287461484716</v>
      </c>
      <c r="CB57">
        <f>(A56-day2_mean)*(A57-day2_mean)</f>
        <v>21215.844794656623</v>
      </c>
      <c r="CC57">
        <f>(A56-day2_mean)*(A58-day2_mean)</f>
        <v>-30625.008559820995</v>
      </c>
      <c r="CL57">
        <v>54</v>
      </c>
      <c r="CM57">
        <f t="shared" ca="1" si="14"/>
        <v>0.65677054075388897</v>
      </c>
      <c r="CN57">
        <f t="shared" ca="1" si="17"/>
        <v>250.74466155079392</v>
      </c>
    </row>
    <row r="58" spans="1:92" x14ac:dyDescent="0.35">
      <c r="A58" s="1">
        <v>380.33271756764492</v>
      </c>
      <c r="F58">
        <v>152.89542473545939</v>
      </c>
      <c r="G58" s="32">
        <f t="shared" si="2"/>
        <v>0.38223856183864846</v>
      </c>
      <c r="J58">
        <v>56</v>
      </c>
      <c r="K58">
        <v>0.38223856183864846</v>
      </c>
      <c r="L58">
        <f t="shared" si="3"/>
        <v>0.5490196078431373</v>
      </c>
      <c r="M58">
        <f t="shared" si="4"/>
        <v>0.16678104600448884</v>
      </c>
      <c r="N58">
        <f t="shared" si="11"/>
        <v>-0.15697712443586131</v>
      </c>
      <c r="U58">
        <v>280</v>
      </c>
      <c r="V58">
        <v>560</v>
      </c>
      <c r="Y58" s="4">
        <v>280</v>
      </c>
      <c r="Z58" s="5">
        <v>0</v>
      </c>
      <c r="AB58" s="4">
        <v>560</v>
      </c>
      <c r="AC58" s="5">
        <v>1</v>
      </c>
      <c r="AN58" s="23">
        <v>560</v>
      </c>
      <c r="AO58" s="23">
        <v>1</v>
      </c>
      <c r="AP58" s="23">
        <f t="shared" si="15"/>
        <v>0.4879136568170761</v>
      </c>
      <c r="AQ58">
        <f t="shared" si="16"/>
        <v>0.53745661596181338</v>
      </c>
      <c r="AX58">
        <f t="shared" si="5"/>
        <v>56</v>
      </c>
      <c r="AY58">
        <f t="shared" si="6"/>
        <v>0.45491803278688525</v>
      </c>
      <c r="AZ58" s="1">
        <v>152.89542473545939</v>
      </c>
      <c r="BA58" s="38">
        <f t="shared" si="7"/>
        <v>142.28810424849794</v>
      </c>
      <c r="BG58" s="1"/>
      <c r="BH58" s="1">
        <f t="shared" si="13"/>
        <v>10844.986310683837</v>
      </c>
      <c r="BI58" s="1">
        <v>133.44200971991114</v>
      </c>
      <c r="BX58" s="1">
        <v>24.507008771909373</v>
      </c>
      <c r="BY58" s="1">
        <v>169.15198753359536</v>
      </c>
      <c r="BZ58" s="1">
        <f t="shared" si="8"/>
        <v>108.93500094800177</v>
      </c>
      <c r="CA58" s="1">
        <f t="shared" si="9"/>
        <v>-35.709977813684219</v>
      </c>
      <c r="CB58">
        <f>(A57-day2_mean)*(A58-day2_mean)</f>
        <v>-14736.75129924955</v>
      </c>
      <c r="CC58">
        <f>(A57-day2_mean)*(A59-day2_mean)</f>
        <v>9365.0624537991989</v>
      </c>
      <c r="CL58">
        <v>55</v>
      </c>
      <c r="CM58">
        <f t="shared" ca="1" si="14"/>
        <v>0.95382311330156078</v>
      </c>
      <c r="CN58">
        <f t="shared" ca="1" si="17"/>
        <v>721.09658234077381</v>
      </c>
    </row>
    <row r="59" spans="1:92" x14ac:dyDescent="0.35">
      <c r="A59" s="1">
        <v>141.79514605149549</v>
      </c>
      <c r="F59">
        <v>155.84454267398516</v>
      </c>
      <c r="G59" s="32">
        <f t="shared" si="2"/>
        <v>0.38961135668496288</v>
      </c>
      <c r="J59">
        <v>57</v>
      </c>
      <c r="K59">
        <v>0.38961135668496288</v>
      </c>
      <c r="L59">
        <f t="shared" si="3"/>
        <v>0.55882352941176472</v>
      </c>
      <c r="M59">
        <f t="shared" si="4"/>
        <v>0.16921217272680183</v>
      </c>
      <c r="N59">
        <f t="shared" si="11"/>
        <v>-0.15940825115817442</v>
      </c>
      <c r="U59">
        <v>285</v>
      </c>
      <c r="V59">
        <v>570</v>
      </c>
      <c r="Y59" s="4">
        <v>285</v>
      </c>
      <c r="Z59" s="5">
        <v>1</v>
      </c>
      <c r="AB59" s="4">
        <v>570</v>
      </c>
      <c r="AC59" s="5">
        <v>0</v>
      </c>
      <c r="AN59" s="23">
        <v>570</v>
      </c>
      <c r="AO59" s="23">
        <v>0</v>
      </c>
      <c r="AP59" s="23">
        <f t="shared" si="15"/>
        <v>0.46754296361174275</v>
      </c>
      <c r="AQ59">
        <f t="shared" si="16"/>
        <v>0.46754296361174275</v>
      </c>
      <c r="AX59">
        <f t="shared" si="5"/>
        <v>57</v>
      </c>
      <c r="AY59">
        <f t="shared" si="6"/>
        <v>0.46311475409836067</v>
      </c>
      <c r="AZ59" s="1">
        <v>155.84454267398516</v>
      </c>
      <c r="BA59" s="38">
        <f t="shared" si="7"/>
        <v>145.84092851314122</v>
      </c>
      <c r="BG59" s="1"/>
      <c r="BH59" s="1">
        <f t="shared" si="13"/>
        <v>11225.319028251481</v>
      </c>
      <c r="BI59" s="1">
        <v>380.33271756764492</v>
      </c>
      <c r="BX59" s="1">
        <v>133.44200971991114</v>
      </c>
      <c r="BY59" s="1">
        <v>24.507008771909373</v>
      </c>
      <c r="BZ59" s="1">
        <f t="shared" si="8"/>
        <v>246.89070784773378</v>
      </c>
      <c r="CA59" s="1">
        <f t="shared" si="9"/>
        <v>355.82570879573552</v>
      </c>
      <c r="CB59">
        <f>(A58-day2_mean)*(A59-day2_mean)</f>
        <v>-13518.439665579226</v>
      </c>
      <c r="CC59">
        <f>(A58-day2_mean)*(A60-day2_mean)</f>
        <v>-26429.787243893155</v>
      </c>
      <c r="CL59">
        <v>56</v>
      </c>
      <c r="CM59">
        <f t="shared" ca="1" si="14"/>
        <v>0.71547034668949461</v>
      </c>
      <c r="CN59">
        <f t="shared" ca="1" si="17"/>
        <v>294.72449368210357</v>
      </c>
    </row>
    <row r="60" spans="1:92" x14ac:dyDescent="0.35">
      <c r="A60" s="1">
        <v>53.27079516664449</v>
      </c>
      <c r="F60">
        <v>156.50730718689948</v>
      </c>
      <c r="G60" s="32">
        <f t="shared" si="2"/>
        <v>0.39126826796724873</v>
      </c>
      <c r="J60">
        <v>58</v>
      </c>
      <c r="K60">
        <v>0.39126826796724873</v>
      </c>
      <c r="L60">
        <f t="shared" si="3"/>
        <v>0.56862745098039214</v>
      </c>
      <c r="M60">
        <f t="shared" si="4"/>
        <v>0.17735918301314341</v>
      </c>
      <c r="N60">
        <f t="shared" si="11"/>
        <v>-0.16755526144451599</v>
      </c>
      <c r="U60">
        <v>290</v>
      </c>
      <c r="V60">
        <v>580</v>
      </c>
      <c r="Y60" s="4">
        <v>290</v>
      </c>
      <c r="Z60" s="5">
        <v>2</v>
      </c>
      <c r="AB60" s="4">
        <v>580</v>
      </c>
      <c r="AC60" s="5">
        <v>0</v>
      </c>
      <c r="AN60" s="23">
        <v>580</v>
      </c>
      <c r="AO60" s="23">
        <v>0</v>
      </c>
      <c r="AP60" s="23">
        <f t="shared" si="15"/>
        <v>0.44802275929080038</v>
      </c>
      <c r="AQ60">
        <f t="shared" si="16"/>
        <v>0.44802275929080038</v>
      </c>
      <c r="AX60">
        <f t="shared" si="5"/>
        <v>58</v>
      </c>
      <c r="AY60">
        <f t="shared" si="6"/>
        <v>0.47131147540983609</v>
      </c>
      <c r="AZ60" s="1">
        <v>156.50730718689948</v>
      </c>
      <c r="BA60" s="38">
        <f t="shared" si="7"/>
        <v>149.44841375256632</v>
      </c>
      <c r="BG60" s="1"/>
      <c r="BH60" s="1">
        <f t="shared" si="13"/>
        <v>11367.114174302977</v>
      </c>
      <c r="BI60" s="1">
        <v>141.79514605149549</v>
      </c>
      <c r="BX60" s="1">
        <v>380.33271756764492</v>
      </c>
      <c r="BY60" s="1">
        <v>133.44200971991114</v>
      </c>
      <c r="BZ60" s="1">
        <f t="shared" si="8"/>
        <v>-238.53757151614943</v>
      </c>
      <c r="CA60" s="1">
        <f t="shared" si="9"/>
        <v>8.3531363315843521</v>
      </c>
      <c r="CB60">
        <f>(A59-day2_mean)*(A60-day2_mean)</f>
        <v>16795.873334191998</v>
      </c>
      <c r="CC60">
        <f>(A59-day2_mean)*(A61-day2_mean)</f>
        <v>19835.235949486691</v>
      </c>
      <c r="CL60">
        <v>57</v>
      </c>
      <c r="CM60">
        <f t="shared" ca="1" si="14"/>
        <v>9.9752839253776648E-2</v>
      </c>
      <c r="CN60">
        <f t="shared" ca="1" si="17"/>
        <v>24.640750231731936</v>
      </c>
    </row>
    <row r="61" spans="1:92" x14ac:dyDescent="0.35">
      <c r="A61" s="1">
        <v>20.4790317564192</v>
      </c>
      <c r="F61">
        <v>159.03370463326897</v>
      </c>
      <c r="G61" s="32">
        <f t="shared" si="2"/>
        <v>0.39758426158317239</v>
      </c>
      <c r="J61">
        <v>59</v>
      </c>
      <c r="K61">
        <v>0.39758426158317239</v>
      </c>
      <c r="L61">
        <f t="shared" si="3"/>
        <v>0.57843137254901966</v>
      </c>
      <c r="M61">
        <f t="shared" si="4"/>
        <v>0.18084711096584727</v>
      </c>
      <c r="N61">
        <f t="shared" si="11"/>
        <v>-0.17104318939721974</v>
      </c>
      <c r="U61">
        <v>295</v>
      </c>
      <c r="V61">
        <v>590</v>
      </c>
      <c r="Y61" s="4">
        <v>295</v>
      </c>
      <c r="Z61" s="5">
        <v>1</v>
      </c>
      <c r="AB61" s="4">
        <v>590</v>
      </c>
      <c r="AC61" s="5">
        <v>0</v>
      </c>
      <c r="AN61" s="23">
        <v>590</v>
      </c>
      <c r="AO61" s="23">
        <v>0</v>
      </c>
      <c r="AP61" s="23">
        <f t="shared" si="15"/>
        <v>0.42931753542379969</v>
      </c>
      <c r="AQ61">
        <f t="shared" si="16"/>
        <v>0.42931753542379969</v>
      </c>
      <c r="AX61">
        <f t="shared" si="5"/>
        <v>59</v>
      </c>
      <c r="AY61">
        <f t="shared" si="6"/>
        <v>0.47950819672131145</v>
      </c>
      <c r="AZ61" s="1">
        <v>159.03370463326897</v>
      </c>
      <c r="BA61" s="38">
        <f t="shared" si="7"/>
        <v>153.11226822491119</v>
      </c>
      <c r="BG61" s="1"/>
      <c r="BH61" s="1">
        <f t="shared" si="13"/>
        <v>11420.384969469622</v>
      </c>
      <c r="BI61" s="1">
        <v>53.27079516664449</v>
      </c>
      <c r="BX61" s="1">
        <v>141.79514605149549</v>
      </c>
      <c r="BY61" s="1">
        <v>380.33271756764492</v>
      </c>
      <c r="BZ61" s="1">
        <f t="shared" si="8"/>
        <v>-88.524350884851003</v>
      </c>
      <c r="CA61" s="1">
        <f t="shared" si="9"/>
        <v>-327.0619224010004</v>
      </c>
      <c r="CB61">
        <f>(A60-day2_mean)*(A61-day2_mean)</f>
        <v>38779.702321132638</v>
      </c>
      <c r="CC61">
        <f>(A60-day2_mean)*(A62-day2_mean)</f>
        <v>33117.352126227095</v>
      </c>
      <c r="CL61">
        <v>58</v>
      </c>
      <c r="CM61">
        <f t="shared" ca="1" si="14"/>
        <v>0.91088875007010028</v>
      </c>
      <c r="CN61">
        <f t="shared" ca="1" si="17"/>
        <v>566.94671651051124</v>
      </c>
    </row>
    <row r="62" spans="1:92" x14ac:dyDescent="0.35">
      <c r="A62" s="1">
        <v>51.726287356523123</v>
      </c>
      <c r="F62">
        <v>169.15198753359536</v>
      </c>
      <c r="G62" s="32">
        <f t="shared" si="2"/>
        <v>0.42287996883398837</v>
      </c>
      <c r="J62">
        <v>60</v>
      </c>
      <c r="K62">
        <v>0.42287996883398837</v>
      </c>
      <c r="L62">
        <f t="shared" si="3"/>
        <v>0.58823529411764708</v>
      </c>
      <c r="M62">
        <f t="shared" si="4"/>
        <v>0.16535532528365871</v>
      </c>
      <c r="N62">
        <f t="shared" si="11"/>
        <v>-0.15555140371503129</v>
      </c>
      <c r="U62">
        <v>300</v>
      </c>
      <c r="V62">
        <v>600</v>
      </c>
      <c r="Y62" s="4">
        <v>300</v>
      </c>
      <c r="Z62" s="5">
        <v>0</v>
      </c>
      <c r="AB62" s="4">
        <v>600</v>
      </c>
      <c r="AC62" s="5">
        <v>0</v>
      </c>
      <c r="AN62" s="23">
        <v>600</v>
      </c>
      <c r="AO62" s="23">
        <v>0</v>
      </c>
      <c r="AP62" s="23">
        <f t="shared" si="15"/>
        <v>0.41139326607900673</v>
      </c>
      <c r="AQ62">
        <f t="shared" si="16"/>
        <v>0.41139326607900673</v>
      </c>
      <c r="AX62">
        <f t="shared" si="5"/>
        <v>60</v>
      </c>
      <c r="AY62">
        <f t="shared" si="6"/>
        <v>0.48770491803278687</v>
      </c>
      <c r="AZ62" s="1">
        <v>169.15198753359536</v>
      </c>
      <c r="BA62" s="38">
        <f t="shared" si="7"/>
        <v>156.83428154061451</v>
      </c>
      <c r="BG62" s="1"/>
      <c r="BH62" s="1">
        <f t="shared" si="13"/>
        <v>11440.86400122604</v>
      </c>
      <c r="BI62" s="1">
        <v>20.4790317564192</v>
      </c>
      <c r="BX62" s="1">
        <v>53.27079516664449</v>
      </c>
      <c r="BY62" s="1">
        <v>141.79514605149549</v>
      </c>
      <c r="BZ62" s="1">
        <f t="shared" si="8"/>
        <v>-32.791763410225286</v>
      </c>
      <c r="CA62" s="1">
        <f t="shared" si="9"/>
        <v>-121.31611429507629</v>
      </c>
      <c r="CB62">
        <f>(A61-day2_mean)*(A62-day2_mean)</f>
        <v>39110.23144647634</v>
      </c>
      <c r="CC62">
        <f>(A61-day2_mean)*(A63-day2_mean)</f>
        <v>12057.575905350222</v>
      </c>
      <c r="CL62">
        <v>59</v>
      </c>
      <c r="CM62">
        <f t="shared" ca="1" si="14"/>
        <v>0.52968401500586515</v>
      </c>
      <c r="CN62">
        <f t="shared" ca="1" si="17"/>
        <v>176.88155059831041</v>
      </c>
    </row>
    <row r="63" spans="1:92" x14ac:dyDescent="0.35">
      <c r="A63" s="1">
        <v>178.13886211629392</v>
      </c>
      <c r="F63">
        <v>170.60524614394652</v>
      </c>
      <c r="G63" s="32">
        <f t="shared" si="2"/>
        <v>0.4265131153598663</v>
      </c>
      <c r="J63">
        <v>61</v>
      </c>
      <c r="K63">
        <v>0.4265131153598663</v>
      </c>
      <c r="L63">
        <f t="shared" si="3"/>
        <v>0.59803921568627449</v>
      </c>
      <c r="M63">
        <f t="shared" si="4"/>
        <v>0.17152610032640819</v>
      </c>
      <c r="N63">
        <f t="shared" si="11"/>
        <v>-0.16172217875778078</v>
      </c>
      <c r="U63">
        <v>305</v>
      </c>
      <c r="V63">
        <v>610</v>
      </c>
      <c r="Y63" s="4">
        <v>305</v>
      </c>
      <c r="Z63" s="5">
        <v>1</v>
      </c>
      <c r="AB63" s="4">
        <v>610</v>
      </c>
      <c r="AC63" s="5">
        <v>0</v>
      </c>
      <c r="AN63" s="23">
        <v>610</v>
      </c>
      <c r="AO63" s="23">
        <v>0</v>
      </c>
      <c r="AP63" s="23">
        <f t="shared" si="15"/>
        <v>0.39421734592809177</v>
      </c>
      <c r="AQ63">
        <f t="shared" si="16"/>
        <v>0.39421734592809182</v>
      </c>
      <c r="AX63">
        <f t="shared" si="5"/>
        <v>61</v>
      </c>
      <c r="AY63">
        <f t="shared" si="6"/>
        <v>0.49590163934426229</v>
      </c>
      <c r="AZ63" s="1">
        <v>170.60524614394652</v>
      </c>
      <c r="BA63" s="38">
        <f t="shared" si="7"/>
        <v>160.6163299115031</v>
      </c>
      <c r="BG63" s="1"/>
      <c r="BH63" s="1">
        <f t="shared" si="13"/>
        <v>11492.590288582564</v>
      </c>
      <c r="BI63" s="1">
        <v>51.726287356523123</v>
      </c>
      <c r="BX63" s="1">
        <v>20.4790317564192</v>
      </c>
      <c r="BY63" s="1">
        <v>53.27079516664449</v>
      </c>
      <c r="BZ63" s="1">
        <f t="shared" si="8"/>
        <v>31.247255600103923</v>
      </c>
      <c r="CA63" s="1">
        <f t="shared" si="9"/>
        <v>-1.5445078101213667</v>
      </c>
      <c r="CB63">
        <f>(A62-day2_mean)*(A63-day2_mean)</f>
        <v>10297.010114711269</v>
      </c>
      <c r="CC63">
        <f>(A62-day2_mean)*(A64-day2_mean)</f>
        <v>15563.264180872344</v>
      </c>
      <c r="CL63">
        <v>60</v>
      </c>
      <c r="CM63">
        <f t="shared" ca="1" si="14"/>
        <v>0.37568592905334319</v>
      </c>
      <c r="CN63">
        <f t="shared" ca="1" si="17"/>
        <v>110.46483333224617</v>
      </c>
    </row>
    <row r="64" spans="1:92" x14ac:dyDescent="0.35">
      <c r="A64" s="1">
        <v>149.32303784094228</v>
      </c>
      <c r="F64">
        <v>177.61175789924349</v>
      </c>
      <c r="G64" s="32">
        <f t="shared" si="2"/>
        <v>0.44402939474810871</v>
      </c>
      <c r="J64">
        <v>62</v>
      </c>
      <c r="K64">
        <v>0.44402939474810871</v>
      </c>
      <c r="L64">
        <f t="shared" si="3"/>
        <v>0.60784313725490191</v>
      </c>
      <c r="M64">
        <f t="shared" si="4"/>
        <v>0.1638137425067932</v>
      </c>
      <c r="N64">
        <f t="shared" si="11"/>
        <v>-0.15400982093816579</v>
      </c>
      <c r="U64">
        <v>310</v>
      </c>
      <c r="V64">
        <v>620</v>
      </c>
      <c r="Y64" s="4">
        <v>310</v>
      </c>
      <c r="Z64" s="5">
        <v>0</v>
      </c>
      <c r="AB64" s="4">
        <v>620</v>
      </c>
      <c r="AC64" s="5">
        <v>0</v>
      </c>
      <c r="AN64" s="23">
        <v>620</v>
      </c>
      <c r="AO64" s="23">
        <v>0</v>
      </c>
      <c r="AP64" s="23">
        <f t="shared" si="15"/>
        <v>0.37775853093505618</v>
      </c>
      <c r="AQ64">
        <f t="shared" si="16"/>
        <v>0.37775853093505618</v>
      </c>
      <c r="AX64">
        <f t="shared" si="5"/>
        <v>62</v>
      </c>
      <c r="AY64">
        <f t="shared" si="6"/>
        <v>0.50409836065573765</v>
      </c>
      <c r="AZ64" s="1">
        <v>177.61175789924349</v>
      </c>
      <c r="BA64" s="38">
        <f t="shared" si="7"/>
        <v>164.46038183018689</v>
      </c>
      <c r="BG64" s="1"/>
      <c r="BH64" s="1">
        <f t="shared" si="13"/>
        <v>11670.729150698857</v>
      </c>
      <c r="BI64" s="1">
        <v>178.13886211629392</v>
      </c>
      <c r="BX64" s="1">
        <v>51.726287356523123</v>
      </c>
      <c r="BY64" s="1">
        <v>20.4790317564192</v>
      </c>
      <c r="BZ64" s="1">
        <f t="shared" si="8"/>
        <v>126.41257475977079</v>
      </c>
      <c r="CA64" s="1">
        <f t="shared" si="9"/>
        <v>157.65983035987472</v>
      </c>
      <c r="CB64">
        <f>(A63-day2_mean)*(A64-day2_mean)</f>
        <v>4798.1111912543665</v>
      </c>
      <c r="CC64">
        <f>(A63-day2_mean)*(A65-day2_mean)</f>
        <v>-10242.489027911311</v>
      </c>
      <c r="CL64">
        <v>61</v>
      </c>
      <c r="CM64">
        <f t="shared" ca="1" si="14"/>
        <v>0.45305490030413986</v>
      </c>
      <c r="CN64">
        <f t="shared" ca="1" si="17"/>
        <v>141.48799349936229</v>
      </c>
    </row>
    <row r="65" spans="1:92" x14ac:dyDescent="0.35">
      <c r="A65" s="1">
        <v>416.26988068325505</v>
      </c>
      <c r="F65">
        <v>178.13886211629392</v>
      </c>
      <c r="G65" s="32">
        <f t="shared" si="2"/>
        <v>0.44534715529073482</v>
      </c>
      <c r="J65">
        <v>63</v>
      </c>
      <c r="K65">
        <v>0.44534715529073482</v>
      </c>
      <c r="L65">
        <f t="shared" si="3"/>
        <v>0.61764705882352944</v>
      </c>
      <c r="M65">
        <f t="shared" si="4"/>
        <v>0.17229990353279462</v>
      </c>
      <c r="N65">
        <f t="shared" si="11"/>
        <v>-0.16249598196416709</v>
      </c>
      <c r="U65">
        <v>315</v>
      </c>
      <c r="V65">
        <v>630</v>
      </c>
      <c r="Y65" s="4">
        <v>315</v>
      </c>
      <c r="Z65" s="5">
        <v>0</v>
      </c>
      <c r="AB65" s="4">
        <v>630</v>
      </c>
      <c r="AC65" s="5">
        <v>1</v>
      </c>
      <c r="AN65" s="23">
        <v>630</v>
      </c>
      <c r="AO65" s="23">
        <v>1</v>
      </c>
      <c r="AP65" s="23">
        <f t="shared" si="15"/>
        <v>0.36198688152155412</v>
      </c>
      <c r="AQ65">
        <f t="shared" si="16"/>
        <v>1.1245179318089555</v>
      </c>
      <c r="AX65">
        <f t="shared" si="5"/>
        <v>63</v>
      </c>
      <c r="AY65">
        <f t="shared" si="6"/>
        <v>0.51229508196721307</v>
      </c>
      <c r="AZ65" s="1">
        <v>178.13886211629392</v>
      </c>
      <c r="BA65" s="38">
        <f t="shared" si="7"/>
        <v>168.36850422280131</v>
      </c>
      <c r="BG65" s="1"/>
      <c r="BH65" s="1">
        <f t="shared" si="13"/>
        <v>11820.052188539799</v>
      </c>
      <c r="BI65" s="1">
        <v>149.32303784094228</v>
      </c>
      <c r="BX65" s="1">
        <v>178.13886211629392</v>
      </c>
      <c r="BY65" s="1">
        <v>51.726287356523123</v>
      </c>
      <c r="BZ65" s="1">
        <f t="shared" si="8"/>
        <v>-28.815824275351645</v>
      </c>
      <c r="CA65" s="1">
        <f t="shared" si="9"/>
        <v>97.596750484419147</v>
      </c>
      <c r="CB65">
        <f>(A64-day2_mean)*(A65-day2_mean)</f>
        <v>-15480.859087758596</v>
      </c>
      <c r="CC65">
        <f>(A64-day2_mean)*(A66-day2_mean)</f>
        <v>-45918.008642720633</v>
      </c>
      <c r="CL65">
        <v>62</v>
      </c>
      <c r="CM65">
        <f t="shared" ca="1" si="14"/>
        <v>0.29309529177949234</v>
      </c>
      <c r="CN65">
        <f t="shared" ca="1" si="17"/>
        <v>81.332257802175718</v>
      </c>
    </row>
    <row r="66" spans="1:92" x14ac:dyDescent="0.35">
      <c r="A66" s="1">
        <v>773.68592923376468</v>
      </c>
      <c r="F66">
        <v>183.90759173502772</v>
      </c>
      <c r="G66" s="32">
        <f t="shared" si="2"/>
        <v>0.45976897933756933</v>
      </c>
      <c r="J66">
        <v>64</v>
      </c>
      <c r="K66">
        <v>0.45976897933756933</v>
      </c>
      <c r="L66">
        <f t="shared" si="3"/>
        <v>0.62745098039215685</v>
      </c>
      <c r="M66">
        <f t="shared" si="4"/>
        <v>0.16768200105458753</v>
      </c>
      <c r="N66">
        <f t="shared" si="11"/>
        <v>-0.15787807948596011</v>
      </c>
      <c r="U66">
        <v>320</v>
      </c>
      <c r="V66">
        <v>640</v>
      </c>
      <c r="Y66" s="4">
        <v>320</v>
      </c>
      <c r="Z66" s="5">
        <v>2</v>
      </c>
      <c r="AB66" s="4">
        <v>640</v>
      </c>
      <c r="AC66" s="5">
        <v>0</v>
      </c>
      <c r="AN66" s="23">
        <v>640</v>
      </c>
      <c r="AO66" s="23">
        <v>0</v>
      </c>
      <c r="AP66" s="23">
        <f t="shared" si="15"/>
        <v>0.3468737081048836</v>
      </c>
      <c r="AQ66">
        <f t="shared" si="16"/>
        <v>0.3468737081048836</v>
      </c>
      <c r="AX66">
        <f t="shared" si="5"/>
        <v>64</v>
      </c>
      <c r="AY66">
        <f t="shared" si="6"/>
        <v>0.52049180327868849</v>
      </c>
      <c r="AZ66" s="1">
        <v>183.90759173502772</v>
      </c>
      <c r="BA66" s="38">
        <f t="shared" si="7"/>
        <v>172.34286912323918</v>
      </c>
      <c r="BG66" s="1"/>
      <c r="BH66" s="1">
        <f t="shared" si="13"/>
        <v>12236.322069223055</v>
      </c>
      <c r="BI66" s="1">
        <v>416.26988068325505</v>
      </c>
      <c r="BX66" s="1">
        <v>149.32303784094228</v>
      </c>
      <c r="BY66" s="1">
        <v>178.13886211629392</v>
      </c>
      <c r="BZ66" s="1">
        <f t="shared" si="8"/>
        <v>266.94684284231278</v>
      </c>
      <c r="CA66" s="1">
        <f t="shared" si="9"/>
        <v>238.13101856696113</v>
      </c>
      <c r="CB66">
        <f>(A65-day2_mean)*(A66-day2_mean)</f>
        <v>98020.800469121459</v>
      </c>
      <c r="CC66">
        <f>(A65-day2_mean)*(A67-day2_mean)</f>
        <v>-35511.694868793813</v>
      </c>
      <c r="CL66">
        <v>63</v>
      </c>
      <c r="CM66">
        <f t="shared" ca="1" si="14"/>
        <v>0.62968573670765271</v>
      </c>
      <c r="CN66">
        <f t="shared" ca="1" si="17"/>
        <v>232.93510246541652</v>
      </c>
    </row>
    <row r="67" spans="1:92" x14ac:dyDescent="0.35">
      <c r="A67" s="1">
        <v>39.135128747027565</v>
      </c>
      <c r="F67">
        <v>191.19567248985226</v>
      </c>
      <c r="G67" s="32">
        <f t="shared" si="2"/>
        <v>0.47798918122463063</v>
      </c>
      <c r="J67">
        <v>65</v>
      </c>
      <c r="K67">
        <v>0.47798918122463063</v>
      </c>
      <c r="L67">
        <f t="shared" si="3"/>
        <v>0.63725490196078427</v>
      </c>
      <c r="M67">
        <f t="shared" si="4"/>
        <v>0.15926572073615364</v>
      </c>
      <c r="N67">
        <f t="shared" si="11"/>
        <v>-0.14946179916752622</v>
      </c>
      <c r="U67">
        <v>325</v>
      </c>
      <c r="V67">
        <v>650</v>
      </c>
      <c r="Y67" s="4">
        <v>325</v>
      </c>
      <c r="Z67" s="5">
        <v>0</v>
      </c>
      <c r="AB67" s="4">
        <v>650</v>
      </c>
      <c r="AC67" s="5">
        <v>0</v>
      </c>
      <c r="AN67" s="23">
        <v>650</v>
      </c>
      <c r="AO67" s="23">
        <v>0</v>
      </c>
      <c r="AP67" s="23">
        <f t="shared" ref="AP67:AP98" si="18">day2_count*(1-EXP(-AN67/day2_mean)-(1-EXP(-(AN67-10)/day2_mean)))</f>
        <v>0.3323915189099873</v>
      </c>
      <c r="AQ67">
        <f t="shared" ref="AQ67:AQ98" si="19">(AO67-AP67)^2/AP67</f>
        <v>0.3323915189099873</v>
      </c>
      <c r="AX67">
        <f t="shared" si="5"/>
        <v>65</v>
      </c>
      <c r="AY67">
        <f t="shared" si="6"/>
        <v>0.52868852459016391</v>
      </c>
      <c r="AZ67" s="1">
        <v>191.19567248985226</v>
      </c>
      <c r="BA67" s="38">
        <f t="shared" si="7"/>
        <v>176.38576092283026</v>
      </c>
      <c r="BG67" s="1"/>
      <c r="BH67" s="1">
        <f t="shared" si="13"/>
        <v>13010.00799845682</v>
      </c>
      <c r="BI67" s="1">
        <v>773.68592923376468</v>
      </c>
      <c r="BX67" s="1">
        <v>416.26988068325505</v>
      </c>
      <c r="BY67" s="1">
        <v>149.32303784094228</v>
      </c>
      <c r="BZ67" s="1">
        <f t="shared" si="8"/>
        <v>357.41604855050963</v>
      </c>
      <c r="CA67" s="1">
        <f t="shared" si="9"/>
        <v>624.36289139282235</v>
      </c>
      <c r="CB67">
        <f>(A66-day2_mean)*(A67-day2_mean)</f>
        <v>-105331.77149014561</v>
      </c>
      <c r="CC67">
        <f>(A66-day2_mean)*(A68-day2_mean)</f>
        <v>10281.626749764131</v>
      </c>
      <c r="CL67">
        <v>64</v>
      </c>
      <c r="CM67">
        <f t="shared" ca="1" si="14"/>
        <v>0.36694405586193601</v>
      </c>
      <c r="CN67">
        <f t="shared" ca="1" si="17"/>
        <v>107.20430671733142</v>
      </c>
    </row>
    <row r="68" spans="1:92" x14ac:dyDescent="0.35">
      <c r="A68" s="1">
        <v>253.55007243628856</v>
      </c>
      <c r="F68">
        <v>192.40655803668088</v>
      </c>
      <c r="G68" s="32">
        <f t="shared" ref="G68:G104" si="20">F68/400</f>
        <v>0.48101639509170219</v>
      </c>
      <c r="J68">
        <v>66</v>
      </c>
      <c r="K68">
        <v>0.48101639509170219</v>
      </c>
      <c r="L68">
        <f t="shared" ref="L68:L104" si="21">J68/102</f>
        <v>0.6470588235294118</v>
      </c>
      <c r="M68">
        <f t="shared" ref="M68:M104" si="22">L68-K68</f>
        <v>0.16604242843770961</v>
      </c>
      <c r="N68">
        <f t="shared" si="11"/>
        <v>-0.15623850686908208</v>
      </c>
      <c r="U68">
        <v>330</v>
      </c>
      <c r="V68">
        <v>660</v>
      </c>
      <c r="Y68" s="4">
        <v>330</v>
      </c>
      <c r="Z68" s="5">
        <v>0</v>
      </c>
      <c r="AB68" s="4">
        <v>660</v>
      </c>
      <c r="AC68" s="5">
        <v>0</v>
      </c>
      <c r="AN68" s="23">
        <v>660</v>
      </c>
      <c r="AO68" s="23">
        <v>0</v>
      </c>
      <c r="AP68" s="23">
        <f t="shared" si="18"/>
        <v>0.31851396996013515</v>
      </c>
      <c r="AQ68">
        <f t="shared" si="19"/>
        <v>0.31851396996013515</v>
      </c>
      <c r="AX68">
        <f t="shared" ref="AX68:AX124" si="23">RANK(AZ68, $AZ$3:$AZ$124, 1)</f>
        <v>66</v>
      </c>
      <c r="AY68">
        <f t="shared" ref="AY68:AY124" si="24">(AX68-0.5)/COUNT($AX$3:$AX$124)</f>
        <v>0.53688524590163933</v>
      </c>
      <c r="AZ68" s="1">
        <v>192.40655803668088</v>
      </c>
      <c r="BA68" s="38">
        <f t="shared" ref="BA68:BA124" si="25">-LN(1-AY68)/$BB$3</f>
        <v>180.49958425605112</v>
      </c>
      <c r="BG68" s="1"/>
      <c r="BH68" s="1">
        <f t="shared" si="13"/>
        <v>13049.143127203848</v>
      </c>
      <c r="BI68" s="1">
        <v>39.135128747027565</v>
      </c>
      <c r="BX68" s="1">
        <v>773.68592923376468</v>
      </c>
      <c r="BY68" s="1">
        <v>416.26988068325505</v>
      </c>
      <c r="BZ68" s="1">
        <f t="shared" ref="BZ68:BZ125" si="26">A67-BX68</f>
        <v>-734.5508004867371</v>
      </c>
      <c r="CA68" s="1">
        <f t="shared" ref="CA68:CA124" si="27">A67-BY68</f>
        <v>-377.13475193622747</v>
      </c>
      <c r="CB68">
        <f>(A67-day2_mean)*(A68-day2_mean)</f>
        <v>-3724.9031852935309</v>
      </c>
      <c r="CC68">
        <f>(A67-day2_mean)*(A69-day2_mean)</f>
        <v>-21592.14271939416</v>
      </c>
      <c r="CL68">
        <v>65</v>
      </c>
      <c r="CM68">
        <f t="shared" ca="1" si="14"/>
        <v>0.66339575901113557</v>
      </c>
      <c r="CN68">
        <f t="shared" ref="CN68:CN99" ca="1" si="28">-1/day2_lambda*LN(1-CM68)</f>
        <v>255.31502353577474</v>
      </c>
    </row>
    <row r="69" spans="1:92" x14ac:dyDescent="0.35">
      <c r="A69" s="1">
        <v>345.01428247169792</v>
      </c>
      <c r="F69">
        <v>194.37995781669741</v>
      </c>
      <c r="G69" s="32">
        <f t="shared" si="20"/>
        <v>0.48594989454174353</v>
      </c>
      <c r="J69">
        <v>67</v>
      </c>
      <c r="K69">
        <v>0.48594989454174353</v>
      </c>
      <c r="L69">
        <f t="shared" si="21"/>
        <v>0.65686274509803921</v>
      </c>
      <c r="M69">
        <f t="shared" si="22"/>
        <v>0.17091285055629568</v>
      </c>
      <c r="N69">
        <f t="shared" ref="N69:N104" si="29">K69-L68</f>
        <v>-0.16110892898766827</v>
      </c>
      <c r="U69">
        <v>335</v>
      </c>
      <c r="V69">
        <v>670</v>
      </c>
      <c r="Y69" s="4">
        <v>335</v>
      </c>
      <c r="Z69" s="5">
        <v>2</v>
      </c>
      <c r="AB69" s="4">
        <v>670</v>
      </c>
      <c r="AC69" s="5">
        <v>0</v>
      </c>
      <c r="AN69" s="23">
        <v>670</v>
      </c>
      <c r="AO69" s="23">
        <v>0</v>
      </c>
      <c r="AP69" s="23">
        <f t="shared" si="18"/>
        <v>0.30521581715582369</v>
      </c>
      <c r="AQ69">
        <f t="shared" si="19"/>
        <v>0.30521581715582369</v>
      </c>
      <c r="AX69">
        <f t="shared" si="23"/>
        <v>67</v>
      </c>
      <c r="AY69">
        <f t="shared" si="24"/>
        <v>0.54508196721311475</v>
      </c>
      <c r="AZ69" s="1">
        <v>194.37995781669741</v>
      </c>
      <c r="BA69" s="38">
        <f t="shared" si="25"/>
        <v>184.68687259042392</v>
      </c>
      <c r="BG69" s="1"/>
      <c r="BH69" s="1">
        <f t="shared" ref="BH69:BH124" si="30">BH68+BI69</f>
        <v>13302.693199640136</v>
      </c>
      <c r="BI69" s="1">
        <v>253.55007243628856</v>
      </c>
      <c r="BX69" s="1">
        <v>39.135128747027565</v>
      </c>
      <c r="BY69" s="1">
        <v>773.68592923376468</v>
      </c>
      <c r="BZ69" s="1">
        <f t="shared" si="26"/>
        <v>214.41494368926101</v>
      </c>
      <c r="CA69" s="1">
        <f t="shared" si="27"/>
        <v>-520.13585679747609</v>
      </c>
      <c r="CB69">
        <f>(A68-day2_mean)*(A69-day2_mean)</f>
        <v>2107.6485188442639</v>
      </c>
      <c r="CC69">
        <f>(A68-day2_mean)*(A70-day2_mean)</f>
        <v>-3634.5659267666665</v>
      </c>
      <c r="CL69">
        <v>66</v>
      </c>
      <c r="CM69">
        <f t="shared" ref="CM69:CM103" ca="1" si="31">RAND()</f>
        <v>0.21049546529482632</v>
      </c>
      <c r="CN69">
        <f t="shared" ca="1" si="28"/>
        <v>55.419730745691744</v>
      </c>
    </row>
    <row r="70" spans="1:92" x14ac:dyDescent="0.35">
      <c r="A70" s="1">
        <v>43.872726558359602</v>
      </c>
      <c r="F70">
        <v>195.76386082370567</v>
      </c>
      <c r="G70" s="32">
        <f t="shared" si="20"/>
        <v>0.48940965205926418</v>
      </c>
      <c r="J70">
        <v>68</v>
      </c>
      <c r="K70">
        <v>0.48940965205926418</v>
      </c>
      <c r="L70">
        <f t="shared" si="21"/>
        <v>0.66666666666666663</v>
      </c>
      <c r="M70">
        <f t="shared" si="22"/>
        <v>0.17725701460740245</v>
      </c>
      <c r="N70">
        <f t="shared" si="29"/>
        <v>-0.16745309303877504</v>
      </c>
      <c r="U70">
        <v>340</v>
      </c>
      <c r="V70">
        <v>680</v>
      </c>
      <c r="Y70" s="4">
        <v>340</v>
      </c>
      <c r="Z70" s="5">
        <v>0</v>
      </c>
      <c r="AB70" s="4">
        <v>680</v>
      </c>
      <c r="AC70" s="5">
        <v>0</v>
      </c>
      <c r="AN70" s="23">
        <v>680</v>
      </c>
      <c r="AO70" s="23">
        <v>0</v>
      </c>
      <c r="AP70" s="23">
        <f t="shared" si="18"/>
        <v>0.29247287035400049</v>
      </c>
      <c r="AQ70">
        <f t="shared" si="19"/>
        <v>0.29247287035400049</v>
      </c>
      <c r="AX70">
        <f t="shared" si="23"/>
        <v>68</v>
      </c>
      <c r="AY70">
        <f t="shared" si="24"/>
        <v>0.55327868852459017</v>
      </c>
      <c r="AZ70" s="1">
        <v>195.76386082370567</v>
      </c>
      <c r="BA70" s="38">
        <f t="shared" si="25"/>
        <v>188.95029759743855</v>
      </c>
      <c r="BG70" s="1"/>
      <c r="BH70" s="1">
        <f t="shared" si="30"/>
        <v>13647.707482111835</v>
      </c>
      <c r="BI70" s="1">
        <v>345.01428247169792</v>
      </c>
      <c r="BX70" s="1">
        <v>253.55007243628856</v>
      </c>
      <c r="BY70" s="1">
        <v>39.135128747027565</v>
      </c>
      <c r="BZ70" s="1">
        <f t="shared" si="26"/>
        <v>91.464210035409366</v>
      </c>
      <c r="CA70" s="1">
        <f t="shared" si="27"/>
        <v>305.87915372467035</v>
      </c>
      <c r="CB70">
        <f>(A69-day2_mean)*(A70-day2_mean)</f>
        <v>-21068.484819588328</v>
      </c>
      <c r="CC70">
        <f>(A69-day2_mean)*(A71-day2_mean)</f>
        <v>-21283.085622223593</v>
      </c>
      <c r="CL70">
        <v>67</v>
      </c>
      <c r="CM70">
        <f t="shared" ca="1" si="31"/>
        <v>0.17560628812465284</v>
      </c>
      <c r="CN70">
        <f t="shared" ca="1" si="28"/>
        <v>45.280112743517527</v>
      </c>
    </row>
    <row r="71" spans="1:92" x14ac:dyDescent="0.35">
      <c r="A71" s="1">
        <v>41.931206544526319</v>
      </c>
      <c r="F71">
        <v>200.1860069292492</v>
      </c>
      <c r="G71" s="32">
        <f t="shared" si="20"/>
        <v>0.50046501732312298</v>
      </c>
      <c r="J71">
        <v>69</v>
      </c>
      <c r="K71">
        <v>0.50046501732312298</v>
      </c>
      <c r="L71">
        <f t="shared" si="21"/>
        <v>0.67647058823529416</v>
      </c>
      <c r="M71">
        <f t="shared" si="22"/>
        <v>0.17600557091217117</v>
      </c>
      <c r="N71">
        <f t="shared" si="29"/>
        <v>-0.16620164934354364</v>
      </c>
      <c r="U71">
        <v>345</v>
      </c>
      <c r="V71">
        <v>690</v>
      </c>
      <c r="Y71" s="4">
        <v>345</v>
      </c>
      <c r="Z71" s="5">
        <v>1</v>
      </c>
      <c r="AB71" s="4">
        <v>690</v>
      </c>
      <c r="AC71" s="5">
        <v>0</v>
      </c>
      <c r="AN71" s="23">
        <v>690</v>
      </c>
      <c r="AO71" s="23">
        <v>0</v>
      </c>
      <c r="AP71" s="23">
        <f t="shared" si="18"/>
        <v>0.28026194936496363</v>
      </c>
      <c r="AQ71">
        <f t="shared" si="19"/>
        <v>0.28026194936496363</v>
      </c>
      <c r="AX71">
        <f t="shared" si="23"/>
        <v>69</v>
      </c>
      <c r="AY71">
        <f t="shared" si="24"/>
        <v>0.56147540983606559</v>
      </c>
      <c r="AZ71" s="1">
        <v>200.1860069292492</v>
      </c>
      <c r="BA71" s="38">
        <f t="shared" si="25"/>
        <v>193.29267939129525</v>
      </c>
      <c r="BG71" s="1"/>
      <c r="BH71" s="1">
        <f t="shared" si="30"/>
        <v>13691.580208670195</v>
      </c>
      <c r="BI71" s="1">
        <v>43.872726558359602</v>
      </c>
      <c r="BX71" s="1">
        <v>345.01428247169792</v>
      </c>
      <c r="BY71" s="1">
        <v>253.55007243628856</v>
      </c>
      <c r="BZ71" s="1">
        <f t="shared" si="26"/>
        <v>-301.14155591333832</v>
      </c>
      <c r="CA71" s="1">
        <f t="shared" si="27"/>
        <v>-209.67734587792896</v>
      </c>
      <c r="CB71">
        <f>(A70-day2_mean)*(A71-day2_mean)</f>
        <v>36701.934467426836</v>
      </c>
      <c r="CC71">
        <f>(A70-day2_mean)*(A72-day2_mean)</f>
        <v>-29824.461016731446</v>
      </c>
      <c r="CL71">
        <v>68</v>
      </c>
      <c r="CM71">
        <f t="shared" ca="1" si="31"/>
        <v>0.9119069819633947</v>
      </c>
      <c r="CN71">
        <f t="shared" ca="1" si="28"/>
        <v>569.64145513377389</v>
      </c>
    </row>
    <row r="72" spans="1:92" x14ac:dyDescent="0.35">
      <c r="A72" s="1">
        <v>390.95108250409299</v>
      </c>
      <c r="F72">
        <v>201.26060085144829</v>
      </c>
      <c r="G72" s="32">
        <f t="shared" si="20"/>
        <v>0.5031515021286207</v>
      </c>
      <c r="J72">
        <v>70</v>
      </c>
      <c r="K72">
        <v>0.5031515021286207</v>
      </c>
      <c r="L72">
        <f t="shared" si="21"/>
        <v>0.68627450980392157</v>
      </c>
      <c r="M72">
        <f t="shared" si="22"/>
        <v>0.18312300767530088</v>
      </c>
      <c r="N72">
        <f t="shared" si="29"/>
        <v>-0.17331908610667346</v>
      </c>
      <c r="U72">
        <v>350</v>
      </c>
      <c r="V72">
        <v>700</v>
      </c>
      <c r="Y72" s="4">
        <v>350</v>
      </c>
      <c r="Z72" s="5">
        <v>2</v>
      </c>
      <c r="AB72" s="4">
        <v>700</v>
      </c>
      <c r="AC72" s="5">
        <v>0</v>
      </c>
      <c r="AN72" s="22">
        <v>700</v>
      </c>
      <c r="AO72" s="22">
        <v>0</v>
      </c>
      <c r="AP72" s="22">
        <f t="shared" si="18"/>
        <v>0.26856084178603368</v>
      </c>
      <c r="AQ72">
        <f t="shared" si="19"/>
        <v>0.26856084178603368</v>
      </c>
      <c r="AX72">
        <f t="shared" si="23"/>
        <v>70</v>
      </c>
      <c r="AY72">
        <f t="shared" si="24"/>
        <v>0.56967213114754101</v>
      </c>
      <c r="AZ72" s="1">
        <v>201.26060085144829</v>
      </c>
      <c r="BA72" s="38">
        <f t="shared" si="25"/>
        <v>197.71699773373044</v>
      </c>
      <c r="BG72" s="1"/>
      <c r="BH72" s="1">
        <f t="shared" si="30"/>
        <v>13733.511415214722</v>
      </c>
      <c r="BI72" s="1">
        <v>41.931206544526319</v>
      </c>
      <c r="BX72" s="1">
        <v>43.872726558359602</v>
      </c>
      <c r="BY72" s="1">
        <v>345.01428247169792</v>
      </c>
      <c r="BZ72" s="1">
        <f t="shared" si="26"/>
        <v>-1.9415200138332835</v>
      </c>
      <c r="CA72" s="1">
        <f t="shared" si="27"/>
        <v>-303.08307592717159</v>
      </c>
      <c r="CB72">
        <f>(A71-day2_mean)*(A72-day2_mean)</f>
        <v>-30128.249036001063</v>
      </c>
      <c r="CC72">
        <f>(A71-day2_mean)*(A73-day2_mean)</f>
        <v>12299.49797242171</v>
      </c>
      <c r="CL72">
        <v>69</v>
      </c>
      <c r="CM72">
        <f t="shared" ca="1" si="31"/>
        <v>0.57942413486094324</v>
      </c>
      <c r="CN72">
        <f t="shared" ca="1" si="28"/>
        <v>203.09191511752545</v>
      </c>
    </row>
    <row r="73" spans="1:92" x14ac:dyDescent="0.35">
      <c r="A73" s="1">
        <v>170.60524614394652</v>
      </c>
      <c r="F73">
        <v>201.53526457211572</v>
      </c>
      <c r="G73" s="32">
        <f t="shared" si="20"/>
        <v>0.50383816143028926</v>
      </c>
      <c r="J73">
        <v>71</v>
      </c>
      <c r="K73">
        <v>0.50383816143028926</v>
      </c>
      <c r="L73">
        <f t="shared" si="21"/>
        <v>0.69607843137254899</v>
      </c>
      <c r="M73">
        <f t="shared" si="22"/>
        <v>0.19224026994225973</v>
      </c>
      <c r="N73">
        <f t="shared" si="29"/>
        <v>-0.18243634837363232</v>
      </c>
      <c r="U73">
        <v>355</v>
      </c>
      <c r="V73">
        <v>710</v>
      </c>
      <c r="Y73" s="4">
        <v>355</v>
      </c>
      <c r="Z73" s="5">
        <v>0</v>
      </c>
      <c r="AB73" s="4">
        <v>710</v>
      </c>
      <c r="AC73" s="5">
        <v>0</v>
      </c>
      <c r="AN73" s="22">
        <v>710</v>
      </c>
      <c r="AO73" s="22">
        <v>0</v>
      </c>
      <c r="AP73" s="22">
        <f t="shared" si="18"/>
        <v>0.25734826259593113</v>
      </c>
      <c r="AQ73">
        <f t="shared" si="19"/>
        <v>0.25734826259593113</v>
      </c>
      <c r="AX73">
        <f t="shared" si="23"/>
        <v>71</v>
      </c>
      <c r="AY73">
        <f t="shared" si="24"/>
        <v>0.57786885245901642</v>
      </c>
      <c r="AZ73" s="1">
        <v>201.53526457211572</v>
      </c>
      <c r="BA73" s="38">
        <f t="shared" si="25"/>
        <v>202.22640431642026</v>
      </c>
      <c r="BG73" s="1"/>
      <c r="BH73" s="1">
        <f t="shared" si="30"/>
        <v>14124.462497718814</v>
      </c>
      <c r="BI73" s="1">
        <v>390.95108250409299</v>
      </c>
      <c r="BX73" s="1">
        <v>41.931206544526319</v>
      </c>
      <c r="BY73" s="1">
        <v>43.872726558359602</v>
      </c>
      <c r="BZ73" s="1">
        <f t="shared" si="26"/>
        <v>349.01987595956666</v>
      </c>
      <c r="CA73" s="1">
        <f t="shared" si="27"/>
        <v>347.07835594573339</v>
      </c>
      <c r="CB73">
        <f>(A72-day2_mean)*(A73-day2_mean)</f>
        <v>-9994.7292459316759</v>
      </c>
      <c r="CC73">
        <f>(A72-day2_mean)*(A74-day2_mean)</f>
        <v>-35927.738653877197</v>
      </c>
      <c r="CL73">
        <v>70</v>
      </c>
      <c r="CM73">
        <f t="shared" ca="1" si="31"/>
        <v>0.81519003068959461</v>
      </c>
      <c r="CN73">
        <f t="shared" ca="1" si="28"/>
        <v>395.90563813087937</v>
      </c>
    </row>
    <row r="74" spans="1:92" x14ac:dyDescent="0.35">
      <c r="A74" s="1">
        <v>4.8664625490379896</v>
      </c>
      <c r="F74">
        <v>202.44302047719287</v>
      </c>
      <c r="G74" s="32">
        <f t="shared" si="20"/>
        <v>0.50610755119298223</v>
      </c>
      <c r="J74">
        <v>72</v>
      </c>
      <c r="K74">
        <v>0.50610755119298223</v>
      </c>
      <c r="L74">
        <f t="shared" si="21"/>
        <v>0.70588235294117652</v>
      </c>
      <c r="M74">
        <f t="shared" si="22"/>
        <v>0.19977480174819429</v>
      </c>
      <c r="N74">
        <f t="shared" si="29"/>
        <v>-0.18997088017956676</v>
      </c>
      <c r="U74">
        <v>360</v>
      </c>
      <c r="V74">
        <v>720</v>
      </c>
      <c r="Y74" s="4">
        <v>360</v>
      </c>
      <c r="Z74" s="5">
        <v>2</v>
      </c>
      <c r="AB74" s="4">
        <v>720</v>
      </c>
      <c r="AC74" s="5">
        <v>0</v>
      </c>
      <c r="AN74" s="22">
        <v>720</v>
      </c>
      <c r="AO74" s="22">
        <v>0</v>
      </c>
      <c r="AP74" s="22">
        <f t="shared" si="18"/>
        <v>0.24660381543602683</v>
      </c>
      <c r="AQ74">
        <f t="shared" si="19"/>
        <v>0.24660381543602683</v>
      </c>
      <c r="AX74">
        <f t="shared" si="23"/>
        <v>72</v>
      </c>
      <c r="AY74">
        <f t="shared" si="24"/>
        <v>0.58606557377049184</v>
      </c>
      <c r="AZ74" s="1">
        <v>202.44302047719287</v>
      </c>
      <c r="BA74" s="38">
        <f t="shared" si="25"/>
        <v>206.82423624776183</v>
      </c>
      <c r="BG74" s="1"/>
      <c r="BH74" s="1">
        <f t="shared" si="30"/>
        <v>14295.067743862761</v>
      </c>
      <c r="BI74" s="1">
        <v>170.60524614394652</v>
      </c>
      <c r="BX74" s="1">
        <v>390.95108250409299</v>
      </c>
      <c r="BY74" s="1">
        <v>41.931206544526319</v>
      </c>
      <c r="BZ74" s="1">
        <f t="shared" si="26"/>
        <v>-220.34583636014648</v>
      </c>
      <c r="CA74" s="1">
        <f t="shared" si="27"/>
        <v>128.67403959942021</v>
      </c>
      <c r="CB74">
        <f>(A73-day2_mean)*(A74-day2_mean)</f>
        <v>14667.070369706173</v>
      </c>
      <c r="CC74">
        <f>(A73-day2_mean)*(A75-day2_mean)</f>
        <v>-14536.049945732941</v>
      </c>
      <c r="CL74">
        <v>71</v>
      </c>
      <c r="CM74">
        <f t="shared" ca="1" si="31"/>
        <v>0.7917826223528075</v>
      </c>
      <c r="CN74">
        <f t="shared" ca="1" si="28"/>
        <v>367.9426111178945</v>
      </c>
    </row>
    <row r="75" spans="1:92" x14ac:dyDescent="0.35">
      <c r="A75" s="1">
        <v>462.04622169924812</v>
      </c>
      <c r="F75">
        <v>209.67799803137143</v>
      </c>
      <c r="G75" s="32">
        <f t="shared" si="20"/>
        <v>0.52419499507842859</v>
      </c>
      <c r="J75">
        <v>73</v>
      </c>
      <c r="K75">
        <v>0.52419499507842859</v>
      </c>
      <c r="L75">
        <f t="shared" si="21"/>
        <v>0.71568627450980393</v>
      </c>
      <c r="M75">
        <f t="shared" si="22"/>
        <v>0.19149127943137534</v>
      </c>
      <c r="N75">
        <f t="shared" si="29"/>
        <v>-0.18168735786274792</v>
      </c>
      <c r="U75">
        <v>365</v>
      </c>
      <c r="V75">
        <v>730</v>
      </c>
      <c r="Y75" s="4">
        <v>365</v>
      </c>
      <c r="Z75" s="5">
        <v>0</v>
      </c>
      <c r="AB75" s="4">
        <v>730</v>
      </c>
      <c r="AC75" s="5">
        <v>0</v>
      </c>
      <c r="AN75" s="22">
        <v>730</v>
      </c>
      <c r="AO75" s="22">
        <v>0</v>
      </c>
      <c r="AP75" s="22">
        <f t="shared" si="18"/>
        <v>0.23630795550808714</v>
      </c>
      <c r="AQ75">
        <f t="shared" si="19"/>
        <v>0.23630795550808714</v>
      </c>
      <c r="AX75">
        <f t="shared" si="23"/>
        <v>73</v>
      </c>
      <c r="AY75">
        <f t="shared" si="24"/>
        <v>0.59426229508196726</v>
      </c>
      <c r="AZ75" s="1">
        <v>209.67799803137143</v>
      </c>
      <c r="BA75" s="38">
        <f t="shared" si="25"/>
        <v>211.51403088859033</v>
      </c>
      <c r="BG75" s="1"/>
      <c r="BH75" s="1">
        <f t="shared" si="30"/>
        <v>14299.934206411799</v>
      </c>
      <c r="BI75" s="1">
        <v>4.8664625490379896</v>
      </c>
      <c r="BX75" s="1">
        <v>170.60524614394652</v>
      </c>
      <c r="BY75" s="1">
        <v>390.95108250409299</v>
      </c>
      <c r="BZ75" s="1">
        <f t="shared" si="26"/>
        <v>-165.73878359490854</v>
      </c>
      <c r="CA75" s="1">
        <f t="shared" si="27"/>
        <v>-386.08461995505502</v>
      </c>
      <c r="CB75">
        <f>(A74-day2_mean)*(A75-day2_mean)</f>
        <v>-52252.28124339418</v>
      </c>
      <c r="CC75">
        <f>(A74-day2_mean)*(A76-day2_mean)</f>
        <v>8890.2636641787813</v>
      </c>
      <c r="CL75">
        <v>72</v>
      </c>
      <c r="CM75">
        <f t="shared" ca="1" si="31"/>
        <v>0.39860579324120549</v>
      </c>
      <c r="CN75">
        <f t="shared" ca="1" si="28"/>
        <v>119.23514236030704</v>
      </c>
    </row>
    <row r="76" spans="1:92" x14ac:dyDescent="0.35">
      <c r="A76" s="1">
        <v>195.76386082370567</v>
      </c>
      <c r="F76">
        <v>225.70542827067732</v>
      </c>
      <c r="G76" s="32">
        <f t="shared" si="20"/>
        <v>0.5642635706766933</v>
      </c>
      <c r="J76">
        <v>74</v>
      </c>
      <c r="K76">
        <v>0.5642635706766933</v>
      </c>
      <c r="L76">
        <f t="shared" si="21"/>
        <v>0.72549019607843135</v>
      </c>
      <c r="M76">
        <f t="shared" si="22"/>
        <v>0.16122662540173804</v>
      </c>
      <c r="N76">
        <f t="shared" si="29"/>
        <v>-0.15142270383311063</v>
      </c>
      <c r="U76">
        <v>370</v>
      </c>
      <c r="V76">
        <v>740</v>
      </c>
      <c r="Y76" s="4">
        <v>370</v>
      </c>
      <c r="Z76" s="5">
        <v>1</v>
      </c>
      <c r="AB76" s="4">
        <v>740</v>
      </c>
      <c r="AC76" s="5">
        <v>0</v>
      </c>
      <c r="AN76" s="22">
        <v>740</v>
      </c>
      <c r="AO76" s="22">
        <v>0</v>
      </c>
      <c r="AP76" s="22">
        <f t="shared" si="18"/>
        <v>0.2264419540211966</v>
      </c>
      <c r="AQ76">
        <f t="shared" si="19"/>
        <v>0.2264419540211966</v>
      </c>
      <c r="AX76">
        <f t="shared" si="23"/>
        <v>74</v>
      </c>
      <c r="AY76">
        <f t="shared" si="24"/>
        <v>0.60245901639344257</v>
      </c>
      <c r="AZ76" s="1">
        <v>225.70542827067732</v>
      </c>
      <c r="BA76" s="38">
        <f t="shared" si="25"/>
        <v>216.29954220204436</v>
      </c>
      <c r="BG76" s="1"/>
      <c r="BH76" s="1">
        <f t="shared" si="30"/>
        <v>14761.980428111046</v>
      </c>
      <c r="BI76" s="1">
        <v>462.04622169924812</v>
      </c>
      <c r="BX76" s="1">
        <v>4.8664625490379896</v>
      </c>
      <c r="BY76" s="1">
        <v>170.60524614394652</v>
      </c>
      <c r="BZ76" s="1">
        <f t="shared" si="26"/>
        <v>457.17975915021015</v>
      </c>
      <c r="CA76" s="1">
        <f t="shared" si="27"/>
        <v>291.44097555530163</v>
      </c>
      <c r="CB76">
        <f>(A75-day2_mean)*(A76-day2_mean)</f>
        <v>-8810.8472514151017</v>
      </c>
      <c r="CC76">
        <f>(A75-day2_mean)*(A77-day2_mean)</f>
        <v>72099.800698156178</v>
      </c>
      <c r="CL76">
        <v>73</v>
      </c>
      <c r="CM76">
        <f t="shared" ca="1" si="31"/>
        <v>0.68385356258670726</v>
      </c>
      <c r="CN76">
        <f t="shared" ca="1" si="28"/>
        <v>270.01759427870712</v>
      </c>
    </row>
    <row r="77" spans="1:92" x14ac:dyDescent="0.35">
      <c r="A77" s="1">
        <v>551.31455901526579</v>
      </c>
      <c r="F77">
        <v>229.45010936221018</v>
      </c>
      <c r="G77" s="32">
        <f t="shared" si="20"/>
        <v>0.57362527340552549</v>
      </c>
      <c r="J77">
        <v>75</v>
      </c>
      <c r="K77">
        <v>0.57362527340552549</v>
      </c>
      <c r="L77">
        <f t="shared" si="21"/>
        <v>0.73529411764705888</v>
      </c>
      <c r="M77">
        <f t="shared" si="22"/>
        <v>0.16166884424153338</v>
      </c>
      <c r="N77">
        <f t="shared" si="29"/>
        <v>-0.15186492267290586</v>
      </c>
      <c r="U77">
        <v>375</v>
      </c>
      <c r="V77">
        <v>750</v>
      </c>
      <c r="Y77" s="4">
        <v>375</v>
      </c>
      <c r="Z77" s="5">
        <v>0</v>
      </c>
      <c r="AB77" s="4">
        <v>750</v>
      </c>
      <c r="AC77" s="5">
        <v>0</v>
      </c>
      <c r="AN77" s="22">
        <v>750</v>
      </c>
      <c r="AO77" s="22">
        <v>0</v>
      </c>
      <c r="AP77" s="22">
        <f t="shared" si="18"/>
        <v>0.21698786412282978</v>
      </c>
      <c r="AQ77">
        <f t="shared" si="19"/>
        <v>0.21698786412282978</v>
      </c>
      <c r="AX77">
        <f t="shared" si="23"/>
        <v>75</v>
      </c>
      <c r="AY77">
        <f t="shared" si="24"/>
        <v>0.61065573770491799</v>
      </c>
      <c r="AZ77" s="1">
        <v>229.45010936221018</v>
      </c>
      <c r="BA77" s="38">
        <f t="shared" si="25"/>
        <v>221.18475880689491</v>
      </c>
      <c r="BG77" s="1"/>
      <c r="BH77" s="1">
        <f t="shared" si="30"/>
        <v>14957.744288934751</v>
      </c>
      <c r="BI77" s="1">
        <v>195.76386082370567</v>
      </c>
      <c r="BX77" s="1">
        <v>462.04622169924812</v>
      </c>
      <c r="BY77" s="1">
        <v>4.8664625490379896</v>
      </c>
      <c r="BZ77" s="1">
        <f t="shared" si="26"/>
        <v>-266.28236087554245</v>
      </c>
      <c r="CA77" s="1">
        <f t="shared" si="27"/>
        <v>190.89739827466769</v>
      </c>
      <c r="CB77">
        <f>(A76-day2_mean)*(A77-day2_mean)</f>
        <v>-12267.143617244163</v>
      </c>
      <c r="CC77">
        <f>(A76-day2_mean)*(A78-day2_mean)</f>
        <v>-4743.8879147571124</v>
      </c>
      <c r="CL77">
        <v>74</v>
      </c>
      <c r="CM77">
        <f t="shared" ca="1" si="31"/>
        <v>0.71236977234719356</v>
      </c>
      <c r="CN77">
        <f t="shared" ca="1" si="28"/>
        <v>292.18312106234367</v>
      </c>
    </row>
    <row r="78" spans="1:92" x14ac:dyDescent="0.35">
      <c r="A78" s="1">
        <v>357.00583757459918</v>
      </c>
      <c r="F78">
        <v>233.07850873300825</v>
      </c>
      <c r="G78" s="32">
        <f t="shared" si="20"/>
        <v>0.5826962718325206</v>
      </c>
      <c r="J78">
        <v>76</v>
      </c>
      <c r="K78">
        <v>0.5826962718325206</v>
      </c>
      <c r="L78">
        <f t="shared" si="21"/>
        <v>0.74509803921568629</v>
      </c>
      <c r="M78">
        <f t="shared" si="22"/>
        <v>0.1624017673831657</v>
      </c>
      <c r="N78">
        <f t="shared" si="29"/>
        <v>-0.15259784581453828</v>
      </c>
      <c r="U78">
        <v>380</v>
      </c>
      <c r="V78">
        <v>760</v>
      </c>
      <c r="Y78" s="4">
        <v>380</v>
      </c>
      <c r="Z78" s="5">
        <v>0</v>
      </c>
      <c r="AB78" s="4">
        <v>760</v>
      </c>
      <c r="AC78" s="5">
        <v>0</v>
      </c>
      <c r="AN78" s="22">
        <v>760</v>
      </c>
      <c r="AO78" s="22">
        <v>0</v>
      </c>
      <c r="AP78" s="22">
        <f t="shared" si="18"/>
        <v>0.20792848825260646</v>
      </c>
      <c r="AQ78">
        <f t="shared" si="19"/>
        <v>0.20792848825260646</v>
      </c>
      <c r="AX78">
        <f t="shared" si="23"/>
        <v>76</v>
      </c>
      <c r="AY78">
        <f t="shared" si="24"/>
        <v>0.61885245901639341</v>
      </c>
      <c r="AZ78" s="1">
        <v>233.07850873300825</v>
      </c>
      <c r="BA78" s="38">
        <f t="shared" si="25"/>
        <v>226.17392395185348</v>
      </c>
      <c r="BG78" s="1"/>
      <c r="BH78" s="1">
        <f t="shared" si="30"/>
        <v>15509.058847950017</v>
      </c>
      <c r="BI78" s="1">
        <v>551.31455901526579</v>
      </c>
      <c r="BX78" s="1">
        <v>195.76386082370567</v>
      </c>
      <c r="BY78" s="1">
        <v>462.04622169924812</v>
      </c>
      <c r="BZ78" s="1">
        <f t="shared" si="26"/>
        <v>355.55069819156012</v>
      </c>
      <c r="CA78" s="1">
        <f t="shared" si="27"/>
        <v>89.268337316017664</v>
      </c>
      <c r="CB78">
        <f>(A77-day2_mean)*(A78-day2_mean)</f>
        <v>38819.578120985578</v>
      </c>
      <c r="CC78">
        <f>(A77-day2_mean)*(A79-day2_mean)</f>
        <v>18123.718589252756</v>
      </c>
      <c r="CL78">
        <v>75</v>
      </c>
      <c r="CM78">
        <f t="shared" ca="1" si="31"/>
        <v>0.77741578045587489</v>
      </c>
      <c r="CN78">
        <f t="shared" ca="1" si="28"/>
        <v>352.29729162809195</v>
      </c>
    </row>
    <row r="79" spans="1:92" x14ac:dyDescent="0.35">
      <c r="A79" s="1">
        <v>291.68472892028888</v>
      </c>
      <c r="F79">
        <v>234.77492396872685</v>
      </c>
      <c r="G79" s="32">
        <f t="shared" si="20"/>
        <v>0.58693730992181714</v>
      </c>
      <c r="J79">
        <v>77</v>
      </c>
      <c r="K79">
        <v>0.58693730992181714</v>
      </c>
      <c r="L79">
        <f t="shared" si="21"/>
        <v>0.75490196078431371</v>
      </c>
      <c r="M79">
        <f t="shared" si="22"/>
        <v>0.16796465086249657</v>
      </c>
      <c r="N79">
        <f t="shared" si="29"/>
        <v>-0.15816072929386915</v>
      </c>
      <c r="U79">
        <v>385</v>
      </c>
      <c r="V79">
        <v>770</v>
      </c>
      <c r="Y79" s="4">
        <v>385</v>
      </c>
      <c r="Z79" s="5">
        <v>1</v>
      </c>
      <c r="AB79" s="4">
        <v>770</v>
      </c>
      <c r="AC79" s="5">
        <v>0</v>
      </c>
      <c r="AN79" s="22">
        <v>770</v>
      </c>
      <c r="AO79" s="22">
        <v>0</v>
      </c>
      <c r="AP79" s="22">
        <f t="shared" si="18"/>
        <v>0.19924734685869994</v>
      </c>
      <c r="AQ79">
        <f t="shared" si="19"/>
        <v>0.19924734685869991</v>
      </c>
      <c r="AX79">
        <f t="shared" si="23"/>
        <v>77</v>
      </c>
      <c r="AY79">
        <f t="shared" si="24"/>
        <v>0.62704918032786883</v>
      </c>
      <c r="AZ79" s="1">
        <v>234.77492396872685</v>
      </c>
      <c r="BA79" s="38">
        <f t="shared" si="25"/>
        <v>231.2715576614888</v>
      </c>
      <c r="BG79" s="1"/>
      <c r="BH79" s="1">
        <f t="shared" si="30"/>
        <v>15866.064685524616</v>
      </c>
      <c r="BI79" s="1">
        <v>357.00583757459918</v>
      </c>
      <c r="BX79" s="1">
        <v>551.31455901526579</v>
      </c>
      <c r="BY79" s="1">
        <v>195.76386082370567</v>
      </c>
      <c r="BZ79" s="1">
        <f t="shared" si="26"/>
        <v>-194.3087214406666</v>
      </c>
      <c r="CA79" s="1">
        <f t="shared" si="27"/>
        <v>161.24197675089351</v>
      </c>
      <c r="CB79">
        <f>(A78-day2_mean)*(A79-day2_mean)</f>
        <v>7008.7130524138956</v>
      </c>
      <c r="CC79">
        <f>(A78-day2_mean)*(A80-day2_mean)</f>
        <v>-28262.658115132836</v>
      </c>
      <c r="CL79">
        <v>76</v>
      </c>
      <c r="CM79">
        <f t="shared" ca="1" si="31"/>
        <v>0.93323658744204774</v>
      </c>
      <c r="CN79">
        <f t="shared" ca="1" si="28"/>
        <v>634.64876768395266</v>
      </c>
    </row>
    <row r="80" spans="1:92" x14ac:dyDescent="0.35">
      <c r="A80" s="1">
        <v>3.8113849006569951</v>
      </c>
      <c r="F80">
        <v>237.43045711814727</v>
      </c>
      <c r="G80" s="32">
        <f t="shared" si="20"/>
        <v>0.59357614279536819</v>
      </c>
      <c r="J80">
        <v>78</v>
      </c>
      <c r="K80">
        <v>0.59357614279536819</v>
      </c>
      <c r="L80">
        <f t="shared" si="21"/>
        <v>0.76470588235294112</v>
      </c>
      <c r="M80">
        <f t="shared" si="22"/>
        <v>0.17112973955757294</v>
      </c>
      <c r="N80">
        <f t="shared" si="29"/>
        <v>-0.16132581798894552</v>
      </c>
      <c r="U80">
        <v>390</v>
      </c>
      <c r="V80">
        <v>780</v>
      </c>
      <c r="Y80" s="4">
        <v>390</v>
      </c>
      <c r="Z80" s="5">
        <v>2</v>
      </c>
      <c r="AB80" s="4">
        <v>780</v>
      </c>
      <c r="AC80" s="5">
        <v>1</v>
      </c>
      <c r="AN80" s="22">
        <v>780</v>
      </c>
      <c r="AO80" s="22">
        <v>1</v>
      </c>
      <c r="AP80" s="22">
        <f t="shared" si="18"/>
        <v>0.19092864842070134</v>
      </c>
      <c r="AQ80">
        <f t="shared" si="19"/>
        <v>3.4284873294864786</v>
      </c>
      <c r="AX80">
        <f t="shared" si="23"/>
        <v>78</v>
      </c>
      <c r="AY80">
        <f t="shared" si="24"/>
        <v>0.63524590163934425</v>
      </c>
      <c r="AZ80" s="1">
        <v>237.43045711814727</v>
      </c>
      <c r="BA80" s="38">
        <f t="shared" si="25"/>
        <v>236.48248134337678</v>
      </c>
      <c r="BG80" s="1"/>
      <c r="BH80" s="1">
        <f t="shared" si="30"/>
        <v>16157.749414444905</v>
      </c>
      <c r="BI80" s="1">
        <v>291.68472892028888</v>
      </c>
      <c r="BX80" s="1">
        <v>357.00583757459918</v>
      </c>
      <c r="BY80" s="1">
        <v>551.31455901526579</v>
      </c>
      <c r="BZ80" s="1">
        <f t="shared" si="26"/>
        <v>-65.321108654310308</v>
      </c>
      <c r="CA80" s="1">
        <f t="shared" si="27"/>
        <v>-259.62983009497691</v>
      </c>
      <c r="CB80">
        <f>(A79-day2_mean)*(A80-day2_mean)</f>
        <v>-13195.003321945518</v>
      </c>
      <c r="CC80">
        <f>(A79-day2_mean)*(A81-day2_mean)</f>
        <v>6165.2878855207482</v>
      </c>
      <c r="CL80">
        <v>77</v>
      </c>
      <c r="CM80">
        <f t="shared" ca="1" si="31"/>
        <v>0.93717666272478284</v>
      </c>
      <c r="CN80">
        <f t="shared" ca="1" si="28"/>
        <v>648.91197367006191</v>
      </c>
    </row>
    <row r="81" spans="1:92" x14ac:dyDescent="0.35">
      <c r="A81" s="1">
        <v>342.26136756361097</v>
      </c>
      <c r="F81">
        <v>253.55007243628856</v>
      </c>
      <c r="G81" s="32">
        <f t="shared" si="20"/>
        <v>0.63387518109072138</v>
      </c>
      <c r="J81">
        <v>79</v>
      </c>
      <c r="K81">
        <v>0.63387518109072138</v>
      </c>
      <c r="L81">
        <f t="shared" si="21"/>
        <v>0.77450980392156865</v>
      </c>
      <c r="M81">
        <f t="shared" si="22"/>
        <v>0.14063462283084727</v>
      </c>
      <c r="N81">
        <f t="shared" si="29"/>
        <v>-0.13083070126221974</v>
      </c>
      <c r="U81">
        <v>395</v>
      </c>
      <c r="V81">
        <v>790</v>
      </c>
      <c r="Y81" s="4">
        <v>395</v>
      </c>
      <c r="Z81" s="5">
        <v>2</v>
      </c>
      <c r="AB81" s="4">
        <v>790</v>
      </c>
      <c r="AC81" s="5">
        <v>0</v>
      </c>
      <c r="AN81" s="22">
        <v>790</v>
      </c>
      <c r="AO81" s="22">
        <v>0</v>
      </c>
      <c r="AP81" s="22">
        <f t="shared" si="18"/>
        <v>0.18295726072384011</v>
      </c>
      <c r="AQ81">
        <f t="shared" si="19"/>
        <v>0.18295726072384014</v>
      </c>
      <c r="AX81">
        <f t="shared" si="23"/>
        <v>79</v>
      </c>
      <c r="AY81">
        <f t="shared" si="24"/>
        <v>0.64344262295081966</v>
      </c>
      <c r="AZ81" s="1">
        <v>253.55007243628856</v>
      </c>
      <c r="BA81" s="38">
        <f t="shared" si="25"/>
        <v>241.81184519220201</v>
      </c>
      <c r="BG81" s="1"/>
      <c r="BH81" s="1">
        <f t="shared" si="30"/>
        <v>16161.560799345561</v>
      </c>
      <c r="BI81" s="1">
        <v>3.8113849006569951</v>
      </c>
      <c r="BX81" s="1">
        <v>291.68472892028888</v>
      </c>
      <c r="BY81" s="1">
        <v>357.00583757459918</v>
      </c>
      <c r="BZ81" s="1">
        <f t="shared" si="26"/>
        <v>-287.87334401963187</v>
      </c>
      <c r="CA81" s="1">
        <f t="shared" si="27"/>
        <v>-353.19445267394218</v>
      </c>
      <c r="CB81">
        <f>(A80-day2_mean)*(A81-day2_mean)</f>
        <v>-24861.54339416563</v>
      </c>
      <c r="CC81">
        <f>(A80-day2_mean)*(A82-day2_mean)</f>
        <v>-12038.750455413076</v>
      </c>
      <c r="CL81">
        <v>78</v>
      </c>
      <c r="CM81">
        <f t="shared" ca="1" si="31"/>
        <v>0.15326221920926075</v>
      </c>
      <c r="CN81">
        <f t="shared" ca="1" si="28"/>
        <v>39.009400533336624</v>
      </c>
    </row>
    <row r="82" spans="1:92" x14ac:dyDescent="0.35">
      <c r="A82" s="1">
        <v>286.67215595101879</v>
      </c>
      <c r="F82">
        <v>260.52686218832253</v>
      </c>
      <c r="G82" s="32">
        <f t="shared" si="20"/>
        <v>0.65131715547080626</v>
      </c>
      <c r="J82">
        <v>80</v>
      </c>
      <c r="K82">
        <v>0.65131715547080626</v>
      </c>
      <c r="L82">
        <f t="shared" si="21"/>
        <v>0.78431372549019607</v>
      </c>
      <c r="M82">
        <f t="shared" si="22"/>
        <v>0.1329965700193898</v>
      </c>
      <c r="N82">
        <f t="shared" si="29"/>
        <v>-0.12319264845076239</v>
      </c>
      <c r="U82">
        <v>400</v>
      </c>
      <c r="V82">
        <v>800</v>
      </c>
      <c r="Y82" s="4">
        <v>400</v>
      </c>
      <c r="Z82" s="5">
        <v>1</v>
      </c>
      <c r="AB82" s="4">
        <v>800</v>
      </c>
      <c r="AC82" s="5">
        <v>0</v>
      </c>
      <c r="AN82" s="22">
        <v>800</v>
      </c>
      <c r="AO82" s="22">
        <v>0</v>
      </c>
      <c r="AP82" s="22">
        <f t="shared" si="18"/>
        <v>0.17531868333248113</v>
      </c>
      <c r="AQ82">
        <f t="shared" si="19"/>
        <v>0.17531868333248113</v>
      </c>
      <c r="AX82">
        <f t="shared" si="23"/>
        <v>80</v>
      </c>
      <c r="AY82">
        <f t="shared" si="24"/>
        <v>0.65163934426229508</v>
      </c>
      <c r="AZ82" s="1">
        <v>260.52686218832253</v>
      </c>
      <c r="BA82" s="38">
        <f t="shared" si="25"/>
        <v>247.26515878119832</v>
      </c>
      <c r="BG82" s="1"/>
      <c r="BH82" s="1">
        <f t="shared" si="30"/>
        <v>16503.822166909173</v>
      </c>
      <c r="BI82" s="1">
        <v>342.26136756361097</v>
      </c>
      <c r="BX82" s="1">
        <v>3.8113849006569951</v>
      </c>
      <c r="BY82" s="1">
        <v>291.68472892028888</v>
      </c>
      <c r="BZ82" s="1">
        <f t="shared" si="26"/>
        <v>338.44998266295397</v>
      </c>
      <c r="CA82" s="1">
        <f t="shared" si="27"/>
        <v>50.576638643322099</v>
      </c>
      <c r="CB82">
        <f>(A81-day2_mean)*(A82-day2_mean)</f>
        <v>5625.0355175069408</v>
      </c>
      <c r="CC82">
        <f>(A81-day2_mean)*(A83-day2_mean)</f>
        <v>-8793.3472706196862</v>
      </c>
      <c r="CL82">
        <v>79</v>
      </c>
      <c r="CM82">
        <f t="shared" ca="1" si="31"/>
        <v>0.70503260067607809</v>
      </c>
      <c r="CN82">
        <f t="shared" ca="1" si="28"/>
        <v>286.27672888369011</v>
      </c>
    </row>
    <row r="83" spans="1:92" x14ac:dyDescent="0.35">
      <c r="A83" s="1">
        <v>152.89542473545939</v>
      </c>
      <c r="F83">
        <v>272.893469062419</v>
      </c>
      <c r="G83" s="32">
        <f t="shared" si="20"/>
        <v>0.68223367265604751</v>
      </c>
      <c r="J83">
        <v>81</v>
      </c>
      <c r="K83">
        <v>0.68223367265604751</v>
      </c>
      <c r="L83">
        <f t="shared" si="21"/>
        <v>0.79411764705882348</v>
      </c>
      <c r="M83">
        <f t="shared" si="22"/>
        <v>0.11188397440277598</v>
      </c>
      <c r="N83">
        <f t="shared" si="29"/>
        <v>-0.10208005283414856</v>
      </c>
      <c r="U83">
        <v>405</v>
      </c>
      <c r="V83">
        <v>810</v>
      </c>
      <c r="Y83" s="4">
        <v>405</v>
      </c>
      <c r="Z83" s="5">
        <v>1</v>
      </c>
      <c r="AB83" s="4">
        <v>810</v>
      </c>
      <c r="AC83" s="5">
        <v>0</v>
      </c>
      <c r="AN83" s="22">
        <v>810</v>
      </c>
      <c r="AO83" s="22">
        <v>0</v>
      </c>
      <c r="AP83" s="22">
        <f t="shared" si="18"/>
        <v>0.16799902121310817</v>
      </c>
      <c r="AQ83">
        <f t="shared" si="19"/>
        <v>0.16799902121310817</v>
      </c>
      <c r="AX83">
        <f t="shared" si="23"/>
        <v>81</v>
      </c>
      <c r="AY83">
        <f t="shared" si="24"/>
        <v>0.6598360655737705</v>
      </c>
      <c r="AZ83" s="1">
        <v>272.893469062419</v>
      </c>
      <c r="BA83" s="38">
        <f t="shared" si="25"/>
        <v>252.8483252964032</v>
      </c>
      <c r="BG83" s="1"/>
      <c r="BH83" s="1">
        <f t="shared" si="30"/>
        <v>16790.494322860191</v>
      </c>
      <c r="BI83" s="1">
        <v>286.67215595101879</v>
      </c>
      <c r="BX83" s="1">
        <v>342.26136756361097</v>
      </c>
      <c r="BY83" s="1">
        <v>3.8113849006569951</v>
      </c>
      <c r="BZ83" s="1">
        <f t="shared" si="26"/>
        <v>-55.58921161259218</v>
      </c>
      <c r="CA83" s="1">
        <f t="shared" si="27"/>
        <v>282.86077105036179</v>
      </c>
      <c r="CB83">
        <f>(A82-day2_mean)*(A83-day2_mean)</f>
        <v>-4258.0185703040834</v>
      </c>
      <c r="CC83">
        <f>(A82-day2_mean)*(A84-day2_mean)</f>
        <v>2581.5489611280941</v>
      </c>
      <c r="CL83">
        <v>80</v>
      </c>
      <c r="CM83">
        <f t="shared" ca="1" si="31"/>
        <v>0.8414295639482624</v>
      </c>
      <c r="CN83">
        <f t="shared" ca="1" si="28"/>
        <v>431.81167052046862</v>
      </c>
    </row>
    <row r="84" spans="1:92" x14ac:dyDescent="0.35">
      <c r="A84" s="1">
        <v>283.94612451093076</v>
      </c>
      <c r="F84">
        <v>283.94612451093076</v>
      </c>
      <c r="G84" s="32">
        <f t="shared" si="20"/>
        <v>0.70986531127732688</v>
      </c>
      <c r="J84">
        <v>82</v>
      </c>
      <c r="K84">
        <v>0.70986531127732688</v>
      </c>
      <c r="L84">
        <f t="shared" si="21"/>
        <v>0.80392156862745101</v>
      </c>
      <c r="M84">
        <f t="shared" si="22"/>
        <v>9.4056257350124128E-2</v>
      </c>
      <c r="N84">
        <f t="shared" si="29"/>
        <v>-8.4252335781496601E-2</v>
      </c>
      <c r="U84">
        <v>410</v>
      </c>
      <c r="V84">
        <v>820</v>
      </c>
      <c r="Y84" s="4">
        <v>410</v>
      </c>
      <c r="Z84" s="5">
        <v>1</v>
      </c>
      <c r="AB84" s="4">
        <v>820</v>
      </c>
      <c r="AC84" s="5">
        <v>3</v>
      </c>
      <c r="AN84" s="22">
        <v>820</v>
      </c>
      <c r="AO84" s="22">
        <v>3</v>
      </c>
      <c r="AP84" s="22">
        <f t="shared" si="18"/>
        <v>0.16098495945830349</v>
      </c>
      <c r="AQ84">
        <f t="shared" si="19"/>
        <v>50.066828774209696</v>
      </c>
      <c r="AX84">
        <f t="shared" si="23"/>
        <v>82</v>
      </c>
      <c r="AY84">
        <f t="shared" si="24"/>
        <v>0.66803278688524592</v>
      </c>
      <c r="AZ84" s="1">
        <v>283.94612451093076</v>
      </c>
      <c r="BA84" s="38">
        <f t="shared" si="25"/>
        <v>258.56767994699374</v>
      </c>
      <c r="BG84" s="1"/>
      <c r="BH84" s="1">
        <f t="shared" si="30"/>
        <v>16943.389747595651</v>
      </c>
      <c r="BI84" s="1">
        <v>152.89542473545939</v>
      </c>
      <c r="BX84" s="1">
        <v>286.67215595101879</v>
      </c>
      <c r="BY84" s="1">
        <v>342.26136756361097</v>
      </c>
      <c r="BZ84" s="1">
        <f t="shared" si="26"/>
        <v>-133.77673121555941</v>
      </c>
      <c r="CA84" s="1">
        <f t="shared" si="27"/>
        <v>-189.36594282815159</v>
      </c>
      <c r="CB84">
        <f>(A83-day2_mean)*(A84-day2_mean)</f>
        <v>-4035.6112313701142</v>
      </c>
      <c r="CC84">
        <f>(A83-day2_mean)*(A85-day2_mean)</f>
        <v>14766.21007887753</v>
      </c>
      <c r="CL84">
        <v>81</v>
      </c>
      <c r="CM84">
        <f t="shared" ca="1" si="31"/>
        <v>0.92583426930960566</v>
      </c>
      <c r="CN84">
        <f t="shared" ca="1" si="28"/>
        <v>609.99370271763178</v>
      </c>
    </row>
    <row r="85" spans="1:92" x14ac:dyDescent="0.35">
      <c r="A85" s="1">
        <v>53.493495257229718</v>
      </c>
      <c r="F85">
        <v>286.67215595101879</v>
      </c>
      <c r="G85" s="32">
        <f t="shared" si="20"/>
        <v>0.71668038987754701</v>
      </c>
      <c r="J85">
        <v>83</v>
      </c>
      <c r="K85">
        <v>0.71668038987754701</v>
      </c>
      <c r="L85">
        <f t="shared" si="21"/>
        <v>0.81372549019607843</v>
      </c>
      <c r="M85">
        <f t="shared" si="22"/>
        <v>9.7045100318531419E-2</v>
      </c>
      <c r="N85">
        <f t="shared" si="29"/>
        <v>-8.7241178749904003E-2</v>
      </c>
      <c r="U85">
        <v>415</v>
      </c>
      <c r="V85">
        <v>830</v>
      </c>
      <c r="Y85" s="4">
        <v>415</v>
      </c>
      <c r="Z85" s="5">
        <v>0</v>
      </c>
      <c r="AB85" s="4">
        <v>830</v>
      </c>
      <c r="AC85" s="5">
        <v>0</v>
      </c>
      <c r="AN85" s="22">
        <v>830</v>
      </c>
      <c r="AO85" s="22">
        <v>0</v>
      </c>
      <c r="AP85" s="22">
        <f t="shared" si="18"/>
        <v>0.1542637390661592</v>
      </c>
      <c r="AQ85">
        <f t="shared" si="19"/>
        <v>0.1542637390661592</v>
      </c>
      <c r="AX85">
        <f t="shared" si="23"/>
        <v>83</v>
      </c>
      <c r="AY85">
        <f t="shared" si="24"/>
        <v>0.67622950819672134</v>
      </c>
      <c r="AZ85" s="1">
        <v>286.67215595101879</v>
      </c>
      <c r="BA85" s="38">
        <f t="shared" si="25"/>
        <v>264.43003317832876</v>
      </c>
      <c r="BG85" s="1"/>
      <c r="BH85" s="1">
        <f t="shared" si="30"/>
        <v>17227.335872106582</v>
      </c>
      <c r="BI85" s="1">
        <v>283.94612451093076</v>
      </c>
      <c r="BX85" s="1">
        <v>152.89542473545939</v>
      </c>
      <c r="BY85" s="1">
        <v>286.67215595101879</v>
      </c>
      <c r="BZ85" s="1">
        <f t="shared" si="26"/>
        <v>131.05069977547137</v>
      </c>
      <c r="CA85" s="1">
        <f t="shared" si="27"/>
        <v>-2.7260314400880361</v>
      </c>
      <c r="CB85">
        <f>(A84-day2_mean)*(A85-day2_mean)</f>
        <v>-8952.4490463185521</v>
      </c>
      <c r="CC85">
        <f>(A84-day2_mean)*(A86-day2_mean)</f>
        <v>28485.612152369107</v>
      </c>
      <c r="CL85">
        <v>82</v>
      </c>
      <c r="CM85">
        <f t="shared" ca="1" si="31"/>
        <v>0.45442714891365721</v>
      </c>
      <c r="CN85">
        <f t="shared" ca="1" si="28"/>
        <v>142.0770321535916</v>
      </c>
    </row>
    <row r="86" spans="1:92" x14ac:dyDescent="0.35">
      <c r="A86" s="1">
        <v>810.36522036468546</v>
      </c>
      <c r="F86">
        <v>289.71429082726303</v>
      </c>
      <c r="G86" s="32">
        <f t="shared" si="20"/>
        <v>0.72428572706815753</v>
      </c>
      <c r="J86">
        <v>84</v>
      </c>
      <c r="K86">
        <v>0.72428572706815753</v>
      </c>
      <c r="L86">
        <f t="shared" si="21"/>
        <v>0.82352941176470584</v>
      </c>
      <c r="M86">
        <f t="shared" si="22"/>
        <v>9.9243684696548318E-2</v>
      </c>
      <c r="N86">
        <f t="shared" si="29"/>
        <v>-8.9439763127920902E-2</v>
      </c>
      <c r="U86">
        <v>420</v>
      </c>
      <c r="V86">
        <v>840</v>
      </c>
      <c r="Y86" s="4">
        <v>420</v>
      </c>
      <c r="Z86" s="5">
        <v>1</v>
      </c>
      <c r="AB86" s="4">
        <v>840</v>
      </c>
      <c r="AC86" s="5">
        <v>0</v>
      </c>
      <c r="AN86" s="22">
        <v>840</v>
      </c>
      <c r="AO86" s="22">
        <v>0</v>
      </c>
      <c r="AP86" s="22">
        <f t="shared" si="18"/>
        <v>0.14782313373093747</v>
      </c>
      <c r="AQ86">
        <f t="shared" si="19"/>
        <v>0.14782313373093747</v>
      </c>
      <c r="AX86">
        <f t="shared" si="23"/>
        <v>84</v>
      </c>
      <c r="AY86">
        <f t="shared" si="24"/>
        <v>0.68442622950819676</v>
      </c>
      <c r="AZ86" s="1">
        <v>289.71429082726303</v>
      </c>
      <c r="BA86" s="38">
        <f t="shared" si="25"/>
        <v>270.44271942683997</v>
      </c>
      <c r="BG86" s="1"/>
      <c r="BH86" s="1">
        <f t="shared" si="30"/>
        <v>17280.829367363811</v>
      </c>
      <c r="BI86" s="1">
        <v>53.493495257229718</v>
      </c>
      <c r="BX86" s="1">
        <v>283.94612451093076</v>
      </c>
      <c r="BY86" s="1">
        <v>152.89542473545939</v>
      </c>
      <c r="BZ86" s="1">
        <f t="shared" si="26"/>
        <v>-230.45262925370105</v>
      </c>
      <c r="CA86" s="1">
        <f t="shared" si="27"/>
        <v>-99.401929478229675</v>
      </c>
      <c r="CB86">
        <f>(A85-day2_mean)*(A86-day2_mean)</f>
        <v>-104228.20959503188</v>
      </c>
      <c r="CC86">
        <f>(A85-day2_mean)*(A87-day2_mean)</f>
        <v>-17315.89332044237</v>
      </c>
      <c r="CL86">
        <v>83</v>
      </c>
      <c r="CM86">
        <f t="shared" ca="1" si="31"/>
        <v>0.80229447061920001</v>
      </c>
      <c r="CN86">
        <f t="shared" ca="1" si="28"/>
        <v>380.08969362639613</v>
      </c>
    </row>
    <row r="87" spans="1:92" x14ac:dyDescent="0.35">
      <c r="A87" s="1">
        <v>330.15595529739284</v>
      </c>
      <c r="F87">
        <v>291.68472892028888</v>
      </c>
      <c r="G87" s="32">
        <f t="shared" si="20"/>
        <v>0.72921182230072223</v>
      </c>
      <c r="J87">
        <v>85</v>
      </c>
      <c r="K87">
        <v>0.72921182230072223</v>
      </c>
      <c r="L87">
        <f t="shared" si="21"/>
        <v>0.83333333333333337</v>
      </c>
      <c r="M87">
        <f t="shared" si="22"/>
        <v>0.10412151103261114</v>
      </c>
      <c r="N87">
        <f t="shared" si="29"/>
        <v>-9.4317589463983609E-2</v>
      </c>
      <c r="U87">
        <v>425</v>
      </c>
      <c r="V87">
        <v>850</v>
      </c>
      <c r="Y87" s="4">
        <v>425</v>
      </c>
      <c r="Z87" s="5">
        <v>0</v>
      </c>
      <c r="AB87" s="4">
        <v>850</v>
      </c>
      <c r="AC87" s="5">
        <v>0</v>
      </c>
      <c r="AN87" s="22">
        <v>850</v>
      </c>
      <c r="AO87" s="22">
        <v>0</v>
      </c>
      <c r="AP87" s="22">
        <f t="shared" si="18"/>
        <v>0.14165142760258465</v>
      </c>
      <c r="AQ87">
        <f t="shared" si="19"/>
        <v>0.14165142760258465</v>
      </c>
      <c r="AX87">
        <f t="shared" si="23"/>
        <v>85</v>
      </c>
      <c r="AY87">
        <f t="shared" si="24"/>
        <v>0.69262295081967218</v>
      </c>
      <c r="AZ87" s="1">
        <v>291.68472892028888</v>
      </c>
      <c r="BA87" s="38">
        <f t="shared" si="25"/>
        <v>276.61365229212748</v>
      </c>
      <c r="BG87" s="1"/>
      <c r="BH87" s="1">
        <f t="shared" si="30"/>
        <v>18091.194587728496</v>
      </c>
      <c r="BI87" s="1">
        <v>810.36522036468546</v>
      </c>
      <c r="BX87" s="1">
        <v>53.493495257229718</v>
      </c>
      <c r="BY87" s="1">
        <v>283.94612451093076</v>
      </c>
      <c r="BZ87" s="1">
        <f t="shared" si="26"/>
        <v>756.87172510745575</v>
      </c>
      <c r="CA87" s="1">
        <f t="shared" si="27"/>
        <v>526.4190958537547</v>
      </c>
      <c r="CB87">
        <f>(A86-day2_mean)*(A87-day2_mean)</f>
        <v>55097.08222251846</v>
      </c>
      <c r="CC87">
        <f>(A86-day2_mean)*(A88-day2_mean)</f>
        <v>-100417.84988536978</v>
      </c>
      <c r="CL87">
        <v>84</v>
      </c>
      <c r="CM87">
        <f t="shared" ca="1" si="31"/>
        <v>7.8293065814352802E-2</v>
      </c>
      <c r="CN87">
        <f t="shared" ca="1" si="28"/>
        <v>19.116833343074841</v>
      </c>
    </row>
    <row r="88" spans="1:92" x14ac:dyDescent="0.35">
      <c r="A88" s="1">
        <v>60.110043570979101</v>
      </c>
      <c r="F88">
        <v>302.42737540280154</v>
      </c>
      <c r="G88" s="32">
        <f t="shared" si="20"/>
        <v>0.75606843850700389</v>
      </c>
      <c r="J88">
        <v>86</v>
      </c>
      <c r="K88">
        <v>0.75606843850700389</v>
      </c>
      <c r="L88">
        <f t="shared" si="21"/>
        <v>0.84313725490196079</v>
      </c>
      <c r="M88">
        <f t="shared" si="22"/>
        <v>8.7068816394956894E-2</v>
      </c>
      <c r="N88">
        <f t="shared" si="29"/>
        <v>-7.7264894826329478E-2</v>
      </c>
      <c r="U88">
        <v>430</v>
      </c>
      <c r="V88">
        <v>860</v>
      </c>
      <c r="Y88" s="4">
        <v>430</v>
      </c>
      <c r="Z88" s="5">
        <v>1</v>
      </c>
      <c r="AB88" s="4">
        <v>860</v>
      </c>
      <c r="AC88" s="5">
        <v>0</v>
      </c>
      <c r="AN88" s="22">
        <v>860</v>
      </c>
      <c r="AO88" s="22">
        <v>0</v>
      </c>
      <c r="AP88" s="22">
        <f t="shared" si="18"/>
        <v>0.1357373939749662</v>
      </c>
      <c r="AQ88">
        <f t="shared" si="19"/>
        <v>0.1357373939749662</v>
      </c>
      <c r="AX88">
        <f t="shared" si="23"/>
        <v>86</v>
      </c>
      <c r="AY88">
        <f t="shared" si="24"/>
        <v>0.70081967213114749</v>
      </c>
      <c r="AZ88" s="1">
        <v>302.42737540280154</v>
      </c>
      <c r="BA88" s="38">
        <f t="shared" si="25"/>
        <v>282.95138716730048</v>
      </c>
      <c r="BG88" s="1"/>
      <c r="BH88" s="1">
        <f t="shared" si="30"/>
        <v>18421.350543025888</v>
      </c>
      <c r="BI88" s="1">
        <v>330.15595529739284</v>
      </c>
      <c r="BX88" s="1">
        <v>810.36522036468546</v>
      </c>
      <c r="BY88" s="1">
        <v>53.493495257229718</v>
      </c>
      <c r="BZ88" s="1">
        <f t="shared" si="26"/>
        <v>-480.20926506729262</v>
      </c>
      <c r="CA88" s="1">
        <f t="shared" si="27"/>
        <v>276.66246004016313</v>
      </c>
      <c r="CB88">
        <f>(A87-day2_mean)*(A88-day2_mean)</f>
        <v>-16682.861413808088</v>
      </c>
      <c r="CC88">
        <f>(A87-day2_mean)*(A89-day2_mean)</f>
        <v>-19651.348761473953</v>
      </c>
      <c r="CL88">
        <v>85</v>
      </c>
      <c r="CM88">
        <f t="shared" ca="1" si="31"/>
        <v>0.278164531786528</v>
      </c>
      <c r="CN88">
        <f t="shared" ca="1" si="28"/>
        <v>76.43126780332625</v>
      </c>
    </row>
    <row r="89" spans="1:92" x14ac:dyDescent="0.35">
      <c r="A89" s="1">
        <v>29.082950388562224</v>
      </c>
      <c r="F89">
        <v>317.47265746886427</v>
      </c>
      <c r="G89" s="32">
        <f t="shared" si="20"/>
        <v>0.79368164367216065</v>
      </c>
      <c r="J89">
        <v>87</v>
      </c>
      <c r="K89">
        <v>0.79368164367216065</v>
      </c>
      <c r="L89">
        <f t="shared" si="21"/>
        <v>0.8529411764705882</v>
      </c>
      <c r="M89">
        <f t="shared" si="22"/>
        <v>5.925953279842755E-2</v>
      </c>
      <c r="N89">
        <f t="shared" si="29"/>
        <v>-4.9455611229800134E-2</v>
      </c>
      <c r="U89">
        <v>435</v>
      </c>
      <c r="V89">
        <v>870</v>
      </c>
      <c r="Y89" s="4">
        <v>435</v>
      </c>
      <c r="Z89" s="5">
        <v>0</v>
      </c>
      <c r="AB89" s="4">
        <v>870</v>
      </c>
      <c r="AC89" s="5">
        <v>0</v>
      </c>
      <c r="AN89" s="22">
        <v>870</v>
      </c>
      <c r="AO89" s="22">
        <v>0</v>
      </c>
      <c r="AP89" s="22">
        <f t="shared" si="18"/>
        <v>0.13007027486378675</v>
      </c>
      <c r="AQ89">
        <f t="shared" si="19"/>
        <v>0.13007027486378675</v>
      </c>
      <c r="AX89">
        <f t="shared" si="23"/>
        <v>87</v>
      </c>
      <c r="AY89">
        <f t="shared" si="24"/>
        <v>0.70901639344262291</v>
      </c>
      <c r="AZ89" s="1">
        <v>317.47265746886427</v>
      </c>
      <c r="BA89" s="38">
        <f t="shared" si="25"/>
        <v>289.46519257112089</v>
      </c>
      <c r="BG89" s="1"/>
      <c r="BH89" s="1">
        <f t="shared" si="30"/>
        <v>18481.460586596866</v>
      </c>
      <c r="BI89" s="1">
        <v>60.110043570979101</v>
      </c>
      <c r="BX89" s="1">
        <v>330.15595529739284</v>
      </c>
      <c r="BY89" s="1">
        <v>810.36522036468546</v>
      </c>
      <c r="BZ89" s="1">
        <f t="shared" si="26"/>
        <v>-270.04591172641375</v>
      </c>
      <c r="CA89" s="1">
        <f t="shared" si="27"/>
        <v>-750.25517679370637</v>
      </c>
      <c r="CB89">
        <f>(A88-day2_mean)*(A89-day2_mean)</f>
        <v>35815.802042022144</v>
      </c>
      <c r="CC89">
        <f>(A88-day2_mean)*(A90-day2_mean)</f>
        <v>-29076.121899149573</v>
      </c>
      <c r="CL89">
        <v>86</v>
      </c>
      <c r="CM89">
        <f t="shared" ca="1" si="31"/>
        <v>0.40264217971569427</v>
      </c>
      <c r="CN89">
        <f t="shared" ca="1" si="28"/>
        <v>120.81422325085067</v>
      </c>
    </row>
    <row r="90" spans="1:92" x14ac:dyDescent="0.35">
      <c r="A90" s="1">
        <v>401.22969183316093</v>
      </c>
      <c r="F90">
        <v>318.58430535346253</v>
      </c>
      <c r="G90" s="32">
        <f t="shared" si="20"/>
        <v>0.79646076338365634</v>
      </c>
      <c r="J90">
        <v>88</v>
      </c>
      <c r="K90">
        <v>0.79646076338365634</v>
      </c>
      <c r="L90">
        <f t="shared" si="21"/>
        <v>0.86274509803921573</v>
      </c>
      <c r="M90">
        <f t="shared" si="22"/>
        <v>6.6284334655559385E-2</v>
      </c>
      <c r="N90">
        <f t="shared" si="29"/>
        <v>-5.6480413086931858E-2</v>
      </c>
      <c r="U90">
        <v>440</v>
      </c>
      <c r="V90">
        <v>880</v>
      </c>
      <c r="Y90" s="4">
        <v>440</v>
      </c>
      <c r="Z90" s="5">
        <v>0</v>
      </c>
      <c r="AB90" s="4">
        <v>880</v>
      </c>
      <c r="AC90" s="5">
        <v>0</v>
      </c>
      <c r="AN90" s="22">
        <v>880</v>
      </c>
      <c r="AO90" s="22">
        <v>0</v>
      </c>
      <c r="AP90" s="22">
        <f t="shared" si="18"/>
        <v>0.12463976143713662</v>
      </c>
      <c r="AQ90">
        <f t="shared" si="19"/>
        <v>0.12463976143713662</v>
      </c>
      <c r="AX90">
        <f t="shared" si="23"/>
        <v>88</v>
      </c>
      <c r="AY90">
        <f t="shared" si="24"/>
        <v>0.71721311475409832</v>
      </c>
      <c r="AZ90" s="1">
        <v>318.58430535346253</v>
      </c>
      <c r="BA90" s="38">
        <f t="shared" si="25"/>
        <v>296.16513167434312</v>
      </c>
      <c r="BG90" s="1"/>
      <c r="BH90" s="1">
        <f t="shared" si="30"/>
        <v>18510.543536985428</v>
      </c>
      <c r="BI90" s="1">
        <v>29.082950388562224</v>
      </c>
      <c r="BX90" s="1">
        <v>60.110043570979101</v>
      </c>
      <c r="BY90" s="1">
        <v>330.15595529739284</v>
      </c>
      <c r="BZ90" s="1">
        <f t="shared" si="26"/>
        <v>-31.027093182416877</v>
      </c>
      <c r="CA90" s="1">
        <f t="shared" si="27"/>
        <v>-301.07300490883063</v>
      </c>
      <c r="CB90">
        <f>(A89-day2_mean)*(A90-day2_mean)</f>
        <v>-34249.820693133261</v>
      </c>
      <c r="CC90">
        <f>(A89-day2_mean)*(A91-day2_mean)</f>
        <v>16152.034999981768</v>
      </c>
      <c r="CL90">
        <v>87</v>
      </c>
      <c r="CM90">
        <f t="shared" ca="1" si="31"/>
        <v>0.3391534903951422</v>
      </c>
      <c r="CN90">
        <f t="shared" ca="1" si="28"/>
        <v>97.130305691800856</v>
      </c>
    </row>
    <row r="91" spans="1:92" x14ac:dyDescent="0.35">
      <c r="A91" s="1">
        <v>155.84454267398516</v>
      </c>
      <c r="F91">
        <v>330.15595529739284</v>
      </c>
      <c r="G91" s="32">
        <f t="shared" si="20"/>
        <v>0.82538988824348214</v>
      </c>
      <c r="J91">
        <v>89</v>
      </c>
      <c r="K91">
        <v>0.82538988824348214</v>
      </c>
      <c r="L91">
        <f t="shared" si="21"/>
        <v>0.87254901960784315</v>
      </c>
      <c r="M91">
        <f t="shared" si="22"/>
        <v>4.7159131364361007E-2</v>
      </c>
      <c r="N91">
        <f t="shared" si="29"/>
        <v>-3.735520979573359E-2</v>
      </c>
      <c r="U91">
        <v>445</v>
      </c>
      <c r="V91">
        <v>890</v>
      </c>
      <c r="Y91" s="4">
        <v>445</v>
      </c>
      <c r="Z91" s="5">
        <v>0</v>
      </c>
      <c r="AB91" s="4">
        <v>890</v>
      </c>
      <c r="AC91" s="5">
        <v>0</v>
      </c>
      <c r="AN91" s="22">
        <v>890</v>
      </c>
      <c r="AO91" s="22">
        <v>0</v>
      </c>
      <c r="AP91" s="22">
        <f t="shared" si="18"/>
        <v>0.11943597526320504</v>
      </c>
      <c r="AQ91">
        <f t="shared" si="19"/>
        <v>0.11943597526320504</v>
      </c>
      <c r="AX91">
        <f t="shared" si="23"/>
        <v>89</v>
      </c>
      <c r="AY91">
        <f t="shared" si="24"/>
        <v>0.72540983606557374</v>
      </c>
      <c r="AZ91" s="1">
        <v>330.15595529739284</v>
      </c>
      <c r="BA91" s="38">
        <f t="shared" si="25"/>
        <v>303.06215582006416</v>
      </c>
      <c r="BG91" s="1"/>
      <c r="BH91" s="1">
        <f t="shared" si="30"/>
        <v>18911.773228818587</v>
      </c>
      <c r="BI91" s="1">
        <v>401.22969183316093</v>
      </c>
      <c r="BX91" s="1">
        <v>29.082950388562224</v>
      </c>
      <c r="BY91" s="1">
        <v>60.110043570979101</v>
      </c>
      <c r="BZ91" s="1">
        <f t="shared" si="26"/>
        <v>372.14674144459872</v>
      </c>
      <c r="CA91" s="1">
        <f t="shared" si="27"/>
        <v>341.11964826218184</v>
      </c>
      <c r="CB91">
        <f>(A90-day2_mean)*(A91-day2_mean)</f>
        <v>-13112.607056175382</v>
      </c>
      <c r="CC91">
        <f>(A90-day2_mean)*(A92-day2_mean)</f>
        <v>50327.749252721864</v>
      </c>
      <c r="CL91">
        <v>88</v>
      </c>
      <c r="CM91">
        <f t="shared" ca="1" si="31"/>
        <v>0.3371705191705161</v>
      </c>
      <c r="CN91">
        <f t="shared" ca="1" si="28"/>
        <v>96.427760291952438</v>
      </c>
    </row>
    <row r="92" spans="1:92" x14ac:dyDescent="0.35">
      <c r="A92" s="1">
        <v>536.30152811172081</v>
      </c>
      <c r="F92">
        <v>331.88125947399396</v>
      </c>
      <c r="G92" s="32">
        <f t="shared" si="20"/>
        <v>0.82970314868498496</v>
      </c>
      <c r="J92">
        <v>90</v>
      </c>
      <c r="K92">
        <v>0.82970314868498496</v>
      </c>
      <c r="L92">
        <f t="shared" si="21"/>
        <v>0.88235294117647056</v>
      </c>
      <c r="M92">
        <f t="shared" si="22"/>
        <v>5.2649792491485603E-2</v>
      </c>
      <c r="N92">
        <f t="shared" si="29"/>
        <v>-4.2845870922858187E-2</v>
      </c>
      <c r="U92">
        <v>450</v>
      </c>
      <c r="V92">
        <v>900</v>
      </c>
      <c r="Y92" s="4">
        <v>450</v>
      </c>
      <c r="Z92" s="5">
        <v>0</v>
      </c>
      <c r="AB92" s="4">
        <v>900</v>
      </c>
      <c r="AC92" s="5">
        <v>0</v>
      </c>
      <c r="AN92" s="22">
        <v>900</v>
      </c>
      <c r="AO92" s="22">
        <v>0</v>
      </c>
      <c r="AP92" s="22">
        <f t="shared" si="18"/>
        <v>0.11444945034064791</v>
      </c>
      <c r="AQ92">
        <f t="shared" si="19"/>
        <v>0.11444945034064791</v>
      </c>
      <c r="AX92">
        <f t="shared" si="23"/>
        <v>90</v>
      </c>
      <c r="AY92">
        <f t="shared" si="24"/>
        <v>0.73360655737704916</v>
      </c>
      <c r="AZ92" s="1">
        <v>331.88125947399396</v>
      </c>
      <c r="BA92" s="38">
        <f t="shared" si="25"/>
        <v>310.16821221988579</v>
      </c>
      <c r="BG92" s="1"/>
      <c r="BH92" s="1">
        <f t="shared" si="30"/>
        <v>19067.617771492573</v>
      </c>
      <c r="BI92" s="1">
        <v>155.84454267398516</v>
      </c>
      <c r="BX92" s="1">
        <v>401.22969183316093</v>
      </c>
      <c r="BY92" s="1">
        <v>29.082950388562224</v>
      </c>
      <c r="BZ92" s="1">
        <f t="shared" si="26"/>
        <v>-245.38514915917577</v>
      </c>
      <c r="CA92" s="1">
        <f t="shared" si="27"/>
        <v>126.76159228542294</v>
      </c>
      <c r="CB92">
        <f>(A91-day2_mean)*(A92-day2_mean)</f>
        <v>-23734.301405065369</v>
      </c>
      <c r="CC92">
        <f>(A91-day2_mean)*(A93-day2_mean)</f>
        <v>-2048.1061825122433</v>
      </c>
      <c r="CL92">
        <v>89</v>
      </c>
      <c r="CM92">
        <f t="shared" ca="1" si="31"/>
        <v>0.41710127823562926</v>
      </c>
      <c r="CN92">
        <f t="shared" ca="1" si="28"/>
        <v>126.55969743358354</v>
      </c>
    </row>
    <row r="93" spans="1:92" x14ac:dyDescent="0.35">
      <c r="A93" s="1">
        <v>260.52686218832253</v>
      </c>
      <c r="F93">
        <v>342.26136756361097</v>
      </c>
      <c r="G93" s="32">
        <f t="shared" si="20"/>
        <v>0.85565341890902746</v>
      </c>
      <c r="J93">
        <v>91</v>
      </c>
      <c r="K93">
        <v>0.85565341890902746</v>
      </c>
      <c r="L93">
        <f t="shared" si="21"/>
        <v>0.89215686274509809</v>
      </c>
      <c r="M93">
        <f t="shared" si="22"/>
        <v>3.6503443836070626E-2</v>
      </c>
      <c r="N93">
        <f t="shared" si="29"/>
        <v>-2.6699522267443099E-2</v>
      </c>
      <c r="U93">
        <v>455</v>
      </c>
      <c r="V93">
        <v>910</v>
      </c>
      <c r="Y93" s="4">
        <v>455</v>
      </c>
      <c r="Z93" s="5">
        <v>1</v>
      </c>
      <c r="AB93" s="4">
        <v>910</v>
      </c>
      <c r="AC93" s="5">
        <v>0</v>
      </c>
      <c r="AN93" s="22">
        <v>910</v>
      </c>
      <c r="AO93" s="22">
        <v>0</v>
      </c>
      <c r="AP93" s="22">
        <f t="shared" si="18"/>
        <v>0.10967111587956335</v>
      </c>
      <c r="AQ93">
        <f t="shared" si="19"/>
        <v>0.10967111587956335</v>
      </c>
      <c r="AX93">
        <f t="shared" si="23"/>
        <v>91</v>
      </c>
      <c r="AY93">
        <f t="shared" si="24"/>
        <v>0.74180327868852458</v>
      </c>
      <c r="AZ93" s="1">
        <v>342.26136756361097</v>
      </c>
      <c r="BA93" s="38">
        <f t="shared" si="25"/>
        <v>317.49636848524329</v>
      </c>
      <c r="BG93" s="1"/>
      <c r="BH93" s="1">
        <f t="shared" si="30"/>
        <v>19603.919299604295</v>
      </c>
      <c r="BI93" s="1">
        <v>536.30152811172081</v>
      </c>
      <c r="BX93" s="1">
        <v>155.84454267398516</v>
      </c>
      <c r="BY93" s="1">
        <v>401.22969183316093</v>
      </c>
      <c r="BZ93" s="1">
        <f t="shared" si="26"/>
        <v>380.45698543773563</v>
      </c>
      <c r="CA93" s="1">
        <f t="shared" si="27"/>
        <v>135.07183627855989</v>
      </c>
      <c r="CB93">
        <f>(A92-day2_mean)*(A93-day2_mean)</f>
        <v>7860.8757171505167</v>
      </c>
      <c r="CC93">
        <f>(A92-day2_mean)*(A94-day2_mean)</f>
        <v>-9669.9668866049942</v>
      </c>
      <c r="CL93">
        <v>90</v>
      </c>
      <c r="CM93">
        <f t="shared" ca="1" si="31"/>
        <v>0.85987343558555018</v>
      </c>
      <c r="CN93">
        <f t="shared" ca="1" si="28"/>
        <v>460.80602538324882</v>
      </c>
    </row>
    <row r="94" spans="1:92" x14ac:dyDescent="0.35">
      <c r="A94" s="1">
        <v>202.44302047719287</v>
      </c>
      <c r="F94">
        <v>345.01428247169792</v>
      </c>
      <c r="G94" s="32">
        <f t="shared" si="20"/>
        <v>0.8625357061792448</v>
      </c>
      <c r="J94">
        <v>92</v>
      </c>
      <c r="K94">
        <v>0.8625357061792448</v>
      </c>
      <c r="L94">
        <f t="shared" si="21"/>
        <v>0.90196078431372551</v>
      </c>
      <c r="M94">
        <f t="shared" si="22"/>
        <v>3.9425078134480707E-2</v>
      </c>
      <c r="N94">
        <f t="shared" si="29"/>
        <v>-2.962115656585329E-2</v>
      </c>
      <c r="U94">
        <v>460</v>
      </c>
      <c r="V94">
        <v>920</v>
      </c>
      <c r="Y94" s="4">
        <v>460</v>
      </c>
      <c r="Z94" s="5">
        <v>0</v>
      </c>
      <c r="AB94" s="4">
        <v>920</v>
      </c>
      <c r="AC94" s="5">
        <v>0</v>
      </c>
      <c r="AN94" s="22">
        <v>920</v>
      </c>
      <c r="AO94" s="22">
        <v>0</v>
      </c>
      <c r="AP94" s="22">
        <f t="shared" si="18"/>
        <v>0.10509227980097413</v>
      </c>
      <c r="AQ94">
        <f t="shared" si="19"/>
        <v>0.10509227980097413</v>
      </c>
      <c r="AX94">
        <f t="shared" si="23"/>
        <v>92</v>
      </c>
      <c r="AY94">
        <f t="shared" si="24"/>
        <v>0.75</v>
      </c>
      <c r="AZ94" s="1">
        <v>345.01428247169792</v>
      </c>
      <c r="BA94" s="38">
        <f t="shared" si="25"/>
        <v>325.06095725413013</v>
      </c>
      <c r="BG94" s="1"/>
      <c r="BH94" s="1">
        <f t="shared" si="30"/>
        <v>19864.446161792617</v>
      </c>
      <c r="BI94" s="1">
        <v>260.52686218832253</v>
      </c>
      <c r="BX94" s="1">
        <v>536.30152811172081</v>
      </c>
      <c r="BY94" s="1">
        <v>155.84454267398516</v>
      </c>
      <c r="BZ94" s="1">
        <f t="shared" si="26"/>
        <v>-275.77466592339829</v>
      </c>
      <c r="CA94" s="1">
        <f t="shared" si="27"/>
        <v>104.68231951433737</v>
      </c>
      <c r="CB94">
        <f>(A93-day2_mean)*(A94-day2_mean)</f>
        <v>-834.45131277036683</v>
      </c>
      <c r="CC94">
        <f>(A93-day2_mean)*(A95-day2_mean)</f>
        <v>-2404.0598745285733</v>
      </c>
      <c r="CL94">
        <v>91</v>
      </c>
      <c r="CM94">
        <f t="shared" ca="1" si="31"/>
        <v>0.59568693387863814</v>
      </c>
      <c r="CN94">
        <f t="shared" ca="1" si="28"/>
        <v>212.33879987914372</v>
      </c>
    </row>
    <row r="95" spans="1:92" x14ac:dyDescent="0.35">
      <c r="A95" s="1">
        <v>142.1776422808606</v>
      </c>
      <c r="F95">
        <v>348.27978129507795</v>
      </c>
      <c r="G95" s="32">
        <f t="shared" si="20"/>
        <v>0.87069945323769493</v>
      </c>
      <c r="J95">
        <v>93</v>
      </c>
      <c r="K95">
        <v>0.87069945323769493</v>
      </c>
      <c r="L95">
        <f t="shared" si="21"/>
        <v>0.91176470588235292</v>
      </c>
      <c r="M95">
        <f t="shared" si="22"/>
        <v>4.106525264465799E-2</v>
      </c>
      <c r="N95">
        <f t="shared" si="29"/>
        <v>-3.1261331076030574E-2</v>
      </c>
      <c r="U95">
        <v>465</v>
      </c>
      <c r="V95">
        <v>930</v>
      </c>
      <c r="Y95" s="4">
        <v>465</v>
      </c>
      <c r="Z95" s="5">
        <v>1</v>
      </c>
      <c r="AB95" s="4">
        <v>930</v>
      </c>
      <c r="AC95" s="5">
        <v>0</v>
      </c>
      <c r="AN95" s="22">
        <v>930</v>
      </c>
      <c r="AO95" s="22">
        <v>0</v>
      </c>
      <c r="AP95" s="22">
        <f t="shared" si="18"/>
        <v>0.10070461292556021</v>
      </c>
      <c r="AQ95">
        <f t="shared" si="19"/>
        <v>0.10070461292556021</v>
      </c>
      <c r="AX95">
        <f t="shared" si="23"/>
        <v>93</v>
      </c>
      <c r="AY95">
        <f t="shared" si="24"/>
        <v>0.75819672131147542</v>
      </c>
      <c r="AZ95" s="1">
        <v>348.27978129507795</v>
      </c>
      <c r="BA95" s="38">
        <f t="shared" si="25"/>
        <v>332.87774493467401</v>
      </c>
      <c r="BG95" s="1"/>
      <c r="BH95" s="1">
        <f t="shared" si="30"/>
        <v>20066.88918226981</v>
      </c>
      <c r="BI95" s="1">
        <v>202.44302047719287</v>
      </c>
      <c r="BX95" s="1">
        <v>260.52686218832253</v>
      </c>
      <c r="BY95" s="1">
        <v>536.30152811172081</v>
      </c>
      <c r="BZ95" s="1">
        <f t="shared" si="26"/>
        <v>-58.083841711129651</v>
      </c>
      <c r="CA95" s="1">
        <f t="shared" si="27"/>
        <v>-333.85850763452794</v>
      </c>
      <c r="CB95">
        <f>(A94-day2_mean)*(A95-day2_mean)</f>
        <v>2957.3269208909355</v>
      </c>
      <c r="CC95">
        <f>(A94-day2_mean)*(A96-day2_mean)</f>
        <v>7212.1317744909547</v>
      </c>
      <c r="CL95">
        <v>92</v>
      </c>
      <c r="CM95">
        <f t="shared" ca="1" si="31"/>
        <v>0.43306665240625808</v>
      </c>
      <c r="CN95">
        <f t="shared" ca="1" si="28"/>
        <v>133.07166074249949</v>
      </c>
    </row>
    <row r="96" spans="1:92" x14ac:dyDescent="0.35">
      <c r="A96" s="1">
        <v>9.3764064881703835</v>
      </c>
      <c r="F96">
        <v>357.00583757459918</v>
      </c>
      <c r="G96" s="32">
        <f t="shared" si="20"/>
        <v>0.89251459393649801</v>
      </c>
      <c r="J96">
        <v>94</v>
      </c>
      <c r="K96">
        <v>0.89251459393649801</v>
      </c>
      <c r="L96">
        <f t="shared" si="21"/>
        <v>0.92156862745098034</v>
      </c>
      <c r="M96">
        <f t="shared" si="22"/>
        <v>2.9054033514482325E-2</v>
      </c>
      <c r="N96">
        <f t="shared" si="29"/>
        <v>-1.9250111945854909E-2</v>
      </c>
      <c r="U96">
        <v>470</v>
      </c>
      <c r="V96">
        <v>940</v>
      </c>
      <c r="Y96" s="4">
        <v>470</v>
      </c>
      <c r="Z96" s="5">
        <v>0</v>
      </c>
      <c r="AB96" s="4">
        <v>940</v>
      </c>
      <c r="AC96" s="5">
        <v>0</v>
      </c>
      <c r="AN96" s="22">
        <v>940</v>
      </c>
      <c r="AO96" s="22">
        <v>0</v>
      </c>
      <c r="AP96" s="22">
        <f t="shared" si="18"/>
        <v>9.6500133822330803E-2</v>
      </c>
      <c r="AQ96">
        <f t="shared" si="19"/>
        <v>9.6500133822330803E-2</v>
      </c>
      <c r="AX96">
        <f t="shared" si="23"/>
        <v>94</v>
      </c>
      <c r="AY96">
        <f t="shared" si="24"/>
        <v>0.76639344262295084</v>
      </c>
      <c r="AZ96" s="1">
        <v>357.00583757459918</v>
      </c>
      <c r="BA96" s="38">
        <f t="shared" si="25"/>
        <v>340.96412955840788</v>
      </c>
      <c r="BG96" s="1"/>
      <c r="BH96" s="1">
        <f t="shared" si="30"/>
        <v>20209.066824550671</v>
      </c>
      <c r="BI96" s="1">
        <v>142.1776422808606</v>
      </c>
      <c r="BX96" s="1">
        <v>202.44302047719287</v>
      </c>
      <c r="BY96" s="1">
        <v>260.52686218832253</v>
      </c>
      <c r="BZ96" s="1">
        <f t="shared" si="26"/>
        <v>-60.265378196332279</v>
      </c>
      <c r="CA96" s="1">
        <f t="shared" si="27"/>
        <v>-118.34921990746193</v>
      </c>
      <c r="CB96">
        <f>(A95-day2_mean)*(A96-day2_mean)</f>
        <v>20778.200409683614</v>
      </c>
      <c r="CC96">
        <f>(A95-day2_mean)*(A97-day2_mean)</f>
        <v>16653.266867032704</v>
      </c>
      <c r="CL96">
        <v>93</v>
      </c>
      <c r="CM96">
        <f t="shared" ca="1" si="31"/>
        <v>0.36018622616280405</v>
      </c>
      <c r="CN96">
        <f t="shared" ca="1" si="28"/>
        <v>104.71449378738573</v>
      </c>
    </row>
    <row r="97" spans="1:92" x14ac:dyDescent="0.35">
      <c r="A97" s="1">
        <v>54.064841794677179</v>
      </c>
      <c r="F97">
        <v>358.76168901983732</v>
      </c>
      <c r="G97" s="32">
        <f t="shared" si="20"/>
        <v>0.89690422254959334</v>
      </c>
      <c r="J97">
        <v>95</v>
      </c>
      <c r="K97">
        <v>0.89690422254959334</v>
      </c>
      <c r="L97">
        <f t="shared" si="21"/>
        <v>0.93137254901960786</v>
      </c>
      <c r="M97">
        <f t="shared" si="22"/>
        <v>3.4468326470014521E-2</v>
      </c>
      <c r="N97">
        <f t="shared" si="29"/>
        <v>-2.4664404901386994E-2</v>
      </c>
      <c r="U97">
        <v>475</v>
      </c>
      <c r="V97">
        <v>950</v>
      </c>
      <c r="Y97" s="4">
        <v>475</v>
      </c>
      <c r="Z97" s="5">
        <v>0</v>
      </c>
      <c r="AB97" s="4">
        <v>950</v>
      </c>
      <c r="AC97" s="5">
        <v>0</v>
      </c>
      <c r="AN97" s="22">
        <v>950</v>
      </c>
      <c r="AO97" s="22">
        <v>0</v>
      </c>
      <c r="AP97" s="22">
        <f t="shared" si="18"/>
        <v>9.2471194289889036E-2</v>
      </c>
      <c r="AQ97">
        <f t="shared" si="19"/>
        <v>9.247119428988905E-2</v>
      </c>
      <c r="AX97">
        <f t="shared" si="23"/>
        <v>95</v>
      </c>
      <c r="AY97">
        <f t="shared" si="24"/>
        <v>0.77459016393442626</v>
      </c>
      <c r="AZ97" s="1">
        <v>358.76168901983732</v>
      </c>
      <c r="BA97" s="38">
        <f t="shared" si="25"/>
        <v>349.33937398523693</v>
      </c>
      <c r="BG97" s="1"/>
      <c r="BH97" s="1">
        <f t="shared" si="30"/>
        <v>20218.44323103884</v>
      </c>
      <c r="BI97" s="1">
        <v>9.3764064881703835</v>
      </c>
      <c r="BX97" s="1">
        <v>142.1776422808606</v>
      </c>
      <c r="BY97" s="1">
        <v>202.44302047719287</v>
      </c>
      <c r="BZ97" s="1">
        <f t="shared" si="26"/>
        <v>-132.80123579269022</v>
      </c>
      <c r="CA97" s="1">
        <f t="shared" si="27"/>
        <v>-193.0666139890225</v>
      </c>
      <c r="CB97">
        <f>(A96-day2_mean)*(A97-day2_mean)</f>
        <v>40612.877214339409</v>
      </c>
      <c r="CC97">
        <f>(A96-day2_mean)*(A98-day2_mean)</f>
        <v>41106.362633909193</v>
      </c>
      <c r="CL97">
        <v>94</v>
      </c>
      <c r="CM97">
        <f t="shared" ca="1" si="31"/>
        <v>0.43974289071770067</v>
      </c>
      <c r="CN97">
        <f t="shared" ca="1" si="28"/>
        <v>135.84931991146402</v>
      </c>
    </row>
    <row r="98" spans="1:92" x14ac:dyDescent="0.35">
      <c r="A98" s="1">
        <v>51.872601268368939</v>
      </c>
      <c r="F98">
        <v>366.83252043101248</v>
      </c>
      <c r="G98" s="32">
        <f t="shared" si="20"/>
        <v>0.91708130107753116</v>
      </c>
      <c r="J98">
        <v>96</v>
      </c>
      <c r="K98">
        <v>0.91708130107753116</v>
      </c>
      <c r="L98">
        <f t="shared" si="21"/>
        <v>0.94117647058823528</v>
      </c>
      <c r="M98">
        <f t="shared" si="22"/>
        <v>2.4095169510704117E-2</v>
      </c>
      <c r="N98">
        <f t="shared" si="29"/>
        <v>-1.4291247942076701E-2</v>
      </c>
      <c r="U98">
        <v>480</v>
      </c>
      <c r="V98">
        <v>960</v>
      </c>
      <c r="Y98" s="4">
        <v>480</v>
      </c>
      <c r="Z98" s="5">
        <v>0</v>
      </c>
      <c r="AB98" s="4">
        <v>960</v>
      </c>
      <c r="AC98" s="5">
        <v>0</v>
      </c>
      <c r="AN98" s="22">
        <v>960</v>
      </c>
      <c r="AO98" s="22">
        <v>0</v>
      </c>
      <c r="AP98" s="22">
        <f t="shared" si="18"/>
        <v>8.8610465443917708E-2</v>
      </c>
      <c r="AQ98">
        <f t="shared" si="19"/>
        <v>8.8610465443917708E-2</v>
      </c>
      <c r="AX98">
        <f t="shared" si="23"/>
        <v>96</v>
      </c>
      <c r="AY98">
        <f t="shared" si="24"/>
        <v>0.78278688524590168</v>
      </c>
      <c r="AZ98" s="1">
        <v>366.83252043101248</v>
      </c>
      <c r="BA98" s="38">
        <f t="shared" si="25"/>
        <v>358.02488232171879</v>
      </c>
      <c r="BG98" s="1"/>
      <c r="BH98" s="1">
        <f t="shared" si="30"/>
        <v>20272.508072833516</v>
      </c>
      <c r="BI98" s="1">
        <v>54.064841794677179</v>
      </c>
      <c r="BX98" s="1">
        <v>9.3764064881703835</v>
      </c>
      <c r="BY98" s="1">
        <v>142.1776422808606</v>
      </c>
      <c r="BZ98" s="1">
        <f t="shared" si="26"/>
        <v>44.688435306506797</v>
      </c>
      <c r="CA98" s="1">
        <f t="shared" si="27"/>
        <v>-88.112800486183417</v>
      </c>
      <c r="CB98">
        <f>(A97-day2_mean)*(A98-day2_mean)</f>
        <v>32945.838108120101</v>
      </c>
      <c r="CC98">
        <f>(A97-day2_mean)*(A99-day2_mean)</f>
        <v>30148.862067954797</v>
      </c>
      <c r="CL98">
        <v>95</v>
      </c>
      <c r="CM98">
        <f t="shared" ca="1" si="31"/>
        <v>0.22364272257705242</v>
      </c>
      <c r="CN98">
        <f t="shared" ca="1" si="28"/>
        <v>59.35732791012537</v>
      </c>
    </row>
    <row r="99" spans="1:92" x14ac:dyDescent="0.35">
      <c r="A99" s="1">
        <v>67.375435798324148</v>
      </c>
      <c r="F99">
        <v>380.33271756764492</v>
      </c>
      <c r="G99" s="32">
        <f t="shared" si="20"/>
        <v>0.95083179391911232</v>
      </c>
      <c r="J99">
        <v>97</v>
      </c>
      <c r="K99">
        <v>0.95083179391911232</v>
      </c>
      <c r="L99">
        <f t="shared" si="21"/>
        <v>0.9509803921568627</v>
      </c>
      <c r="M99">
        <f t="shared" si="22"/>
        <v>1.4859823775037473E-4</v>
      </c>
      <c r="N99">
        <f t="shared" si="29"/>
        <v>9.6553233308770414E-3</v>
      </c>
      <c r="U99">
        <v>485</v>
      </c>
      <c r="V99">
        <v>970</v>
      </c>
      <c r="Y99" s="4">
        <v>485</v>
      </c>
      <c r="Z99" s="5">
        <v>0</v>
      </c>
      <c r="AB99" s="4">
        <v>970</v>
      </c>
      <c r="AC99" s="5">
        <v>0</v>
      </c>
      <c r="AN99" s="22">
        <v>970</v>
      </c>
      <c r="AO99" s="22">
        <v>0</v>
      </c>
      <c r="AP99" s="22">
        <f t="shared" ref="AP99:AP110" si="32">day2_count*(1-EXP(-AN99/day2_mean)-(1-EXP(-(AN99-10)/day2_mean)))</f>
        <v>8.4910924385543929E-2</v>
      </c>
      <c r="AQ99">
        <f t="shared" ref="AQ99:AQ110" si="33">(AO99-AP99)^2/AP99</f>
        <v>8.4910924385543929E-2</v>
      </c>
      <c r="AX99">
        <f t="shared" si="23"/>
        <v>97</v>
      </c>
      <c r="AY99">
        <f t="shared" si="24"/>
        <v>0.79098360655737709</v>
      </c>
      <c r="AZ99" s="1">
        <v>380.33271756764492</v>
      </c>
      <c r="BA99" s="38">
        <f t="shared" si="25"/>
        <v>367.04452953271129</v>
      </c>
      <c r="BG99" s="1"/>
      <c r="BH99" s="1">
        <f t="shared" si="30"/>
        <v>20324.380674101885</v>
      </c>
      <c r="BI99" s="1">
        <v>51.872601268368939</v>
      </c>
      <c r="BX99" s="1">
        <v>54.064841794677179</v>
      </c>
      <c r="BY99" s="1">
        <v>9.3764064881703835</v>
      </c>
      <c r="BZ99" s="1">
        <f t="shared" si="26"/>
        <v>-2.1922405263082396</v>
      </c>
      <c r="CA99" s="1">
        <f t="shared" si="27"/>
        <v>42.496194780198557</v>
      </c>
      <c r="CB99">
        <f>(A98-day2_mean)*(A99-day2_mean)</f>
        <v>30515.199664984317</v>
      </c>
      <c r="CC99">
        <f>(A98-day2_mean)*(A100-day2_mean)</f>
        <v>-35191.069105366078</v>
      </c>
      <c r="CL99">
        <v>96</v>
      </c>
      <c r="CM99">
        <f t="shared" ca="1" si="31"/>
        <v>0.50572982079528539</v>
      </c>
      <c r="CN99">
        <f t="shared" ca="1" si="28"/>
        <v>165.2330724634827</v>
      </c>
    </row>
    <row r="100" spans="1:92" x14ac:dyDescent="0.35">
      <c r="A100" s="1">
        <v>427.19426017613887</v>
      </c>
      <c r="F100">
        <v>386.38336339506225</v>
      </c>
      <c r="G100" s="32">
        <f t="shared" si="20"/>
        <v>0.96595840848765557</v>
      </c>
      <c r="J100">
        <v>98</v>
      </c>
      <c r="K100">
        <v>0.96595840848765557</v>
      </c>
      <c r="L100">
        <f t="shared" si="21"/>
        <v>0.96078431372549022</v>
      </c>
      <c r="M100">
        <f t="shared" si="22"/>
        <v>-5.1740947621653488E-3</v>
      </c>
      <c r="N100">
        <f t="shared" si="29"/>
        <v>1.4978016330792876E-2</v>
      </c>
      <c r="U100">
        <v>490</v>
      </c>
      <c r="V100">
        <v>980</v>
      </c>
      <c r="Y100" s="4">
        <v>490</v>
      </c>
      <c r="Z100" s="5">
        <v>1</v>
      </c>
      <c r="AB100" s="4">
        <v>980</v>
      </c>
      <c r="AC100" s="5">
        <v>0</v>
      </c>
      <c r="AN100" s="22">
        <v>980</v>
      </c>
      <c r="AO100" s="22">
        <v>0</v>
      </c>
      <c r="AP100" s="22">
        <f t="shared" si="32"/>
        <v>8.1365841426148E-2</v>
      </c>
      <c r="AQ100">
        <f t="shared" si="33"/>
        <v>8.1365841426148E-2</v>
      </c>
      <c r="AX100">
        <f t="shared" si="23"/>
        <v>98</v>
      </c>
      <c r="AY100">
        <f t="shared" si="24"/>
        <v>0.79918032786885251</v>
      </c>
      <c r="AZ100" s="1">
        <v>386.38336339506225</v>
      </c>
      <c r="BA100" s="38">
        <f t="shared" si="25"/>
        <v>376.42505702349297</v>
      </c>
      <c r="BG100" s="1"/>
      <c r="BH100" s="1">
        <f t="shared" si="30"/>
        <v>20391.756109900209</v>
      </c>
      <c r="BI100" s="1">
        <v>67.375435798324148</v>
      </c>
      <c r="BX100" s="1">
        <v>51.872601268368939</v>
      </c>
      <c r="BY100" s="1">
        <v>54.064841794677179</v>
      </c>
      <c r="BZ100" s="1">
        <f t="shared" si="26"/>
        <v>15.502834529955209</v>
      </c>
      <c r="CA100" s="1">
        <f t="shared" si="27"/>
        <v>13.310594003646969</v>
      </c>
      <c r="CB100">
        <f>(A99-day2_mean)*(A100-day2_mean)</f>
        <v>-32203.481514105169</v>
      </c>
      <c r="CC100">
        <f>(A99-day2_mean)*(A101-day2_mean)</f>
        <v>21140.576410235808</v>
      </c>
      <c r="CL100">
        <v>97</v>
      </c>
      <c r="CM100">
        <f t="shared" ca="1" si="31"/>
        <v>0.96668583490696314</v>
      </c>
      <c r="CN100">
        <f t="shared" ref="CN100:CN131" ca="1" si="34">-1/day2_lambda*LN(1-CM100)</f>
        <v>797.65415402997235</v>
      </c>
    </row>
    <row r="101" spans="1:92" x14ac:dyDescent="0.35">
      <c r="A101" s="1">
        <v>107.97230052002736</v>
      </c>
      <c r="F101">
        <v>388.55727822074368</v>
      </c>
      <c r="G101" s="32">
        <f t="shared" si="20"/>
        <v>0.97139319555185921</v>
      </c>
      <c r="J101">
        <v>99</v>
      </c>
      <c r="K101">
        <v>0.97139319555185921</v>
      </c>
      <c r="L101">
        <f t="shared" si="21"/>
        <v>0.97058823529411764</v>
      </c>
      <c r="M101">
        <f t="shared" si="22"/>
        <v>-8.0496025774157154E-4</v>
      </c>
      <c r="N101">
        <f t="shared" si="29"/>
        <v>1.0608881826368988E-2</v>
      </c>
      <c r="U101">
        <v>495</v>
      </c>
      <c r="V101">
        <v>990</v>
      </c>
      <c r="Y101" s="4">
        <v>495</v>
      </c>
      <c r="Z101" s="5">
        <v>0</v>
      </c>
      <c r="AB101" s="4">
        <v>990</v>
      </c>
      <c r="AC101" s="5">
        <v>0</v>
      </c>
      <c r="AN101" s="22">
        <v>990</v>
      </c>
      <c r="AO101" s="22">
        <v>0</v>
      </c>
      <c r="AP101" s="22">
        <f t="shared" si="32"/>
        <v>7.7968767845753018E-2</v>
      </c>
      <c r="AQ101">
        <f t="shared" si="33"/>
        <v>7.7968767845753018E-2</v>
      </c>
      <c r="AX101">
        <f t="shared" si="23"/>
        <v>99</v>
      </c>
      <c r="AY101">
        <f t="shared" si="24"/>
        <v>0.80737704918032782</v>
      </c>
      <c r="AZ101" s="1">
        <v>388.55727822074368</v>
      </c>
      <c r="BA101" s="38">
        <f t="shared" si="25"/>
        <v>386.1965506999054</v>
      </c>
      <c r="BG101" s="1"/>
      <c r="BH101" s="1">
        <f t="shared" si="30"/>
        <v>20818.950370076349</v>
      </c>
      <c r="BI101" s="1">
        <v>427.19426017613887</v>
      </c>
      <c r="BX101" s="1">
        <v>67.375435798324148</v>
      </c>
      <c r="BY101" s="1">
        <v>51.872601268368939</v>
      </c>
      <c r="BZ101" s="1">
        <f t="shared" si="26"/>
        <v>359.81882437781474</v>
      </c>
      <c r="CA101" s="1">
        <f t="shared" si="27"/>
        <v>375.32165890776992</v>
      </c>
      <c r="CB101">
        <f>(A100-day2_mean)*(A101-day2_mean)</f>
        <v>-24379.964527433891</v>
      </c>
      <c r="CC101">
        <f>(A100-day2_mean)*(A102-day2_mean)</f>
        <v>-6349.2263509090853</v>
      </c>
      <c r="CL101">
        <v>98</v>
      </c>
      <c r="CM101">
        <f t="shared" ca="1" si="31"/>
        <v>0.48153229801905029</v>
      </c>
      <c r="CN101">
        <f t="shared" ca="1" si="34"/>
        <v>154.02590489225136</v>
      </c>
    </row>
    <row r="102" spans="1:92" x14ac:dyDescent="0.35">
      <c r="A102" s="1">
        <v>201.53526457211572</v>
      </c>
      <c r="F102">
        <v>390.95108250409299</v>
      </c>
      <c r="G102" s="32">
        <f t="shared" si="20"/>
        <v>0.97737770626023246</v>
      </c>
      <c r="J102">
        <v>100</v>
      </c>
      <c r="K102">
        <v>0.97737770626023246</v>
      </c>
      <c r="L102">
        <f t="shared" si="21"/>
        <v>0.98039215686274506</v>
      </c>
      <c r="M102">
        <f t="shared" si="22"/>
        <v>3.0144506025125972E-3</v>
      </c>
      <c r="N102">
        <f t="shared" si="29"/>
        <v>6.7894709661148189E-3</v>
      </c>
      <c r="U102">
        <v>500</v>
      </c>
      <c r="V102">
        <v>1000</v>
      </c>
      <c r="Y102" s="4">
        <v>500</v>
      </c>
      <c r="Z102" s="5">
        <v>0</v>
      </c>
      <c r="AB102" s="4">
        <v>1000</v>
      </c>
      <c r="AC102" s="5">
        <v>0</v>
      </c>
      <c r="AN102" s="22">
        <v>1000</v>
      </c>
      <c r="AO102" s="22">
        <v>0</v>
      </c>
      <c r="AP102" s="22">
        <f t="shared" si="32"/>
        <v>7.4713524162389078E-2</v>
      </c>
      <c r="AQ102">
        <f t="shared" si="33"/>
        <v>7.4713524162389078E-2</v>
      </c>
      <c r="AX102">
        <f t="shared" si="23"/>
        <v>100</v>
      </c>
      <c r="AY102">
        <f t="shared" si="24"/>
        <v>0.81557377049180324</v>
      </c>
      <c r="AZ102" s="1">
        <v>390.95108250409299</v>
      </c>
      <c r="BA102" s="38">
        <f t="shared" si="25"/>
        <v>396.39302304364026</v>
      </c>
      <c r="BG102" s="1"/>
      <c r="BH102" s="1">
        <f t="shared" si="30"/>
        <v>20926.922670596377</v>
      </c>
      <c r="BI102" s="1">
        <v>107.97230052002736</v>
      </c>
      <c r="BX102" s="1">
        <v>427.19426017613887</v>
      </c>
      <c r="BY102" s="1">
        <v>67.375435798324148</v>
      </c>
      <c r="BZ102" s="1">
        <f t="shared" si="26"/>
        <v>-319.22195965611149</v>
      </c>
      <c r="CA102" s="1">
        <f t="shared" si="27"/>
        <v>40.596864721703213</v>
      </c>
      <c r="CB102">
        <f>(A101-day2_mean)*(A102-day2_mean)</f>
        <v>4168.0681251337646</v>
      </c>
      <c r="CC102">
        <f>(A101-day2_mean)*(A103-day2_mean)</f>
        <v>-37.068387482016966</v>
      </c>
      <c r="CL102">
        <v>99</v>
      </c>
      <c r="CM102">
        <f t="shared" ca="1" si="31"/>
        <v>0.31625069720296306</v>
      </c>
      <c r="CN102">
        <f t="shared" ca="1" si="34"/>
        <v>89.141570012544648</v>
      </c>
    </row>
    <row r="103" spans="1:92" x14ac:dyDescent="0.35">
      <c r="A103" s="1">
        <v>234.77492396872685</v>
      </c>
      <c r="F103">
        <v>393.7897292029761</v>
      </c>
      <c r="G103" s="32">
        <f t="shared" si="20"/>
        <v>0.98447432300744031</v>
      </c>
      <c r="J103">
        <v>101</v>
      </c>
      <c r="K103">
        <v>0.98447432300744031</v>
      </c>
      <c r="L103">
        <f t="shared" si="21"/>
        <v>0.99019607843137258</v>
      </c>
      <c r="M103">
        <f t="shared" si="22"/>
        <v>5.7217554239322732E-3</v>
      </c>
      <c r="N103">
        <f t="shared" si="29"/>
        <v>4.082166144695254E-3</v>
      </c>
      <c r="U103">
        <v>505</v>
      </c>
      <c r="V103">
        <v>1010</v>
      </c>
      <c r="Y103" s="4">
        <v>505</v>
      </c>
      <c r="Z103" s="5">
        <v>1</v>
      </c>
      <c r="AB103" s="4">
        <v>1010</v>
      </c>
      <c r="AC103" s="5">
        <v>0</v>
      </c>
      <c r="AN103" s="22">
        <v>1010</v>
      </c>
      <c r="AO103" s="22">
        <v>0</v>
      </c>
      <c r="AP103" s="22">
        <f t="shared" si="32"/>
        <v>7.1594188891193955E-2</v>
      </c>
      <c r="AQ103">
        <f t="shared" si="33"/>
        <v>7.1594188891193955E-2</v>
      </c>
      <c r="AX103">
        <f t="shared" si="23"/>
        <v>101</v>
      </c>
      <c r="AY103">
        <f t="shared" si="24"/>
        <v>0.82377049180327866</v>
      </c>
      <c r="AZ103" s="1">
        <v>393.7897292029761</v>
      </c>
      <c r="BA103" s="38">
        <f t="shared" si="25"/>
        <v>407.05312760072582</v>
      </c>
      <c r="BG103" s="1"/>
      <c r="BH103" s="1">
        <f t="shared" si="30"/>
        <v>21128.457935168492</v>
      </c>
      <c r="BI103" s="1">
        <v>201.53526457211572</v>
      </c>
      <c r="BX103" s="1">
        <v>107.97230052002736</v>
      </c>
      <c r="BY103" s="1">
        <v>427.19426017613887</v>
      </c>
      <c r="BZ103" s="1">
        <f t="shared" si="26"/>
        <v>93.562964052088361</v>
      </c>
      <c r="CA103" s="1">
        <f t="shared" si="27"/>
        <v>-225.65899560402315</v>
      </c>
      <c r="CB103">
        <f>(A102-day2_mean)*(A103-day2_mean)</f>
        <v>-9.6536474580056719</v>
      </c>
      <c r="CC103">
        <f>(A102-day2_mean)*(A104-day2_mean)</f>
        <v>-9783.5094731969275</v>
      </c>
      <c r="CL103">
        <v>100</v>
      </c>
      <c r="CM103">
        <f t="shared" ca="1" si="31"/>
        <v>0.10516843570235179</v>
      </c>
      <c r="CN103">
        <f t="shared" ca="1" si="34"/>
        <v>26.055577630488092</v>
      </c>
    </row>
    <row r="104" spans="1:92" x14ac:dyDescent="0.35">
      <c r="A104" s="1">
        <v>531.43196035729022</v>
      </c>
      <c r="F104">
        <v>396.27492397442433</v>
      </c>
      <c r="G104" s="32">
        <f t="shared" si="20"/>
        <v>0.9906873099360608</v>
      </c>
      <c r="J104">
        <v>102</v>
      </c>
      <c r="K104">
        <v>0.9906873099360608</v>
      </c>
      <c r="L104">
        <f t="shared" si="21"/>
        <v>1</v>
      </c>
      <c r="M104">
        <f t="shared" si="22"/>
        <v>9.3126900639391996E-3</v>
      </c>
      <c r="N104">
        <f t="shared" si="29"/>
        <v>4.9123150468821652E-4</v>
      </c>
      <c r="U104">
        <v>510</v>
      </c>
      <c r="V104">
        <v>1020</v>
      </c>
      <c r="Y104" s="4">
        <v>510</v>
      </c>
      <c r="Z104" s="5">
        <v>0</v>
      </c>
      <c r="AB104" s="4">
        <v>1020</v>
      </c>
      <c r="AC104" s="5">
        <v>0</v>
      </c>
      <c r="AN104" s="22">
        <v>1020</v>
      </c>
      <c r="AO104" s="22">
        <v>0</v>
      </c>
      <c r="AP104" s="22">
        <f t="shared" si="32"/>
        <v>6.8605087772973805E-2</v>
      </c>
      <c r="AQ104">
        <f t="shared" si="33"/>
        <v>6.8605087772973805E-2</v>
      </c>
      <c r="AX104">
        <f t="shared" si="23"/>
        <v>102</v>
      </c>
      <c r="AY104">
        <f t="shared" si="24"/>
        <v>0.83196721311475408</v>
      </c>
      <c r="AZ104" s="1">
        <v>396.27492397442433</v>
      </c>
      <c r="BA104" s="38">
        <f t="shared" si="25"/>
        <v>418.22104375966256</v>
      </c>
      <c r="BG104" s="1"/>
      <c r="BH104" s="1">
        <f t="shared" si="30"/>
        <v>21363.232859137217</v>
      </c>
      <c r="BI104" s="1">
        <v>234.77492396872685</v>
      </c>
      <c r="BX104" s="1">
        <v>201.53526457211572</v>
      </c>
      <c r="BY104" s="1">
        <v>107.97230052002736</v>
      </c>
      <c r="BZ104" s="1">
        <f t="shared" si="26"/>
        <v>33.239659396611131</v>
      </c>
      <c r="CA104" s="1">
        <f t="shared" si="27"/>
        <v>126.80262344869949</v>
      </c>
      <c r="CB104">
        <f>(A103-day2_mean)*(A104-day2_mean)</f>
        <v>87.008875382719097</v>
      </c>
      <c r="CC104">
        <f>(A103-day2_mean)*(A105-day2_mean)</f>
        <v>-32.255418163862188</v>
      </c>
    </row>
    <row r="105" spans="1:92" x14ac:dyDescent="0.35">
      <c r="A105" s="1">
        <v>124.39834267486484</v>
      </c>
      <c r="G105" s="1"/>
      <c r="U105">
        <v>515</v>
      </c>
      <c r="V105">
        <v>1030</v>
      </c>
      <c r="Y105" s="4">
        <v>515</v>
      </c>
      <c r="Z105" s="5">
        <v>1</v>
      </c>
      <c r="AB105" s="4">
        <v>1030</v>
      </c>
      <c r="AC105" s="5">
        <v>1</v>
      </c>
      <c r="AN105" s="22">
        <v>1030</v>
      </c>
      <c r="AO105" s="22">
        <v>1</v>
      </c>
      <c r="AP105" s="22">
        <f t="shared" si="32"/>
        <v>6.5740783452286067E-2</v>
      </c>
      <c r="AQ105">
        <f t="shared" si="33"/>
        <v>13.276998506381446</v>
      </c>
      <c r="AX105">
        <f t="shared" si="23"/>
        <v>103</v>
      </c>
      <c r="AY105">
        <f t="shared" si="24"/>
        <v>0.8401639344262295</v>
      </c>
      <c r="AZ105" s="1">
        <v>401.22969183316093</v>
      </c>
      <c r="BA105" s="38">
        <f t="shared" si="25"/>
        <v>429.94758297139867</v>
      </c>
      <c r="BG105" s="1"/>
      <c r="BH105" s="1">
        <f t="shared" si="30"/>
        <v>21894.664819494508</v>
      </c>
      <c r="BI105" s="1">
        <v>531.43196035729022</v>
      </c>
      <c r="BX105" s="1">
        <v>234.77492396872685</v>
      </c>
      <c r="BY105" s="1">
        <v>201.53526457211572</v>
      </c>
      <c r="BZ105" s="1">
        <f t="shared" si="26"/>
        <v>296.65703638856337</v>
      </c>
      <c r="CA105" s="1">
        <f t="shared" si="27"/>
        <v>329.89669578517453</v>
      </c>
      <c r="CB105">
        <f>(A104-day2_mean)*(A105-day2_mean)</f>
        <v>-32689.32189007731</v>
      </c>
      <c r="CC105">
        <f>(A104-day2_mean)*(A106-day2_mean)</f>
        <v>-9865.070877367436</v>
      </c>
    </row>
    <row r="106" spans="1:92" x14ac:dyDescent="0.35">
      <c r="A106" s="1">
        <v>201.26060085144829</v>
      </c>
      <c r="G106" s="1"/>
      <c r="U106">
        <v>520</v>
      </c>
      <c r="V106">
        <v>1040</v>
      </c>
      <c r="Y106" s="4">
        <v>520</v>
      </c>
      <c r="Z106" s="5">
        <v>0</v>
      </c>
      <c r="AB106" s="4">
        <v>1040</v>
      </c>
      <c r="AC106" s="5">
        <v>0</v>
      </c>
      <c r="AN106" s="22">
        <v>1040</v>
      </c>
      <c r="AO106" s="22">
        <v>0</v>
      </c>
      <c r="AP106" s="22">
        <f t="shared" si="32"/>
        <v>6.2996065586569561E-2</v>
      </c>
      <c r="AQ106">
        <f t="shared" si="33"/>
        <v>6.2996065586569561E-2</v>
      </c>
      <c r="AX106">
        <f t="shared" si="23"/>
        <v>104</v>
      </c>
      <c r="AY106">
        <f t="shared" si="24"/>
        <v>0.84836065573770492</v>
      </c>
      <c r="AZ106" s="1">
        <v>407.4075461434328</v>
      </c>
      <c r="BA106" s="38">
        <f t="shared" si="25"/>
        <v>442.29158643858341</v>
      </c>
      <c r="BG106" s="1"/>
      <c r="BH106" s="1">
        <f t="shared" si="30"/>
        <v>22019.063162169372</v>
      </c>
      <c r="BI106" s="1">
        <v>124.39834267486484</v>
      </c>
      <c r="BX106" s="1">
        <v>531.43196035729022</v>
      </c>
      <c r="BY106" s="1">
        <v>234.77492396872685</v>
      </c>
      <c r="BZ106" s="1">
        <f t="shared" si="26"/>
        <v>-407.03361768242542</v>
      </c>
      <c r="CA106" s="1">
        <f t="shared" si="27"/>
        <v>-110.37658129386202</v>
      </c>
      <c r="CB106">
        <f>(A105-day2_mean)*(A106-day2_mean)</f>
        <v>3657.1210116896173</v>
      </c>
      <c r="CC106">
        <f>(A105-day2_mean)*(A107-day2_mean)</f>
        <v>25276.938767175518</v>
      </c>
    </row>
    <row r="107" spans="1:92" x14ac:dyDescent="0.35">
      <c r="A107" s="1">
        <v>4.8660144571272834</v>
      </c>
      <c r="G107" s="1"/>
      <c r="U107">
        <v>525</v>
      </c>
      <c r="V107">
        <v>1050</v>
      </c>
      <c r="Y107" s="4">
        <v>525</v>
      </c>
      <c r="Z107" s="5">
        <v>0</v>
      </c>
      <c r="AB107" s="4">
        <v>1050</v>
      </c>
      <c r="AC107" s="5">
        <v>0</v>
      </c>
      <c r="AN107" s="22">
        <v>1050</v>
      </c>
      <c r="AO107" s="22">
        <v>0</v>
      </c>
      <c r="AP107" s="22">
        <f t="shared" si="32"/>
        <v>6.0365941368334397E-2</v>
      </c>
      <c r="AQ107">
        <f t="shared" si="33"/>
        <v>6.0365941368334397E-2</v>
      </c>
      <c r="AX107">
        <f t="shared" si="23"/>
        <v>105</v>
      </c>
      <c r="AY107">
        <f t="shared" si="24"/>
        <v>0.85655737704918034</v>
      </c>
      <c r="AZ107" s="1">
        <v>416.26988068325505</v>
      </c>
      <c r="BA107" s="38">
        <f t="shared" si="25"/>
        <v>455.32171158188993</v>
      </c>
      <c r="BG107" s="1"/>
      <c r="BH107" s="1">
        <f t="shared" si="30"/>
        <v>22220.32376302082</v>
      </c>
      <c r="BI107" s="1">
        <v>201.26060085144829</v>
      </c>
      <c r="BX107" s="1">
        <v>124.39834267486484</v>
      </c>
      <c r="BY107" s="1">
        <v>531.43196035729022</v>
      </c>
      <c r="BZ107" s="1">
        <f t="shared" si="26"/>
        <v>76.862258176583452</v>
      </c>
      <c r="CA107" s="1">
        <f t="shared" si="27"/>
        <v>-330.17135950584191</v>
      </c>
      <c r="CB107">
        <f>(A106-day2_mean)*(A107-day2_mean)</f>
        <v>7628.1420991101941</v>
      </c>
      <c r="CC107">
        <f>(A106-day2_mean)*(A108-day2_mean)</f>
        <v>-7265.104288515271</v>
      </c>
    </row>
    <row r="108" spans="1:92" x14ac:dyDescent="0.35">
      <c r="A108" s="1">
        <v>453.16995851642383</v>
      </c>
      <c r="G108" s="1"/>
      <c r="U108">
        <v>530</v>
      </c>
      <c r="V108">
        <v>1060</v>
      </c>
      <c r="Y108" s="4">
        <v>530</v>
      </c>
      <c r="Z108" s="5">
        <v>0</v>
      </c>
      <c r="AB108" s="4">
        <v>1060</v>
      </c>
      <c r="AC108" s="5">
        <v>0</v>
      </c>
      <c r="AN108" s="22">
        <v>1060</v>
      </c>
      <c r="AO108" s="22">
        <v>0</v>
      </c>
      <c r="AP108" s="22">
        <f t="shared" si="32"/>
        <v>5.7845626442762921E-2</v>
      </c>
      <c r="AQ108">
        <f t="shared" si="33"/>
        <v>5.7845626442762921E-2</v>
      </c>
      <c r="AX108">
        <f t="shared" si="23"/>
        <v>106</v>
      </c>
      <c r="AY108">
        <f t="shared" si="24"/>
        <v>0.86475409836065575</v>
      </c>
      <c r="AZ108" s="1">
        <v>427.19426017613887</v>
      </c>
      <c r="BA108" s="38">
        <f t="shared" si="25"/>
        <v>469.11874473674987</v>
      </c>
      <c r="BG108" s="1"/>
      <c r="BH108" s="1">
        <f t="shared" si="30"/>
        <v>22225.189777477946</v>
      </c>
      <c r="BI108" s="1">
        <v>4.8660144571272834</v>
      </c>
      <c r="BX108" s="1">
        <v>201.26060085144829</v>
      </c>
      <c r="BY108" s="1">
        <v>124.39834267486484</v>
      </c>
      <c r="BZ108" s="1">
        <f t="shared" si="26"/>
        <v>-196.39458639432101</v>
      </c>
      <c r="CA108" s="1">
        <f t="shared" si="27"/>
        <v>-119.53232821773756</v>
      </c>
      <c r="CB108">
        <f>(A107-day2_mean)*(A108-day2_mean)</f>
        <v>-50214.252044424946</v>
      </c>
      <c r="CC108">
        <f>(A107-day2_mean)*(A109-day2_mean)</f>
        <v>-190859.53470206412</v>
      </c>
    </row>
    <row r="109" spans="1:92" x14ac:dyDescent="0.35">
      <c r="A109" s="1">
        <v>1065.694099978758</v>
      </c>
      <c r="G109" s="1"/>
      <c r="U109">
        <v>535</v>
      </c>
      <c r="V109">
        <v>1070</v>
      </c>
      <c r="Y109" s="4">
        <v>535</v>
      </c>
      <c r="Z109" s="5">
        <v>1</v>
      </c>
      <c r="AB109" s="4">
        <v>1070</v>
      </c>
      <c r="AC109" s="5">
        <v>1</v>
      </c>
      <c r="AN109" s="22">
        <v>1070</v>
      </c>
      <c r="AO109" s="22">
        <v>1</v>
      </c>
      <c r="AP109" s="22">
        <f t="shared" si="32"/>
        <v>5.5430536204820191E-2</v>
      </c>
      <c r="AQ109">
        <f t="shared" si="33"/>
        <v>16.096028164647766</v>
      </c>
      <c r="AX109">
        <f t="shared" si="23"/>
        <v>107</v>
      </c>
      <c r="AY109">
        <f t="shared" si="24"/>
        <v>0.87295081967213117</v>
      </c>
      <c r="AZ109" s="1">
        <v>453.16995851642383</v>
      </c>
      <c r="BA109" s="38">
        <f t="shared" si="25"/>
        <v>483.77863780001303</v>
      </c>
      <c r="BG109" s="1"/>
      <c r="BH109" s="1">
        <f t="shared" si="30"/>
        <v>22678.359735994371</v>
      </c>
      <c r="BI109" s="1">
        <v>453.16995851642383</v>
      </c>
      <c r="BX109" s="1">
        <v>4.8660144571272834</v>
      </c>
      <c r="BY109" s="1">
        <v>201.26060085144829</v>
      </c>
      <c r="BZ109" s="1">
        <f t="shared" si="26"/>
        <v>448.30394405929655</v>
      </c>
      <c r="CA109" s="1">
        <f t="shared" si="27"/>
        <v>251.90935766497554</v>
      </c>
      <c r="CB109">
        <f>(A108-day2_mean)*(A109-day2_mean)</f>
        <v>181776.16594606184</v>
      </c>
      <c r="CC109">
        <f>(A108-day2_mean)*(A110-day2_mean)</f>
        <v>33219.030368354099</v>
      </c>
    </row>
    <row r="110" spans="1:92" x14ac:dyDescent="0.35">
      <c r="A110" s="1">
        <v>386.38336339506225</v>
      </c>
      <c r="G110" s="1"/>
      <c r="U110">
        <v>540</v>
      </c>
      <c r="V110">
        <v>1080</v>
      </c>
      <c r="Y110" s="4">
        <v>540</v>
      </c>
      <c r="Z110" s="5">
        <v>1</v>
      </c>
      <c r="AB110" s="4">
        <v>1080</v>
      </c>
      <c r="AC110" s="5">
        <v>0</v>
      </c>
      <c r="AN110" s="22">
        <v>1080</v>
      </c>
      <c r="AO110" s="22">
        <v>0</v>
      </c>
      <c r="AP110" s="22">
        <f t="shared" si="32"/>
        <v>5.3116277459525518E-2</v>
      </c>
      <c r="AQ110">
        <f t="shared" si="33"/>
        <v>5.3116277459525511E-2</v>
      </c>
      <c r="AX110">
        <f t="shared" si="23"/>
        <v>108</v>
      </c>
      <c r="AY110">
        <f t="shared" si="24"/>
        <v>0.88114754098360659</v>
      </c>
      <c r="AZ110" s="1">
        <v>462.04622169924812</v>
      </c>
      <c r="BA110" s="38">
        <f t="shared" si="25"/>
        <v>499.41655904036151</v>
      </c>
      <c r="BG110" s="1"/>
      <c r="BH110" s="1">
        <f t="shared" si="30"/>
        <v>23744.053835973129</v>
      </c>
      <c r="BI110" s="1">
        <v>1065.694099978758</v>
      </c>
      <c r="BX110" s="1">
        <v>453.16995851642383</v>
      </c>
      <c r="BY110" s="1">
        <v>4.8660144571272834</v>
      </c>
      <c r="BZ110" s="1">
        <f t="shared" si="26"/>
        <v>612.52414146233423</v>
      </c>
      <c r="CA110" s="1">
        <f t="shared" si="27"/>
        <v>1060.8280855216308</v>
      </c>
      <c r="CB110">
        <f>(A109-day2_mean)*(A110-day2_mean)</f>
        <v>126262.33432190932</v>
      </c>
      <c r="CC110">
        <f>(A109-day2_mean)*(A111-day2_mean)</f>
        <v>209664.39759935017</v>
      </c>
    </row>
    <row r="111" spans="1:92" ht="16" thickBot="1" x14ac:dyDescent="0.4">
      <c r="A111" s="1">
        <v>486.72123720835543</v>
      </c>
      <c r="G111" s="1"/>
      <c r="U111">
        <v>545</v>
      </c>
      <c r="Y111" s="4">
        <v>545</v>
      </c>
      <c r="Z111" s="5">
        <v>0</v>
      </c>
      <c r="AB111" s="6" t="s">
        <v>26</v>
      </c>
      <c r="AC111" s="6">
        <v>0</v>
      </c>
      <c r="AN111" s="6" t="s">
        <v>26</v>
      </c>
      <c r="AO111" s="6">
        <v>0</v>
      </c>
      <c r="AX111">
        <f t="shared" si="23"/>
        <v>109</v>
      </c>
      <c r="AY111">
        <f t="shared" si="24"/>
        <v>0.88934426229508201</v>
      </c>
      <c r="AZ111" s="1">
        <v>486.72123720835543</v>
      </c>
      <c r="BA111" s="38">
        <f t="shared" si="25"/>
        <v>516.1723937951532</v>
      </c>
      <c r="BG111" s="1"/>
      <c r="BH111" s="1">
        <f t="shared" si="30"/>
        <v>24130.437199368193</v>
      </c>
      <c r="BI111" s="1">
        <v>386.38336339506225</v>
      </c>
      <c r="BX111" s="1">
        <v>1065.694099978758</v>
      </c>
      <c r="BY111" s="1">
        <v>453.16995851642383</v>
      </c>
      <c r="BZ111" s="1">
        <f t="shared" si="26"/>
        <v>-679.31073658369576</v>
      </c>
      <c r="CA111" s="1">
        <f t="shared" si="27"/>
        <v>-66.786595121361586</v>
      </c>
      <c r="CB111">
        <f>(A110-day2_mean)*(A111-day2_mean)</f>
        <v>38315.518180101506</v>
      </c>
      <c r="CC111">
        <f>(A110-day2_mean)*(A112-day2_mean)</f>
        <v>23404.270679613674</v>
      </c>
    </row>
    <row r="112" spans="1:92" x14ac:dyDescent="0.35">
      <c r="A112" s="1">
        <v>388.55727822074368</v>
      </c>
      <c r="G112" s="1"/>
      <c r="U112">
        <v>550</v>
      </c>
      <c r="Y112" s="4">
        <v>550</v>
      </c>
      <c r="Z112" s="5">
        <v>1</v>
      </c>
      <c r="AX112">
        <f t="shared" si="23"/>
        <v>110</v>
      </c>
      <c r="AY112">
        <f t="shared" si="24"/>
        <v>0.89754098360655743</v>
      </c>
      <c r="AZ112" s="1">
        <v>504.60328429508081</v>
      </c>
      <c r="BA112" s="38">
        <f t="shared" si="25"/>
        <v>534.218366140287</v>
      </c>
      <c r="BG112" s="1"/>
      <c r="BH112" s="1">
        <f t="shared" si="30"/>
        <v>24617.158436576548</v>
      </c>
      <c r="BI112" s="1">
        <v>486.72123720835543</v>
      </c>
      <c r="BX112" s="1">
        <v>386.38336339506225</v>
      </c>
      <c r="BY112" s="1">
        <v>1065.694099978758</v>
      </c>
      <c r="BZ112" s="1">
        <f t="shared" si="26"/>
        <v>100.33787381329319</v>
      </c>
      <c r="CA112" s="1">
        <f t="shared" si="27"/>
        <v>-578.97286277040257</v>
      </c>
      <c r="CB112">
        <f>(A111-day2_mean)*(A112-day2_mean)</f>
        <v>38863.864981164486</v>
      </c>
      <c r="CC112">
        <f>(A111-day2_mean)*(A113-day2_mean)</f>
        <v>31348.245771482605</v>
      </c>
    </row>
    <row r="113" spans="1:81" x14ac:dyDescent="0.35">
      <c r="A113" s="1">
        <v>358.76168901983732</v>
      </c>
      <c r="G113" s="1"/>
      <c r="U113">
        <v>555</v>
      </c>
      <c r="Y113" s="4">
        <v>555</v>
      </c>
      <c r="Z113" s="5">
        <v>1</v>
      </c>
      <c r="AN113" s="2" t="s">
        <v>32</v>
      </c>
      <c r="AO113">
        <f>SUM(AQ3:AQ110)</f>
        <v>155.18580668807869</v>
      </c>
      <c r="AX113">
        <f t="shared" si="23"/>
        <v>111</v>
      </c>
      <c r="AY113">
        <f t="shared" si="24"/>
        <v>0.90573770491803274</v>
      </c>
      <c r="AZ113" s="1">
        <v>510.48949338827822</v>
      </c>
      <c r="BA113" s="38">
        <f t="shared" si="25"/>
        <v>553.76984552250246</v>
      </c>
      <c r="BG113" s="1"/>
      <c r="BH113" s="1">
        <f t="shared" si="30"/>
        <v>25005.71571479729</v>
      </c>
      <c r="BI113" s="1">
        <v>388.55727822074368</v>
      </c>
      <c r="BX113" s="1">
        <v>486.72123720835543</v>
      </c>
      <c r="BY113" s="1">
        <v>386.38336339506225</v>
      </c>
      <c r="BZ113" s="1">
        <f t="shared" si="26"/>
        <v>-98.16395898761175</v>
      </c>
      <c r="CA113" s="1">
        <f t="shared" si="27"/>
        <v>2.173914825681436</v>
      </c>
      <c r="CB113">
        <f>(A112-day2_mean)*(A113-day2_mean)</f>
        <v>19148.451181533517</v>
      </c>
      <c r="CC113">
        <f>(A112-day2_mean)*(A114-day2_mean)</f>
        <v>-16553.682396004082</v>
      </c>
    </row>
    <row r="114" spans="1:81" x14ac:dyDescent="0.35">
      <c r="A114" s="1">
        <v>127.0430485501484</v>
      </c>
      <c r="G114" s="1"/>
      <c r="U114">
        <v>560</v>
      </c>
      <c r="Y114" s="4">
        <v>560</v>
      </c>
      <c r="Z114" s="5">
        <v>0</v>
      </c>
      <c r="AN114" s="2" t="s">
        <v>33</v>
      </c>
      <c r="AO114">
        <f>108-1-1</f>
        <v>106</v>
      </c>
      <c r="AX114">
        <f t="shared" si="23"/>
        <v>112</v>
      </c>
      <c r="AY114">
        <f t="shared" si="24"/>
        <v>0.91393442622950816</v>
      </c>
      <c r="AZ114" s="1">
        <v>531.43196035729022</v>
      </c>
      <c r="BA114" s="38">
        <f t="shared" si="25"/>
        <v>575.1010823334027</v>
      </c>
      <c r="BG114" s="1"/>
      <c r="BH114" s="1">
        <f t="shared" si="30"/>
        <v>25364.477403817127</v>
      </c>
      <c r="BI114" s="1">
        <v>358.76168901983732</v>
      </c>
      <c r="BX114" s="1">
        <v>388.55727822074368</v>
      </c>
      <c r="BY114" s="1">
        <v>486.72123720835543</v>
      </c>
      <c r="BZ114" s="1">
        <f t="shared" si="26"/>
        <v>-29.795589200906363</v>
      </c>
      <c r="CA114" s="1">
        <f t="shared" si="27"/>
        <v>-127.95954818851811</v>
      </c>
      <c r="CB114">
        <f>(A113-day2_mean)*(A114-day2_mean)</f>
        <v>-13352.478051899927</v>
      </c>
      <c r="CC114">
        <f>(A113-day2_mean)*(A115-day2_mean)</f>
        <v>-174.41507621178309</v>
      </c>
    </row>
    <row r="115" spans="1:81" x14ac:dyDescent="0.35">
      <c r="A115" s="1">
        <v>233.07850873300825</v>
      </c>
      <c r="G115" s="1"/>
      <c r="U115">
        <v>565</v>
      </c>
      <c r="Y115" s="4">
        <v>565</v>
      </c>
      <c r="Z115" s="5">
        <v>0</v>
      </c>
      <c r="AN115" s="2" t="s">
        <v>34</v>
      </c>
      <c r="AO115" t="s">
        <v>35</v>
      </c>
      <c r="AX115">
        <f t="shared" si="23"/>
        <v>113</v>
      </c>
      <c r="AY115">
        <f t="shared" si="24"/>
        <v>0.92213114754098358</v>
      </c>
      <c r="AZ115" s="1">
        <v>536.30152811172081</v>
      </c>
      <c r="BA115" s="38">
        <f t="shared" si="25"/>
        <v>598.56884340656723</v>
      </c>
      <c r="BG115" s="1"/>
      <c r="BH115" s="1">
        <f t="shared" si="30"/>
        <v>25491.520452367276</v>
      </c>
      <c r="BI115" s="1">
        <v>127.0430485501484</v>
      </c>
      <c r="BX115" s="1">
        <v>358.76168901983732</v>
      </c>
      <c r="BY115" s="1">
        <v>388.55727822074368</v>
      </c>
      <c r="BZ115" s="1">
        <f t="shared" si="26"/>
        <v>-231.71864046968892</v>
      </c>
      <c r="CA115" s="1">
        <f t="shared" si="27"/>
        <v>-261.51422967059528</v>
      </c>
      <c r="CB115">
        <f>(A114-day2_mean)*(A115-day2_mean)</f>
        <v>150.78043384882682</v>
      </c>
      <c r="CC115">
        <f>(A114-day2_mean)*(A116-day2_mean)</f>
        <v>19197.599873083112</v>
      </c>
    </row>
    <row r="116" spans="1:81" x14ac:dyDescent="0.35">
      <c r="A116" s="1">
        <v>55.797977222896705</v>
      </c>
      <c r="G116" s="1"/>
      <c r="U116">
        <v>570</v>
      </c>
      <c r="Y116" s="4">
        <v>570</v>
      </c>
      <c r="Z116" s="5">
        <v>0</v>
      </c>
      <c r="AN116" s="2" t="s">
        <v>55</v>
      </c>
      <c r="AO116" s="9">
        <f>CHIINV(0.05,106)</f>
        <v>131.0314582500487</v>
      </c>
      <c r="AX116">
        <f t="shared" si="23"/>
        <v>114</v>
      </c>
      <c r="AY116">
        <f t="shared" si="24"/>
        <v>0.93032786885245899</v>
      </c>
      <c r="AZ116" s="1">
        <v>547.97450799002092</v>
      </c>
      <c r="BA116" s="38">
        <f t="shared" si="25"/>
        <v>624.64924338087064</v>
      </c>
      <c r="BG116" s="1"/>
      <c r="BH116" s="1">
        <f t="shared" si="30"/>
        <v>25724.598961100284</v>
      </c>
      <c r="BI116" s="1">
        <v>233.07850873300825</v>
      </c>
      <c r="BX116" s="1">
        <v>127.0430485501484</v>
      </c>
      <c r="BY116" s="1">
        <v>358.76168901983732</v>
      </c>
      <c r="BZ116" s="1">
        <f t="shared" si="26"/>
        <v>106.03546018285985</v>
      </c>
      <c r="CA116" s="1">
        <f t="shared" si="27"/>
        <v>-125.68318028682907</v>
      </c>
      <c r="CB116">
        <f>(A115-day2_mean)*(A116-day2_mean)</f>
        <v>250.76624967533056</v>
      </c>
      <c r="CC116">
        <f>(A115-day2_mean)*(A117-day2_mean)</f>
        <v>-545.80896333628925</v>
      </c>
    </row>
    <row r="117" spans="1:81" x14ac:dyDescent="0.35">
      <c r="A117" s="1">
        <v>623.39906543135055</v>
      </c>
      <c r="G117" s="1"/>
      <c r="U117">
        <v>575</v>
      </c>
      <c r="Y117" s="4">
        <v>575</v>
      </c>
      <c r="Z117" s="5">
        <v>0</v>
      </c>
      <c r="AX117">
        <f t="shared" si="23"/>
        <v>115</v>
      </c>
      <c r="AY117">
        <f t="shared" si="24"/>
        <v>0.93852459016393441</v>
      </c>
      <c r="AZ117" s="1">
        <v>551.31455901526579</v>
      </c>
      <c r="BA117" s="38">
        <f t="shared" si="25"/>
        <v>653.99773689179972</v>
      </c>
      <c r="BG117" s="1"/>
      <c r="BH117" s="1">
        <f t="shared" si="30"/>
        <v>25780.396938323182</v>
      </c>
      <c r="BI117" s="1">
        <v>55.797977222896705</v>
      </c>
      <c r="BX117" s="1">
        <v>233.07850873300825</v>
      </c>
      <c r="BY117" s="1">
        <v>127.0430485501484</v>
      </c>
      <c r="BZ117" s="1">
        <f t="shared" si="26"/>
        <v>-177.28053151011153</v>
      </c>
      <c r="CA117" s="1">
        <f t="shared" si="27"/>
        <v>-71.245071327251694</v>
      </c>
      <c r="CB117">
        <f>(A116-day2_mean)*(A117-day2_mean)</f>
        <v>-69493.248015043428</v>
      </c>
      <c r="CC117">
        <f>(A116-day2_mean)*(A118-day2_mean)</f>
        <v>-104554.63229658226</v>
      </c>
    </row>
    <row r="118" spans="1:81" x14ac:dyDescent="0.35">
      <c r="A118" s="1">
        <v>819.61918805637754</v>
      </c>
      <c r="G118" s="1"/>
      <c r="U118">
        <v>580</v>
      </c>
      <c r="Y118" s="4">
        <v>580</v>
      </c>
      <c r="Z118" s="5">
        <v>0</v>
      </c>
      <c r="AN118" s="3"/>
      <c r="AO118" s="3"/>
      <c r="AP118" s="3"/>
      <c r="AQ118" s="3"/>
      <c r="AT118" s="3"/>
      <c r="AU118" s="3"/>
      <c r="AV118" s="3"/>
      <c r="AX118">
        <f t="shared" si="23"/>
        <v>116</v>
      </c>
      <c r="AY118">
        <f t="shared" si="24"/>
        <v>0.94672131147540983</v>
      </c>
      <c r="AZ118" s="1">
        <v>623.39906543135055</v>
      </c>
      <c r="BA118" s="38">
        <f t="shared" si="25"/>
        <v>687.55229681955814</v>
      </c>
      <c r="BG118" s="1"/>
      <c r="BH118" s="1">
        <f t="shared" si="30"/>
        <v>26403.796003754531</v>
      </c>
      <c r="BI118" s="1">
        <v>623.39906543135055</v>
      </c>
      <c r="BX118" s="1">
        <v>55.797977222896705</v>
      </c>
      <c r="BY118" s="1">
        <v>233.07850873300825</v>
      </c>
      <c r="BZ118" s="1">
        <f t="shared" si="26"/>
        <v>567.6010882084538</v>
      </c>
      <c r="CA118" s="1">
        <f t="shared" si="27"/>
        <v>390.32055669834233</v>
      </c>
      <c r="CB118">
        <f>(A117-day2_mean)*(A118-day2_mean)</f>
        <v>227569.9203528763</v>
      </c>
      <c r="CC118">
        <f>(A117-day2_mean)*(A119-day2_mean)</f>
        <v>226836.00234443657</v>
      </c>
    </row>
    <row r="119" spans="1:81" x14ac:dyDescent="0.35">
      <c r="A119" s="1">
        <v>817.73210745685788</v>
      </c>
      <c r="G119" s="1"/>
      <c r="U119">
        <v>585</v>
      </c>
      <c r="Y119" s="4">
        <v>585</v>
      </c>
      <c r="Z119" s="5">
        <v>0</v>
      </c>
      <c r="AX119">
        <f t="shared" si="23"/>
        <v>117</v>
      </c>
      <c r="AY119">
        <f t="shared" si="24"/>
        <v>0.95491803278688525</v>
      </c>
      <c r="AZ119" s="1">
        <v>773.68592923376468</v>
      </c>
      <c r="BA119" s="38">
        <f t="shared" si="25"/>
        <v>726.72345858490928</v>
      </c>
      <c r="BG119" s="1"/>
      <c r="BH119" s="1">
        <f t="shared" si="30"/>
        <v>27223.415191810909</v>
      </c>
      <c r="BI119" s="1">
        <v>819.61918805637754</v>
      </c>
      <c r="BX119" s="1">
        <v>623.39906543135055</v>
      </c>
      <c r="BY119" s="1">
        <v>55.797977222896705</v>
      </c>
      <c r="BZ119" s="1">
        <f t="shared" si="26"/>
        <v>196.22012262502699</v>
      </c>
      <c r="CA119" s="1">
        <f t="shared" si="27"/>
        <v>763.82121083348079</v>
      </c>
      <c r="CB119">
        <f>(A118-day2_mean)*(A119-day2_mean)</f>
        <v>341281.42652959889</v>
      </c>
      <c r="CC119">
        <f>(A118-day2_mean)*(A120-day2_mean)</f>
        <v>94671.119691009531</v>
      </c>
    </row>
    <row r="120" spans="1:81" x14ac:dyDescent="0.35">
      <c r="A120" s="1">
        <v>396.27492397442433</v>
      </c>
      <c r="G120" s="1"/>
      <c r="U120">
        <v>590</v>
      </c>
      <c r="Y120" s="4">
        <v>590</v>
      </c>
      <c r="Z120" s="5">
        <v>0</v>
      </c>
      <c r="AX120">
        <f t="shared" si="23"/>
        <v>118</v>
      </c>
      <c r="AY120">
        <f t="shared" si="24"/>
        <v>0.96311475409836067</v>
      </c>
      <c r="AZ120" s="1">
        <v>810.36522036468546</v>
      </c>
      <c r="BA120" s="38">
        <f t="shared" si="25"/>
        <v>773.77710764331277</v>
      </c>
      <c r="BG120" s="1"/>
      <c r="BH120" s="1">
        <f t="shared" si="30"/>
        <v>28041.147299267766</v>
      </c>
      <c r="BI120" s="1">
        <v>817.73210745685788</v>
      </c>
      <c r="BX120" s="1">
        <v>819.61918805637754</v>
      </c>
      <c r="BY120" s="1">
        <v>623.39906543135055</v>
      </c>
      <c r="BZ120" s="1">
        <f t="shared" si="26"/>
        <v>-1.8870805995196633</v>
      </c>
      <c r="CA120" s="1">
        <f t="shared" si="27"/>
        <v>194.33304202550732</v>
      </c>
      <c r="CB120">
        <f>(A119-day2_mean)*(A120-day2_mean)</f>
        <v>94365.803243595699</v>
      </c>
      <c r="CC120">
        <f>(A119-day2_mean)*(A121-day2_mean)</f>
        <v>-130018.22622663963</v>
      </c>
    </row>
    <row r="121" spans="1:81" x14ac:dyDescent="0.35">
      <c r="A121" s="1">
        <v>11.561755307122541</v>
      </c>
      <c r="G121" s="1"/>
      <c r="U121">
        <v>595</v>
      </c>
      <c r="Y121" s="4">
        <v>595</v>
      </c>
      <c r="Z121" s="5">
        <v>0</v>
      </c>
      <c r="AX121">
        <f t="shared" si="23"/>
        <v>119</v>
      </c>
      <c r="AY121">
        <f t="shared" si="24"/>
        <v>0.97131147540983609</v>
      </c>
      <c r="AZ121" s="1">
        <v>817.73210745685788</v>
      </c>
      <c r="BA121" s="38">
        <f t="shared" si="25"/>
        <v>832.7057961815625</v>
      </c>
      <c r="BG121" s="1"/>
      <c r="BH121" s="1">
        <f t="shared" si="30"/>
        <v>28437.422223242189</v>
      </c>
      <c r="BI121" s="1">
        <v>396.27492397442433</v>
      </c>
      <c r="BX121" s="1">
        <v>817.73210745685788</v>
      </c>
      <c r="BY121" s="1">
        <v>819.61918805637754</v>
      </c>
      <c r="BZ121" s="1">
        <f t="shared" si="26"/>
        <v>-421.45718348243355</v>
      </c>
      <c r="CA121" s="1">
        <f t="shared" si="27"/>
        <v>-423.34426408195321</v>
      </c>
      <c r="CB121">
        <f>(A120-day2_mean)*(A121-day2_mean)</f>
        <v>-36066.923366681993</v>
      </c>
      <c r="CC121">
        <f>(A120-day2_mean)*(A122-day2_mean)</f>
        <v>-20168.906022542156</v>
      </c>
    </row>
    <row r="122" spans="1:81" x14ac:dyDescent="0.35">
      <c r="A122" s="1">
        <v>109.82321601477528</v>
      </c>
      <c r="G122" s="1"/>
      <c r="U122">
        <v>600</v>
      </c>
      <c r="Y122" s="4">
        <v>600</v>
      </c>
      <c r="Z122" s="5">
        <v>0</v>
      </c>
      <c r="AX122">
        <f t="shared" si="23"/>
        <v>120</v>
      </c>
      <c r="AY122">
        <f t="shared" si="24"/>
        <v>0.97950819672131151</v>
      </c>
      <c r="AZ122" s="1">
        <v>819.61918805637754</v>
      </c>
      <c r="BA122" s="38">
        <f t="shared" si="25"/>
        <v>911.60245073995964</v>
      </c>
      <c r="BG122" s="1"/>
      <c r="BH122" s="1">
        <f t="shared" si="30"/>
        <v>28448.983978549313</v>
      </c>
      <c r="BI122" s="1">
        <v>11.561755307122541</v>
      </c>
      <c r="BX122" s="1">
        <v>396.27492397442433</v>
      </c>
      <c r="BY122" s="1">
        <v>817.73210745685788</v>
      </c>
      <c r="BZ122" s="1">
        <f t="shared" si="26"/>
        <v>-384.71316866730177</v>
      </c>
      <c r="CA122" s="1">
        <f t="shared" si="27"/>
        <v>-806.17035214973532</v>
      </c>
      <c r="CB122">
        <f>(A121-day2_mean)*(A122-day2_mean)</f>
        <v>27788.93726166305</v>
      </c>
      <c r="CC122">
        <f>(A121-day2_mean)*(A123-day2_mean)</f>
        <v>41573.588463268665</v>
      </c>
    </row>
    <row r="123" spans="1:81" x14ac:dyDescent="0.35">
      <c r="A123" s="1">
        <v>47.986497482237148</v>
      </c>
      <c r="G123" s="1"/>
      <c r="U123">
        <v>605</v>
      </c>
      <c r="Y123" s="4">
        <v>605</v>
      </c>
      <c r="Z123" s="5">
        <v>0</v>
      </c>
      <c r="AX123">
        <f t="shared" si="23"/>
        <v>121</v>
      </c>
      <c r="AY123">
        <f t="shared" si="24"/>
        <v>0.98770491803278693</v>
      </c>
      <c r="AZ123" s="1">
        <v>1023.6224366100622</v>
      </c>
      <c r="BA123" s="38">
        <f t="shared" si="25"/>
        <v>1031.3818214914729</v>
      </c>
      <c r="BG123" s="1"/>
      <c r="BH123" s="1">
        <f t="shared" si="30"/>
        <v>28558.807194564088</v>
      </c>
      <c r="BI123" s="1">
        <v>109.82321601477528</v>
      </c>
      <c r="BX123" s="1">
        <v>11.561755307122541</v>
      </c>
      <c r="BY123" s="1">
        <v>396.27492397442433</v>
      </c>
      <c r="BZ123" s="1">
        <f t="shared" si="26"/>
        <v>98.261460707652745</v>
      </c>
      <c r="CA123" s="1">
        <f t="shared" si="27"/>
        <v>-286.45170795964907</v>
      </c>
      <c r="CB123">
        <f>(A122-day2_mean)*(A123-day2_mean)</f>
        <v>23248.276272716255</v>
      </c>
    </row>
    <row r="124" spans="1:81" x14ac:dyDescent="0.35">
      <c r="A124" s="1"/>
      <c r="G124" s="1"/>
      <c r="U124">
        <v>610</v>
      </c>
      <c r="Y124" s="4">
        <v>610</v>
      </c>
      <c r="Z124" s="5">
        <v>0</v>
      </c>
      <c r="AX124">
        <f t="shared" si="23"/>
        <v>122</v>
      </c>
      <c r="AY124">
        <f t="shared" si="24"/>
        <v>0.99590163934426235</v>
      </c>
      <c r="AZ124" s="1">
        <v>1065.694099978758</v>
      </c>
      <c r="BA124" s="38">
        <f t="shared" si="25"/>
        <v>1288.9865353396347</v>
      </c>
      <c r="BG124" s="1"/>
      <c r="BH124" s="1">
        <f t="shared" si="30"/>
        <v>28606.793692046325</v>
      </c>
      <c r="BI124" s="1">
        <v>47.986497482237148</v>
      </c>
      <c r="BX124" s="1">
        <v>109.82321601477528</v>
      </c>
      <c r="BY124" s="1">
        <v>11.561755307122541</v>
      </c>
      <c r="BZ124" s="1">
        <f t="shared" si="26"/>
        <v>-61.836718532538136</v>
      </c>
      <c r="CA124" s="1">
        <f t="shared" si="27"/>
        <v>36.424742175114609</v>
      </c>
    </row>
    <row r="125" spans="1:81" x14ac:dyDescent="0.35">
      <c r="A125" s="1"/>
      <c r="G125" s="1"/>
      <c r="U125">
        <v>615</v>
      </c>
      <c r="Y125" s="4">
        <v>615</v>
      </c>
      <c r="Z125" s="5">
        <v>0</v>
      </c>
      <c r="BG125" s="1"/>
      <c r="BH125" s="1"/>
      <c r="BI125" s="1"/>
      <c r="BX125" s="1">
        <v>47.986497482237148</v>
      </c>
      <c r="BY125" s="1">
        <v>109.82321601477528</v>
      </c>
      <c r="BZ125" s="1"/>
      <c r="CA125" s="1"/>
    </row>
    <row r="126" spans="1:81" x14ac:dyDescent="0.35">
      <c r="A126" s="1"/>
      <c r="G126" s="1"/>
      <c r="U126">
        <v>620</v>
      </c>
      <c r="Y126" s="4">
        <v>620</v>
      </c>
      <c r="Z126" s="5">
        <v>0</v>
      </c>
      <c r="BG126" s="1"/>
      <c r="BH126" s="1"/>
      <c r="BI126" s="1"/>
      <c r="BY126" s="1">
        <v>47.986497482237148</v>
      </c>
      <c r="BZ126" s="1"/>
      <c r="CA126" s="1"/>
    </row>
    <row r="127" spans="1:81" x14ac:dyDescent="0.35">
      <c r="A127" s="1"/>
      <c r="G127" s="1"/>
      <c r="U127">
        <v>625</v>
      </c>
      <c r="Y127" s="4">
        <v>625</v>
      </c>
      <c r="Z127" s="5">
        <v>1</v>
      </c>
      <c r="AW127" s="3"/>
      <c r="BG127" s="1"/>
      <c r="BH127" s="1"/>
      <c r="BI127" s="1"/>
      <c r="BZ127" s="1"/>
      <c r="CA127" s="1"/>
    </row>
    <row r="128" spans="1:81" x14ac:dyDescent="0.35">
      <c r="A128" s="1"/>
      <c r="G128" s="1"/>
      <c r="U128">
        <v>630</v>
      </c>
      <c r="Y128" s="4">
        <v>630</v>
      </c>
      <c r="Z128" s="5">
        <v>0</v>
      </c>
      <c r="BG128" s="1"/>
      <c r="BH128" s="1"/>
      <c r="BI128" s="1"/>
      <c r="BZ128" s="1"/>
      <c r="CA128" s="1"/>
    </row>
    <row r="129" spans="1:79" x14ac:dyDescent="0.35">
      <c r="A129" s="1"/>
      <c r="G129" s="1"/>
      <c r="U129">
        <v>635</v>
      </c>
      <c r="Y129" s="4">
        <v>635</v>
      </c>
      <c r="Z129" s="5">
        <v>0</v>
      </c>
      <c r="BG129" s="1"/>
      <c r="BH129" s="1"/>
      <c r="BI129" s="1"/>
      <c r="BZ129" s="1"/>
      <c r="CA129" s="1"/>
    </row>
    <row r="130" spans="1:79" x14ac:dyDescent="0.35">
      <c r="A130" s="1"/>
      <c r="G130" s="1"/>
      <c r="U130">
        <v>640</v>
      </c>
      <c r="Y130" s="4">
        <v>640</v>
      </c>
      <c r="Z130" s="5">
        <v>0</v>
      </c>
      <c r="BG130" s="1"/>
      <c r="BH130" s="1"/>
      <c r="BI130" s="1"/>
      <c r="BZ130" s="1"/>
      <c r="CA130" s="1"/>
    </row>
    <row r="131" spans="1:79" x14ac:dyDescent="0.35">
      <c r="A131" s="1"/>
      <c r="G131" s="1"/>
      <c r="U131">
        <v>645</v>
      </c>
      <c r="Y131" s="4">
        <v>645</v>
      </c>
      <c r="Z131" s="5">
        <v>0</v>
      </c>
      <c r="BG131" s="1"/>
      <c r="BH131" s="1"/>
      <c r="BI131" s="1"/>
      <c r="BZ131" s="1"/>
      <c r="CA131" s="1"/>
    </row>
    <row r="132" spans="1:79" x14ac:dyDescent="0.35">
      <c r="A132" s="1"/>
      <c r="G132" s="1"/>
      <c r="U132">
        <v>650</v>
      </c>
      <c r="Y132" s="4">
        <v>650</v>
      </c>
      <c r="Z132" s="5">
        <v>0</v>
      </c>
      <c r="BG132" s="1"/>
      <c r="BH132" s="1"/>
      <c r="BI132" s="1"/>
      <c r="BZ132" s="1"/>
      <c r="CA132" s="1"/>
    </row>
    <row r="133" spans="1:79" x14ac:dyDescent="0.35">
      <c r="A133" s="1"/>
      <c r="G133" s="1"/>
      <c r="U133">
        <v>655</v>
      </c>
      <c r="Y133" s="4">
        <v>655</v>
      </c>
      <c r="Z133" s="5">
        <v>0</v>
      </c>
      <c r="BG133" s="1"/>
      <c r="BH133" s="1"/>
      <c r="BI133" s="1"/>
      <c r="BZ133" s="1"/>
      <c r="CA133" s="1"/>
    </row>
    <row r="134" spans="1:79" x14ac:dyDescent="0.35">
      <c r="A134" s="1"/>
      <c r="G134" s="1"/>
      <c r="U134">
        <v>660</v>
      </c>
      <c r="Y134" s="4">
        <v>660</v>
      </c>
      <c r="Z134" s="5">
        <v>0</v>
      </c>
      <c r="BG134" s="1"/>
      <c r="BH134" s="1"/>
      <c r="BI134" s="1"/>
      <c r="BZ134" s="1"/>
      <c r="CA134" s="1"/>
    </row>
    <row r="135" spans="1:79" x14ac:dyDescent="0.35">
      <c r="U135">
        <v>665</v>
      </c>
      <c r="Y135" s="4">
        <v>665</v>
      </c>
      <c r="Z135" s="5">
        <v>0</v>
      </c>
      <c r="BG135" s="1"/>
      <c r="BH135" s="1"/>
      <c r="BI135" s="1"/>
      <c r="BZ135" s="1"/>
      <c r="CA135" s="1"/>
    </row>
    <row r="136" spans="1:79" x14ac:dyDescent="0.35">
      <c r="U136">
        <v>670</v>
      </c>
      <c r="Y136" s="4">
        <v>670</v>
      </c>
      <c r="Z136" s="5">
        <v>0</v>
      </c>
      <c r="BZ136" s="1"/>
    </row>
    <row r="137" spans="1:79" x14ac:dyDescent="0.35">
      <c r="U137">
        <v>675</v>
      </c>
      <c r="Y137" s="4">
        <v>675</v>
      </c>
      <c r="Z137" s="5">
        <v>0</v>
      </c>
    </row>
    <row r="138" spans="1:79" x14ac:dyDescent="0.35">
      <c r="U138">
        <v>680</v>
      </c>
      <c r="Y138" s="4">
        <v>680</v>
      </c>
      <c r="Z138" s="5">
        <v>0</v>
      </c>
    </row>
    <row r="139" spans="1:79" x14ac:dyDescent="0.35">
      <c r="U139">
        <v>685</v>
      </c>
      <c r="Y139" s="4">
        <v>685</v>
      </c>
      <c r="Z139" s="5">
        <v>0</v>
      </c>
    </row>
    <row r="140" spans="1:79" x14ac:dyDescent="0.35">
      <c r="U140">
        <v>690</v>
      </c>
      <c r="Y140" s="4">
        <v>690</v>
      </c>
      <c r="Z140" s="5">
        <v>0</v>
      </c>
    </row>
    <row r="141" spans="1:79" x14ac:dyDescent="0.35">
      <c r="U141">
        <v>695</v>
      </c>
      <c r="Y141" s="4">
        <v>695</v>
      </c>
      <c r="Z141" s="5">
        <v>0</v>
      </c>
    </row>
    <row r="142" spans="1:79" x14ac:dyDescent="0.35">
      <c r="U142">
        <v>700</v>
      </c>
      <c r="Y142" s="4">
        <v>700</v>
      </c>
      <c r="Z142" s="5">
        <v>0</v>
      </c>
    </row>
    <row r="143" spans="1:79" x14ac:dyDescent="0.35">
      <c r="U143">
        <v>705</v>
      </c>
      <c r="Y143" s="4">
        <v>705</v>
      </c>
      <c r="Z143" s="5">
        <v>0</v>
      </c>
    </row>
    <row r="144" spans="1:79" x14ac:dyDescent="0.35">
      <c r="U144">
        <v>710</v>
      </c>
      <c r="Y144" s="4">
        <v>710</v>
      </c>
      <c r="Z144" s="5">
        <v>0</v>
      </c>
    </row>
    <row r="145" spans="21:26" x14ac:dyDescent="0.35">
      <c r="U145">
        <v>715</v>
      </c>
      <c r="Y145" s="4">
        <v>715</v>
      </c>
      <c r="Z145" s="5">
        <v>0</v>
      </c>
    </row>
    <row r="146" spans="21:26" x14ac:dyDescent="0.35">
      <c r="U146">
        <v>720</v>
      </c>
      <c r="Y146" s="4">
        <v>720</v>
      </c>
      <c r="Z146" s="5">
        <v>0</v>
      </c>
    </row>
    <row r="147" spans="21:26" x14ac:dyDescent="0.35">
      <c r="U147">
        <v>725</v>
      </c>
      <c r="Y147" s="4">
        <v>725</v>
      </c>
      <c r="Z147" s="5">
        <v>0</v>
      </c>
    </row>
    <row r="148" spans="21:26" x14ac:dyDescent="0.35">
      <c r="U148">
        <v>730</v>
      </c>
      <c r="Y148" s="4">
        <v>730</v>
      </c>
      <c r="Z148" s="5">
        <v>0</v>
      </c>
    </row>
    <row r="149" spans="21:26" x14ac:dyDescent="0.35">
      <c r="U149">
        <v>735</v>
      </c>
      <c r="Y149" s="4">
        <v>735</v>
      </c>
      <c r="Z149" s="5">
        <v>0</v>
      </c>
    </row>
    <row r="150" spans="21:26" x14ac:dyDescent="0.35">
      <c r="U150">
        <v>740</v>
      </c>
      <c r="Y150" s="4">
        <v>740</v>
      </c>
      <c r="Z150" s="5">
        <v>0</v>
      </c>
    </row>
    <row r="151" spans="21:26" x14ac:dyDescent="0.35">
      <c r="U151">
        <v>745</v>
      </c>
      <c r="Y151" s="4">
        <v>745</v>
      </c>
      <c r="Z151" s="5">
        <v>0</v>
      </c>
    </row>
    <row r="152" spans="21:26" x14ac:dyDescent="0.35">
      <c r="U152">
        <v>750</v>
      </c>
      <c r="Y152" s="4">
        <v>750</v>
      </c>
      <c r="Z152" s="5">
        <v>0</v>
      </c>
    </row>
    <row r="153" spans="21:26" x14ac:dyDescent="0.35">
      <c r="U153">
        <v>755</v>
      </c>
      <c r="Y153" s="4">
        <v>755</v>
      </c>
      <c r="Z153" s="5">
        <v>0</v>
      </c>
    </row>
    <row r="154" spans="21:26" x14ac:dyDescent="0.35">
      <c r="U154">
        <v>760</v>
      </c>
      <c r="Y154" s="4">
        <v>760</v>
      </c>
      <c r="Z154" s="5">
        <v>0</v>
      </c>
    </row>
    <row r="155" spans="21:26" x14ac:dyDescent="0.35">
      <c r="U155">
        <v>765</v>
      </c>
      <c r="Y155" s="4">
        <v>765</v>
      </c>
      <c r="Z155" s="5">
        <v>0</v>
      </c>
    </row>
    <row r="156" spans="21:26" x14ac:dyDescent="0.35">
      <c r="U156">
        <v>770</v>
      </c>
      <c r="Y156" s="4">
        <v>770</v>
      </c>
      <c r="Z156" s="5">
        <v>0</v>
      </c>
    </row>
    <row r="157" spans="21:26" x14ac:dyDescent="0.35">
      <c r="U157">
        <v>775</v>
      </c>
      <c r="Y157" s="4">
        <v>775</v>
      </c>
      <c r="Z157" s="5">
        <v>1</v>
      </c>
    </row>
    <row r="158" spans="21:26" x14ac:dyDescent="0.35">
      <c r="U158">
        <v>780</v>
      </c>
      <c r="Y158" s="4">
        <v>780</v>
      </c>
      <c r="Z158" s="5">
        <v>0</v>
      </c>
    </row>
    <row r="159" spans="21:26" x14ac:dyDescent="0.35">
      <c r="U159">
        <v>785</v>
      </c>
      <c r="Y159" s="4">
        <v>785</v>
      </c>
      <c r="Z159" s="5">
        <v>0</v>
      </c>
    </row>
    <row r="160" spans="21:26" x14ac:dyDescent="0.35">
      <c r="U160">
        <v>790</v>
      </c>
      <c r="Y160" s="4">
        <v>790</v>
      </c>
      <c r="Z160" s="5">
        <v>0</v>
      </c>
    </row>
    <row r="161" spans="21:26" x14ac:dyDescent="0.35">
      <c r="U161">
        <v>795</v>
      </c>
      <c r="Y161" s="4">
        <v>795</v>
      </c>
      <c r="Z161" s="5">
        <v>0</v>
      </c>
    </row>
    <row r="162" spans="21:26" x14ac:dyDescent="0.35">
      <c r="U162">
        <v>800</v>
      </c>
      <c r="Y162" s="4">
        <v>800</v>
      </c>
      <c r="Z162" s="5">
        <v>0</v>
      </c>
    </row>
    <row r="163" spans="21:26" x14ac:dyDescent="0.35">
      <c r="U163">
        <v>805</v>
      </c>
      <c r="Y163" s="4">
        <v>805</v>
      </c>
      <c r="Z163" s="5">
        <v>0</v>
      </c>
    </row>
    <row r="164" spans="21:26" x14ac:dyDescent="0.35">
      <c r="U164">
        <v>810</v>
      </c>
      <c r="Y164" s="4">
        <v>810</v>
      </c>
      <c r="Z164" s="5">
        <v>0</v>
      </c>
    </row>
    <row r="165" spans="21:26" x14ac:dyDescent="0.35">
      <c r="U165">
        <v>815</v>
      </c>
      <c r="Y165" s="4">
        <v>815</v>
      </c>
      <c r="Z165" s="5">
        <v>1</v>
      </c>
    </row>
    <row r="166" spans="21:26" x14ac:dyDescent="0.35">
      <c r="U166">
        <v>820</v>
      </c>
      <c r="Y166" s="4">
        <v>820</v>
      </c>
      <c r="Z166" s="5">
        <v>2</v>
      </c>
    </row>
    <row r="167" spans="21:26" x14ac:dyDescent="0.35">
      <c r="U167">
        <v>825</v>
      </c>
      <c r="Y167" s="4">
        <v>825</v>
      </c>
      <c r="Z167" s="5">
        <v>0</v>
      </c>
    </row>
    <row r="168" spans="21:26" x14ac:dyDescent="0.35">
      <c r="U168">
        <v>830</v>
      </c>
      <c r="Y168" s="4">
        <v>830</v>
      </c>
      <c r="Z168" s="5">
        <v>0</v>
      </c>
    </row>
    <row r="169" spans="21:26" x14ac:dyDescent="0.35">
      <c r="U169">
        <v>835</v>
      </c>
      <c r="Y169" s="4">
        <v>835</v>
      </c>
      <c r="Z169" s="5">
        <v>0</v>
      </c>
    </row>
    <row r="170" spans="21:26" x14ac:dyDescent="0.35">
      <c r="U170">
        <v>840</v>
      </c>
      <c r="Y170" s="4">
        <v>840</v>
      </c>
      <c r="Z170" s="5">
        <v>0</v>
      </c>
    </row>
    <row r="171" spans="21:26" x14ac:dyDescent="0.35">
      <c r="U171">
        <v>845</v>
      </c>
      <c r="Y171" s="4">
        <v>845</v>
      </c>
      <c r="Z171" s="5">
        <v>0</v>
      </c>
    </row>
    <row r="172" spans="21:26" x14ac:dyDescent="0.35">
      <c r="U172">
        <v>850</v>
      </c>
      <c r="Y172" s="4">
        <v>850</v>
      </c>
      <c r="Z172" s="5">
        <v>0</v>
      </c>
    </row>
    <row r="173" spans="21:26" x14ac:dyDescent="0.35">
      <c r="U173">
        <v>855</v>
      </c>
      <c r="Y173" s="4">
        <v>855</v>
      </c>
      <c r="Z173" s="5">
        <v>0</v>
      </c>
    </row>
    <row r="174" spans="21:26" x14ac:dyDescent="0.35">
      <c r="U174">
        <v>860</v>
      </c>
      <c r="Y174" s="4">
        <v>860</v>
      </c>
      <c r="Z174" s="5">
        <v>0</v>
      </c>
    </row>
    <row r="175" spans="21:26" x14ac:dyDescent="0.35">
      <c r="U175">
        <v>865</v>
      </c>
      <c r="Y175" s="4">
        <v>865</v>
      </c>
      <c r="Z175" s="5">
        <v>0</v>
      </c>
    </row>
    <row r="176" spans="21:26" x14ac:dyDescent="0.35">
      <c r="U176">
        <v>870</v>
      </c>
      <c r="Y176" s="4">
        <v>870</v>
      </c>
      <c r="Z176" s="5">
        <v>0</v>
      </c>
    </row>
    <row r="177" spans="21:26" x14ac:dyDescent="0.35">
      <c r="U177">
        <v>875</v>
      </c>
      <c r="Y177" s="4">
        <v>875</v>
      </c>
      <c r="Z177" s="5">
        <v>0</v>
      </c>
    </row>
    <row r="178" spans="21:26" x14ac:dyDescent="0.35">
      <c r="U178">
        <v>880</v>
      </c>
      <c r="Y178" s="4">
        <v>880</v>
      </c>
      <c r="Z178" s="5">
        <v>0</v>
      </c>
    </row>
    <row r="179" spans="21:26" x14ac:dyDescent="0.35">
      <c r="U179">
        <v>885</v>
      </c>
      <c r="Y179" s="4">
        <v>885</v>
      </c>
      <c r="Z179" s="5">
        <v>0</v>
      </c>
    </row>
    <row r="180" spans="21:26" x14ac:dyDescent="0.35">
      <c r="U180">
        <v>890</v>
      </c>
      <c r="Y180" s="4">
        <v>890</v>
      </c>
      <c r="Z180" s="5">
        <v>0</v>
      </c>
    </row>
    <row r="181" spans="21:26" x14ac:dyDescent="0.35">
      <c r="U181">
        <v>895</v>
      </c>
      <c r="Y181" s="4">
        <v>895</v>
      </c>
      <c r="Z181" s="5">
        <v>0</v>
      </c>
    </row>
    <row r="182" spans="21:26" x14ac:dyDescent="0.35">
      <c r="U182">
        <v>900</v>
      </c>
      <c r="Y182" s="4">
        <v>900</v>
      </c>
      <c r="Z182" s="5">
        <v>0</v>
      </c>
    </row>
    <row r="183" spans="21:26" x14ac:dyDescent="0.35">
      <c r="U183">
        <v>905</v>
      </c>
      <c r="Y183" s="4">
        <v>905</v>
      </c>
      <c r="Z183" s="5">
        <v>0</v>
      </c>
    </row>
    <row r="184" spans="21:26" x14ac:dyDescent="0.35">
      <c r="U184">
        <v>910</v>
      </c>
      <c r="Y184" s="4">
        <v>910</v>
      </c>
      <c r="Z184" s="5">
        <v>0</v>
      </c>
    </row>
    <row r="185" spans="21:26" x14ac:dyDescent="0.35">
      <c r="U185">
        <v>915</v>
      </c>
      <c r="Y185" s="4">
        <v>915</v>
      </c>
      <c r="Z185" s="5">
        <v>0</v>
      </c>
    </row>
    <row r="186" spans="21:26" x14ac:dyDescent="0.35">
      <c r="U186">
        <v>920</v>
      </c>
      <c r="Y186" s="4">
        <v>920</v>
      </c>
      <c r="Z186" s="5">
        <v>0</v>
      </c>
    </row>
    <row r="187" spans="21:26" x14ac:dyDescent="0.35">
      <c r="U187">
        <v>925</v>
      </c>
      <c r="Y187" s="4">
        <v>925</v>
      </c>
      <c r="Z187" s="5">
        <v>0</v>
      </c>
    </row>
    <row r="188" spans="21:26" x14ac:dyDescent="0.35">
      <c r="U188">
        <v>930</v>
      </c>
      <c r="Y188" s="4">
        <v>930</v>
      </c>
      <c r="Z188" s="5">
        <v>0</v>
      </c>
    </row>
    <row r="189" spans="21:26" x14ac:dyDescent="0.35">
      <c r="U189">
        <v>935</v>
      </c>
      <c r="Y189" s="4">
        <v>935</v>
      </c>
      <c r="Z189" s="5">
        <v>0</v>
      </c>
    </row>
    <row r="190" spans="21:26" x14ac:dyDescent="0.35">
      <c r="U190">
        <v>940</v>
      </c>
      <c r="Y190" s="4">
        <v>940</v>
      </c>
      <c r="Z190" s="5">
        <v>0</v>
      </c>
    </row>
    <row r="191" spans="21:26" x14ac:dyDescent="0.35">
      <c r="U191">
        <v>945</v>
      </c>
      <c r="Y191" s="4">
        <v>945</v>
      </c>
      <c r="Z191" s="5">
        <v>0</v>
      </c>
    </row>
    <row r="192" spans="21:26" x14ac:dyDescent="0.35">
      <c r="U192">
        <v>950</v>
      </c>
      <c r="Y192" s="4">
        <v>950</v>
      </c>
      <c r="Z192" s="5">
        <v>0</v>
      </c>
    </row>
    <row r="193" spans="21:26" x14ac:dyDescent="0.35">
      <c r="U193">
        <v>955</v>
      </c>
      <c r="Y193" s="4">
        <v>955</v>
      </c>
      <c r="Z193" s="5">
        <v>0</v>
      </c>
    </row>
    <row r="194" spans="21:26" x14ac:dyDescent="0.35">
      <c r="U194">
        <v>960</v>
      </c>
      <c r="Y194" s="4">
        <v>960</v>
      </c>
      <c r="Z194" s="5">
        <v>0</v>
      </c>
    </row>
    <row r="195" spans="21:26" x14ac:dyDescent="0.35">
      <c r="U195">
        <v>965</v>
      </c>
      <c r="Y195" s="4">
        <v>965</v>
      </c>
      <c r="Z195" s="5">
        <v>0</v>
      </c>
    </row>
    <row r="196" spans="21:26" x14ac:dyDescent="0.35">
      <c r="U196">
        <v>970</v>
      </c>
      <c r="Y196" s="4">
        <v>970</v>
      </c>
      <c r="Z196" s="5">
        <v>0</v>
      </c>
    </row>
    <row r="197" spans="21:26" x14ac:dyDescent="0.35">
      <c r="U197">
        <v>975</v>
      </c>
      <c r="Y197" s="4">
        <v>975</v>
      </c>
      <c r="Z197" s="5">
        <v>0</v>
      </c>
    </row>
    <row r="198" spans="21:26" x14ac:dyDescent="0.35">
      <c r="U198">
        <v>980</v>
      </c>
      <c r="Y198" s="4">
        <v>980</v>
      </c>
      <c r="Z198" s="5">
        <v>0</v>
      </c>
    </row>
    <row r="199" spans="21:26" x14ac:dyDescent="0.35">
      <c r="U199">
        <v>985</v>
      </c>
      <c r="Y199" s="4">
        <v>985</v>
      </c>
      <c r="Z199" s="5">
        <v>0</v>
      </c>
    </row>
    <row r="200" spans="21:26" x14ac:dyDescent="0.35">
      <c r="U200">
        <v>990</v>
      </c>
      <c r="Y200" s="4">
        <v>990</v>
      </c>
      <c r="Z200" s="5">
        <v>0</v>
      </c>
    </row>
    <row r="201" spans="21:26" x14ac:dyDescent="0.35">
      <c r="U201">
        <v>995</v>
      </c>
      <c r="Y201" s="4">
        <v>995</v>
      </c>
      <c r="Z201" s="5">
        <v>0</v>
      </c>
    </row>
    <row r="202" spans="21:26" x14ac:dyDescent="0.35">
      <c r="U202">
        <v>1000</v>
      </c>
      <c r="Y202" s="4">
        <v>1000</v>
      </c>
      <c r="Z202" s="5">
        <v>0</v>
      </c>
    </row>
    <row r="203" spans="21:26" x14ac:dyDescent="0.35">
      <c r="U203">
        <v>1005</v>
      </c>
      <c r="Y203" s="4">
        <v>1005</v>
      </c>
      <c r="Z203" s="5">
        <v>0</v>
      </c>
    </row>
    <row r="204" spans="21:26" x14ac:dyDescent="0.35">
      <c r="U204">
        <v>1010</v>
      </c>
      <c r="Y204" s="4">
        <v>1010</v>
      </c>
      <c r="Z204" s="5">
        <v>0</v>
      </c>
    </row>
    <row r="205" spans="21:26" x14ac:dyDescent="0.35">
      <c r="U205">
        <v>1015</v>
      </c>
      <c r="Y205" s="4">
        <v>1015</v>
      </c>
      <c r="Z205" s="5">
        <v>0</v>
      </c>
    </row>
    <row r="206" spans="21:26" x14ac:dyDescent="0.35">
      <c r="U206">
        <v>1020</v>
      </c>
      <c r="Y206" s="4">
        <v>1020</v>
      </c>
      <c r="Z206" s="5">
        <v>0</v>
      </c>
    </row>
    <row r="207" spans="21:26" x14ac:dyDescent="0.35">
      <c r="U207">
        <v>1025</v>
      </c>
      <c r="Y207" s="4">
        <v>1025</v>
      </c>
      <c r="Z207" s="5">
        <v>1</v>
      </c>
    </row>
    <row r="208" spans="21:26" x14ac:dyDescent="0.35">
      <c r="U208">
        <v>1030</v>
      </c>
      <c r="Y208" s="4">
        <v>1030</v>
      </c>
      <c r="Z208" s="5">
        <v>0</v>
      </c>
    </row>
    <row r="209" spans="21:26" x14ac:dyDescent="0.35">
      <c r="U209">
        <v>1035</v>
      </c>
      <c r="Y209" s="4">
        <v>1035</v>
      </c>
      <c r="Z209" s="5">
        <v>0</v>
      </c>
    </row>
    <row r="210" spans="21:26" x14ac:dyDescent="0.35">
      <c r="U210">
        <v>1040</v>
      </c>
      <c r="Y210" s="4">
        <v>1040</v>
      </c>
      <c r="Z210" s="5">
        <v>0</v>
      </c>
    </row>
    <row r="211" spans="21:26" x14ac:dyDescent="0.35">
      <c r="U211">
        <v>1045</v>
      </c>
      <c r="Y211" s="4">
        <v>1045</v>
      </c>
      <c r="Z211" s="5">
        <v>0</v>
      </c>
    </row>
    <row r="212" spans="21:26" x14ac:dyDescent="0.35">
      <c r="U212">
        <v>1050</v>
      </c>
      <c r="Y212" s="4">
        <v>1050</v>
      </c>
      <c r="Z212" s="5">
        <v>0</v>
      </c>
    </row>
    <row r="213" spans="21:26" x14ac:dyDescent="0.35">
      <c r="U213">
        <v>1055</v>
      </c>
      <c r="Y213" s="4">
        <v>1055</v>
      </c>
      <c r="Z213" s="5">
        <v>0</v>
      </c>
    </row>
    <row r="214" spans="21:26" x14ac:dyDescent="0.35">
      <c r="U214">
        <v>1060</v>
      </c>
      <c r="Y214" s="4">
        <v>1060</v>
      </c>
      <c r="Z214" s="5">
        <v>0</v>
      </c>
    </row>
    <row r="215" spans="21:26" x14ac:dyDescent="0.35">
      <c r="U215">
        <v>1065</v>
      </c>
      <c r="Y215" s="4">
        <v>1065</v>
      </c>
      <c r="Z215" s="5">
        <v>0</v>
      </c>
    </row>
    <row r="216" spans="21:26" x14ac:dyDescent="0.35">
      <c r="U216">
        <v>1070</v>
      </c>
      <c r="Y216" s="4">
        <v>1070</v>
      </c>
      <c r="Z216" s="5">
        <v>1</v>
      </c>
    </row>
    <row r="217" spans="21:26" x14ac:dyDescent="0.35">
      <c r="U217">
        <v>1075</v>
      </c>
      <c r="Y217" s="4">
        <v>1075</v>
      </c>
      <c r="Z217" s="5">
        <v>0</v>
      </c>
    </row>
    <row r="218" spans="21:26" x14ac:dyDescent="0.35">
      <c r="U218">
        <v>1080</v>
      </c>
      <c r="Y218" s="4">
        <v>1080</v>
      </c>
      <c r="Z218" s="5">
        <v>0</v>
      </c>
    </row>
    <row r="219" spans="21:26" ht="16" thickBot="1" x14ac:dyDescent="0.4">
      <c r="Y219" s="6" t="s">
        <v>26</v>
      </c>
      <c r="Z219" s="6">
        <v>0</v>
      </c>
    </row>
  </sheetData>
  <sortState xmlns:xlrd2="http://schemas.microsoft.com/office/spreadsheetml/2017/richdata2" ref="AZ3:AZ124">
    <sortCondition ref="AZ3:AZ124"/>
  </sortState>
  <mergeCells count="5">
    <mergeCell ref="AH15:AL16"/>
    <mergeCell ref="AH30:AL31"/>
    <mergeCell ref="CE19:CJ20"/>
    <mergeCell ref="BM40:BS41"/>
    <mergeCell ref="BM55:BS56"/>
  </mergeCells>
  <pageMargins left="0.7" right="0.7" top="0.75" bottom="0.75" header="0.3" footer="0.3"/>
  <pageSetup paperSize="9" orientation="portrait" r:id="rId1"/>
  <ignoredErrors>
    <ignoredError sqref="D9" evalErro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Day1</vt:lpstr>
      <vt:lpstr>Day2</vt:lpstr>
      <vt:lpstr>day1_0_400_count</vt:lpstr>
      <vt:lpstr>day1_count</vt:lpstr>
      <vt:lpstr>day1_lambda</vt:lpstr>
      <vt:lpstr>day1_max</vt:lpstr>
      <vt:lpstr>day1_mean</vt:lpstr>
      <vt:lpstr>day1_min</vt:lpstr>
      <vt:lpstr>day2_0_400_count</vt:lpstr>
      <vt:lpstr>day2_count</vt:lpstr>
      <vt:lpstr>day2_lambda</vt:lpstr>
      <vt:lpstr>day2_max</vt:lpstr>
      <vt:lpstr>day2_mean</vt:lpstr>
      <vt:lpstr>day2_min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2021-05-29T21:54:42Z</dcterms:created>
  <dcterms:modified xsi:type="dcterms:W3CDTF">2021-06-06T18:28:19Z</dcterms:modified>
</cp:coreProperties>
</file>