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work/al-hashimi/data/NMR/RDC/EII13-wt-TAR/"/>
    </mc:Choice>
  </mc:AlternateContent>
  <xr:revisionPtr revIDLastSave="0" documentId="13_ncr:1_{1A7F4C2E-8BEF-9049-A8B1-EE81CBC78AFD}" xr6:coauthVersionLast="47" xr6:coauthVersionMax="47" xr10:uidLastSave="{00000000-0000-0000-0000-000000000000}"/>
  <bookViews>
    <workbookView xWindow="-36100" yWindow="700" windowWidth="30820" windowHeight="19920" activeTab="7" xr2:uid="{32C7B329-0E6F-5C4E-9978-E3DF3F5D42FB}"/>
  </bookViews>
  <sheets>
    <sheet name="Raw data" sheetId="1" r:id="rId1"/>
    <sheet name="Aromatic-Analysis" sheetId="7" r:id="rId2"/>
    <sheet name="Sugar-Analysis" sheetId="8" r:id="rId3"/>
    <sheet name="Imino-Analysis" sheetId="9" r:id="rId4"/>
    <sheet name="C5H5-Analysis" sheetId="10" r:id="rId5"/>
    <sheet name="RDC_int" sheetId="11" r:id="rId6"/>
    <sheet name="RDC-scaling" sheetId="12" r:id="rId7"/>
    <sheet name="Final-RDC" sheetId="13" r:id="rId8"/>
    <sheet name="Sheet1" sheetId="6" r:id="rId9"/>
    <sheet name="EII13-Roy-Remeasured" sheetId="3" r:id="rId10"/>
    <sheet name="Roy-vs-Liz" sheetId="2" r:id="rId11"/>
    <sheet name="EII13-RAMAH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2" l="1"/>
  <c r="E30" i="12"/>
  <c r="E31" i="12"/>
  <c r="E32" i="12"/>
  <c r="E33" i="12"/>
  <c r="E34" i="12"/>
  <c r="E35" i="12"/>
  <c r="E28" i="12"/>
  <c r="F16" i="12"/>
  <c r="F17" i="12"/>
  <c r="F15" i="12"/>
  <c r="E4" i="12"/>
  <c r="G4" i="12" s="1"/>
  <c r="E5" i="12"/>
  <c r="E6" i="12"/>
  <c r="E7" i="12"/>
  <c r="E8" i="12"/>
  <c r="E9" i="12"/>
  <c r="E10" i="12"/>
  <c r="E11" i="12"/>
  <c r="E12" i="12"/>
  <c r="G12" i="12" s="1"/>
  <c r="E13" i="12"/>
  <c r="E14" i="12"/>
  <c r="E15" i="12"/>
  <c r="G15" i="12" s="1"/>
  <c r="E16" i="12"/>
  <c r="E17" i="12"/>
  <c r="E18" i="12"/>
  <c r="E19" i="12"/>
  <c r="E20" i="12"/>
  <c r="E21" i="12"/>
  <c r="E22" i="12"/>
  <c r="E23" i="12"/>
  <c r="E24" i="12"/>
  <c r="E3" i="12"/>
  <c r="G3" i="12" s="1"/>
  <c r="G10" i="12"/>
  <c r="G11" i="12"/>
  <c r="G5" i="12"/>
  <c r="G6" i="12"/>
  <c r="G7" i="12"/>
  <c r="G8" i="12"/>
  <c r="G9" i="12"/>
  <c r="G13" i="12"/>
  <c r="G14" i="12"/>
  <c r="G17" i="12"/>
  <c r="G18" i="12"/>
  <c r="G19" i="12"/>
  <c r="G20" i="12"/>
  <c r="G22" i="12"/>
  <c r="G23" i="12"/>
  <c r="G24" i="12"/>
  <c r="R28" i="11"/>
  <c r="R29" i="11"/>
  <c r="R30" i="11"/>
  <c r="R31" i="11"/>
  <c r="R32" i="11"/>
  <c r="R33" i="11"/>
  <c r="R34" i="11"/>
  <c r="R36" i="11"/>
  <c r="R37" i="11"/>
  <c r="R38" i="11"/>
  <c r="R41" i="11"/>
  <c r="R42" i="11"/>
  <c r="R43" i="11"/>
  <c r="R44" i="11"/>
  <c r="R45" i="11"/>
  <c r="R46" i="11"/>
  <c r="R47" i="11"/>
  <c r="R48" i="11"/>
  <c r="R49" i="11"/>
  <c r="R25" i="11"/>
  <c r="P69" i="11"/>
  <c r="Q58" i="11"/>
  <c r="Q59" i="11"/>
  <c r="Q60" i="11"/>
  <c r="Q61" i="11"/>
  <c r="Q62" i="11"/>
  <c r="Q63" i="11"/>
  <c r="Q64" i="11"/>
  <c r="Q65" i="11"/>
  <c r="Q66" i="11"/>
  <c r="Q67" i="11"/>
  <c r="Q68" i="11"/>
  <c r="Q57" i="11"/>
  <c r="Q69" i="11" s="1"/>
  <c r="P70" i="11" s="1"/>
  <c r="P58" i="11"/>
  <c r="P59" i="11"/>
  <c r="P60" i="11"/>
  <c r="P61" i="11"/>
  <c r="P62" i="11"/>
  <c r="P63" i="11"/>
  <c r="P64" i="11"/>
  <c r="P65" i="11"/>
  <c r="P66" i="11"/>
  <c r="P67" i="11"/>
  <c r="P68" i="11"/>
  <c r="P57" i="11"/>
  <c r="K26" i="11"/>
  <c r="K27" i="11"/>
  <c r="K25" i="11"/>
  <c r="BQ28" i="1"/>
  <c r="BQ27" i="1"/>
  <c r="BG28" i="1"/>
  <c r="BG27" i="1"/>
  <c r="BG26" i="1"/>
  <c r="BQ26" i="1"/>
  <c r="G16" i="12" l="1"/>
  <c r="F10" i="3"/>
  <c r="F11" i="3"/>
  <c r="F12" i="3"/>
  <c r="F13" i="3"/>
  <c r="F9" i="3"/>
  <c r="F3" i="3"/>
  <c r="F4" i="3"/>
  <c r="F5" i="3"/>
  <c r="F6" i="3"/>
  <c r="F7" i="3"/>
  <c r="F8" i="3"/>
  <c r="F14" i="3"/>
  <c r="F15" i="3"/>
  <c r="F16" i="3"/>
  <c r="F17" i="3"/>
  <c r="F18" i="3"/>
  <c r="F19" i="3"/>
  <c r="F20" i="3"/>
  <c r="F2" i="3"/>
  <c r="C10" i="3"/>
  <c r="C11" i="3"/>
  <c r="C12" i="3"/>
  <c r="C13" i="3"/>
  <c r="C9" i="3"/>
  <c r="C3" i="3"/>
  <c r="C4" i="3"/>
  <c r="C5" i="3"/>
  <c r="C6" i="3"/>
  <c r="C7" i="3"/>
  <c r="C8" i="3"/>
  <c r="C14" i="3"/>
  <c r="C15" i="3"/>
  <c r="C16" i="3"/>
  <c r="C17" i="3"/>
  <c r="C18" i="3"/>
  <c r="C19" i="3"/>
  <c r="C20" i="3"/>
  <c r="C2" i="3"/>
  <c r="CB4" i="1"/>
  <c r="CB5" i="1"/>
  <c r="CB6" i="1"/>
  <c r="CB7" i="1"/>
  <c r="CB8" i="1"/>
  <c r="CB12" i="1"/>
  <c r="CB13" i="1"/>
  <c r="CB14" i="1"/>
  <c r="CB15" i="1"/>
  <c r="CB18" i="1"/>
  <c r="CB26" i="1"/>
  <c r="CB27" i="1"/>
  <c r="CB28" i="1"/>
  <c r="CB3" i="1"/>
  <c r="CA17" i="1" l="1"/>
  <c r="CA16" i="1"/>
  <c r="CA18" i="1"/>
  <c r="CA13" i="1"/>
  <c r="CA14" i="1"/>
  <c r="CA15" i="1"/>
  <c r="CA12" i="1"/>
  <c r="CA6" i="1"/>
  <c r="CA7" i="1"/>
  <c r="CA8" i="1"/>
  <c r="CA5" i="1"/>
  <c r="BQ3" i="1" l="1"/>
  <c r="BQ10" i="1"/>
  <c r="BW10" i="1" s="1"/>
  <c r="BZ10" i="1" s="1"/>
  <c r="BZ4" i="1"/>
  <c r="BZ5" i="1"/>
  <c r="BZ6" i="1"/>
  <c r="BZ7" i="1"/>
  <c r="BZ8" i="1"/>
  <c r="BZ12" i="1"/>
  <c r="BZ13" i="1"/>
  <c r="BZ14" i="1"/>
  <c r="BZ15" i="1"/>
  <c r="BZ18" i="1"/>
  <c r="BZ3" i="1"/>
  <c r="BX3" i="1"/>
  <c r="BX4" i="1"/>
  <c r="BX5" i="1"/>
  <c r="BX6" i="1"/>
  <c r="BX7" i="1"/>
  <c r="BX8" i="1"/>
  <c r="BX9" i="1"/>
  <c r="BX10" i="1"/>
  <c r="BX12" i="1"/>
  <c r="BX13" i="1"/>
  <c r="BX14" i="1"/>
  <c r="BX15" i="1"/>
  <c r="BX18" i="1"/>
  <c r="BX26" i="1"/>
  <c r="BX27" i="1"/>
  <c r="BX28" i="1"/>
  <c r="BQ13" i="1"/>
  <c r="BW13" i="1" s="1"/>
  <c r="BQ14" i="1"/>
  <c r="BQ15" i="1"/>
  <c r="BQ18" i="1"/>
  <c r="BQ12" i="1"/>
  <c r="BW4" i="1"/>
  <c r="BW5" i="1"/>
  <c r="BW6" i="1"/>
  <c r="BW7" i="1"/>
  <c r="BW8" i="1"/>
  <c r="BW9" i="1"/>
  <c r="BW12" i="1"/>
  <c r="BW14" i="1"/>
  <c r="BW15" i="1"/>
  <c r="BW18" i="1"/>
  <c r="BW26" i="1"/>
  <c r="BW27" i="1"/>
  <c r="BW28" i="1"/>
  <c r="BW3" i="1"/>
  <c r="BU4" i="1"/>
  <c r="BU5" i="1"/>
  <c r="BU6" i="1"/>
  <c r="BU7" i="1"/>
  <c r="BU8" i="1"/>
  <c r="BU9" i="1"/>
  <c r="BU10" i="1"/>
  <c r="BU12" i="1"/>
  <c r="BU13" i="1"/>
  <c r="BU14" i="1"/>
  <c r="BU15" i="1"/>
  <c r="BU16" i="1"/>
  <c r="BU17" i="1"/>
  <c r="BU18" i="1"/>
  <c r="BU26" i="1"/>
  <c r="BU27" i="1"/>
  <c r="BU28" i="1"/>
  <c r="BU3" i="1"/>
  <c r="BT16" i="1"/>
  <c r="BT17" i="1"/>
  <c r="BT4" i="1"/>
  <c r="BT5" i="1"/>
  <c r="BT6" i="1"/>
  <c r="BT7" i="1"/>
  <c r="BT8" i="1"/>
  <c r="BT10" i="1"/>
  <c r="BT12" i="1"/>
  <c r="BT13" i="1"/>
  <c r="BT14" i="1"/>
  <c r="BT15" i="1"/>
  <c r="BT18" i="1"/>
  <c r="BT21" i="1"/>
  <c r="BT22" i="1"/>
  <c r="BT23" i="1"/>
  <c r="BT24" i="1"/>
  <c r="BT26" i="1"/>
  <c r="BT27" i="1"/>
  <c r="BT28" i="1"/>
  <c r="BT3" i="1"/>
  <c r="BO9" i="1"/>
  <c r="BR4" i="1"/>
  <c r="BR5" i="1"/>
  <c r="BR6" i="1"/>
  <c r="BR7" i="1"/>
  <c r="BR8" i="1"/>
  <c r="BR9" i="1"/>
  <c r="BR10" i="1"/>
  <c r="BR12" i="1"/>
  <c r="BR13" i="1"/>
  <c r="BR14" i="1"/>
  <c r="BR15" i="1"/>
  <c r="BR18" i="1"/>
  <c r="BR21" i="1"/>
  <c r="BR22" i="1"/>
  <c r="BR23" i="1"/>
  <c r="BR24" i="1"/>
  <c r="BR26" i="1"/>
  <c r="BR27" i="1"/>
  <c r="BR28" i="1"/>
  <c r="BR3" i="1"/>
  <c r="BO4" i="1"/>
  <c r="BO5" i="1"/>
  <c r="BO6" i="1"/>
  <c r="BO7" i="1"/>
  <c r="BO8" i="1"/>
  <c r="BO10" i="1"/>
  <c r="BO12" i="1"/>
  <c r="BO13" i="1"/>
  <c r="BO14" i="1"/>
  <c r="BO15" i="1"/>
  <c r="BO18" i="1"/>
  <c r="BO21" i="1"/>
  <c r="BO22" i="1"/>
  <c r="BO23" i="1"/>
  <c r="BO24" i="1"/>
  <c r="BO26" i="1"/>
  <c r="BO27" i="1"/>
  <c r="BO28" i="1"/>
  <c r="BO3" i="1"/>
  <c r="BQ4" i="1"/>
  <c r="BQ5" i="1"/>
  <c r="BQ6" i="1"/>
  <c r="BQ7" i="1"/>
  <c r="BQ8" i="1"/>
  <c r="BQ9" i="1"/>
  <c r="BQ21" i="1"/>
  <c r="BW21" i="1" s="1"/>
  <c r="BZ21" i="1" s="1"/>
  <c r="BQ22" i="1"/>
  <c r="BW22" i="1" s="1"/>
  <c r="BZ22" i="1" s="1"/>
  <c r="BQ23" i="1"/>
  <c r="BQ24" i="1"/>
  <c r="BM4" i="1"/>
  <c r="BM5" i="1"/>
  <c r="BM6" i="1"/>
  <c r="BM7" i="1"/>
  <c r="BM8" i="1"/>
  <c r="BM9" i="1"/>
  <c r="BM10" i="1"/>
  <c r="BM12" i="1"/>
  <c r="BM13" i="1"/>
  <c r="BM14" i="1"/>
  <c r="BM15" i="1"/>
  <c r="BM16" i="1"/>
  <c r="BM17" i="1"/>
  <c r="BM18" i="1"/>
  <c r="BM21" i="1"/>
  <c r="BU21" i="1" s="1"/>
  <c r="BM22" i="1"/>
  <c r="BU22" i="1" s="1"/>
  <c r="BM23" i="1"/>
  <c r="BM24" i="1"/>
  <c r="BU24" i="1" s="1"/>
  <c r="BM26" i="1"/>
  <c r="BM27" i="1"/>
  <c r="BM28" i="1"/>
  <c r="BM3" i="1"/>
  <c r="BL4" i="1"/>
  <c r="BL5" i="1"/>
  <c r="BL6" i="1"/>
  <c r="BL7" i="1"/>
  <c r="BL8" i="1"/>
  <c r="BL9" i="1"/>
  <c r="BL10" i="1"/>
  <c r="BL12" i="1"/>
  <c r="BL13" i="1"/>
  <c r="BL14" i="1"/>
  <c r="BL15" i="1"/>
  <c r="BL16" i="1"/>
  <c r="BL17" i="1"/>
  <c r="BL18" i="1"/>
  <c r="BL21" i="1"/>
  <c r="BL22" i="1"/>
  <c r="BL23" i="1"/>
  <c r="BL24" i="1"/>
  <c r="BL26" i="1"/>
  <c r="BL27" i="1"/>
  <c r="BL28" i="1"/>
  <c r="BL3" i="1"/>
  <c r="BJ4" i="1"/>
  <c r="BJ5" i="1"/>
  <c r="BJ6" i="1"/>
  <c r="BJ7" i="1"/>
  <c r="BJ8" i="1"/>
  <c r="BJ9" i="1"/>
  <c r="BT9" i="1" s="1"/>
  <c r="BZ9" i="1" s="1"/>
  <c r="BJ10" i="1"/>
  <c r="BJ12" i="1"/>
  <c r="BJ13" i="1"/>
  <c r="BJ14" i="1"/>
  <c r="BJ15" i="1"/>
  <c r="BJ16" i="1"/>
  <c r="BJ17" i="1"/>
  <c r="BJ18" i="1"/>
  <c r="BJ21" i="1"/>
  <c r="BJ22" i="1"/>
  <c r="BJ23" i="1"/>
  <c r="BJ24" i="1"/>
  <c r="BJ26" i="1"/>
  <c r="BJ27" i="1"/>
  <c r="BJ28" i="1"/>
  <c r="BJ3" i="1"/>
  <c r="BH4" i="1"/>
  <c r="BH5" i="1"/>
  <c r="BH6" i="1"/>
  <c r="BH7" i="1"/>
  <c r="BH8" i="1"/>
  <c r="BH9" i="1"/>
  <c r="BH10" i="1"/>
  <c r="BH12" i="1"/>
  <c r="BH13" i="1"/>
  <c r="BH14" i="1"/>
  <c r="BH15" i="1"/>
  <c r="BH16" i="1"/>
  <c r="BH17" i="1"/>
  <c r="BH18" i="1"/>
  <c r="BH19" i="1"/>
  <c r="BH21" i="1"/>
  <c r="BH22" i="1"/>
  <c r="BH23" i="1"/>
  <c r="BH24" i="1"/>
  <c r="BH26" i="1"/>
  <c r="BH27" i="1"/>
  <c r="BH28" i="1"/>
  <c r="BH3" i="1"/>
  <c r="BE4" i="1"/>
  <c r="BE5" i="1"/>
  <c r="BE6" i="1"/>
  <c r="BE7" i="1"/>
  <c r="BE8" i="1"/>
  <c r="BE9" i="1"/>
  <c r="BE10" i="1"/>
  <c r="BE12" i="1"/>
  <c r="BE13" i="1"/>
  <c r="BE14" i="1"/>
  <c r="BE15" i="1"/>
  <c r="BE16" i="1"/>
  <c r="BE17" i="1"/>
  <c r="BE18" i="1"/>
  <c r="BE19" i="1"/>
  <c r="BE21" i="1"/>
  <c r="BE22" i="1"/>
  <c r="BE23" i="1"/>
  <c r="BE24" i="1"/>
  <c r="BE26" i="1"/>
  <c r="BE27" i="1"/>
  <c r="BE28" i="1"/>
  <c r="BE3" i="1"/>
  <c r="BG4" i="1"/>
  <c r="BG5" i="1"/>
  <c r="BG6" i="1"/>
  <c r="BG7" i="1"/>
  <c r="BG8" i="1"/>
  <c r="BG9" i="1"/>
  <c r="BG10" i="1"/>
  <c r="BG12" i="1"/>
  <c r="BG13" i="1"/>
  <c r="BG14" i="1"/>
  <c r="BG15" i="1"/>
  <c r="BG16" i="1"/>
  <c r="BG17" i="1"/>
  <c r="BG18" i="1"/>
  <c r="BG19" i="1"/>
  <c r="BG21" i="1"/>
  <c r="BG22" i="1"/>
  <c r="BG23" i="1"/>
  <c r="BW23" i="1" s="1"/>
  <c r="BZ23" i="1" s="1"/>
  <c r="BG24" i="1"/>
  <c r="BG3" i="1"/>
  <c r="BC12" i="1"/>
  <c r="BC13" i="1"/>
  <c r="BC14" i="1"/>
  <c r="BC15" i="1"/>
  <c r="BC16" i="1"/>
  <c r="BC17" i="1"/>
  <c r="BC18" i="1"/>
  <c r="BC19" i="1"/>
  <c r="BC21" i="1"/>
  <c r="BC22" i="1"/>
  <c r="BC23" i="1"/>
  <c r="BC24" i="1"/>
  <c r="BC26" i="1"/>
  <c r="BC27" i="1"/>
  <c r="BC28" i="1"/>
  <c r="BB12" i="1"/>
  <c r="BB13" i="1"/>
  <c r="BB14" i="1"/>
  <c r="BB15" i="1"/>
  <c r="BB16" i="1"/>
  <c r="BB17" i="1"/>
  <c r="BB18" i="1"/>
  <c r="BB19" i="1"/>
  <c r="BB21" i="1"/>
  <c r="BB22" i="1"/>
  <c r="BB23" i="1"/>
  <c r="BB24" i="1"/>
  <c r="BB26" i="1"/>
  <c r="BB27" i="1"/>
  <c r="BB28" i="1"/>
  <c r="AZ12" i="1"/>
  <c r="AZ13" i="1"/>
  <c r="AZ14" i="1"/>
  <c r="AZ15" i="1"/>
  <c r="AZ16" i="1"/>
  <c r="AZ17" i="1"/>
  <c r="AZ18" i="1"/>
  <c r="AZ19" i="1"/>
  <c r="AZ21" i="1"/>
  <c r="AZ22" i="1"/>
  <c r="AZ23" i="1"/>
  <c r="AZ24" i="1"/>
  <c r="AZ26" i="1"/>
  <c r="AZ27" i="1"/>
  <c r="AZ28" i="1"/>
  <c r="BC4" i="1"/>
  <c r="BC5" i="1"/>
  <c r="BC6" i="1"/>
  <c r="BC7" i="1"/>
  <c r="BC8" i="1"/>
  <c r="BC9" i="1"/>
  <c r="BC10" i="1"/>
  <c r="BC3" i="1"/>
  <c r="BB4" i="1"/>
  <c r="BB5" i="1"/>
  <c r="BB6" i="1"/>
  <c r="BB7" i="1"/>
  <c r="BB8" i="1"/>
  <c r="BB9" i="1"/>
  <c r="BB10" i="1"/>
  <c r="BB3" i="1"/>
  <c r="AZ4" i="1"/>
  <c r="AZ5" i="1"/>
  <c r="AZ6" i="1"/>
  <c r="AZ7" i="1"/>
  <c r="AZ8" i="1"/>
  <c r="AZ9" i="1"/>
  <c r="AZ10" i="1"/>
  <c r="AZ3" i="1"/>
  <c r="BZ28" i="1" l="1"/>
  <c r="CA28" i="1"/>
  <c r="BZ27" i="1"/>
  <c r="CA27" i="1"/>
  <c r="BZ26" i="1"/>
  <c r="CA26" i="1"/>
  <c r="BX23" i="1"/>
  <c r="BW24" i="1"/>
  <c r="BZ24" i="1" s="1"/>
  <c r="BX24" i="1"/>
  <c r="BU23" i="1"/>
  <c r="BX22" i="1"/>
  <c r="BX21" i="1"/>
</calcChain>
</file>

<file path=xl/sharedStrings.xml><?xml version="1.0" encoding="utf-8"?>
<sst xmlns="http://schemas.openxmlformats.org/spreadsheetml/2006/main" count="881" uniqueCount="154">
  <si>
    <t>Res</t>
  </si>
  <si>
    <t>BV</t>
  </si>
  <si>
    <t>X Phase</t>
  </si>
  <si>
    <t>Y Phase</t>
  </si>
  <si>
    <t>13C Hz</t>
  </si>
  <si>
    <t>1H Hz</t>
  </si>
  <si>
    <t>Score</t>
  </si>
  <si>
    <t>TROSY-L</t>
  </si>
  <si>
    <t>TROSY-R</t>
  </si>
  <si>
    <t>S3CT-U</t>
  </si>
  <si>
    <t>S3CT-D</t>
  </si>
  <si>
    <t>G28</t>
  </si>
  <si>
    <t>C8H8</t>
  </si>
  <si>
    <t>1H Hz (X)</t>
  </si>
  <si>
    <t>13C Hz (Y)</t>
  </si>
  <si>
    <t>G36</t>
  </si>
  <si>
    <t>G34</t>
  </si>
  <si>
    <t>G33</t>
  </si>
  <si>
    <t>G32</t>
  </si>
  <si>
    <t>C29</t>
  </si>
  <si>
    <t>C30</t>
  </si>
  <si>
    <t>C6H6</t>
  </si>
  <si>
    <t>C37</t>
  </si>
  <si>
    <t>C1'H1'</t>
  </si>
  <si>
    <t>C39/C25</t>
  </si>
  <si>
    <t>C39</t>
  </si>
  <si>
    <t>C5H5</t>
  </si>
  <si>
    <t>G26</t>
  </si>
  <si>
    <t>N1H1</t>
  </si>
  <si>
    <t>4408. 830</t>
  </si>
  <si>
    <t>Peak split up !!</t>
  </si>
  <si>
    <t>Peak split up</t>
  </si>
  <si>
    <t>Peak too overlapped!</t>
  </si>
  <si>
    <t>Peak too overlapped</t>
  </si>
  <si>
    <t>1H Coupling</t>
  </si>
  <si>
    <t>13C Coupling</t>
  </si>
  <si>
    <t>Δ 1H</t>
  </si>
  <si>
    <t>Δ 13C</t>
  </si>
  <si>
    <t>1H Dim</t>
  </si>
  <si>
    <t>13C Dim</t>
  </si>
  <si>
    <t>RDC</t>
  </si>
  <si>
    <t>Diff</t>
  </si>
  <si>
    <t>Peak is kinda deformed =&gt; be careful!</t>
  </si>
  <si>
    <t>low intens. Peak =&gt; be careful</t>
  </si>
  <si>
    <t>Not sure where the issue is - S3CT D was the poorest spectra probably</t>
  </si>
  <si>
    <t>WARN: Isotropic S3CT-D spectra is shit</t>
  </si>
  <si>
    <t>Anisotropic S3CT spectra in general shit (especially S3CT-D)</t>
  </si>
  <si>
    <t xml:space="preserve">FINAL RDC </t>
  </si>
  <si>
    <t>SELECTED</t>
  </si>
  <si>
    <t>res_name_1</t>
  </si>
  <si>
    <t>res_id_1</t>
  </si>
  <si>
    <t>atom_1</t>
  </si>
  <si>
    <t>res_name_2</t>
  </si>
  <si>
    <t>res_id_2</t>
  </si>
  <si>
    <t>atom_2</t>
  </si>
  <si>
    <t>bond_vector</t>
  </si>
  <si>
    <t>rdc</t>
  </si>
  <si>
    <t>score</t>
  </si>
  <si>
    <t>SCORE</t>
  </si>
  <si>
    <t>28</t>
  </si>
  <si>
    <t>26</t>
  </si>
  <si>
    <t>36</t>
  </si>
  <si>
    <t>34</t>
  </si>
  <si>
    <t>33</t>
  </si>
  <si>
    <t>32</t>
  </si>
  <si>
    <t>29</t>
  </si>
  <si>
    <t>30</t>
  </si>
  <si>
    <t>37</t>
  </si>
  <si>
    <t>39</t>
  </si>
  <si>
    <t>G</t>
  </si>
  <si>
    <t>C</t>
  </si>
  <si>
    <t>N</t>
  </si>
  <si>
    <t>RMSD</t>
  </si>
  <si>
    <t>Q</t>
  </si>
  <si>
    <t>CN</t>
  </si>
  <si>
    <t>GDO</t>
  </si>
  <si>
    <t>Eta</t>
  </si>
  <si>
    <t>C8</t>
  </si>
  <si>
    <t>H8</t>
  </si>
  <si>
    <t>C6</t>
  </si>
  <si>
    <t>H6</t>
  </si>
  <si>
    <t>C1'</t>
  </si>
  <si>
    <t>H1'</t>
  </si>
  <si>
    <t>C5</t>
  </si>
  <si>
    <t>H5</t>
  </si>
  <si>
    <t>liz rdc</t>
  </si>
  <si>
    <t>A</t>
  </si>
  <si>
    <t>C2</t>
  </si>
  <si>
    <t>H2</t>
  </si>
  <si>
    <t>C2H2</t>
  </si>
  <si>
    <t>Fully Labelled sample</t>
  </si>
  <si>
    <t>U</t>
  </si>
  <si>
    <t>1.99 Hz</t>
  </si>
  <si>
    <t>Beta</t>
  </si>
  <si>
    <t>Roy's Measured RDC RAMAH</t>
  </si>
  <si>
    <t>Liz's Measured RDC RAMAH (Old) for comparison from her thesis:</t>
  </si>
  <si>
    <t>0.20 ± 0.07</t>
  </si>
  <si>
    <t>2.2 ± 0.1</t>
  </si>
  <si>
    <t>8 ± 3</t>
  </si>
  <si>
    <t>Euler Angles :   alpha   beta    gamma | (alp + gam)</t>
  </si>
  <si>
    <t xml:space="preserve"> -- Best fit :   13.19  -13.31   49.45 |    62.64</t>
  </si>
  <si>
    <t xml:space="preserve"> --  Average :   13.02  -13.25   48.48 |    61.50</t>
  </si>
  <si>
    <t>SAS Not getting it right</t>
  </si>
  <si>
    <t>RAMAH Not getting it right</t>
  </si>
  <si>
    <t>J-1H</t>
  </si>
  <si>
    <t>J-1H Score</t>
  </si>
  <si>
    <t>J-13C</t>
  </si>
  <si>
    <t>J-13C Score</t>
  </si>
  <si>
    <t>J+D-1H</t>
  </si>
  <si>
    <t>J+D-1H Score</t>
  </si>
  <si>
    <t>J+D-13C</t>
  </si>
  <si>
    <t>J+D-13C Score</t>
  </si>
  <si>
    <t>1H-RDC</t>
  </si>
  <si>
    <t>13C-RDC</t>
  </si>
  <si>
    <t>1H-RDC-score</t>
  </si>
  <si>
    <t>13C-RDC-score</t>
  </si>
  <si>
    <t>Residue</t>
  </si>
  <si>
    <t>Bond-Vector</t>
  </si>
  <si>
    <t>Qi-measured</t>
  </si>
  <si>
    <t>Y</t>
  </si>
  <si>
    <t>NA</t>
  </si>
  <si>
    <t>Bond-vector</t>
  </si>
  <si>
    <t>Avg-RDC</t>
  </si>
  <si>
    <t>GC-RDC</t>
  </si>
  <si>
    <t>Full-RDC</t>
  </si>
  <si>
    <t>1H-RDC-GC</t>
  </si>
  <si>
    <t>1H-RDC-Full</t>
  </si>
  <si>
    <t>A27</t>
  </si>
  <si>
    <t>U31</t>
  </si>
  <si>
    <t>A35</t>
  </si>
  <si>
    <t>U38</t>
  </si>
  <si>
    <t>A41</t>
  </si>
  <si>
    <t>GC-RDC-Sq</t>
  </si>
  <si>
    <t>Full-RDC-Sq</t>
  </si>
  <si>
    <t>Scaling Factor</t>
  </si>
  <si>
    <t>1H-RDC-Full-Scaled</t>
  </si>
  <si>
    <t>Assignment issues</t>
  </si>
  <si>
    <t>1H-RDC-Scaled</t>
  </si>
  <si>
    <t>13C-RDC-Scaled</t>
  </si>
  <si>
    <t>scaling factor</t>
  </si>
  <si>
    <t>Final-RDC</t>
  </si>
  <si>
    <t>EII13-wtTAR</t>
  </si>
  <si>
    <t>EII13-GC-wtTAR</t>
  </si>
  <si>
    <t>EII13-GC-TAR</t>
  </si>
  <si>
    <t>Fully Lab. Sample</t>
  </si>
  <si>
    <t>Yes</t>
  </si>
  <si>
    <t>No</t>
  </si>
  <si>
    <t>Bad peak</t>
  </si>
  <si>
    <t>NSAS</t>
  </si>
  <si>
    <t>1H-J</t>
  </si>
  <si>
    <t>13C-J</t>
  </si>
  <si>
    <t>1H-JD</t>
  </si>
  <si>
    <t>13C-JD</t>
  </si>
  <si>
    <t>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</si>
</sst>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ill="1"/>
    <xf numFmtId="0" fontId="4" fillId="0" borderId="0" xfId="0" applyFon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0" fillId="4" borderId="0" xfId="0" applyFont="1" applyFill="1"/>
    <xf numFmtId="0" fontId="0" fillId="4" borderId="0" xfId="0" applyFill="1"/>
    <xf numFmtId="0" fontId="9" fillId="4" borderId="0" xfId="0" applyFont="1" applyFill="1"/>
    <xf numFmtId="0" fontId="3" fillId="4" borderId="0" xfId="0" applyFont="1" applyFill="1"/>
    <xf numFmtId="0" fontId="0" fillId="4" borderId="0" xfId="0" applyFont="1" applyFill="1"/>
    <xf numFmtId="0" fontId="10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12" fillId="0" borderId="0" xfId="0" applyFont="1"/>
    <xf numFmtId="0" fontId="12" fillId="5" borderId="0" xfId="0" applyFont="1" applyFill="1"/>
    <xf numFmtId="0" fontId="0" fillId="5" borderId="0" xfId="0" applyFill="1"/>
    <xf numFmtId="0" fontId="12" fillId="6" borderId="0" xfId="0" applyFont="1" applyFill="1"/>
    <xf numFmtId="0" fontId="12" fillId="7" borderId="0" xfId="0" applyFont="1" applyFill="1"/>
    <xf numFmtId="0" fontId="13" fillId="7" borderId="0" xfId="0" applyFont="1" applyFill="1"/>
    <xf numFmtId="0" fontId="13" fillId="0" borderId="0" xfId="0" applyFont="1"/>
    <xf numFmtId="0" fontId="12" fillId="8" borderId="0" xfId="0" applyFont="1" applyFill="1"/>
    <xf numFmtId="0" fontId="0" fillId="0" borderId="0" xfId="0" applyFont="1" applyFill="1"/>
    <xf numFmtId="0" fontId="0" fillId="0" borderId="0" xfId="0" applyFont="1"/>
    <xf numFmtId="0" fontId="14" fillId="0" borderId="0" xfId="0" applyFont="1" applyFill="1"/>
    <xf numFmtId="0" fontId="14" fillId="0" borderId="0" xfId="0" applyFont="1"/>
    <xf numFmtId="0" fontId="15" fillId="0" borderId="0" xfId="0" applyFont="1" applyFill="1"/>
    <xf numFmtId="0" fontId="15" fillId="0" borderId="0" xfId="0" applyFont="1"/>
    <xf numFmtId="0" fontId="0" fillId="9" borderId="0" xfId="0" applyFill="1"/>
    <xf numFmtId="0" fontId="16" fillId="10" borderId="0" xfId="0" applyFont="1" applyFill="1"/>
    <xf numFmtId="0" fontId="14" fillId="10" borderId="0" xfId="0" applyFont="1" applyFill="1"/>
    <xf numFmtId="0" fontId="3" fillId="10" borderId="0" xfId="0" applyFont="1" applyFill="1"/>
    <xf numFmtId="0" fontId="16" fillId="11" borderId="0" xfId="0" applyFont="1" applyFill="1"/>
    <xf numFmtId="0" fontId="3" fillId="11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F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1H vs 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34.417000000000371</c:v>
                </c:pt>
                <c:pt idx="1">
                  <c:v>31.024000000000342</c:v>
                </c:pt>
                <c:pt idx="2">
                  <c:v>24.91399999999976</c:v>
                </c:pt>
                <c:pt idx="3">
                  <c:v>3.0609999999996944</c:v>
                </c:pt>
                <c:pt idx="4">
                  <c:v>4.4010000000007494</c:v>
                </c:pt>
                <c:pt idx="5">
                  <c:v>1.7919999999999163</c:v>
                </c:pt>
                <c:pt idx="6">
                  <c:v>12.173000000000229</c:v>
                </c:pt>
                <c:pt idx="7">
                  <c:v>9.8490000000001601</c:v>
                </c:pt>
                <c:pt idx="8">
                  <c:v>-18.134</c:v>
                </c:pt>
                <c:pt idx="9">
                  <c:v>-17.130000000000098</c:v>
                </c:pt>
                <c:pt idx="10">
                  <c:v>-17.685999999999702</c:v>
                </c:pt>
                <c:pt idx="11">
                  <c:v>-17.092000000000098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36.062999999998283</c:v>
                </c:pt>
                <c:pt idx="1">
                  <c:v>29.959999999999127</c:v>
                </c:pt>
                <c:pt idx="2">
                  <c:v>24.362999999997555</c:v>
                </c:pt>
                <c:pt idx="3">
                  <c:v>3.0410000000010768</c:v>
                </c:pt>
                <c:pt idx="4">
                  <c:v>3.7890000000006694</c:v>
                </c:pt>
                <c:pt idx="5">
                  <c:v>0.59900000000197906</c:v>
                </c:pt>
                <c:pt idx="6">
                  <c:v>14.036000000001877</c:v>
                </c:pt>
                <c:pt idx="7">
                  <c:v>9.9580000000005384</c:v>
                </c:pt>
                <c:pt idx="8">
                  <c:v>-19.588999999999942</c:v>
                </c:pt>
                <c:pt idx="9">
                  <c:v>-17.867999999998574</c:v>
                </c:pt>
                <c:pt idx="10">
                  <c:v>-16.522000000000844</c:v>
                </c:pt>
                <c:pt idx="11">
                  <c:v>-18.611999999999171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B-FE48-9819-A6AE9127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05536"/>
        <c:axId val="596889472"/>
      </c:scatterChart>
      <c:valAx>
        <c:axId val="596805536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89472"/>
        <c:crosses val="autoZero"/>
        <c:crossBetween val="midCat"/>
      </c:valAx>
      <c:valAx>
        <c:axId val="596889472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Roy-vs-Liz RDC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6318237066"/>
          <c:y val="0.13224907627828847"/>
          <c:w val="0.8506689214183798"/>
          <c:h val="0.727296759194202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'Roy-vs-Liz'!$H$2:$H$14</c:f>
              <c:numCache>
                <c:formatCode>General</c:formatCode>
                <c:ptCount val="13"/>
                <c:pt idx="0">
                  <c:v>35.86200000000008</c:v>
                </c:pt>
                <c:pt idx="1">
                  <c:v>30.491999999999734</c:v>
                </c:pt>
                <c:pt idx="2">
                  <c:v>24.638499999998658</c:v>
                </c:pt>
                <c:pt idx="3">
                  <c:v>3.0510000000003856</c:v>
                </c:pt>
                <c:pt idx="4">
                  <c:v>28.240999999999985</c:v>
                </c:pt>
                <c:pt idx="5">
                  <c:v>4.0950000000007094</c:v>
                </c:pt>
                <c:pt idx="6">
                  <c:v>1.1955000000009477</c:v>
                </c:pt>
                <c:pt idx="7">
                  <c:v>13.104500000001053</c:v>
                </c:pt>
                <c:pt idx="8">
                  <c:v>9.9035000000003492</c:v>
                </c:pt>
                <c:pt idx="9">
                  <c:v>-17.851999999999634</c:v>
                </c:pt>
                <c:pt idx="10">
                  <c:v>30.872000000000298</c:v>
                </c:pt>
                <c:pt idx="11">
                  <c:v>32.184000000000196</c:v>
                </c:pt>
                <c:pt idx="12">
                  <c:v>19.367999999999938</c:v>
                </c:pt>
              </c:numCache>
            </c:numRef>
          </c:xVal>
          <c:yVal>
            <c:numRef>
              <c:f>'Roy-vs-Liz'!$I$2:$I$14</c:f>
              <c:numCache>
                <c:formatCode>General</c:formatCode>
                <c:ptCount val="13"/>
                <c:pt idx="0">
                  <c:v>35.478999999999999</c:v>
                </c:pt>
                <c:pt idx="1">
                  <c:v>32.713000000000001</c:v>
                </c:pt>
                <c:pt idx="2">
                  <c:v>24.4</c:v>
                </c:pt>
                <c:pt idx="3">
                  <c:v>2.67</c:v>
                </c:pt>
                <c:pt idx="4">
                  <c:v>28.1</c:v>
                </c:pt>
                <c:pt idx="5">
                  <c:v>4.34</c:v>
                </c:pt>
                <c:pt idx="6">
                  <c:v>1.55</c:v>
                </c:pt>
                <c:pt idx="7">
                  <c:v>12.56</c:v>
                </c:pt>
                <c:pt idx="8">
                  <c:v>9.44</c:v>
                </c:pt>
                <c:pt idx="9">
                  <c:v>-19.93</c:v>
                </c:pt>
                <c:pt idx="10">
                  <c:v>31.5</c:v>
                </c:pt>
                <c:pt idx="11">
                  <c:v>31.01</c:v>
                </c:pt>
                <c:pt idx="12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EB4E-ABD2-FF81EAE26C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'Roy-vs-Liz'!$K$6:$K$7</c:f>
              <c:numCache>
                <c:formatCode>General</c:formatCode>
                <c:ptCount val="2"/>
                <c:pt idx="0">
                  <c:v>60</c:v>
                </c:pt>
                <c:pt idx="1">
                  <c:v>-60</c:v>
                </c:pt>
              </c:numCache>
            </c:numRef>
          </c:xVal>
          <c:yVal>
            <c:numRef>
              <c:f>'Roy-vs-Liz'!$L$6:$L$7</c:f>
              <c:numCache>
                <c:formatCode>General</c:formatCode>
                <c:ptCount val="2"/>
                <c:pt idx="0">
                  <c:v>60</c:v>
                </c:pt>
                <c:pt idx="1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D-EB4E-ABD2-FF81EAE2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82016"/>
        <c:axId val="859483664"/>
      </c:scatterChart>
      <c:valAx>
        <c:axId val="859482016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Roy RDC</a:t>
                </a:r>
              </a:p>
            </c:rich>
          </c:tx>
          <c:layout>
            <c:manualLayout>
              <c:xMode val="edge"/>
              <c:yMode val="edge"/>
              <c:x val="0.45274279976747872"/>
              <c:y val="0.87427065753403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83664"/>
        <c:crosses val="autoZero"/>
        <c:crossBetween val="midCat"/>
      </c:valAx>
      <c:valAx>
        <c:axId val="859483664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Liz RDC</a:t>
                </a:r>
              </a:p>
            </c:rich>
          </c:tx>
          <c:layout>
            <c:manualLayout>
              <c:xMode val="edge"/>
              <c:yMode val="edge"/>
              <c:x val="1.878433652169318E-2"/>
              <c:y val="0.41432936203722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8</xdr:row>
      <xdr:rowOff>139700</xdr:rowOff>
    </xdr:from>
    <xdr:to>
      <xdr:col>12</xdr:col>
      <xdr:colOff>381000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F37FF-EE5F-1A4A-88BE-1B21DAE2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119063</xdr:colOff>
      <xdr:row>13</xdr:row>
      <xdr:rowOff>203992</xdr:rowOff>
    </xdr:from>
    <xdr:to>
      <xdr:col>14</xdr:col>
      <xdr:colOff>722313</xdr:colOff>
      <xdr:row>34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B5AFE-4A3E-D04F-ABD0-5F896159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95D-4B15-614C-8134-E50F3D8651BD}">
  <dimension ref="A1:CC41"/>
  <sheetViews>
    <sheetView zoomScale="140" zoomScaleNormal="140" workbookViewId="0">
      <pane xSplit="2" ySplit="2" topLeftCell="AK5" activePane="bottomRight" state="frozen"/>
      <selection pane="topRight" activeCell="C1" sqref="C1"/>
      <selection pane="bottomLeft" activeCell="A3" sqref="A3"/>
      <selection pane="bottomRight" activeCell="A16" sqref="A16:XFD16"/>
    </sheetView>
  </sheetViews>
  <sheetFormatPr baseColWidth="10" defaultRowHeight="16" x14ac:dyDescent="0.2"/>
  <sheetData>
    <row r="1" spans="1:81" x14ac:dyDescent="0.2">
      <c r="D1" s="53" t="s">
        <v>7</v>
      </c>
      <c r="E1" s="53"/>
      <c r="F1" s="53"/>
      <c r="G1" s="53"/>
      <c r="H1" s="53"/>
      <c r="I1" s="2"/>
      <c r="J1" s="53" t="s">
        <v>8</v>
      </c>
      <c r="K1" s="53"/>
      <c r="L1" s="53"/>
      <c r="M1" s="53"/>
      <c r="N1" s="53"/>
      <c r="P1" s="53" t="s">
        <v>9</v>
      </c>
      <c r="Q1" s="53"/>
      <c r="R1" s="53"/>
      <c r="S1" s="53"/>
      <c r="T1" s="53"/>
      <c r="U1" s="2"/>
      <c r="V1" s="53" t="s">
        <v>10</v>
      </c>
      <c r="W1" s="53"/>
      <c r="X1" s="53"/>
      <c r="Y1" s="53"/>
      <c r="Z1" s="53"/>
      <c r="AB1" s="52" t="s">
        <v>7</v>
      </c>
      <c r="AC1" s="52"/>
      <c r="AD1" s="52"/>
      <c r="AE1" s="52"/>
      <c r="AF1" s="52"/>
      <c r="AG1" s="2"/>
      <c r="AH1" s="52" t="s">
        <v>8</v>
      </c>
      <c r="AI1" s="52"/>
      <c r="AJ1" s="52"/>
      <c r="AK1" s="52"/>
      <c r="AL1" s="52"/>
      <c r="AN1" s="52" t="s">
        <v>9</v>
      </c>
      <c r="AO1" s="52"/>
      <c r="AP1" s="52"/>
      <c r="AQ1" s="52"/>
      <c r="AR1" s="52"/>
      <c r="AS1" s="2"/>
      <c r="AT1" s="52" t="s">
        <v>10</v>
      </c>
      <c r="AU1" s="52"/>
      <c r="AV1" s="52"/>
      <c r="AW1" s="52"/>
      <c r="AX1" s="52"/>
      <c r="AZ1" s="49" t="s">
        <v>34</v>
      </c>
      <c r="BA1" s="49"/>
      <c r="BB1" s="49"/>
      <c r="BC1" s="49"/>
      <c r="BE1" s="49" t="s">
        <v>35</v>
      </c>
      <c r="BF1" s="49"/>
      <c r="BG1" s="49"/>
      <c r="BH1" s="49"/>
      <c r="BJ1" s="50" t="s">
        <v>34</v>
      </c>
      <c r="BK1" s="50"/>
      <c r="BL1" s="50"/>
      <c r="BM1" s="50"/>
      <c r="BO1" s="50" t="s">
        <v>35</v>
      </c>
      <c r="BP1" s="50"/>
      <c r="BQ1" s="50"/>
      <c r="BR1" s="50"/>
      <c r="BT1" s="51" t="s">
        <v>38</v>
      </c>
      <c r="BU1" s="51"/>
      <c r="BW1" s="48" t="s">
        <v>39</v>
      </c>
      <c r="BX1" s="48"/>
      <c r="CA1" t="s">
        <v>47</v>
      </c>
    </row>
    <row r="2" spans="1:81" x14ac:dyDescent="0.2">
      <c r="A2" s="1" t="s">
        <v>0</v>
      </c>
      <c r="B2" s="1" t="s">
        <v>1</v>
      </c>
      <c r="D2" s="1" t="s">
        <v>2</v>
      </c>
      <c r="E2" s="1" t="s">
        <v>3</v>
      </c>
      <c r="F2" s="1" t="s">
        <v>14</v>
      </c>
      <c r="G2" s="1" t="s">
        <v>13</v>
      </c>
      <c r="H2" s="1" t="s">
        <v>6</v>
      </c>
      <c r="I2" s="1"/>
      <c r="J2" s="1" t="s">
        <v>2</v>
      </c>
      <c r="K2" s="1" t="s">
        <v>3</v>
      </c>
      <c r="L2" s="1" t="s">
        <v>14</v>
      </c>
      <c r="M2" s="1" t="s">
        <v>13</v>
      </c>
      <c r="N2" s="1" t="s">
        <v>6</v>
      </c>
      <c r="P2" s="1" t="s">
        <v>2</v>
      </c>
      <c r="Q2" s="1" t="s">
        <v>3</v>
      </c>
      <c r="R2" s="1" t="s">
        <v>14</v>
      </c>
      <c r="S2" s="1" t="s">
        <v>13</v>
      </c>
      <c r="T2" s="1" t="s">
        <v>6</v>
      </c>
      <c r="U2" s="1"/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/>
      <c r="AH2" s="1" t="s">
        <v>2</v>
      </c>
      <c r="AI2" s="1" t="s">
        <v>3</v>
      </c>
      <c r="AJ2" s="1" t="s">
        <v>4</v>
      </c>
      <c r="AK2" s="1" t="s">
        <v>5</v>
      </c>
      <c r="AL2" s="1" t="s">
        <v>6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/>
      <c r="AT2" s="1" t="s">
        <v>2</v>
      </c>
      <c r="AU2" s="1" t="s">
        <v>3</v>
      </c>
      <c r="AV2" s="1" t="s">
        <v>4</v>
      </c>
      <c r="AW2" s="1" t="s">
        <v>5</v>
      </c>
      <c r="AX2" s="1" t="s">
        <v>6</v>
      </c>
      <c r="AZ2" s="1" t="s">
        <v>36</v>
      </c>
      <c r="BA2" s="1"/>
      <c r="BB2" s="1" t="s">
        <v>37</v>
      </c>
      <c r="BC2" s="1" t="s">
        <v>6</v>
      </c>
      <c r="BE2" s="1" t="s">
        <v>36</v>
      </c>
      <c r="BF2" s="1"/>
      <c r="BG2" s="1" t="s">
        <v>37</v>
      </c>
      <c r="BH2" s="1" t="s">
        <v>6</v>
      </c>
      <c r="BJ2" s="1" t="s">
        <v>36</v>
      </c>
      <c r="BK2" s="1"/>
      <c r="BL2" s="1" t="s">
        <v>37</v>
      </c>
      <c r="BM2" s="1" t="s">
        <v>6</v>
      </c>
      <c r="BO2" s="1" t="s">
        <v>36</v>
      </c>
      <c r="BP2" s="1"/>
      <c r="BQ2" s="1" t="s">
        <v>37</v>
      </c>
      <c r="BR2" s="1" t="s">
        <v>6</v>
      </c>
      <c r="BT2" s="1" t="s">
        <v>40</v>
      </c>
      <c r="BU2" s="1" t="s">
        <v>6</v>
      </c>
      <c r="BW2" s="1" t="s">
        <v>40</v>
      </c>
      <c r="BX2" s="1" t="s">
        <v>6</v>
      </c>
      <c r="BZ2" s="1" t="s">
        <v>41</v>
      </c>
      <c r="CA2" s="1" t="s">
        <v>48</v>
      </c>
      <c r="CB2" s="1" t="s">
        <v>58</v>
      </c>
    </row>
    <row r="3" spans="1:81" s="13" customFormat="1" x14ac:dyDescent="0.2">
      <c r="A3" s="14" t="s">
        <v>11</v>
      </c>
      <c r="B3" s="14" t="s">
        <v>12</v>
      </c>
      <c r="D3" s="13">
        <v>-205.4</v>
      </c>
      <c r="E3" s="13">
        <v>169.8</v>
      </c>
      <c r="F3" s="13">
        <v>20153.891</v>
      </c>
      <c r="G3" s="13">
        <v>4346.817</v>
      </c>
      <c r="H3" s="13">
        <v>5</v>
      </c>
      <c r="J3" s="13">
        <v>-204.4</v>
      </c>
      <c r="K3" s="13">
        <v>168</v>
      </c>
      <c r="L3" s="13">
        <v>20153.833999999999</v>
      </c>
      <c r="M3" s="13">
        <v>4134.049</v>
      </c>
      <c r="N3" s="13">
        <v>5</v>
      </c>
      <c r="P3" s="13">
        <v>-116</v>
      </c>
      <c r="Q3" s="13">
        <v>-96</v>
      </c>
      <c r="R3" s="13">
        <v>20154.065999999999</v>
      </c>
      <c r="S3" s="13">
        <v>4241.5389999999998</v>
      </c>
      <c r="T3" s="13">
        <v>5</v>
      </c>
      <c r="V3" s="13">
        <v>-114.8</v>
      </c>
      <c r="W3" s="13">
        <v>-95</v>
      </c>
      <c r="X3" s="13">
        <v>19940.101999999999</v>
      </c>
      <c r="Y3" s="13">
        <v>4241.7640000000001</v>
      </c>
      <c r="Z3" s="13">
        <v>5</v>
      </c>
      <c r="AB3" s="13">
        <v>-215</v>
      </c>
      <c r="AC3" s="13">
        <v>170.4</v>
      </c>
      <c r="AD3" s="13">
        <v>20141.118999999999</v>
      </c>
      <c r="AE3" s="13">
        <v>4318.38</v>
      </c>
      <c r="AF3" s="13">
        <v>5</v>
      </c>
      <c r="AH3" s="13">
        <v>-207.6</v>
      </c>
      <c r="AI3" s="13">
        <v>169.6</v>
      </c>
      <c r="AJ3" s="13">
        <v>20141.280999999999</v>
      </c>
      <c r="AK3" s="13">
        <v>4069.75</v>
      </c>
      <c r="AL3" s="13">
        <v>5</v>
      </c>
      <c r="AN3" s="13">
        <v>-115</v>
      </c>
      <c r="AO3" s="13">
        <v>269.2</v>
      </c>
      <c r="AP3" s="13">
        <v>20141.650000000001</v>
      </c>
      <c r="AQ3" s="13">
        <v>4195.5069999999996</v>
      </c>
      <c r="AR3" s="13">
        <v>5</v>
      </c>
      <c r="AT3" s="13">
        <v>-110</v>
      </c>
      <c r="AU3" s="13">
        <v>270</v>
      </c>
      <c r="AV3" s="13">
        <v>19885.988000000001</v>
      </c>
      <c r="AW3" s="13">
        <v>4194.3999999999996</v>
      </c>
      <c r="AX3" s="13">
        <v>5</v>
      </c>
      <c r="AZ3" s="13">
        <f>$G3-$M3</f>
        <v>212.76800000000003</v>
      </c>
      <c r="BB3" s="13">
        <f>$F3-$L3</f>
        <v>5.7000000000698492E-2</v>
      </c>
      <c r="BC3" s="13">
        <f>($H3+$N3)/2</f>
        <v>5</v>
      </c>
      <c r="BE3" s="13">
        <f>$S3-$Y3</f>
        <v>-0.2250000000003638</v>
      </c>
      <c r="BG3" s="13">
        <f>$R3-$X3</f>
        <v>213.96399999999994</v>
      </c>
      <c r="BH3" s="13">
        <f>($T3+$Z3)/2</f>
        <v>5</v>
      </c>
      <c r="BJ3" s="13">
        <f>$AE3-$AK3</f>
        <v>248.63000000000011</v>
      </c>
      <c r="BL3" s="13">
        <f>$AD3-$AJ3</f>
        <v>-0.16200000000026193</v>
      </c>
      <c r="BM3" s="13">
        <f>($AL3+$AF3)/2</f>
        <v>5</v>
      </c>
      <c r="BO3" s="13">
        <f>$AQ3-$AW3</f>
        <v>1.1069999999999709</v>
      </c>
      <c r="BQ3" s="13">
        <f>$AP3-$AV3</f>
        <v>255.66200000000026</v>
      </c>
      <c r="BR3" s="13">
        <f>($AX3+$AR3)/2</f>
        <v>5</v>
      </c>
      <c r="BT3" s="13">
        <f>$BJ3-$AZ3</f>
        <v>35.86200000000008</v>
      </c>
      <c r="BU3" s="13">
        <f>($BM3+$BC3)/2</f>
        <v>5</v>
      </c>
      <c r="BW3" s="13">
        <f>$BQ3-$BG3</f>
        <v>41.69800000000032</v>
      </c>
      <c r="BX3" s="13">
        <f>($BR3+$BM3)/2</f>
        <v>5</v>
      </c>
      <c r="BZ3" s="13">
        <f>$BT3-$BW3</f>
        <v>-5.8360000000002401</v>
      </c>
      <c r="CA3" s="13">
        <v>35.86200000000008</v>
      </c>
      <c r="CB3" s="13">
        <f>(BU3+BX3)/2</f>
        <v>5</v>
      </c>
      <c r="CC3" s="13" t="s">
        <v>44</v>
      </c>
    </row>
    <row r="4" spans="1:81" s="13" customFormat="1" x14ac:dyDescent="0.2">
      <c r="A4" s="14" t="s">
        <v>27</v>
      </c>
      <c r="B4" s="14" t="s">
        <v>12</v>
      </c>
      <c r="D4" s="13">
        <v>-197.4</v>
      </c>
      <c r="E4" s="13">
        <v>165</v>
      </c>
      <c r="F4" s="13">
        <v>20279.557000000001</v>
      </c>
      <c r="G4" s="13">
        <v>4557.6610000000001</v>
      </c>
      <c r="H4" s="13">
        <v>5</v>
      </c>
      <c r="J4" s="13">
        <v>-200</v>
      </c>
      <c r="K4" s="13">
        <v>168</v>
      </c>
      <c r="L4" s="13">
        <v>20280.208999999999</v>
      </c>
      <c r="M4" s="13">
        <v>4344.2719999999999</v>
      </c>
      <c r="N4" s="13">
        <v>5</v>
      </c>
      <c r="P4" s="13">
        <v>-114.4</v>
      </c>
      <c r="Q4" s="13">
        <v>-110</v>
      </c>
      <c r="R4" s="13">
        <v>20280.383999999998</v>
      </c>
      <c r="S4" s="13">
        <v>4452.0649999999996</v>
      </c>
      <c r="T4" s="13">
        <v>5</v>
      </c>
      <c r="V4" s="13">
        <v>-114.8</v>
      </c>
      <c r="W4" s="13">
        <v>-98.6</v>
      </c>
      <c r="X4" s="13">
        <v>20065.993999999999</v>
      </c>
      <c r="Y4" s="13">
        <v>4452.0709999999999</v>
      </c>
      <c r="Z4" s="13">
        <v>5</v>
      </c>
      <c r="AB4" s="13">
        <v>-203</v>
      </c>
      <c r="AC4" s="13">
        <v>170.4</v>
      </c>
      <c r="AD4" s="13">
        <v>20267.629000000001</v>
      </c>
      <c r="AE4" s="13">
        <v>4531.9740000000002</v>
      </c>
      <c r="AF4" s="13">
        <v>5</v>
      </c>
      <c r="AH4" s="13">
        <v>-204.2</v>
      </c>
      <c r="AI4" s="13">
        <v>166.8</v>
      </c>
      <c r="AJ4" s="13">
        <v>20267.081999999999</v>
      </c>
      <c r="AK4" s="13">
        <v>4282.3419999999996</v>
      </c>
      <c r="AL4" s="13">
        <v>5</v>
      </c>
      <c r="AN4" s="13">
        <v>-116.2</v>
      </c>
      <c r="AO4" s="13">
        <v>252.2</v>
      </c>
      <c r="AP4" s="13">
        <v>20268.103999999999</v>
      </c>
      <c r="AQ4" s="13">
        <v>4407.5010000000002</v>
      </c>
      <c r="AR4" s="13">
        <v>5</v>
      </c>
      <c r="AT4" s="13">
        <v>-107.6</v>
      </c>
      <c r="AU4" s="13">
        <v>261.8</v>
      </c>
      <c r="AV4" s="13">
        <v>20013.23</v>
      </c>
      <c r="AW4" s="13">
        <v>4407.6679999999997</v>
      </c>
      <c r="AX4" s="13">
        <v>5</v>
      </c>
      <c r="AZ4" s="13">
        <f t="shared" ref="AZ4:AZ28" si="0">$G4-$M4</f>
        <v>213.38900000000012</v>
      </c>
      <c r="BB4" s="13">
        <f t="shared" ref="BB4:BB28" si="1">$F4-$L4</f>
        <v>-0.65199999999822467</v>
      </c>
      <c r="BC4" s="13">
        <f t="shared" ref="BC4:BC28" si="2">($H4+$N4)/2</f>
        <v>5</v>
      </c>
      <c r="BE4" s="13">
        <f t="shared" ref="BE4:BE28" si="3">$S4-$Y4</f>
        <v>-6.0000000003128662E-3</v>
      </c>
      <c r="BG4" s="13">
        <f t="shared" ref="BG4:BG24" si="4">$R4-$X4</f>
        <v>214.38999999999942</v>
      </c>
      <c r="BH4" s="13">
        <f t="shared" ref="BH4:BH28" si="5">($T4+$Z4)/2</f>
        <v>5</v>
      </c>
      <c r="BJ4" s="13">
        <f t="shared" ref="BJ4:BJ28" si="6">$AE4-$AK4</f>
        <v>249.63200000000052</v>
      </c>
      <c r="BL4" s="13">
        <f t="shared" ref="BL4:BL28" si="7">$AD4-$AJ4</f>
        <v>0.5470000000022992</v>
      </c>
      <c r="BM4" s="13">
        <f t="shared" ref="BM4:BM28" si="8">($AL4+$AF4)/2</f>
        <v>5</v>
      </c>
      <c r="BO4" s="13">
        <f t="shared" ref="BO4:BO28" si="9">$AQ4-$AW4</f>
        <v>-0.16699999999946158</v>
      </c>
      <c r="BQ4" s="13">
        <f t="shared" ref="BQ4:BQ24" si="10">$AP4-$AV4</f>
        <v>254.8739999999998</v>
      </c>
      <c r="BR4" s="13">
        <f t="shared" ref="BR4:BR28" si="11">($AX4+$AR4)/2</f>
        <v>5</v>
      </c>
      <c r="BT4" s="13">
        <f t="shared" ref="BT4:BT28" si="12">$BJ4-$AZ4</f>
        <v>36.243000000000393</v>
      </c>
      <c r="BU4" s="13">
        <f t="shared" ref="BU4:BU28" si="13">($BM4+$BC4)/2</f>
        <v>5</v>
      </c>
      <c r="BW4" s="13">
        <f t="shared" ref="BW4:BW28" si="14">$BQ4-$BG4</f>
        <v>40.484000000000378</v>
      </c>
      <c r="BX4" s="13">
        <f t="shared" ref="BX4:BX28" si="15">($BR4+$BM4)/2</f>
        <v>5</v>
      </c>
      <c r="BZ4" s="13">
        <f t="shared" ref="BZ4:BZ28" si="16">$BT4-$BW4</f>
        <v>-4.2409999999999854</v>
      </c>
      <c r="CA4" s="13">
        <v>36.243000000000393</v>
      </c>
      <c r="CB4" s="13">
        <f t="shared" ref="CB4:CB28" si="17">(BU4+BX4)/2</f>
        <v>5</v>
      </c>
      <c r="CC4" s="13" t="s">
        <v>44</v>
      </c>
    </row>
    <row r="5" spans="1:81" s="15" customFormat="1" x14ac:dyDescent="0.2">
      <c r="A5" s="15" t="s">
        <v>15</v>
      </c>
      <c r="B5" s="15" t="s">
        <v>12</v>
      </c>
      <c r="D5" s="15">
        <v>-200.2</v>
      </c>
      <c r="E5" s="15">
        <v>171.8</v>
      </c>
      <c r="F5" s="15">
        <v>20341.758000000002</v>
      </c>
      <c r="G5" s="15">
        <v>4499.4589999999998</v>
      </c>
      <c r="H5" s="15">
        <v>5</v>
      </c>
      <c r="J5" s="15">
        <v>-203.2</v>
      </c>
      <c r="K5" s="15">
        <v>171.6</v>
      </c>
      <c r="L5" s="15">
        <v>20341.896000000001</v>
      </c>
      <c r="M5" s="15">
        <v>4284.8950000000004</v>
      </c>
      <c r="N5" s="15">
        <v>5</v>
      </c>
      <c r="P5" s="15">
        <v>-120</v>
      </c>
      <c r="Q5" s="15">
        <v>-108.8</v>
      </c>
      <c r="R5" s="15">
        <v>20342.123</v>
      </c>
      <c r="S5" s="15">
        <v>4392.9520000000002</v>
      </c>
      <c r="T5" s="15">
        <v>5</v>
      </c>
      <c r="V5" s="15">
        <v>-121.6</v>
      </c>
      <c r="W5" s="15">
        <v>-92.6</v>
      </c>
      <c r="X5" s="15">
        <v>20127.673999999999</v>
      </c>
      <c r="Y5" s="15">
        <v>4392.8239999999996</v>
      </c>
      <c r="Z5" s="15">
        <v>5</v>
      </c>
      <c r="AB5" s="15">
        <v>-208.2</v>
      </c>
      <c r="AC5" s="15">
        <v>170.4</v>
      </c>
      <c r="AD5" s="15">
        <v>20334.817999999999</v>
      </c>
      <c r="AE5" s="15">
        <v>4473.9979999999996</v>
      </c>
      <c r="AF5" s="15">
        <v>5</v>
      </c>
      <c r="AH5" s="15">
        <v>-209</v>
      </c>
      <c r="AI5" s="15">
        <v>170.8</v>
      </c>
      <c r="AJ5" s="15">
        <v>20335.065999999999</v>
      </c>
      <c r="AK5" s="15">
        <v>4225.0169999999998</v>
      </c>
      <c r="AL5" s="15">
        <v>5</v>
      </c>
      <c r="AN5" s="15">
        <v>-122.2</v>
      </c>
      <c r="AO5" s="15">
        <v>250.2</v>
      </c>
      <c r="AP5" s="15">
        <v>20335.375</v>
      </c>
      <c r="AQ5" s="15">
        <v>4349.7719999999999</v>
      </c>
      <c r="AR5" s="15">
        <v>5</v>
      </c>
      <c r="AT5" s="15">
        <v>-113.6</v>
      </c>
      <c r="AU5" s="15">
        <v>265</v>
      </c>
      <c r="AV5" s="15">
        <v>20084.863000000001</v>
      </c>
      <c r="AW5" s="15">
        <v>4349.9380000000001</v>
      </c>
      <c r="AX5" s="15">
        <v>5</v>
      </c>
      <c r="AZ5" s="15">
        <f t="shared" si="0"/>
        <v>214.5639999999994</v>
      </c>
      <c r="BB5" s="15">
        <f t="shared" si="1"/>
        <v>-0.13799999999901047</v>
      </c>
      <c r="BC5" s="15">
        <f t="shared" si="2"/>
        <v>5</v>
      </c>
      <c r="BE5" s="15">
        <f t="shared" si="3"/>
        <v>0.12800000000061118</v>
      </c>
      <c r="BG5" s="15">
        <f t="shared" si="4"/>
        <v>214.44900000000052</v>
      </c>
      <c r="BH5" s="15">
        <f t="shared" si="5"/>
        <v>5</v>
      </c>
      <c r="BJ5" s="15">
        <f t="shared" si="6"/>
        <v>248.98099999999977</v>
      </c>
      <c r="BL5" s="15">
        <f t="shared" si="7"/>
        <v>-0.24799999999959255</v>
      </c>
      <c r="BM5" s="15">
        <f t="shared" si="8"/>
        <v>5</v>
      </c>
      <c r="BO5" s="15">
        <f t="shared" si="9"/>
        <v>-0.16600000000016735</v>
      </c>
      <c r="BQ5" s="15">
        <f t="shared" si="10"/>
        <v>250.51199999999881</v>
      </c>
      <c r="BR5" s="15">
        <f t="shared" si="11"/>
        <v>5</v>
      </c>
      <c r="BT5" s="15">
        <f t="shared" si="12"/>
        <v>34.417000000000371</v>
      </c>
      <c r="BU5" s="15">
        <f t="shared" si="13"/>
        <v>5</v>
      </c>
      <c r="BW5" s="15">
        <f t="shared" si="14"/>
        <v>36.062999999998283</v>
      </c>
      <c r="BX5" s="15">
        <f t="shared" si="15"/>
        <v>5</v>
      </c>
      <c r="BZ5" s="15">
        <f t="shared" si="16"/>
        <v>-1.6459999999979118</v>
      </c>
      <c r="CA5" s="15">
        <f>(BT5+BW5)/2</f>
        <v>35.239999999999327</v>
      </c>
      <c r="CB5" s="16">
        <f t="shared" si="17"/>
        <v>5</v>
      </c>
    </row>
    <row r="6" spans="1:81" x14ac:dyDescent="0.2">
      <c r="A6" t="s">
        <v>16</v>
      </c>
      <c r="B6" t="s">
        <v>12</v>
      </c>
      <c r="D6">
        <v>-206.2</v>
      </c>
      <c r="E6">
        <v>178.6</v>
      </c>
      <c r="F6">
        <v>20661.891</v>
      </c>
      <c r="G6">
        <v>4795.049</v>
      </c>
      <c r="H6">
        <v>5</v>
      </c>
      <c r="J6">
        <v>-205.2</v>
      </c>
      <c r="K6">
        <v>179.6</v>
      </c>
      <c r="L6">
        <v>20662.072</v>
      </c>
      <c r="M6">
        <v>4583.1480000000001</v>
      </c>
      <c r="N6">
        <v>5</v>
      </c>
      <c r="P6">
        <v>-111.6</v>
      </c>
      <c r="Q6">
        <v>-88</v>
      </c>
      <c r="R6">
        <v>20661.951000000001</v>
      </c>
      <c r="S6">
        <v>4690.018</v>
      </c>
      <c r="T6">
        <v>5</v>
      </c>
      <c r="V6">
        <v>-113.6</v>
      </c>
      <c r="W6">
        <v>-99.2</v>
      </c>
      <c r="X6">
        <v>20448.447</v>
      </c>
      <c r="Y6">
        <v>4689.9880000000003</v>
      </c>
      <c r="Z6">
        <v>5</v>
      </c>
      <c r="AB6">
        <v>-212.6</v>
      </c>
      <c r="AC6">
        <v>178.8</v>
      </c>
      <c r="AD6">
        <v>20629.984</v>
      </c>
      <c r="AE6">
        <v>4764.3360000000002</v>
      </c>
      <c r="AF6">
        <v>5</v>
      </c>
      <c r="AH6">
        <v>-213</v>
      </c>
      <c r="AI6">
        <v>181</v>
      </c>
      <c r="AJ6">
        <v>20630.486000000001</v>
      </c>
      <c r="AK6">
        <v>4521.4110000000001</v>
      </c>
      <c r="AL6">
        <v>5</v>
      </c>
      <c r="AN6">
        <v>-112.2</v>
      </c>
      <c r="AO6">
        <v>268.2</v>
      </c>
      <c r="AP6">
        <v>20629.898000000001</v>
      </c>
      <c r="AQ6">
        <v>4643.3850000000002</v>
      </c>
      <c r="AR6">
        <v>5</v>
      </c>
      <c r="AT6">
        <v>-105.6</v>
      </c>
      <c r="AU6">
        <v>258</v>
      </c>
      <c r="AV6">
        <v>20386.434000000001</v>
      </c>
      <c r="AW6">
        <v>4643.4560000000001</v>
      </c>
      <c r="AX6">
        <v>5</v>
      </c>
      <c r="AZ6">
        <f t="shared" si="0"/>
        <v>211.90099999999984</v>
      </c>
      <c r="BB6">
        <f t="shared" si="1"/>
        <v>-0.18100000000049477</v>
      </c>
      <c r="BC6">
        <f t="shared" si="2"/>
        <v>5</v>
      </c>
      <c r="BE6">
        <f t="shared" si="3"/>
        <v>2.9999999999745341E-2</v>
      </c>
      <c r="BG6">
        <f t="shared" si="4"/>
        <v>213.50400000000081</v>
      </c>
      <c r="BH6">
        <f t="shared" si="5"/>
        <v>5</v>
      </c>
      <c r="BJ6">
        <f t="shared" si="6"/>
        <v>242.92500000000018</v>
      </c>
      <c r="BL6">
        <f t="shared" si="7"/>
        <v>-0.50200000000040745</v>
      </c>
      <c r="BM6">
        <f t="shared" si="8"/>
        <v>5</v>
      </c>
      <c r="BO6">
        <f t="shared" si="9"/>
        <v>-7.0999999999912689E-2</v>
      </c>
      <c r="BQ6">
        <f t="shared" si="10"/>
        <v>243.46399999999994</v>
      </c>
      <c r="BR6">
        <f t="shared" si="11"/>
        <v>5</v>
      </c>
      <c r="BT6">
        <f t="shared" si="12"/>
        <v>31.024000000000342</v>
      </c>
      <c r="BU6">
        <f t="shared" si="13"/>
        <v>5</v>
      </c>
      <c r="BW6">
        <f t="shared" si="14"/>
        <v>29.959999999999127</v>
      </c>
      <c r="BX6">
        <f t="shared" si="15"/>
        <v>5</v>
      </c>
      <c r="BZ6">
        <f t="shared" si="16"/>
        <v>1.0640000000012151</v>
      </c>
      <c r="CA6">
        <f t="shared" ref="CA6:CA8" si="18">(BT6+BW6)/2</f>
        <v>30.491999999999734</v>
      </c>
      <c r="CB6" s="6">
        <f t="shared" si="17"/>
        <v>5</v>
      </c>
    </row>
    <row r="7" spans="1:81" x14ac:dyDescent="0.2">
      <c r="A7" t="s">
        <v>17</v>
      </c>
      <c r="B7" t="s">
        <v>12</v>
      </c>
      <c r="D7">
        <v>-199</v>
      </c>
      <c r="E7">
        <v>174.2</v>
      </c>
      <c r="F7">
        <v>20740.315999999999</v>
      </c>
      <c r="G7">
        <v>4643.7290000000003</v>
      </c>
      <c r="H7">
        <v>5</v>
      </c>
      <c r="J7">
        <v>-198.8</v>
      </c>
      <c r="K7">
        <v>178.4</v>
      </c>
      <c r="L7">
        <v>20740.971000000001</v>
      </c>
      <c r="M7">
        <v>4430.6049999999996</v>
      </c>
      <c r="N7">
        <v>5</v>
      </c>
      <c r="P7">
        <v>-113.6</v>
      </c>
      <c r="Q7">
        <v>-94</v>
      </c>
      <c r="R7">
        <v>20740.723000000002</v>
      </c>
      <c r="S7">
        <v>4538.4790000000003</v>
      </c>
      <c r="T7">
        <v>5</v>
      </c>
      <c r="V7">
        <v>-113.6</v>
      </c>
      <c r="W7">
        <v>-85.2</v>
      </c>
      <c r="X7">
        <v>20526.666000000001</v>
      </c>
      <c r="Y7">
        <v>4538.4309999999996</v>
      </c>
      <c r="Z7">
        <v>5</v>
      </c>
      <c r="AB7">
        <v>-201.6</v>
      </c>
      <c r="AC7">
        <v>178.8</v>
      </c>
      <c r="AD7">
        <v>20724.368999999999</v>
      </c>
      <c r="AE7">
        <v>4605.7820000000002</v>
      </c>
      <c r="AF7">
        <v>5</v>
      </c>
      <c r="AH7">
        <v>-205.8</v>
      </c>
      <c r="AI7">
        <v>181</v>
      </c>
      <c r="AJ7">
        <v>20724.812000000002</v>
      </c>
      <c r="AK7">
        <v>4367.7439999999997</v>
      </c>
      <c r="AL7">
        <v>5</v>
      </c>
      <c r="AN7">
        <v>-114.6</v>
      </c>
      <c r="AO7">
        <v>264.2</v>
      </c>
      <c r="AP7">
        <v>20724.298999999999</v>
      </c>
      <c r="AQ7">
        <v>4487.375</v>
      </c>
      <c r="AR7">
        <v>5</v>
      </c>
      <c r="AT7">
        <v>-105.6</v>
      </c>
      <c r="AU7">
        <v>275</v>
      </c>
      <c r="AV7">
        <v>20485.879000000001</v>
      </c>
      <c r="AW7">
        <v>4487.3580000000002</v>
      </c>
      <c r="AX7">
        <v>5</v>
      </c>
      <c r="AZ7">
        <f t="shared" si="0"/>
        <v>213.12400000000071</v>
      </c>
      <c r="BB7">
        <f t="shared" si="1"/>
        <v>-0.65500000000247383</v>
      </c>
      <c r="BC7">
        <f t="shared" si="2"/>
        <v>5</v>
      </c>
      <c r="BE7">
        <f t="shared" si="3"/>
        <v>4.800000000068394E-2</v>
      </c>
      <c r="BG7">
        <f t="shared" si="4"/>
        <v>214.0570000000007</v>
      </c>
      <c r="BH7">
        <f t="shared" si="5"/>
        <v>5</v>
      </c>
      <c r="BJ7">
        <f t="shared" si="6"/>
        <v>238.03800000000047</v>
      </c>
      <c r="BL7">
        <f t="shared" si="7"/>
        <v>-0.44300000000293949</v>
      </c>
      <c r="BM7">
        <f t="shared" si="8"/>
        <v>5</v>
      </c>
      <c r="BO7">
        <f t="shared" si="9"/>
        <v>1.6999999999825377E-2</v>
      </c>
      <c r="BQ7">
        <f t="shared" si="10"/>
        <v>238.41999999999825</v>
      </c>
      <c r="BR7">
        <f t="shared" si="11"/>
        <v>5</v>
      </c>
      <c r="BT7">
        <f t="shared" si="12"/>
        <v>24.91399999999976</v>
      </c>
      <c r="BU7">
        <f t="shared" si="13"/>
        <v>5</v>
      </c>
      <c r="BW7">
        <f t="shared" si="14"/>
        <v>24.362999999997555</v>
      </c>
      <c r="BX7">
        <f t="shared" si="15"/>
        <v>5</v>
      </c>
      <c r="BZ7">
        <f t="shared" si="16"/>
        <v>0.55100000000220462</v>
      </c>
      <c r="CA7">
        <f t="shared" si="18"/>
        <v>24.638499999998658</v>
      </c>
      <c r="CB7" s="6">
        <f t="shared" si="17"/>
        <v>5</v>
      </c>
    </row>
    <row r="8" spans="1:81" x14ac:dyDescent="0.2">
      <c r="A8" t="s">
        <v>18</v>
      </c>
      <c r="B8" t="s">
        <v>12</v>
      </c>
      <c r="D8">
        <v>-205.4</v>
      </c>
      <c r="E8">
        <v>170.2</v>
      </c>
      <c r="F8">
        <v>20913.187999999998</v>
      </c>
      <c r="G8">
        <v>4748.5420000000004</v>
      </c>
      <c r="H8">
        <v>5</v>
      </c>
      <c r="J8">
        <v>-206.4</v>
      </c>
      <c r="K8">
        <v>170.8</v>
      </c>
      <c r="L8">
        <v>20913.311000000002</v>
      </c>
      <c r="M8">
        <v>4534.2389999999996</v>
      </c>
      <c r="N8">
        <v>5</v>
      </c>
      <c r="P8">
        <v>-113.6</v>
      </c>
      <c r="Q8">
        <v>-91.2</v>
      </c>
      <c r="R8">
        <v>20913.831999999999</v>
      </c>
      <c r="S8">
        <v>4642.4080000000004</v>
      </c>
      <c r="T8">
        <v>5</v>
      </c>
      <c r="V8">
        <v>-113.6</v>
      </c>
      <c r="W8">
        <v>-98.8</v>
      </c>
      <c r="X8">
        <v>20698.574000000001</v>
      </c>
      <c r="Y8">
        <v>4642.4040000000005</v>
      </c>
      <c r="Z8">
        <v>5</v>
      </c>
      <c r="AB8">
        <v>-210.6</v>
      </c>
      <c r="AC8">
        <v>168</v>
      </c>
      <c r="AD8">
        <v>20898.613000000001</v>
      </c>
      <c r="AE8">
        <v>4701.6790000000001</v>
      </c>
      <c r="AF8">
        <v>5</v>
      </c>
      <c r="AH8">
        <v>-212</v>
      </c>
      <c r="AI8">
        <v>167.8</v>
      </c>
      <c r="AJ8">
        <v>20898.687999999998</v>
      </c>
      <c r="AK8">
        <v>4484.3149999999996</v>
      </c>
      <c r="AL8">
        <v>5</v>
      </c>
      <c r="AN8">
        <v>-117</v>
      </c>
      <c r="AO8">
        <v>265.39999999999998</v>
      </c>
      <c r="AP8">
        <v>20899.208999999999</v>
      </c>
      <c r="AQ8">
        <v>4592.9669999999996</v>
      </c>
      <c r="AR8">
        <v>5</v>
      </c>
      <c r="AT8">
        <v>-105.6</v>
      </c>
      <c r="AU8">
        <v>258</v>
      </c>
      <c r="AV8">
        <v>20680.91</v>
      </c>
      <c r="AW8">
        <v>4593.2830000000004</v>
      </c>
      <c r="AX8">
        <v>3</v>
      </c>
      <c r="AZ8">
        <f t="shared" si="0"/>
        <v>214.30300000000079</v>
      </c>
      <c r="BB8">
        <f t="shared" si="1"/>
        <v>-0.12300000000323053</v>
      </c>
      <c r="BC8">
        <f t="shared" si="2"/>
        <v>5</v>
      </c>
      <c r="BE8">
        <f t="shared" si="3"/>
        <v>3.9999999999054126E-3</v>
      </c>
      <c r="BG8">
        <f t="shared" si="4"/>
        <v>215.25799999999799</v>
      </c>
      <c r="BH8">
        <f t="shared" si="5"/>
        <v>5</v>
      </c>
      <c r="BJ8">
        <f t="shared" si="6"/>
        <v>217.36400000000049</v>
      </c>
      <c r="BL8">
        <f t="shared" si="7"/>
        <v>-7.4999999997089617E-2</v>
      </c>
      <c r="BM8">
        <f t="shared" si="8"/>
        <v>5</v>
      </c>
      <c r="BO8">
        <f t="shared" si="9"/>
        <v>-0.31600000000071304</v>
      </c>
      <c r="BQ8">
        <f t="shared" si="10"/>
        <v>218.29899999999907</v>
      </c>
      <c r="BR8">
        <f t="shared" si="11"/>
        <v>4</v>
      </c>
      <c r="BT8">
        <f t="shared" si="12"/>
        <v>3.0609999999996944</v>
      </c>
      <c r="BU8">
        <f t="shared" si="13"/>
        <v>5</v>
      </c>
      <c r="BW8">
        <f t="shared" si="14"/>
        <v>3.0410000000010768</v>
      </c>
      <c r="BX8">
        <f t="shared" si="15"/>
        <v>4.5</v>
      </c>
      <c r="BZ8">
        <f t="shared" si="16"/>
        <v>1.9999999998617568E-2</v>
      </c>
      <c r="CA8">
        <f t="shared" si="18"/>
        <v>3.0510000000003856</v>
      </c>
      <c r="CB8" s="6">
        <f t="shared" si="17"/>
        <v>4.75</v>
      </c>
    </row>
    <row r="9" spans="1:81" s="14" customFormat="1" x14ac:dyDescent="0.2">
      <c r="A9" s="14" t="s">
        <v>19</v>
      </c>
      <c r="B9" s="14" t="s">
        <v>21</v>
      </c>
      <c r="D9" s="14">
        <v>-200.6</v>
      </c>
      <c r="E9" s="14">
        <v>170.2</v>
      </c>
      <c r="F9" s="14">
        <v>20938.043000000001</v>
      </c>
      <c r="G9" s="14">
        <v>4538.7250000000004</v>
      </c>
      <c r="H9" s="14">
        <v>4</v>
      </c>
      <c r="J9" s="14">
        <v>-198.4</v>
      </c>
      <c r="K9" s="14">
        <v>170.8</v>
      </c>
      <c r="L9" s="14">
        <v>20938.008000000002</v>
      </c>
      <c r="M9" s="14">
        <v>4360.3580000000002</v>
      </c>
      <c r="N9" s="14">
        <v>4</v>
      </c>
      <c r="P9" s="14">
        <v>-113.6</v>
      </c>
      <c r="Q9" s="14">
        <v>-101.2</v>
      </c>
      <c r="R9" s="14">
        <v>20939.023000000001</v>
      </c>
      <c r="S9" s="14">
        <v>4450.924</v>
      </c>
      <c r="T9" s="14">
        <v>4</v>
      </c>
      <c r="V9" s="14">
        <v>-113.6</v>
      </c>
      <c r="W9" s="14">
        <v>-98.8</v>
      </c>
      <c r="X9" s="14">
        <v>20756.601999999999</v>
      </c>
      <c r="Y9" s="14">
        <v>4450.8890000000001</v>
      </c>
      <c r="Z9" s="14">
        <v>4</v>
      </c>
      <c r="AB9" s="14">
        <v>-215</v>
      </c>
      <c r="AC9" s="14">
        <v>167.2</v>
      </c>
      <c r="AD9" s="14">
        <v>20916.43</v>
      </c>
      <c r="AE9" s="14">
        <v>4509.9440000000004</v>
      </c>
      <c r="AF9" s="14">
        <v>3</v>
      </c>
      <c r="AH9" s="14">
        <v>-203.6</v>
      </c>
      <c r="AI9" s="14">
        <v>173.8</v>
      </c>
      <c r="AJ9" s="14">
        <v>20918.275000000001</v>
      </c>
      <c r="AK9" s="14">
        <v>4303.3360000000002</v>
      </c>
      <c r="AL9" s="14">
        <v>3</v>
      </c>
      <c r="AN9" s="14">
        <v>-117</v>
      </c>
      <c r="AO9" s="14">
        <v>255.4</v>
      </c>
      <c r="AP9" s="14">
        <v>20917.609</v>
      </c>
      <c r="AQ9" s="17" t="s">
        <v>29</v>
      </c>
      <c r="AR9" s="14">
        <v>3</v>
      </c>
      <c r="AT9" s="14">
        <v>-120.6</v>
      </c>
      <c r="AU9" s="14">
        <v>258</v>
      </c>
      <c r="AV9" s="14">
        <v>20695.648000000001</v>
      </c>
      <c r="AW9" s="14">
        <v>4405.2020000000002</v>
      </c>
      <c r="AX9" s="14">
        <v>2</v>
      </c>
      <c r="AZ9" s="14">
        <f t="shared" si="0"/>
        <v>178.36700000000019</v>
      </c>
      <c r="BB9" s="14">
        <f t="shared" si="1"/>
        <v>3.4999999999854481E-2</v>
      </c>
      <c r="BC9" s="14">
        <f t="shared" si="2"/>
        <v>4</v>
      </c>
      <c r="BE9" s="14">
        <f t="shared" si="3"/>
        <v>3.4999999999854481E-2</v>
      </c>
      <c r="BG9" s="14">
        <f t="shared" si="4"/>
        <v>182.4210000000021</v>
      </c>
      <c r="BH9" s="14">
        <f t="shared" si="5"/>
        <v>4</v>
      </c>
      <c r="BJ9" s="14">
        <f t="shared" si="6"/>
        <v>206.60800000000017</v>
      </c>
      <c r="BL9" s="14">
        <f t="shared" si="7"/>
        <v>-1.8450000000011642</v>
      </c>
      <c r="BM9" s="14">
        <f t="shared" si="8"/>
        <v>3</v>
      </c>
      <c r="BO9" s="14">
        <f>4408.83-4405.202</f>
        <v>3.6279999999997017</v>
      </c>
      <c r="BQ9" s="14">
        <f t="shared" si="10"/>
        <v>221.96099999999933</v>
      </c>
      <c r="BR9" s="14">
        <f t="shared" si="11"/>
        <v>2.5</v>
      </c>
      <c r="BT9" s="14">
        <f t="shared" si="12"/>
        <v>28.240999999999985</v>
      </c>
      <c r="BU9" s="14">
        <f t="shared" si="13"/>
        <v>3.5</v>
      </c>
      <c r="BW9" s="14">
        <f t="shared" si="14"/>
        <v>39.539999999997235</v>
      </c>
      <c r="BX9" s="14">
        <f t="shared" si="15"/>
        <v>2.75</v>
      </c>
      <c r="BZ9" s="14">
        <f t="shared" si="16"/>
        <v>-11.29899999999725</v>
      </c>
      <c r="CA9" s="14">
        <v>28.240999999999985</v>
      </c>
      <c r="CB9" s="14">
        <v>3.5</v>
      </c>
      <c r="CC9" s="14" t="s">
        <v>43</v>
      </c>
    </row>
    <row r="10" spans="1:81" s="13" customFormat="1" x14ac:dyDescent="0.2">
      <c r="A10" s="13" t="s">
        <v>20</v>
      </c>
      <c r="B10" s="13" t="s">
        <v>21</v>
      </c>
      <c r="D10" s="13">
        <v>-203.4</v>
      </c>
      <c r="E10" s="13">
        <v>174.2</v>
      </c>
      <c r="F10" s="13">
        <v>21094.373</v>
      </c>
      <c r="G10" s="13">
        <v>4621.1350000000002</v>
      </c>
      <c r="H10" s="13">
        <v>4</v>
      </c>
      <c r="J10" s="13">
        <v>-203.4</v>
      </c>
      <c r="K10" s="13">
        <v>176</v>
      </c>
      <c r="L10" s="13">
        <v>21094.923999999999</v>
      </c>
      <c r="M10" s="13">
        <v>4441.9799999999996</v>
      </c>
      <c r="N10" s="13">
        <v>4</v>
      </c>
      <c r="P10" s="13">
        <v>-118</v>
      </c>
      <c r="Q10" s="13">
        <v>-101.2</v>
      </c>
      <c r="R10" s="13">
        <v>21094.164000000001</v>
      </c>
      <c r="S10" s="13">
        <v>4532.732</v>
      </c>
      <c r="T10" s="13">
        <v>4</v>
      </c>
      <c r="V10" s="13">
        <v>-113.6</v>
      </c>
      <c r="W10" s="13">
        <v>-90</v>
      </c>
      <c r="X10" s="13">
        <v>20915.416000000001</v>
      </c>
      <c r="Y10" s="13">
        <v>4533.4380000000001</v>
      </c>
      <c r="Z10" s="13">
        <v>4</v>
      </c>
      <c r="AB10" s="13">
        <v>-213.6</v>
      </c>
      <c r="AC10" s="13">
        <v>174</v>
      </c>
      <c r="AD10" s="13">
        <v>21075.9</v>
      </c>
      <c r="AE10" s="13">
        <v>4580.0020000000004</v>
      </c>
      <c r="AF10" s="13">
        <v>3</v>
      </c>
      <c r="AH10" s="13">
        <v>-213.6</v>
      </c>
      <c r="AI10" s="13">
        <v>173.8</v>
      </c>
      <c r="AJ10" s="13">
        <v>21076.870999999999</v>
      </c>
      <c r="AK10" s="13">
        <v>4376.5720000000001</v>
      </c>
      <c r="AL10" s="13">
        <v>3</v>
      </c>
      <c r="AN10" s="13">
        <v>-127</v>
      </c>
      <c r="AO10" s="13">
        <v>262.39999999999998</v>
      </c>
      <c r="AP10" s="13">
        <v>21077.465</v>
      </c>
      <c r="AQ10" s="13">
        <v>4478.1040000000003</v>
      </c>
      <c r="AR10" s="13">
        <v>3</v>
      </c>
      <c r="AT10" s="13">
        <v>-115.6</v>
      </c>
      <c r="AU10" s="13">
        <v>268</v>
      </c>
      <c r="AV10" s="13">
        <v>20864.57</v>
      </c>
      <c r="AW10" s="13">
        <v>4480.9679999999998</v>
      </c>
      <c r="AX10" s="13">
        <v>3</v>
      </c>
      <c r="AZ10" s="13">
        <f t="shared" si="0"/>
        <v>179.15500000000065</v>
      </c>
      <c r="BB10" s="13">
        <f t="shared" si="1"/>
        <v>-0.55099999999947613</v>
      </c>
      <c r="BC10" s="13">
        <f t="shared" si="2"/>
        <v>4</v>
      </c>
      <c r="BE10" s="13">
        <f t="shared" si="3"/>
        <v>-0.70600000000013097</v>
      </c>
      <c r="BG10" s="13">
        <f t="shared" si="4"/>
        <v>178.74799999999959</v>
      </c>
      <c r="BH10" s="13">
        <f t="shared" si="5"/>
        <v>4</v>
      </c>
      <c r="BJ10" s="13">
        <f t="shared" si="6"/>
        <v>203.43000000000029</v>
      </c>
      <c r="BL10" s="13">
        <f t="shared" si="7"/>
        <v>-0.9709999999977299</v>
      </c>
      <c r="BM10" s="13">
        <f t="shared" si="8"/>
        <v>3</v>
      </c>
      <c r="BO10" s="13">
        <f t="shared" si="9"/>
        <v>-2.863999999999578</v>
      </c>
      <c r="BQ10" s="13">
        <f>$AP10-$AV10</f>
        <v>212.89500000000044</v>
      </c>
      <c r="BR10" s="13">
        <f t="shared" si="11"/>
        <v>3</v>
      </c>
      <c r="BT10" s="13">
        <f t="shared" si="12"/>
        <v>24.274999999999636</v>
      </c>
      <c r="BU10" s="13">
        <f t="shared" si="13"/>
        <v>3.5</v>
      </c>
      <c r="BW10" s="13">
        <f t="shared" si="14"/>
        <v>34.147000000000844</v>
      </c>
      <c r="BX10" s="13">
        <f t="shared" si="15"/>
        <v>3</v>
      </c>
      <c r="BZ10" s="13">
        <f t="shared" si="16"/>
        <v>-9.8720000000012078</v>
      </c>
      <c r="CA10" s="13">
        <v>24.274999999999636</v>
      </c>
      <c r="CB10" s="13">
        <v>3.5</v>
      </c>
      <c r="CC10" s="13" t="s">
        <v>42</v>
      </c>
    </row>
    <row r="11" spans="1:81" x14ac:dyDescent="0.2">
      <c r="CA11" s="6"/>
      <c r="CB11" s="6"/>
    </row>
    <row r="12" spans="1:81" x14ac:dyDescent="0.2">
      <c r="A12" t="s">
        <v>18</v>
      </c>
      <c r="B12" t="s">
        <v>23</v>
      </c>
      <c r="D12">
        <v>-30</v>
      </c>
      <c r="E12">
        <v>175.5</v>
      </c>
      <c r="F12">
        <v>13170.117</v>
      </c>
      <c r="G12">
        <v>3335.2979999999998</v>
      </c>
      <c r="H12">
        <v>5</v>
      </c>
      <c r="J12">
        <v>-29</v>
      </c>
      <c r="K12">
        <v>175</v>
      </c>
      <c r="L12">
        <v>13170.037</v>
      </c>
      <c r="M12">
        <v>3171.1060000000002</v>
      </c>
      <c r="N12">
        <v>5</v>
      </c>
      <c r="P12">
        <v>65.400000000000006</v>
      </c>
      <c r="Q12">
        <v>-90</v>
      </c>
      <c r="R12">
        <v>13170.297</v>
      </c>
      <c r="S12">
        <v>3255.6930000000002</v>
      </c>
      <c r="T12">
        <v>5</v>
      </c>
      <c r="V12">
        <v>65</v>
      </c>
      <c r="W12">
        <v>-93</v>
      </c>
      <c r="X12">
        <v>13005.244000000001</v>
      </c>
      <c r="Y12">
        <v>3255.7950000000001</v>
      </c>
      <c r="Z12">
        <v>5</v>
      </c>
      <c r="AB12">
        <v>-34</v>
      </c>
      <c r="AC12">
        <v>179</v>
      </c>
      <c r="AD12">
        <v>13156.928</v>
      </c>
      <c r="AE12">
        <v>3288.8180000000002</v>
      </c>
      <c r="AF12">
        <v>5</v>
      </c>
      <c r="AH12">
        <v>-22.4</v>
      </c>
      <c r="AI12">
        <v>174.4</v>
      </c>
      <c r="AJ12">
        <v>13156.919</v>
      </c>
      <c r="AK12">
        <v>3120.2249999999999</v>
      </c>
      <c r="AL12">
        <v>5</v>
      </c>
      <c r="AN12">
        <v>74</v>
      </c>
      <c r="AO12">
        <v>267</v>
      </c>
      <c r="AP12">
        <v>12987.773999999999</v>
      </c>
      <c r="AQ12">
        <v>3206.73</v>
      </c>
      <c r="AR12">
        <v>5</v>
      </c>
      <c r="AT12">
        <v>75.2</v>
      </c>
      <c r="AU12">
        <v>270.2</v>
      </c>
      <c r="AV12">
        <v>13156.616</v>
      </c>
      <c r="AW12">
        <v>3206.7910000000002</v>
      </c>
      <c r="AX12">
        <v>5</v>
      </c>
      <c r="AZ12">
        <f t="shared" si="0"/>
        <v>164.19199999999955</v>
      </c>
      <c r="BB12">
        <f t="shared" si="1"/>
        <v>7.999999999992724E-2</v>
      </c>
      <c r="BC12">
        <f t="shared" si="2"/>
        <v>5</v>
      </c>
      <c r="BE12">
        <f t="shared" si="3"/>
        <v>-0.10199999999986176</v>
      </c>
      <c r="BG12">
        <f t="shared" si="4"/>
        <v>165.05299999999988</v>
      </c>
      <c r="BH12">
        <f t="shared" si="5"/>
        <v>5</v>
      </c>
      <c r="BJ12">
        <f t="shared" si="6"/>
        <v>168.5930000000003</v>
      </c>
      <c r="BL12">
        <f t="shared" si="7"/>
        <v>9.0000000000145519E-3</v>
      </c>
      <c r="BM12">
        <f t="shared" si="8"/>
        <v>5</v>
      </c>
      <c r="BO12">
        <f t="shared" si="9"/>
        <v>-6.1000000000149157E-2</v>
      </c>
      <c r="BQ12">
        <f>-($AP12-$AV12)</f>
        <v>168.84200000000055</v>
      </c>
      <c r="BR12">
        <f t="shared" si="11"/>
        <v>5</v>
      </c>
      <c r="BT12">
        <f t="shared" si="12"/>
        <v>4.4010000000007494</v>
      </c>
      <c r="BU12">
        <f t="shared" si="13"/>
        <v>5</v>
      </c>
      <c r="BW12">
        <f t="shared" si="14"/>
        <v>3.7890000000006694</v>
      </c>
      <c r="BX12">
        <f t="shared" si="15"/>
        <v>5</v>
      </c>
      <c r="BZ12">
        <f t="shared" si="16"/>
        <v>0.61200000000008004</v>
      </c>
      <c r="CA12">
        <f>(BT12+BW12)/2</f>
        <v>4.0950000000007094</v>
      </c>
      <c r="CB12" s="6">
        <f t="shared" si="17"/>
        <v>5</v>
      </c>
    </row>
    <row r="13" spans="1:81" x14ac:dyDescent="0.2">
      <c r="A13" t="s">
        <v>17</v>
      </c>
      <c r="B13" t="s">
        <v>23</v>
      </c>
      <c r="D13">
        <v>-30</v>
      </c>
      <c r="E13">
        <v>178.5</v>
      </c>
      <c r="F13">
        <v>13229.237999999999</v>
      </c>
      <c r="G13">
        <v>3338.63</v>
      </c>
      <c r="H13">
        <v>5</v>
      </c>
      <c r="J13">
        <v>-29</v>
      </c>
      <c r="K13">
        <v>175</v>
      </c>
      <c r="L13">
        <v>13228.866</v>
      </c>
      <c r="M13">
        <v>3171.6149999999998</v>
      </c>
      <c r="N13">
        <v>5</v>
      </c>
      <c r="P13">
        <v>65.400000000000006</v>
      </c>
      <c r="Q13">
        <v>-86</v>
      </c>
      <c r="R13">
        <v>13229.546</v>
      </c>
      <c r="S13">
        <v>3257.5590000000002</v>
      </c>
      <c r="T13">
        <v>5</v>
      </c>
      <c r="V13">
        <v>65</v>
      </c>
      <c r="W13">
        <v>-97.8</v>
      </c>
      <c r="X13">
        <v>13061.316000000001</v>
      </c>
      <c r="Y13">
        <v>3257.6460000000002</v>
      </c>
      <c r="Z13">
        <v>5</v>
      </c>
      <c r="AB13">
        <v>-34</v>
      </c>
      <c r="AC13">
        <v>179</v>
      </c>
      <c r="AD13">
        <v>13215.203</v>
      </c>
      <c r="AE13">
        <v>3287.6410000000001</v>
      </c>
      <c r="AF13">
        <v>5</v>
      </c>
      <c r="AH13">
        <v>-22.4</v>
      </c>
      <c r="AI13">
        <v>174.4</v>
      </c>
      <c r="AJ13">
        <v>13214.721</v>
      </c>
      <c r="AK13">
        <v>3118.8339999999998</v>
      </c>
      <c r="AL13">
        <v>5</v>
      </c>
      <c r="AN13">
        <v>74</v>
      </c>
      <c r="AO13">
        <v>267</v>
      </c>
      <c r="AP13">
        <v>13046.272999999999</v>
      </c>
      <c r="AQ13">
        <v>3205.46</v>
      </c>
      <c r="AR13">
        <v>5</v>
      </c>
      <c r="AT13">
        <v>75.2</v>
      </c>
      <c r="AU13">
        <v>270.2</v>
      </c>
      <c r="AV13">
        <v>13215.102000000001</v>
      </c>
      <c r="AW13">
        <v>3205.413</v>
      </c>
      <c r="AX13">
        <v>5</v>
      </c>
      <c r="AZ13">
        <f t="shared" si="0"/>
        <v>167.01500000000033</v>
      </c>
      <c r="BB13">
        <f t="shared" si="1"/>
        <v>0.37199999999938882</v>
      </c>
      <c r="BC13">
        <f t="shared" si="2"/>
        <v>5</v>
      </c>
      <c r="BE13">
        <f t="shared" si="3"/>
        <v>-8.6999999999989086E-2</v>
      </c>
      <c r="BG13">
        <f t="shared" si="4"/>
        <v>168.22999999999956</v>
      </c>
      <c r="BH13">
        <f t="shared" si="5"/>
        <v>5</v>
      </c>
      <c r="BJ13">
        <f t="shared" si="6"/>
        <v>168.80700000000024</v>
      </c>
      <c r="BL13">
        <f t="shared" si="7"/>
        <v>0.4819999999999709</v>
      </c>
      <c r="BM13">
        <f t="shared" si="8"/>
        <v>5</v>
      </c>
      <c r="BO13">
        <f t="shared" si="9"/>
        <v>4.7000000000025466E-2</v>
      </c>
      <c r="BQ13">
        <f t="shared" ref="BQ13:BQ18" si="19">-($AP13-$AV13)</f>
        <v>168.82900000000154</v>
      </c>
      <c r="BR13">
        <f t="shared" si="11"/>
        <v>5</v>
      </c>
      <c r="BT13">
        <f t="shared" si="12"/>
        <v>1.7919999999999163</v>
      </c>
      <c r="BU13">
        <f t="shared" si="13"/>
        <v>5</v>
      </c>
      <c r="BW13">
        <f t="shared" si="14"/>
        <v>0.59900000000197906</v>
      </c>
      <c r="BX13">
        <f t="shared" si="15"/>
        <v>5</v>
      </c>
      <c r="BZ13">
        <f t="shared" si="16"/>
        <v>1.1929999999979373</v>
      </c>
      <c r="CA13">
        <f t="shared" ref="CA13:CA18" si="20">(BT13+BW13)/2</f>
        <v>1.1955000000009477</v>
      </c>
      <c r="CB13" s="6">
        <f t="shared" si="17"/>
        <v>5</v>
      </c>
    </row>
    <row r="14" spans="1:81" x14ac:dyDescent="0.2">
      <c r="A14" t="s">
        <v>16</v>
      </c>
      <c r="B14" t="s">
        <v>23</v>
      </c>
      <c r="D14">
        <v>-22</v>
      </c>
      <c r="E14">
        <v>178.5</v>
      </c>
      <c r="F14">
        <v>13161.396000000001</v>
      </c>
      <c r="G14">
        <v>3591.7159999999999</v>
      </c>
      <c r="H14">
        <v>5</v>
      </c>
      <c r="J14">
        <v>-29</v>
      </c>
      <c r="K14">
        <v>175</v>
      </c>
      <c r="L14">
        <v>13160.968000000001</v>
      </c>
      <c r="M14">
        <v>3421.9569999999999</v>
      </c>
      <c r="N14">
        <v>5</v>
      </c>
      <c r="P14">
        <v>65.400000000000006</v>
      </c>
      <c r="Q14">
        <v>-91</v>
      </c>
      <c r="R14">
        <v>13161.300999999999</v>
      </c>
      <c r="S14">
        <v>3509.7530000000002</v>
      </c>
      <c r="T14">
        <v>5</v>
      </c>
      <c r="V14">
        <v>69</v>
      </c>
      <c r="W14">
        <v>-90.8</v>
      </c>
      <c r="X14" s="3">
        <v>12992.013000000001</v>
      </c>
      <c r="Y14">
        <v>3510.0079999999998</v>
      </c>
      <c r="Z14">
        <v>5</v>
      </c>
      <c r="AB14">
        <v>-25</v>
      </c>
      <c r="AC14">
        <v>176</v>
      </c>
      <c r="AD14">
        <v>13132.603999999999</v>
      </c>
      <c r="AE14">
        <v>3551.7240000000002</v>
      </c>
      <c r="AF14">
        <v>5</v>
      </c>
      <c r="AH14">
        <v>-10.4</v>
      </c>
      <c r="AI14">
        <v>174.4</v>
      </c>
      <c r="AJ14">
        <v>13132.597</v>
      </c>
      <c r="AK14">
        <v>3369.7919999999999</v>
      </c>
      <c r="AL14">
        <v>5</v>
      </c>
      <c r="AN14">
        <v>79</v>
      </c>
      <c r="AO14">
        <v>271</v>
      </c>
      <c r="AP14">
        <v>12949.915999999999</v>
      </c>
      <c r="AQ14">
        <v>3462.7289999999998</v>
      </c>
      <c r="AR14">
        <v>5</v>
      </c>
      <c r="AT14">
        <v>75.2</v>
      </c>
      <c r="AU14">
        <v>270.2</v>
      </c>
      <c r="AV14">
        <v>13133.24</v>
      </c>
      <c r="AW14">
        <v>3462.4209999999998</v>
      </c>
      <c r="AX14">
        <v>4</v>
      </c>
      <c r="AZ14">
        <f t="shared" si="0"/>
        <v>169.75900000000001</v>
      </c>
      <c r="BB14">
        <f t="shared" si="1"/>
        <v>0.42799999999988358</v>
      </c>
      <c r="BC14">
        <f t="shared" si="2"/>
        <v>5</v>
      </c>
      <c r="BE14">
        <f t="shared" si="3"/>
        <v>-0.25499999999965439</v>
      </c>
      <c r="BG14">
        <f t="shared" si="4"/>
        <v>169.28799999999865</v>
      </c>
      <c r="BH14">
        <f t="shared" si="5"/>
        <v>5</v>
      </c>
      <c r="BJ14">
        <f t="shared" si="6"/>
        <v>181.93200000000024</v>
      </c>
      <c r="BL14">
        <f t="shared" si="7"/>
        <v>6.9999999996070983E-3</v>
      </c>
      <c r="BM14">
        <f t="shared" si="8"/>
        <v>5</v>
      </c>
      <c r="BO14">
        <f t="shared" si="9"/>
        <v>0.30799999999999272</v>
      </c>
      <c r="BQ14">
        <f t="shared" si="19"/>
        <v>183.32400000000052</v>
      </c>
      <c r="BR14">
        <f t="shared" si="11"/>
        <v>4.5</v>
      </c>
      <c r="BT14">
        <f t="shared" si="12"/>
        <v>12.173000000000229</v>
      </c>
      <c r="BU14">
        <f t="shared" si="13"/>
        <v>5</v>
      </c>
      <c r="BW14">
        <f t="shared" si="14"/>
        <v>14.036000000001877</v>
      </c>
      <c r="BX14">
        <f t="shared" si="15"/>
        <v>4.75</v>
      </c>
      <c r="BZ14">
        <f t="shared" si="16"/>
        <v>-1.863000000001648</v>
      </c>
      <c r="CA14">
        <f t="shared" si="20"/>
        <v>13.104500000001053</v>
      </c>
      <c r="CB14" s="6">
        <f t="shared" si="17"/>
        <v>4.875</v>
      </c>
    </row>
    <row r="15" spans="1:81" x14ac:dyDescent="0.2">
      <c r="A15" t="s">
        <v>20</v>
      </c>
      <c r="B15" t="s">
        <v>23</v>
      </c>
      <c r="D15">
        <v>-20</v>
      </c>
      <c r="E15">
        <v>174.5</v>
      </c>
      <c r="F15">
        <v>13527.65</v>
      </c>
      <c r="G15">
        <v>3567.9059999999999</v>
      </c>
      <c r="H15">
        <v>5</v>
      </c>
      <c r="J15">
        <v>-21</v>
      </c>
      <c r="K15">
        <v>175</v>
      </c>
      <c r="L15">
        <v>13527.696</v>
      </c>
      <c r="M15">
        <v>3395.8020000000001</v>
      </c>
      <c r="N15">
        <v>5</v>
      </c>
      <c r="P15">
        <v>68</v>
      </c>
      <c r="Q15">
        <v>-99</v>
      </c>
      <c r="R15">
        <v>13527.675999999999</v>
      </c>
      <c r="S15">
        <v>3484.4639999999999</v>
      </c>
      <c r="T15">
        <v>5</v>
      </c>
      <c r="V15">
        <v>69</v>
      </c>
      <c r="W15">
        <v>-90.8</v>
      </c>
      <c r="X15">
        <v>13356.1</v>
      </c>
      <c r="Y15">
        <v>3484.5309999999999</v>
      </c>
      <c r="Z15">
        <v>5</v>
      </c>
      <c r="AB15">
        <v>-25</v>
      </c>
      <c r="AC15">
        <v>176</v>
      </c>
      <c r="AD15">
        <v>13499.736000000001</v>
      </c>
      <c r="AE15">
        <v>3531.326</v>
      </c>
      <c r="AF15">
        <v>5</v>
      </c>
      <c r="AH15">
        <v>-14</v>
      </c>
      <c r="AI15">
        <v>174.4</v>
      </c>
      <c r="AJ15">
        <v>13499.463</v>
      </c>
      <c r="AK15">
        <v>3349.373</v>
      </c>
      <c r="AL15">
        <v>5</v>
      </c>
      <c r="AN15">
        <v>79</v>
      </c>
      <c r="AO15">
        <v>266</v>
      </c>
      <c r="AP15">
        <v>13318.772000000001</v>
      </c>
      <c r="AQ15">
        <v>3442.7130000000002</v>
      </c>
      <c r="AR15">
        <v>5</v>
      </c>
      <c r="AT15">
        <v>76.8</v>
      </c>
      <c r="AU15">
        <v>264.2</v>
      </c>
      <c r="AV15">
        <v>13500.306</v>
      </c>
      <c r="AW15">
        <v>3442.4470000000001</v>
      </c>
      <c r="AX15">
        <v>5</v>
      </c>
      <c r="AZ15">
        <f t="shared" si="0"/>
        <v>172.10399999999981</v>
      </c>
      <c r="BB15">
        <f t="shared" si="1"/>
        <v>-4.6000000000276486E-2</v>
      </c>
      <c r="BC15">
        <f t="shared" si="2"/>
        <v>5</v>
      </c>
      <c r="BE15">
        <f t="shared" si="3"/>
        <v>-6.7000000000007276E-2</v>
      </c>
      <c r="BG15">
        <f t="shared" si="4"/>
        <v>171.57599999999911</v>
      </c>
      <c r="BH15">
        <f t="shared" si="5"/>
        <v>5</v>
      </c>
      <c r="BJ15">
        <f t="shared" si="6"/>
        <v>181.95299999999997</v>
      </c>
      <c r="BL15">
        <f t="shared" si="7"/>
        <v>0.27300000000104774</v>
      </c>
      <c r="BM15">
        <f t="shared" si="8"/>
        <v>5</v>
      </c>
      <c r="BO15">
        <f t="shared" si="9"/>
        <v>0.2660000000000764</v>
      </c>
      <c r="BQ15">
        <f t="shared" si="19"/>
        <v>181.53399999999965</v>
      </c>
      <c r="BR15">
        <f t="shared" si="11"/>
        <v>5</v>
      </c>
      <c r="BT15">
        <f t="shared" si="12"/>
        <v>9.8490000000001601</v>
      </c>
      <c r="BU15">
        <f t="shared" si="13"/>
        <v>5</v>
      </c>
      <c r="BW15">
        <f t="shared" si="14"/>
        <v>9.9580000000005384</v>
      </c>
      <c r="BX15">
        <f t="shared" si="15"/>
        <v>5</v>
      </c>
      <c r="BZ15">
        <f t="shared" si="16"/>
        <v>-0.10900000000037835</v>
      </c>
      <c r="CA15">
        <f t="shared" si="20"/>
        <v>9.9035000000003492</v>
      </c>
      <c r="CB15" s="6">
        <f t="shared" si="17"/>
        <v>5</v>
      </c>
    </row>
    <row r="16" spans="1:81" s="11" customFormat="1" x14ac:dyDescent="0.2">
      <c r="A16" s="11" t="s">
        <v>15</v>
      </c>
      <c r="B16" s="11" t="s">
        <v>23</v>
      </c>
      <c r="D16" s="11">
        <v>-25.6</v>
      </c>
      <c r="E16" s="11">
        <v>174</v>
      </c>
      <c r="F16" s="11">
        <v>13758.753000000001</v>
      </c>
      <c r="G16" s="11">
        <v>3337.95</v>
      </c>
      <c r="H16" s="11">
        <v>5</v>
      </c>
      <c r="J16" s="11">
        <v>-25.4</v>
      </c>
      <c r="K16" s="11">
        <v>179</v>
      </c>
      <c r="L16" s="11">
        <v>13759.323</v>
      </c>
      <c r="M16" s="11">
        <v>3162.7710000000002</v>
      </c>
      <c r="N16" s="11">
        <v>4</v>
      </c>
      <c r="P16" s="11">
        <v>62</v>
      </c>
      <c r="Q16" s="11">
        <v>-97</v>
      </c>
      <c r="R16" s="11">
        <v>13758.617</v>
      </c>
      <c r="S16" s="11">
        <v>3252.08</v>
      </c>
      <c r="T16" s="11">
        <v>4</v>
      </c>
      <c r="V16" s="11">
        <v>66</v>
      </c>
      <c r="W16" s="11">
        <v>-97</v>
      </c>
      <c r="X16" s="11">
        <v>13582.621999999999</v>
      </c>
      <c r="Y16" s="11">
        <v>3252.9059999999999</v>
      </c>
      <c r="Z16" s="11">
        <v>4</v>
      </c>
      <c r="AB16" s="11">
        <v>-30</v>
      </c>
      <c r="AC16" s="11">
        <v>170</v>
      </c>
      <c r="AD16" s="11">
        <v>13724.620999999999</v>
      </c>
      <c r="AE16" s="11">
        <v>3258.0219999999999</v>
      </c>
      <c r="AF16" s="11">
        <v>5</v>
      </c>
      <c r="AH16" s="11">
        <v>-28</v>
      </c>
      <c r="AI16" s="11">
        <v>170</v>
      </c>
      <c r="AJ16" s="11">
        <v>13724.95</v>
      </c>
      <c r="AK16" s="11">
        <v>3134.9650000000001</v>
      </c>
      <c r="AL16" s="11">
        <v>3</v>
      </c>
      <c r="AN16" s="11" t="s">
        <v>32</v>
      </c>
      <c r="AR16" s="11">
        <v>0</v>
      </c>
      <c r="AT16" s="11">
        <v>68.400000000000006</v>
      </c>
      <c r="AU16" s="11">
        <v>264.2</v>
      </c>
      <c r="AV16" s="11">
        <v>13725.207</v>
      </c>
      <c r="AW16" s="11">
        <v>3197.2890000000002</v>
      </c>
      <c r="AX16" s="11">
        <v>4</v>
      </c>
      <c r="AZ16" s="11">
        <f t="shared" si="0"/>
        <v>175.17899999999963</v>
      </c>
      <c r="BB16" s="11">
        <f t="shared" si="1"/>
        <v>-0.56999999999970896</v>
      </c>
      <c r="BC16" s="11">
        <f t="shared" si="2"/>
        <v>4.5</v>
      </c>
      <c r="BE16" s="11">
        <f t="shared" si="3"/>
        <v>-0.82600000000002183</v>
      </c>
      <c r="BG16" s="11">
        <f t="shared" si="4"/>
        <v>175.9950000000008</v>
      </c>
      <c r="BH16" s="11">
        <f t="shared" si="5"/>
        <v>4</v>
      </c>
      <c r="BJ16" s="11">
        <f t="shared" si="6"/>
        <v>123.05699999999979</v>
      </c>
      <c r="BL16" s="11">
        <f t="shared" si="7"/>
        <v>-0.3290000000015425</v>
      </c>
      <c r="BM16" s="11">
        <f t="shared" si="8"/>
        <v>4</v>
      </c>
      <c r="BT16" s="11">
        <f t="shared" si="12"/>
        <v>-52.121999999999844</v>
      </c>
      <c r="BU16" s="11">
        <f t="shared" si="13"/>
        <v>4.25</v>
      </c>
      <c r="CA16" s="11">
        <f t="shared" ref="CA16:CA17" si="21">$BJ16-$AZ16</f>
        <v>-52.121999999999844</v>
      </c>
      <c r="CB16" s="12">
        <v>4.25</v>
      </c>
    </row>
    <row r="17" spans="1:81" s="11" customFormat="1" x14ac:dyDescent="0.2">
      <c r="A17" s="11" t="s">
        <v>22</v>
      </c>
      <c r="B17" s="11" t="s">
        <v>23</v>
      </c>
      <c r="D17" s="11">
        <v>-27.2</v>
      </c>
      <c r="E17" s="11">
        <v>176.4</v>
      </c>
      <c r="F17" s="11">
        <v>13868.522999999999</v>
      </c>
      <c r="G17" s="11">
        <v>3371.14</v>
      </c>
      <c r="H17" s="11">
        <v>3</v>
      </c>
      <c r="J17" s="11">
        <v>-28.4</v>
      </c>
      <c r="K17" s="11">
        <v>183</v>
      </c>
      <c r="L17" s="11">
        <v>13869.168</v>
      </c>
      <c r="M17" s="11">
        <v>3191.3969999999999</v>
      </c>
      <c r="N17" s="11">
        <v>3</v>
      </c>
      <c r="P17" s="11">
        <v>66.8</v>
      </c>
      <c r="Q17" s="11">
        <v>-94</v>
      </c>
      <c r="R17" s="11">
        <v>13868.308999999999</v>
      </c>
      <c r="S17" s="11">
        <v>3284.2359999999999</v>
      </c>
      <c r="T17" s="11">
        <v>3</v>
      </c>
      <c r="V17" s="11">
        <v>64</v>
      </c>
      <c r="W17" s="11">
        <v>-97</v>
      </c>
      <c r="X17" s="11">
        <v>13688.55</v>
      </c>
      <c r="Y17" s="11">
        <v>3283.913</v>
      </c>
      <c r="Z17" s="11">
        <v>3</v>
      </c>
      <c r="AB17" s="11">
        <v>-30</v>
      </c>
      <c r="AC17" s="11">
        <v>190</v>
      </c>
      <c r="AD17" s="11">
        <v>13835.921</v>
      </c>
      <c r="AE17" s="11">
        <v>3303.681</v>
      </c>
      <c r="AF17" s="11">
        <v>2</v>
      </c>
      <c r="AH17" s="11">
        <v>-21</v>
      </c>
      <c r="AI17" s="11">
        <v>177</v>
      </c>
      <c r="AJ17" s="11">
        <v>13834.573</v>
      </c>
      <c r="AK17" s="11">
        <v>3164.4029999999998</v>
      </c>
      <c r="AL17" s="11">
        <v>2</v>
      </c>
      <c r="AN17" s="11" t="s">
        <v>32</v>
      </c>
      <c r="AR17" s="11">
        <v>0</v>
      </c>
      <c r="AT17" s="11">
        <v>79.8</v>
      </c>
      <c r="AU17" s="11">
        <v>272.2</v>
      </c>
      <c r="AV17" s="11">
        <v>13835.023999999999</v>
      </c>
      <c r="AW17" s="11">
        <v>3237.3690000000001</v>
      </c>
      <c r="AX17" s="11">
        <v>2</v>
      </c>
      <c r="AZ17" s="11">
        <f t="shared" si="0"/>
        <v>179.74299999999994</v>
      </c>
      <c r="BB17" s="11">
        <f t="shared" si="1"/>
        <v>-0.64500000000043656</v>
      </c>
      <c r="BC17" s="11">
        <f t="shared" si="2"/>
        <v>3</v>
      </c>
      <c r="BE17" s="11">
        <f t="shared" si="3"/>
        <v>0.32299999999986539</v>
      </c>
      <c r="BG17" s="11">
        <f t="shared" si="4"/>
        <v>179.75900000000001</v>
      </c>
      <c r="BH17" s="11">
        <f t="shared" si="5"/>
        <v>3</v>
      </c>
      <c r="BJ17" s="11">
        <f t="shared" si="6"/>
        <v>139.27800000000025</v>
      </c>
      <c r="BL17" s="11">
        <f t="shared" si="7"/>
        <v>1.3479999999999563</v>
      </c>
      <c r="BM17" s="11">
        <f t="shared" si="8"/>
        <v>2</v>
      </c>
      <c r="BT17" s="11">
        <f t="shared" si="12"/>
        <v>-40.464999999999691</v>
      </c>
      <c r="BU17" s="11">
        <f t="shared" si="13"/>
        <v>2.5</v>
      </c>
      <c r="CA17" s="11">
        <f t="shared" si="21"/>
        <v>-40.464999999999691</v>
      </c>
      <c r="CB17" s="12">
        <v>2.5</v>
      </c>
    </row>
    <row r="18" spans="1:81" x14ac:dyDescent="0.2">
      <c r="A18" t="s">
        <v>19</v>
      </c>
      <c r="B18" t="s">
        <v>23</v>
      </c>
      <c r="D18">
        <v>-30.5</v>
      </c>
      <c r="E18">
        <v>174.4</v>
      </c>
      <c r="F18">
        <v>13930.960999999999</v>
      </c>
      <c r="G18">
        <v>3325.6239999999998</v>
      </c>
      <c r="H18">
        <v>5</v>
      </c>
      <c r="J18">
        <v>-32.4</v>
      </c>
      <c r="K18">
        <v>175</v>
      </c>
      <c r="L18">
        <v>13930.986999999999</v>
      </c>
      <c r="M18">
        <v>3147.1889999999999</v>
      </c>
      <c r="N18">
        <v>5</v>
      </c>
      <c r="P18">
        <v>64.2</v>
      </c>
      <c r="Q18">
        <v>-95</v>
      </c>
      <c r="R18">
        <v>13930.808999999999</v>
      </c>
      <c r="S18">
        <v>3239.1419999999998</v>
      </c>
      <c r="T18">
        <v>3</v>
      </c>
      <c r="V18">
        <v>64</v>
      </c>
      <c r="W18">
        <v>-97</v>
      </c>
      <c r="X18">
        <v>13752.308000000001</v>
      </c>
      <c r="Y18">
        <v>3239.3090000000002</v>
      </c>
      <c r="Z18">
        <v>3</v>
      </c>
      <c r="AB18">
        <v>-37</v>
      </c>
      <c r="AC18">
        <v>183</v>
      </c>
      <c r="AD18">
        <v>13913.797</v>
      </c>
      <c r="AE18">
        <v>3269.3429999999998</v>
      </c>
      <c r="AF18">
        <v>5</v>
      </c>
      <c r="AH18">
        <v>-29</v>
      </c>
      <c r="AI18">
        <v>177</v>
      </c>
      <c r="AJ18">
        <v>13913.004000000001</v>
      </c>
      <c r="AK18">
        <v>3108</v>
      </c>
      <c r="AL18">
        <v>5</v>
      </c>
      <c r="AN18">
        <v>63</v>
      </c>
      <c r="AO18">
        <v>275</v>
      </c>
      <c r="AP18">
        <v>13753.868</v>
      </c>
      <c r="AQ18">
        <v>3190.931</v>
      </c>
      <c r="AR18">
        <v>2</v>
      </c>
      <c r="AT18">
        <v>65.8</v>
      </c>
      <c r="AU18">
        <v>278.2</v>
      </c>
      <c r="AV18">
        <v>13913.757</v>
      </c>
      <c r="AW18">
        <v>3190.7869999999998</v>
      </c>
      <c r="AX18">
        <v>4</v>
      </c>
      <c r="AZ18">
        <f t="shared" si="0"/>
        <v>178.43499999999995</v>
      </c>
      <c r="BB18">
        <f t="shared" si="1"/>
        <v>-2.5999999999839929E-2</v>
      </c>
      <c r="BC18">
        <f t="shared" si="2"/>
        <v>5</v>
      </c>
      <c r="BE18">
        <f t="shared" si="3"/>
        <v>-0.16700000000037107</v>
      </c>
      <c r="BG18">
        <f t="shared" si="4"/>
        <v>178.50099999999838</v>
      </c>
      <c r="BH18">
        <f t="shared" si="5"/>
        <v>3</v>
      </c>
      <c r="BJ18">
        <f t="shared" si="6"/>
        <v>161.34299999999985</v>
      </c>
      <c r="BL18">
        <f t="shared" si="7"/>
        <v>0.79299999999966531</v>
      </c>
      <c r="BM18">
        <f t="shared" si="8"/>
        <v>5</v>
      </c>
      <c r="BO18">
        <f t="shared" si="9"/>
        <v>0.14400000000023283</v>
      </c>
      <c r="BQ18">
        <f t="shared" si="19"/>
        <v>159.88899999999921</v>
      </c>
      <c r="BR18">
        <f t="shared" si="11"/>
        <v>3</v>
      </c>
      <c r="BT18">
        <f t="shared" si="12"/>
        <v>-17.092000000000098</v>
      </c>
      <c r="BU18">
        <f t="shared" si="13"/>
        <v>5</v>
      </c>
      <c r="BW18">
        <f t="shared" si="14"/>
        <v>-18.611999999999171</v>
      </c>
      <c r="BX18">
        <f t="shared" si="15"/>
        <v>4</v>
      </c>
      <c r="BZ18">
        <f t="shared" si="16"/>
        <v>1.5199999999990723</v>
      </c>
      <c r="CA18">
        <f t="shared" si="20"/>
        <v>-17.851999999999634</v>
      </c>
      <c r="CB18" s="6">
        <f t="shared" si="17"/>
        <v>4.5</v>
      </c>
    </row>
    <row r="19" spans="1:81" x14ac:dyDescent="0.2">
      <c r="A19" t="s">
        <v>24</v>
      </c>
      <c r="B19" t="s">
        <v>23</v>
      </c>
      <c r="D19">
        <v>-30</v>
      </c>
      <c r="E19">
        <v>176.4</v>
      </c>
      <c r="F19">
        <v>13815.28</v>
      </c>
      <c r="G19">
        <v>3358.4949999999999</v>
      </c>
      <c r="H19">
        <v>3</v>
      </c>
      <c r="J19">
        <v>-28.4</v>
      </c>
      <c r="K19">
        <v>180</v>
      </c>
      <c r="L19">
        <v>13816.037</v>
      </c>
      <c r="M19">
        <v>3180.2669999999998</v>
      </c>
      <c r="N19">
        <v>3</v>
      </c>
      <c r="P19">
        <v>64.2</v>
      </c>
      <c r="Q19">
        <v>-95</v>
      </c>
      <c r="R19">
        <v>13814.938</v>
      </c>
      <c r="S19">
        <v>3271.8710000000001</v>
      </c>
      <c r="T19">
        <v>3</v>
      </c>
      <c r="V19">
        <v>62</v>
      </c>
      <c r="W19">
        <v>-97</v>
      </c>
      <c r="X19">
        <v>13636.522999999999</v>
      </c>
      <c r="Y19">
        <v>3271.8240000000001</v>
      </c>
      <c r="Z19">
        <v>3</v>
      </c>
      <c r="AB19" s="5" t="s">
        <v>30</v>
      </c>
      <c r="AF19">
        <v>0</v>
      </c>
      <c r="AH19" t="s">
        <v>31</v>
      </c>
      <c r="AL19">
        <v>0</v>
      </c>
      <c r="AN19">
        <v>70.8</v>
      </c>
      <c r="AO19">
        <v>260</v>
      </c>
      <c r="AP19">
        <v>13640.349</v>
      </c>
      <c r="AQ19">
        <v>3223.5360000000001</v>
      </c>
      <c r="AR19">
        <v>3</v>
      </c>
      <c r="AT19" t="s">
        <v>33</v>
      </c>
      <c r="AX19">
        <v>0</v>
      </c>
      <c r="AZ19">
        <f t="shared" si="0"/>
        <v>178.22800000000007</v>
      </c>
      <c r="BB19">
        <f t="shared" si="1"/>
        <v>-0.7569999999996071</v>
      </c>
      <c r="BC19">
        <f t="shared" si="2"/>
        <v>3</v>
      </c>
      <c r="BE19">
        <f t="shared" si="3"/>
        <v>4.7000000000025466E-2</v>
      </c>
      <c r="BG19">
        <f t="shared" si="4"/>
        <v>178.41500000000087</v>
      </c>
      <c r="BH19">
        <f t="shared" si="5"/>
        <v>3</v>
      </c>
      <c r="CB19" s="6"/>
    </row>
    <row r="20" spans="1:81" ht="12" customHeight="1" x14ac:dyDescent="0.2">
      <c r="CB20" s="6"/>
    </row>
    <row r="21" spans="1:81" s="14" customFormat="1" x14ac:dyDescent="0.2">
      <c r="A21" s="14" t="s">
        <v>25</v>
      </c>
      <c r="B21" s="14" t="s">
        <v>26</v>
      </c>
      <c r="D21" s="14">
        <v>-159</v>
      </c>
      <c r="E21" s="14">
        <v>184</v>
      </c>
      <c r="F21" s="14">
        <v>14472.09</v>
      </c>
      <c r="G21" s="14">
        <v>3405.915</v>
      </c>
      <c r="H21" s="14">
        <v>5</v>
      </c>
      <c r="J21" s="14">
        <v>-151.80000000000001</v>
      </c>
      <c r="K21" s="14">
        <v>181.8</v>
      </c>
      <c r="L21" s="14">
        <v>14471.584999999999</v>
      </c>
      <c r="M21" s="14">
        <v>3236.625</v>
      </c>
      <c r="N21" s="14">
        <v>5</v>
      </c>
      <c r="P21" s="14">
        <v>-62</v>
      </c>
      <c r="Q21" s="14">
        <v>-82</v>
      </c>
      <c r="R21" s="14">
        <v>14472.04</v>
      </c>
      <c r="S21" s="14">
        <v>3323.8240000000001</v>
      </c>
      <c r="T21" s="14">
        <v>5</v>
      </c>
      <c r="V21" s="14">
        <v>-66</v>
      </c>
      <c r="W21" s="14">
        <v>-94</v>
      </c>
      <c r="X21" s="14">
        <v>14297.4</v>
      </c>
      <c r="Y21" s="14">
        <v>3323.2109999999998</v>
      </c>
      <c r="Z21" s="14">
        <v>2</v>
      </c>
      <c r="AB21" s="14">
        <v>-164</v>
      </c>
      <c r="AC21" s="14">
        <v>183</v>
      </c>
      <c r="AD21" s="14">
        <v>14456.493</v>
      </c>
      <c r="AE21" s="14">
        <v>3376.3580000000002</v>
      </c>
      <c r="AF21" s="14">
        <v>3</v>
      </c>
      <c r="AH21" s="14">
        <v>-150</v>
      </c>
      <c r="AI21" s="14">
        <v>183</v>
      </c>
      <c r="AJ21" s="14">
        <v>14455.878000000001</v>
      </c>
      <c r="AK21" s="14">
        <v>3176.1959999999999</v>
      </c>
      <c r="AL21" s="14">
        <v>1</v>
      </c>
      <c r="AN21" s="14">
        <v>-47</v>
      </c>
      <c r="AO21" s="14">
        <v>-80</v>
      </c>
      <c r="AP21" s="14">
        <v>14456.541999999999</v>
      </c>
      <c r="AQ21" s="14">
        <v>3278.808</v>
      </c>
      <c r="AR21" s="14">
        <v>2</v>
      </c>
      <c r="AT21" s="14">
        <v>-52.2</v>
      </c>
      <c r="AU21" s="14">
        <v>-95.6</v>
      </c>
      <c r="AV21" s="14">
        <v>14242.789000000001</v>
      </c>
      <c r="AW21" s="14">
        <v>3272.7869999999998</v>
      </c>
      <c r="AX21" s="14">
        <v>1</v>
      </c>
      <c r="AZ21" s="14">
        <f t="shared" si="0"/>
        <v>169.28999999999996</v>
      </c>
      <c r="BB21" s="14">
        <f t="shared" si="1"/>
        <v>0.50500000000101863</v>
      </c>
      <c r="BC21" s="14">
        <f t="shared" si="2"/>
        <v>5</v>
      </c>
      <c r="BE21" s="14">
        <f t="shared" si="3"/>
        <v>0.61300000000028376</v>
      </c>
      <c r="BG21" s="14">
        <f t="shared" si="4"/>
        <v>174.64000000000124</v>
      </c>
      <c r="BH21" s="14">
        <f t="shared" si="5"/>
        <v>3.5</v>
      </c>
      <c r="BJ21" s="14">
        <f t="shared" si="6"/>
        <v>200.16200000000026</v>
      </c>
      <c r="BL21" s="14">
        <f t="shared" si="7"/>
        <v>0.61499999999978172</v>
      </c>
      <c r="BM21" s="14">
        <f t="shared" si="8"/>
        <v>2</v>
      </c>
      <c r="BO21" s="14">
        <f t="shared" si="9"/>
        <v>6.0210000000001855</v>
      </c>
      <c r="BQ21" s="14">
        <f t="shared" si="10"/>
        <v>213.75299999999879</v>
      </c>
      <c r="BR21" s="14">
        <f t="shared" si="11"/>
        <v>1.5</v>
      </c>
      <c r="BT21" s="14">
        <f t="shared" si="12"/>
        <v>30.872000000000298</v>
      </c>
      <c r="BU21" s="14">
        <f t="shared" si="13"/>
        <v>3.5</v>
      </c>
      <c r="BW21" s="14">
        <f t="shared" si="14"/>
        <v>39.112999999997555</v>
      </c>
      <c r="BX21" s="14">
        <f t="shared" si="15"/>
        <v>1.75</v>
      </c>
      <c r="BZ21" s="14">
        <f t="shared" si="16"/>
        <v>-8.240999999997257</v>
      </c>
      <c r="CA21" s="14">
        <v>30.872000000000298</v>
      </c>
      <c r="CB21" s="14">
        <v>3.5</v>
      </c>
      <c r="CC21" s="14" t="s">
        <v>45</v>
      </c>
    </row>
    <row r="22" spans="1:81" s="13" customFormat="1" x14ac:dyDescent="0.2">
      <c r="A22" s="13" t="s">
        <v>20</v>
      </c>
      <c r="B22" s="13" t="s">
        <v>26</v>
      </c>
      <c r="D22" s="13">
        <v>-159</v>
      </c>
      <c r="E22" s="13">
        <v>182</v>
      </c>
      <c r="F22" s="13">
        <v>14602.431</v>
      </c>
      <c r="G22" s="13">
        <v>3351.866</v>
      </c>
      <c r="H22" s="13">
        <v>5</v>
      </c>
      <c r="L22" s="13">
        <v>14602.214</v>
      </c>
      <c r="M22" s="13">
        <v>3180.4679999999998</v>
      </c>
      <c r="N22" s="13">
        <v>5</v>
      </c>
      <c r="P22" s="13">
        <v>-62</v>
      </c>
      <c r="Q22" s="13">
        <v>-87</v>
      </c>
      <c r="R22" s="13">
        <v>14602.22</v>
      </c>
      <c r="S22" s="13">
        <v>3268.971</v>
      </c>
      <c r="T22" s="13">
        <v>5</v>
      </c>
      <c r="V22" s="13">
        <v>-66</v>
      </c>
      <c r="W22" s="13">
        <v>-97</v>
      </c>
      <c r="X22" s="13">
        <v>14427.448</v>
      </c>
      <c r="Y22" s="13">
        <v>3268.4949999999999</v>
      </c>
      <c r="Z22" s="13">
        <v>2</v>
      </c>
      <c r="AB22" s="13">
        <v>-167.2</v>
      </c>
      <c r="AC22" s="13">
        <v>180</v>
      </c>
      <c r="AD22" s="13">
        <v>14589.627</v>
      </c>
      <c r="AE22" s="13">
        <v>3313.1010000000001</v>
      </c>
      <c r="AF22" s="13">
        <v>5</v>
      </c>
      <c r="AH22" s="13">
        <v>-160</v>
      </c>
      <c r="AI22" s="13">
        <v>183</v>
      </c>
      <c r="AJ22" s="13">
        <v>14589.641</v>
      </c>
      <c r="AK22" s="13">
        <v>3109.5189999999998</v>
      </c>
      <c r="AL22" s="13">
        <v>4</v>
      </c>
      <c r="AN22" s="13">
        <v>-53.4</v>
      </c>
      <c r="AO22" s="13">
        <v>-75.599999999999994</v>
      </c>
      <c r="AP22" s="13">
        <v>14589.065000000001</v>
      </c>
      <c r="AQ22" s="13">
        <v>3212.8490000000002</v>
      </c>
      <c r="AR22" s="13">
        <v>5</v>
      </c>
      <c r="AT22" s="13">
        <v>-62.2</v>
      </c>
      <c r="AU22" s="13">
        <v>-95.6</v>
      </c>
      <c r="AV22" s="13">
        <v>14375.124</v>
      </c>
      <c r="AW22" s="13">
        <v>3212.7260000000001</v>
      </c>
      <c r="AX22" s="13">
        <v>4</v>
      </c>
      <c r="AZ22" s="13">
        <f t="shared" si="0"/>
        <v>171.39800000000014</v>
      </c>
      <c r="BB22" s="13">
        <f t="shared" si="1"/>
        <v>0.21700000000055297</v>
      </c>
      <c r="BC22" s="13">
        <f t="shared" si="2"/>
        <v>5</v>
      </c>
      <c r="BE22" s="13">
        <f t="shared" si="3"/>
        <v>0.47600000000011278</v>
      </c>
      <c r="BG22" s="13">
        <f t="shared" si="4"/>
        <v>174.77199999999903</v>
      </c>
      <c r="BH22" s="13">
        <f t="shared" si="5"/>
        <v>3.5</v>
      </c>
      <c r="BJ22" s="13">
        <f t="shared" si="6"/>
        <v>203.58200000000033</v>
      </c>
      <c r="BL22" s="13">
        <f t="shared" si="7"/>
        <v>-1.3999999999214197E-2</v>
      </c>
      <c r="BM22" s="13">
        <f t="shared" si="8"/>
        <v>4.5</v>
      </c>
      <c r="BO22" s="13">
        <f t="shared" si="9"/>
        <v>0.12300000000004729</v>
      </c>
      <c r="BQ22" s="13">
        <f t="shared" si="10"/>
        <v>213.94100000000071</v>
      </c>
      <c r="BR22" s="13">
        <f t="shared" si="11"/>
        <v>4.5</v>
      </c>
      <c r="BT22" s="13">
        <f t="shared" si="12"/>
        <v>32.184000000000196</v>
      </c>
      <c r="BU22" s="13">
        <f t="shared" si="13"/>
        <v>4.75</v>
      </c>
      <c r="BW22" s="13">
        <f t="shared" si="14"/>
        <v>39.169000000001688</v>
      </c>
      <c r="BX22" s="13">
        <f t="shared" si="15"/>
        <v>4.5</v>
      </c>
      <c r="BZ22" s="13">
        <f t="shared" si="16"/>
        <v>-6.9850000000014916</v>
      </c>
      <c r="CA22" s="13">
        <v>32.184000000000196</v>
      </c>
      <c r="CB22" s="13">
        <v>4.75</v>
      </c>
      <c r="CC22" s="13" t="s">
        <v>46</v>
      </c>
    </row>
    <row r="23" spans="1:81" s="14" customFormat="1" x14ac:dyDescent="0.2">
      <c r="A23" s="14" t="s">
        <v>22</v>
      </c>
      <c r="B23" s="14" t="s">
        <v>26</v>
      </c>
      <c r="D23" s="14">
        <v>-152.6</v>
      </c>
      <c r="E23" s="14">
        <v>176</v>
      </c>
      <c r="F23" s="14">
        <v>14308.547</v>
      </c>
      <c r="G23" s="14">
        <v>3179.5749999999998</v>
      </c>
      <c r="H23" s="14">
        <v>5</v>
      </c>
      <c r="J23" s="14">
        <v>-152.4</v>
      </c>
      <c r="K23" s="14">
        <v>181.8</v>
      </c>
      <c r="L23" s="14">
        <v>14309.062</v>
      </c>
      <c r="M23" s="14">
        <v>3008.9029999999998</v>
      </c>
      <c r="N23" s="14">
        <v>5</v>
      </c>
      <c r="P23" s="14">
        <v>-62</v>
      </c>
      <c r="Q23" s="14">
        <v>-92</v>
      </c>
      <c r="R23" s="14">
        <v>14308.5</v>
      </c>
      <c r="S23" s="14">
        <v>3097.1010000000001</v>
      </c>
      <c r="T23" s="14">
        <v>5</v>
      </c>
      <c r="V23" s="14">
        <v>-66</v>
      </c>
      <c r="W23" s="14">
        <v>-100</v>
      </c>
      <c r="X23" s="14">
        <v>14134.677</v>
      </c>
      <c r="Y23" s="14">
        <v>3096.44</v>
      </c>
      <c r="Z23" s="14">
        <v>2</v>
      </c>
      <c r="AB23" s="14">
        <v>-167.2</v>
      </c>
      <c r="AC23" s="14">
        <v>179</v>
      </c>
      <c r="AD23" s="14">
        <v>14289.188</v>
      </c>
      <c r="AE23" s="14">
        <v>3142.6979999999999</v>
      </c>
      <c r="AF23" s="14">
        <v>5</v>
      </c>
      <c r="AH23" s="14">
        <v>-150</v>
      </c>
      <c r="AI23" s="14">
        <v>167</v>
      </c>
      <c r="AJ23" s="14">
        <v>14289.34</v>
      </c>
      <c r="AK23" s="14">
        <v>2952.6579999999999</v>
      </c>
      <c r="AL23" s="14">
        <v>2</v>
      </c>
      <c r="AN23" s="14">
        <v>-53.4</v>
      </c>
      <c r="AO23" s="14">
        <v>-98.6</v>
      </c>
      <c r="AP23" s="14">
        <v>14288.805</v>
      </c>
      <c r="AQ23" s="14">
        <v>3048.5889999999999</v>
      </c>
      <c r="AR23" s="14">
        <v>5</v>
      </c>
      <c r="AT23" s="14">
        <v>-56.2</v>
      </c>
      <c r="AU23" s="14">
        <v>-101.6</v>
      </c>
      <c r="AV23" s="14">
        <v>14088.605</v>
      </c>
      <c r="AW23" s="14">
        <v>3049.3069999999998</v>
      </c>
      <c r="AX23" s="14">
        <v>1</v>
      </c>
      <c r="AZ23" s="14">
        <f t="shared" si="0"/>
        <v>170.67200000000003</v>
      </c>
      <c r="BB23" s="14">
        <f t="shared" si="1"/>
        <v>-0.51499999999941792</v>
      </c>
      <c r="BC23" s="14">
        <f t="shared" si="2"/>
        <v>5</v>
      </c>
      <c r="BE23" s="14">
        <f t="shared" si="3"/>
        <v>0.66100000000005821</v>
      </c>
      <c r="BG23" s="14">
        <f t="shared" si="4"/>
        <v>173.82300000000032</v>
      </c>
      <c r="BH23" s="14">
        <f t="shared" si="5"/>
        <v>3.5</v>
      </c>
      <c r="BJ23" s="14">
        <f t="shared" si="6"/>
        <v>190.03999999999996</v>
      </c>
      <c r="BL23" s="14">
        <f t="shared" si="7"/>
        <v>-0.15200000000004366</v>
      </c>
      <c r="BM23" s="14">
        <f t="shared" si="8"/>
        <v>3.5</v>
      </c>
      <c r="BO23" s="14">
        <f t="shared" si="9"/>
        <v>-0.7179999999998472</v>
      </c>
      <c r="BQ23" s="14">
        <f t="shared" si="10"/>
        <v>200.20000000000073</v>
      </c>
      <c r="BR23" s="14">
        <f t="shared" si="11"/>
        <v>3</v>
      </c>
      <c r="BT23" s="14">
        <f t="shared" si="12"/>
        <v>19.367999999999938</v>
      </c>
      <c r="BU23" s="14">
        <f t="shared" si="13"/>
        <v>4.25</v>
      </c>
      <c r="BW23" s="14">
        <f t="shared" si="14"/>
        <v>26.377000000000407</v>
      </c>
      <c r="BX23" s="14">
        <f t="shared" si="15"/>
        <v>3.25</v>
      </c>
      <c r="BZ23" s="14">
        <f t="shared" si="16"/>
        <v>-7.0090000000004693</v>
      </c>
      <c r="CA23" s="14">
        <v>19.367999999999938</v>
      </c>
      <c r="CB23" s="14">
        <v>4.25</v>
      </c>
    </row>
    <row r="24" spans="1:81" s="14" customFormat="1" x14ac:dyDescent="0.2">
      <c r="A24" s="14" t="s">
        <v>19</v>
      </c>
      <c r="B24" s="14" t="s">
        <v>26</v>
      </c>
      <c r="D24" s="14">
        <v>-152.6</v>
      </c>
      <c r="E24" s="14">
        <v>174</v>
      </c>
      <c r="F24" s="14">
        <v>14348.393</v>
      </c>
      <c r="G24" s="14">
        <v>3103.5059999999999</v>
      </c>
      <c r="H24" s="14">
        <v>5</v>
      </c>
      <c r="J24" s="14">
        <v>-147.4</v>
      </c>
      <c r="K24" s="14">
        <v>181.8</v>
      </c>
      <c r="L24" s="14">
        <v>14349.099</v>
      </c>
      <c r="M24" s="14">
        <v>2931.665</v>
      </c>
      <c r="N24" s="14">
        <v>5</v>
      </c>
      <c r="P24" s="14">
        <v>-62</v>
      </c>
      <c r="Q24" s="14">
        <v>-92</v>
      </c>
      <c r="R24" s="14">
        <v>14349.101000000001</v>
      </c>
      <c r="S24" s="14">
        <v>3019.4349999999999</v>
      </c>
      <c r="T24" s="14">
        <v>5</v>
      </c>
      <c r="V24" s="14">
        <v>-66</v>
      </c>
      <c r="W24" s="14">
        <v>-96</v>
      </c>
      <c r="X24" s="14">
        <v>14174.264999999999</v>
      </c>
      <c r="Y24" s="14">
        <v>3019.105</v>
      </c>
      <c r="Z24" s="14">
        <v>2</v>
      </c>
      <c r="AB24" s="14">
        <v>-160.19999999999999</v>
      </c>
      <c r="AC24" s="14">
        <v>172</v>
      </c>
      <c r="AD24" s="14">
        <v>14333.206</v>
      </c>
      <c r="AE24" s="14">
        <v>3071.2750000000001</v>
      </c>
      <c r="AF24" s="14">
        <v>5</v>
      </c>
      <c r="AH24" s="14">
        <v>-150</v>
      </c>
      <c r="AI24" s="14">
        <v>167</v>
      </c>
      <c r="AJ24" s="14">
        <v>14332.855</v>
      </c>
      <c r="AK24" s="14">
        <v>2870.596</v>
      </c>
      <c r="AL24" s="14">
        <v>2</v>
      </c>
      <c r="AN24" s="14">
        <v>-53.4</v>
      </c>
      <c r="AO24" s="14">
        <v>-105.6</v>
      </c>
      <c r="AP24" s="14">
        <v>14333.912</v>
      </c>
      <c r="AQ24" s="14">
        <v>2970.41</v>
      </c>
      <c r="AR24" s="14">
        <v>5</v>
      </c>
      <c r="AT24" s="14">
        <v>-762</v>
      </c>
      <c r="AU24" s="14">
        <v>-101.6</v>
      </c>
      <c r="AV24" s="14">
        <v>14122.378000000001</v>
      </c>
      <c r="AW24" s="14">
        <v>2969.85</v>
      </c>
      <c r="AX24" s="14">
        <v>1</v>
      </c>
      <c r="AZ24" s="14">
        <f t="shared" si="0"/>
        <v>171.84099999999989</v>
      </c>
      <c r="BB24" s="14">
        <f t="shared" si="1"/>
        <v>-0.70600000000013097</v>
      </c>
      <c r="BC24" s="14">
        <f t="shared" si="2"/>
        <v>5</v>
      </c>
      <c r="BE24" s="14">
        <f t="shared" si="3"/>
        <v>0.32999999999992724</v>
      </c>
      <c r="BG24" s="14">
        <f t="shared" si="4"/>
        <v>174.83600000000115</v>
      </c>
      <c r="BH24" s="14">
        <f t="shared" si="5"/>
        <v>3.5</v>
      </c>
      <c r="BJ24" s="14">
        <f t="shared" si="6"/>
        <v>200.67900000000009</v>
      </c>
      <c r="BL24" s="14">
        <f t="shared" si="7"/>
        <v>0.35100000000056752</v>
      </c>
      <c r="BM24" s="14">
        <f t="shared" si="8"/>
        <v>3.5</v>
      </c>
      <c r="BO24" s="14">
        <f t="shared" si="9"/>
        <v>0.55999999999994543</v>
      </c>
      <c r="BQ24" s="14">
        <f t="shared" si="10"/>
        <v>211.53399999999965</v>
      </c>
      <c r="BR24" s="14">
        <f t="shared" si="11"/>
        <v>3</v>
      </c>
      <c r="BT24" s="14">
        <f t="shared" si="12"/>
        <v>28.838000000000193</v>
      </c>
      <c r="BU24" s="14">
        <f t="shared" si="13"/>
        <v>4.25</v>
      </c>
      <c r="BW24" s="14">
        <f t="shared" si="14"/>
        <v>36.697999999998501</v>
      </c>
      <c r="BX24" s="14">
        <f t="shared" si="15"/>
        <v>3.25</v>
      </c>
      <c r="BZ24" s="14">
        <f t="shared" si="16"/>
        <v>-7.8599999999983083</v>
      </c>
      <c r="CA24" s="14">
        <v>28.838000000000193</v>
      </c>
      <c r="CB24" s="14">
        <v>4.25</v>
      </c>
    </row>
    <row r="25" spans="1:81" x14ac:dyDescent="0.2">
      <c r="CB25" s="6"/>
    </row>
    <row r="26" spans="1:81" s="16" customFormat="1" x14ac:dyDescent="0.2">
      <c r="A26" s="16" t="s">
        <v>11</v>
      </c>
      <c r="B26" s="16" t="s">
        <v>28</v>
      </c>
      <c r="D26" s="16">
        <v>-243</v>
      </c>
      <c r="E26" s="16">
        <v>184</v>
      </c>
      <c r="F26" s="16">
        <v>9018.8080000000009</v>
      </c>
      <c r="G26" s="16">
        <v>8072.25</v>
      </c>
      <c r="H26" s="16">
        <v>5</v>
      </c>
      <c r="J26" s="16">
        <v>-270</v>
      </c>
      <c r="K26" s="16">
        <v>184</v>
      </c>
      <c r="L26" s="16">
        <v>9018.3109999999997</v>
      </c>
      <c r="M26" s="16">
        <v>7986.076</v>
      </c>
      <c r="N26" s="16">
        <v>5</v>
      </c>
      <c r="P26" s="16">
        <v>-81.8</v>
      </c>
      <c r="Q26" s="16">
        <v>180</v>
      </c>
      <c r="R26" s="16">
        <v>8975.9539999999997</v>
      </c>
      <c r="S26" s="16">
        <v>8030.6689999999999</v>
      </c>
      <c r="T26" s="16">
        <v>5</v>
      </c>
      <c r="V26" s="16">
        <v>-81.8</v>
      </c>
      <c r="W26" s="16">
        <v>180</v>
      </c>
      <c r="X26" s="16">
        <v>9062.7559999999994</v>
      </c>
      <c r="Y26" s="16">
        <v>8030.6970000000001</v>
      </c>
      <c r="Z26" s="16">
        <v>5</v>
      </c>
      <c r="AB26" s="16">
        <v>-251</v>
      </c>
      <c r="AC26" s="16">
        <v>183</v>
      </c>
      <c r="AD26" s="16">
        <v>9005.2070000000003</v>
      </c>
      <c r="AE26" s="16">
        <v>8046.0420000000004</v>
      </c>
      <c r="AF26" s="16">
        <v>5</v>
      </c>
      <c r="AH26" s="16">
        <v>-235</v>
      </c>
      <c r="AI26" s="16">
        <v>183</v>
      </c>
      <c r="AJ26" s="16">
        <v>9005.6209999999992</v>
      </c>
      <c r="AK26" s="16">
        <v>7941.7340000000004</v>
      </c>
      <c r="AL26" s="16">
        <v>4</v>
      </c>
      <c r="AN26" s="16">
        <v>100</v>
      </c>
      <c r="AO26" s="16">
        <v>-1.6</v>
      </c>
      <c r="AP26" s="16">
        <v>8952.5300000000007</v>
      </c>
      <c r="AQ26" s="16">
        <v>7993.768</v>
      </c>
      <c r="AR26" s="16">
        <v>5</v>
      </c>
      <c r="AT26" s="16">
        <v>100</v>
      </c>
      <c r="AU26" s="16">
        <v>-1.6</v>
      </c>
      <c r="AV26" s="16">
        <v>9058.9210000000003</v>
      </c>
      <c r="AW26" s="16">
        <v>7993.35</v>
      </c>
      <c r="AX26" s="16">
        <v>5</v>
      </c>
      <c r="AZ26" s="16">
        <f t="shared" si="0"/>
        <v>86.173999999999978</v>
      </c>
      <c r="BB26" s="16">
        <f t="shared" si="1"/>
        <v>0.49700000000120781</v>
      </c>
      <c r="BC26" s="16">
        <f t="shared" si="2"/>
        <v>5</v>
      </c>
      <c r="BE26" s="16">
        <f t="shared" si="3"/>
        <v>-2.8000000000247383E-2</v>
      </c>
      <c r="BG26" s="16">
        <f>($R26-$X26)</f>
        <v>-86.80199999999968</v>
      </c>
      <c r="BH26" s="16">
        <f t="shared" si="5"/>
        <v>5</v>
      </c>
      <c r="BJ26" s="16">
        <f t="shared" si="6"/>
        <v>104.30799999999999</v>
      </c>
      <c r="BL26" s="16">
        <f t="shared" si="7"/>
        <v>-0.4139999999988504</v>
      </c>
      <c r="BM26" s="16">
        <f t="shared" si="8"/>
        <v>4.5</v>
      </c>
      <c r="BO26" s="16">
        <f t="shared" si="9"/>
        <v>0.41799999999966531</v>
      </c>
      <c r="BQ26" s="16">
        <f>($AP26-$AV26)</f>
        <v>-106.39099999999962</v>
      </c>
      <c r="BR26" s="16">
        <f t="shared" si="11"/>
        <v>5</v>
      </c>
      <c r="BT26" s="16">
        <f t="shared" si="12"/>
        <v>18.134000000000015</v>
      </c>
      <c r="BU26" s="16">
        <f t="shared" si="13"/>
        <v>4.75</v>
      </c>
      <c r="BW26" s="16">
        <f t="shared" si="14"/>
        <v>-19.588999999999942</v>
      </c>
      <c r="BX26" s="16">
        <f t="shared" si="15"/>
        <v>4.75</v>
      </c>
      <c r="BZ26" s="16">
        <f t="shared" si="16"/>
        <v>37.722999999999956</v>
      </c>
      <c r="CA26" s="16">
        <f>(BT26+BW26)/2</f>
        <v>-0.72749999999996362</v>
      </c>
      <c r="CB26" s="16">
        <f t="shared" si="17"/>
        <v>4.75</v>
      </c>
    </row>
    <row r="27" spans="1:81" s="16" customFormat="1" x14ac:dyDescent="0.2">
      <c r="A27" s="16" t="s">
        <v>15</v>
      </c>
      <c r="B27" s="16" t="s">
        <v>28</v>
      </c>
      <c r="D27" s="16">
        <v>-230</v>
      </c>
      <c r="E27" s="16">
        <v>184</v>
      </c>
      <c r="F27" s="16">
        <v>9024.3119999999999</v>
      </c>
      <c r="G27" s="16">
        <v>7926.5309999999999</v>
      </c>
      <c r="H27" s="16">
        <v>5</v>
      </c>
      <c r="J27" s="16">
        <v>-270</v>
      </c>
      <c r="K27" s="16">
        <v>184</v>
      </c>
      <c r="L27" s="16">
        <v>9023.6919999999991</v>
      </c>
      <c r="M27" s="16">
        <v>7838.491</v>
      </c>
      <c r="N27" s="16">
        <v>5</v>
      </c>
      <c r="P27" s="16">
        <v>-81.8</v>
      </c>
      <c r="Q27" s="16">
        <v>180</v>
      </c>
      <c r="R27" s="16">
        <v>8980.4210000000003</v>
      </c>
      <c r="S27" s="16">
        <v>7884.7920000000004</v>
      </c>
      <c r="T27" s="16">
        <v>5</v>
      </c>
      <c r="V27" s="16">
        <v>-81.8</v>
      </c>
      <c r="W27" s="16">
        <v>180</v>
      </c>
      <c r="X27" s="16">
        <v>9069.0020000000004</v>
      </c>
      <c r="Y27" s="16">
        <v>7884.8329999999996</v>
      </c>
      <c r="Z27" s="16">
        <v>5</v>
      </c>
      <c r="AB27" s="16">
        <v>-274</v>
      </c>
      <c r="AC27" s="16">
        <v>183</v>
      </c>
      <c r="AD27" s="16">
        <v>9009.0969999999998</v>
      </c>
      <c r="AE27" s="16">
        <v>7891.18</v>
      </c>
      <c r="AF27" s="16">
        <v>5</v>
      </c>
      <c r="AH27" s="16">
        <v>-274</v>
      </c>
      <c r="AI27" s="16">
        <v>183</v>
      </c>
      <c r="AJ27" s="16">
        <v>9009.1049999999996</v>
      </c>
      <c r="AK27" s="16">
        <v>7786.01</v>
      </c>
      <c r="AL27" s="16">
        <v>5</v>
      </c>
      <c r="AN27" s="16">
        <v>100</v>
      </c>
      <c r="AO27" s="16">
        <v>-1.6</v>
      </c>
      <c r="AP27" s="16">
        <v>8956.7350000000006</v>
      </c>
      <c r="AQ27" s="16">
        <v>7839.54</v>
      </c>
      <c r="AR27" s="16">
        <v>5</v>
      </c>
      <c r="AT27" s="16">
        <v>100</v>
      </c>
      <c r="AU27" s="16">
        <v>-1.6</v>
      </c>
      <c r="AV27" s="16">
        <v>9063.1839999999993</v>
      </c>
      <c r="AW27" s="16">
        <v>7839.8389999999999</v>
      </c>
      <c r="AX27" s="16">
        <v>5</v>
      </c>
      <c r="AZ27" s="16">
        <f t="shared" si="0"/>
        <v>88.039999999999964</v>
      </c>
      <c r="BB27" s="16">
        <f t="shared" si="1"/>
        <v>0.62000000000080036</v>
      </c>
      <c r="BC27" s="16">
        <f t="shared" si="2"/>
        <v>5</v>
      </c>
      <c r="BE27" s="16">
        <f t="shared" si="3"/>
        <v>-4.0999999999257852E-2</v>
      </c>
      <c r="BG27" s="16">
        <f>($R27-$X27)</f>
        <v>-88.581000000000131</v>
      </c>
      <c r="BH27" s="16">
        <f t="shared" si="5"/>
        <v>5</v>
      </c>
      <c r="BJ27" s="16">
        <f t="shared" si="6"/>
        <v>105.17000000000007</v>
      </c>
      <c r="BL27" s="16">
        <f t="shared" si="7"/>
        <v>-7.9999999998108251E-3</v>
      </c>
      <c r="BM27" s="16">
        <f t="shared" si="8"/>
        <v>5</v>
      </c>
      <c r="BO27" s="16">
        <f t="shared" si="9"/>
        <v>-0.29899999999997817</v>
      </c>
      <c r="BQ27" s="16">
        <f>($AP27-$AV27)</f>
        <v>-106.4489999999987</v>
      </c>
      <c r="BR27" s="16">
        <f t="shared" si="11"/>
        <v>5</v>
      </c>
      <c r="BT27" s="16">
        <f t="shared" si="12"/>
        <v>17.130000000000109</v>
      </c>
      <c r="BU27" s="16">
        <f t="shared" si="13"/>
        <v>5</v>
      </c>
      <c r="BW27" s="16">
        <f t="shared" si="14"/>
        <v>-17.867999999998574</v>
      </c>
      <c r="BX27" s="16">
        <f t="shared" si="15"/>
        <v>5</v>
      </c>
      <c r="BZ27" s="16">
        <f t="shared" si="16"/>
        <v>34.997999999998683</v>
      </c>
      <c r="CA27" s="16">
        <f t="shared" ref="CA27:CA28" si="22">(BT27+BW27)/2</f>
        <v>-0.36899999999923239</v>
      </c>
      <c r="CB27" s="16">
        <f t="shared" si="17"/>
        <v>5</v>
      </c>
    </row>
    <row r="28" spans="1:81" s="16" customFormat="1" x14ac:dyDescent="0.2">
      <c r="A28" s="16" t="s">
        <v>27</v>
      </c>
      <c r="B28" s="16" t="s">
        <v>28</v>
      </c>
      <c r="D28" s="16">
        <v>-234</v>
      </c>
      <c r="E28" s="16">
        <v>184</v>
      </c>
      <c r="F28" s="16">
        <v>8931.9480000000003</v>
      </c>
      <c r="G28" s="16">
        <v>7474.3770000000004</v>
      </c>
      <c r="H28" s="16">
        <v>5</v>
      </c>
      <c r="J28" s="16">
        <v>-256</v>
      </c>
      <c r="K28" s="16">
        <v>184</v>
      </c>
      <c r="L28" s="16">
        <v>8932.1129999999994</v>
      </c>
      <c r="M28" s="16">
        <v>7387.4750000000004</v>
      </c>
      <c r="N28" s="16">
        <v>5</v>
      </c>
      <c r="P28" s="16">
        <v>-81.8</v>
      </c>
      <c r="Q28" s="16">
        <v>180</v>
      </c>
      <c r="R28" s="16">
        <v>8888.2459999999992</v>
      </c>
      <c r="S28" s="16">
        <v>7432.7839999999997</v>
      </c>
      <c r="T28" s="16">
        <v>5</v>
      </c>
      <c r="V28" s="16">
        <v>-81.8</v>
      </c>
      <c r="W28" s="16">
        <v>180</v>
      </c>
      <c r="X28" s="16">
        <v>8975.9159999999993</v>
      </c>
      <c r="Y28" s="16">
        <v>7432.8019999999997</v>
      </c>
      <c r="Z28" s="16">
        <v>5</v>
      </c>
      <c r="AB28" s="16">
        <v>-241.6</v>
      </c>
      <c r="AC28" s="16">
        <v>178</v>
      </c>
      <c r="AD28" s="16">
        <v>8918.4439999999995</v>
      </c>
      <c r="AE28" s="16">
        <v>7443.0309999999999</v>
      </c>
      <c r="AF28" s="16">
        <v>5</v>
      </c>
      <c r="AH28" s="16">
        <v>-241.6</v>
      </c>
      <c r="AI28" s="16">
        <v>178</v>
      </c>
      <c r="AJ28" s="16">
        <v>8918.7549999999992</v>
      </c>
      <c r="AK28" s="16">
        <v>7338.4430000000002</v>
      </c>
      <c r="AL28" s="16">
        <v>5</v>
      </c>
      <c r="AN28" s="16">
        <v>100</v>
      </c>
      <c r="AO28" s="16">
        <v>-1.6</v>
      </c>
      <c r="AP28" s="16">
        <v>8867.3369999999995</v>
      </c>
      <c r="AQ28" s="16">
        <v>7391.43</v>
      </c>
      <c r="AR28" s="16">
        <v>5</v>
      </c>
      <c r="AT28" s="16">
        <v>100</v>
      </c>
      <c r="AU28" s="16">
        <v>-1.6</v>
      </c>
      <c r="AV28" s="16">
        <v>8971.5290000000005</v>
      </c>
      <c r="AW28" s="16">
        <v>7391.3059999999996</v>
      </c>
      <c r="AX28" s="16">
        <v>5</v>
      </c>
      <c r="AZ28" s="16">
        <f t="shared" si="0"/>
        <v>86.902000000000044</v>
      </c>
      <c r="BB28" s="16">
        <f t="shared" si="1"/>
        <v>-0.16499999999905413</v>
      </c>
      <c r="BC28" s="16">
        <f t="shared" si="2"/>
        <v>5</v>
      </c>
      <c r="BE28" s="16">
        <f t="shared" si="3"/>
        <v>-1.8000000000029104E-2</v>
      </c>
      <c r="BG28" s="16">
        <f>($R28-$X28)</f>
        <v>-87.670000000000073</v>
      </c>
      <c r="BH28" s="16">
        <f t="shared" si="5"/>
        <v>5</v>
      </c>
      <c r="BJ28" s="16">
        <f t="shared" si="6"/>
        <v>104.58799999999974</v>
      </c>
      <c r="BL28" s="16">
        <f t="shared" si="7"/>
        <v>-0.31099999999969441</v>
      </c>
      <c r="BM28" s="16">
        <f t="shared" si="8"/>
        <v>5</v>
      </c>
      <c r="BO28" s="16">
        <f t="shared" si="9"/>
        <v>0.12400000000070577</v>
      </c>
      <c r="BQ28" s="16">
        <f>($AP28-$AV28)</f>
        <v>-104.19200000000092</v>
      </c>
      <c r="BR28" s="16">
        <f t="shared" si="11"/>
        <v>5</v>
      </c>
      <c r="BT28" s="16">
        <f t="shared" si="12"/>
        <v>17.685999999999694</v>
      </c>
      <c r="BU28" s="16">
        <f t="shared" si="13"/>
        <v>5</v>
      </c>
      <c r="BW28" s="16">
        <f t="shared" si="14"/>
        <v>-16.522000000000844</v>
      </c>
      <c r="BX28" s="16">
        <f t="shared" si="15"/>
        <v>5</v>
      </c>
      <c r="BZ28" s="16">
        <f t="shared" si="16"/>
        <v>34.208000000000538</v>
      </c>
      <c r="CA28" s="16">
        <f t="shared" si="22"/>
        <v>0.5819999999994252</v>
      </c>
      <c r="CB28" s="16">
        <f t="shared" si="17"/>
        <v>5</v>
      </c>
    </row>
    <row r="30" spans="1:81" x14ac:dyDescent="0.2">
      <c r="A30" s="16" t="s">
        <v>144</v>
      </c>
      <c r="B30" s="16"/>
    </row>
    <row r="31" spans="1:81" x14ac:dyDescent="0.2">
      <c r="A31" s="16" t="s">
        <v>129</v>
      </c>
      <c r="B31" s="16" t="s">
        <v>12</v>
      </c>
      <c r="F31" s="16">
        <v>21220.991999999998</v>
      </c>
      <c r="G31" s="16">
        <v>5174.915</v>
      </c>
      <c r="H31" s="16">
        <v>5</v>
      </c>
      <c r="L31" s="16">
        <v>21221.195</v>
      </c>
      <c r="M31" s="16">
        <v>4900.6549999999997</v>
      </c>
      <c r="N31" s="16">
        <v>5</v>
      </c>
    </row>
    <row r="32" spans="1:81" x14ac:dyDescent="0.2">
      <c r="A32" s="16" t="s">
        <v>128</v>
      </c>
      <c r="B32" s="16" t="s">
        <v>21</v>
      </c>
      <c r="F32" s="16">
        <v>21320.445</v>
      </c>
      <c r="G32" s="16">
        <v>4744.8459999999995</v>
      </c>
      <c r="H32" s="16">
        <v>5</v>
      </c>
      <c r="L32" s="16">
        <v>21320.625</v>
      </c>
      <c r="M32" s="16">
        <v>4502.1729999999998</v>
      </c>
      <c r="N32" s="16">
        <v>5</v>
      </c>
    </row>
    <row r="33" spans="1:68" x14ac:dyDescent="0.2">
      <c r="A33" s="16" t="s">
        <v>130</v>
      </c>
      <c r="B33" s="16" t="s">
        <v>21</v>
      </c>
      <c r="F33" s="16">
        <v>21097.241999999998</v>
      </c>
      <c r="G33" s="16">
        <v>4807.3599999999997</v>
      </c>
      <c r="H33" s="16">
        <v>2</v>
      </c>
      <c r="L33" s="16">
        <v>21098.361000000001</v>
      </c>
      <c r="M33" s="16">
        <v>4569.3760000000002</v>
      </c>
      <c r="N33">
        <v>2</v>
      </c>
    </row>
    <row r="34" spans="1:68" x14ac:dyDescent="0.2">
      <c r="A34" s="16" t="s">
        <v>127</v>
      </c>
      <c r="B34" s="16" t="s">
        <v>89</v>
      </c>
      <c r="F34" s="16">
        <v>22802.993999999999</v>
      </c>
      <c r="G34" s="16">
        <v>4528.0060000000003</v>
      </c>
      <c r="H34" s="16">
        <v>4</v>
      </c>
      <c r="L34" s="16">
        <v>22803.023000000001</v>
      </c>
      <c r="M34" s="16">
        <v>4269.741</v>
      </c>
      <c r="N34">
        <v>4</v>
      </c>
      <c r="BP34" s="4"/>
    </row>
    <row r="37" spans="1:68" x14ac:dyDescent="0.2">
      <c r="A37" s="16" t="s">
        <v>129</v>
      </c>
      <c r="B37" s="16" t="s">
        <v>23</v>
      </c>
    </row>
    <row r="38" spans="1:68" x14ac:dyDescent="0.2">
      <c r="A38" s="16" t="s">
        <v>128</v>
      </c>
      <c r="B38" s="16" t="s">
        <v>23</v>
      </c>
    </row>
    <row r="40" spans="1:68" x14ac:dyDescent="0.2">
      <c r="A40" s="16" t="s">
        <v>128</v>
      </c>
      <c r="B40" s="16" t="s">
        <v>26</v>
      </c>
    </row>
    <row r="41" spans="1:68" x14ac:dyDescent="0.2">
      <c r="A41" s="16" t="s">
        <v>130</v>
      </c>
      <c r="B41" s="16" t="s">
        <v>26</v>
      </c>
    </row>
  </sheetData>
  <mergeCells count="14">
    <mergeCell ref="AN1:AR1"/>
    <mergeCell ref="AT1:AX1"/>
    <mergeCell ref="D1:H1"/>
    <mergeCell ref="J1:N1"/>
    <mergeCell ref="P1:T1"/>
    <mergeCell ref="V1:Z1"/>
    <mergeCell ref="AB1:AF1"/>
    <mergeCell ref="AH1:AL1"/>
    <mergeCell ref="BW1:BX1"/>
    <mergeCell ref="AZ1:BC1"/>
    <mergeCell ref="BE1:BH1"/>
    <mergeCell ref="BJ1:BM1"/>
    <mergeCell ref="BO1:BR1"/>
    <mergeCell ref="BT1:BU1"/>
  </mergeCells>
  <pageMargins left="0.7" right="0.7" top="0.75" bottom="0.75" header="0.3" footer="0.3"/>
  <ignoredErrors>
    <ignoredError sqref="BO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B653-CB39-F14F-9C60-6A1AF462BBD9}">
  <dimension ref="A1:L42"/>
  <sheetViews>
    <sheetView zoomScale="160" zoomScaleNormal="160" workbookViewId="0">
      <selection activeCell="A19" sqref="A19:XFD19"/>
    </sheetView>
  </sheetViews>
  <sheetFormatPr baseColWidth="10" defaultRowHeight="16" x14ac:dyDescent="0.2"/>
  <cols>
    <col min="2" max="2" width="12.5" customWidth="1"/>
    <col min="3" max="4" width="11.83203125" customWidth="1"/>
    <col min="5" max="5" width="13" customWidth="1"/>
    <col min="7" max="7" width="12.5" customWidth="1"/>
    <col min="8" max="8" width="12" customWidth="1"/>
  </cols>
  <sheetData>
    <row r="1" spans="1:12" s="7" customFormat="1" x14ac:dyDescent="0.2">
      <c r="A1" s="7" t="s">
        <v>50</v>
      </c>
      <c r="B1" s="7" t="s">
        <v>49</v>
      </c>
      <c r="C1" s="7" t="s">
        <v>51</v>
      </c>
      <c r="D1" s="7" t="s">
        <v>53</v>
      </c>
      <c r="E1" s="7" t="s">
        <v>52</v>
      </c>
      <c r="F1" s="7" t="s">
        <v>54</v>
      </c>
      <c r="G1" s="7" t="s">
        <v>55</v>
      </c>
      <c r="H1" s="7" t="s">
        <v>56</v>
      </c>
      <c r="I1" s="7" t="s">
        <v>57</v>
      </c>
    </row>
    <row r="2" spans="1:12" s="19" customFormat="1" x14ac:dyDescent="0.2">
      <c r="A2" s="19" t="s">
        <v>59</v>
      </c>
      <c r="B2" s="19" t="s">
        <v>69</v>
      </c>
      <c r="C2" s="19" t="str">
        <f t="shared" ref="C2:C8" si="0">LEFT(G2,2)</f>
        <v>C8</v>
      </c>
      <c r="D2" s="19" t="s">
        <v>59</v>
      </c>
      <c r="E2" s="19" t="s">
        <v>69</v>
      </c>
      <c r="F2" s="19" t="str">
        <f>RIGHT(G2,2)</f>
        <v>H8</v>
      </c>
      <c r="G2" s="19" t="s">
        <v>12</v>
      </c>
      <c r="H2" s="19">
        <v>35.86200000000008</v>
      </c>
      <c r="I2" s="19">
        <v>5</v>
      </c>
    </row>
    <row r="3" spans="1:12" s="19" customFormat="1" x14ac:dyDescent="0.2">
      <c r="A3" s="19" t="s">
        <v>60</v>
      </c>
      <c r="B3" s="19" t="s">
        <v>69</v>
      </c>
      <c r="C3" s="19" t="str">
        <f t="shared" si="0"/>
        <v>C8</v>
      </c>
      <c r="D3" s="19" t="s">
        <v>60</v>
      </c>
      <c r="E3" s="19" t="s">
        <v>69</v>
      </c>
      <c r="F3" s="19" t="str">
        <f t="shared" ref="F3:F20" si="1">RIGHT(G3,2)</f>
        <v>H8</v>
      </c>
      <c r="G3" s="19" t="s">
        <v>12</v>
      </c>
      <c r="H3" s="19">
        <v>36.243000000000393</v>
      </c>
      <c r="I3" s="19">
        <v>5</v>
      </c>
    </row>
    <row r="4" spans="1:12" s="20" customFormat="1" x14ac:dyDescent="0.2">
      <c r="A4" s="20" t="s">
        <v>62</v>
      </c>
      <c r="B4" s="20" t="s">
        <v>69</v>
      </c>
      <c r="C4" s="20" t="str">
        <f t="shared" si="0"/>
        <v>C8</v>
      </c>
      <c r="D4" s="20" t="s">
        <v>62</v>
      </c>
      <c r="E4" s="20" t="s">
        <v>69</v>
      </c>
      <c r="F4" s="20" t="str">
        <f t="shared" si="1"/>
        <v>H8</v>
      </c>
      <c r="G4" s="20" t="s">
        <v>12</v>
      </c>
      <c r="H4" s="20">
        <v>30.491999999999734</v>
      </c>
      <c r="I4" s="20">
        <v>5</v>
      </c>
    </row>
    <row r="5" spans="1:12" s="20" customFormat="1" x14ac:dyDescent="0.2">
      <c r="A5" s="20" t="s">
        <v>63</v>
      </c>
      <c r="B5" s="20" t="s">
        <v>69</v>
      </c>
      <c r="C5" s="20" t="str">
        <f t="shared" si="0"/>
        <v>C8</v>
      </c>
      <c r="D5" s="20" t="s">
        <v>63</v>
      </c>
      <c r="E5" s="20" t="s">
        <v>69</v>
      </c>
      <c r="F5" s="20" t="str">
        <f t="shared" si="1"/>
        <v>H8</v>
      </c>
      <c r="G5" s="20" t="s">
        <v>12</v>
      </c>
      <c r="H5" s="20">
        <v>24.638499999998658</v>
      </c>
      <c r="I5" s="20">
        <v>5</v>
      </c>
    </row>
    <row r="6" spans="1:12" s="20" customFormat="1" x14ac:dyDescent="0.2">
      <c r="A6" s="20" t="s">
        <v>64</v>
      </c>
      <c r="B6" s="20" t="s">
        <v>69</v>
      </c>
      <c r="C6" s="20" t="str">
        <f t="shared" si="0"/>
        <v>C8</v>
      </c>
      <c r="D6" s="20" t="s">
        <v>64</v>
      </c>
      <c r="E6" s="20" t="s">
        <v>69</v>
      </c>
      <c r="F6" s="20" t="str">
        <f t="shared" si="1"/>
        <v>H8</v>
      </c>
      <c r="G6" s="20" t="s">
        <v>12</v>
      </c>
      <c r="H6" s="20">
        <v>3.0510000000003856</v>
      </c>
      <c r="I6" s="20">
        <v>4.75</v>
      </c>
    </row>
    <row r="7" spans="1:12" s="21" customFormat="1" x14ac:dyDescent="0.2">
      <c r="A7" s="21" t="s">
        <v>65</v>
      </c>
      <c r="B7" s="21" t="s">
        <v>70</v>
      </c>
      <c r="C7" s="21" t="str">
        <f t="shared" si="0"/>
        <v>C6</v>
      </c>
      <c r="D7" s="21" t="s">
        <v>65</v>
      </c>
      <c r="E7" s="21" t="s">
        <v>70</v>
      </c>
      <c r="F7" s="21" t="str">
        <f t="shared" si="1"/>
        <v>H6</v>
      </c>
      <c r="G7" s="21" t="s">
        <v>21</v>
      </c>
      <c r="H7" s="21">
        <v>28.240999999999985</v>
      </c>
      <c r="I7" s="21">
        <v>3.5</v>
      </c>
    </row>
    <row r="8" spans="1:12" s="22" customFormat="1" x14ac:dyDescent="0.2">
      <c r="A8" s="22" t="s">
        <v>66</v>
      </c>
      <c r="B8" s="22" t="s">
        <v>70</v>
      </c>
      <c r="C8" s="22" t="str">
        <f t="shared" si="0"/>
        <v>C6</v>
      </c>
      <c r="D8" s="22" t="s">
        <v>66</v>
      </c>
      <c r="E8" s="22" t="s">
        <v>70</v>
      </c>
      <c r="F8" s="22" t="str">
        <f t="shared" si="1"/>
        <v>H6</v>
      </c>
      <c r="G8" s="22" t="s">
        <v>21</v>
      </c>
      <c r="H8" s="22">
        <v>24.274999999999636</v>
      </c>
      <c r="I8" s="22">
        <v>3.5</v>
      </c>
    </row>
    <row r="9" spans="1:12" s="20" customFormat="1" x14ac:dyDescent="0.2">
      <c r="A9" s="20" t="s">
        <v>64</v>
      </c>
      <c r="B9" s="20" t="s">
        <v>69</v>
      </c>
      <c r="C9" s="20" t="str">
        <f t="shared" ref="C9:C13" si="2">LEFT(G9,3)</f>
        <v>C1'</v>
      </c>
      <c r="D9" s="20" t="s">
        <v>64</v>
      </c>
      <c r="E9" s="20" t="s">
        <v>69</v>
      </c>
      <c r="F9" s="20" t="str">
        <f>RIGHT(G9,3)</f>
        <v>H1'</v>
      </c>
      <c r="G9" s="20" t="s">
        <v>23</v>
      </c>
      <c r="H9" s="20">
        <v>4.0950000000007094</v>
      </c>
      <c r="I9" s="20">
        <v>5</v>
      </c>
    </row>
    <row r="10" spans="1:12" s="20" customFormat="1" x14ac:dyDescent="0.2">
      <c r="A10" s="20" t="s">
        <v>63</v>
      </c>
      <c r="B10" s="20" t="s">
        <v>69</v>
      </c>
      <c r="C10" s="20" t="str">
        <f t="shared" si="2"/>
        <v>C1'</v>
      </c>
      <c r="D10" s="20" t="s">
        <v>63</v>
      </c>
      <c r="E10" s="20" t="s">
        <v>69</v>
      </c>
      <c r="F10" s="20" t="str">
        <f t="shared" ref="F10:F13" si="3">RIGHT(G10,3)</f>
        <v>H1'</v>
      </c>
      <c r="G10" s="20" t="s">
        <v>23</v>
      </c>
      <c r="H10" s="20">
        <v>1.1955000000009477</v>
      </c>
      <c r="I10" s="20">
        <v>5</v>
      </c>
    </row>
    <row r="11" spans="1:12" s="20" customFormat="1" x14ac:dyDescent="0.2">
      <c r="A11" s="20" t="s">
        <v>62</v>
      </c>
      <c r="B11" s="20" t="s">
        <v>69</v>
      </c>
      <c r="C11" s="20" t="str">
        <f t="shared" si="2"/>
        <v>C1'</v>
      </c>
      <c r="D11" s="20" t="s">
        <v>62</v>
      </c>
      <c r="E11" s="20" t="s">
        <v>69</v>
      </c>
      <c r="F11" s="20" t="str">
        <f t="shared" si="3"/>
        <v>H1'</v>
      </c>
      <c r="G11" s="20" t="s">
        <v>23</v>
      </c>
      <c r="H11" s="20">
        <v>13.104500000001053</v>
      </c>
      <c r="I11" s="20">
        <v>4.875</v>
      </c>
    </row>
    <row r="12" spans="1:12" s="20" customFormat="1" x14ac:dyDescent="0.2">
      <c r="A12" s="20" t="s">
        <v>66</v>
      </c>
      <c r="B12" s="20" t="s">
        <v>70</v>
      </c>
      <c r="C12" s="20" t="str">
        <f t="shared" si="2"/>
        <v>C1'</v>
      </c>
      <c r="D12" s="20" t="s">
        <v>66</v>
      </c>
      <c r="E12" s="20" t="s">
        <v>70</v>
      </c>
      <c r="F12" s="20" t="str">
        <f t="shared" si="3"/>
        <v>H1'</v>
      </c>
      <c r="G12" s="20" t="s">
        <v>23</v>
      </c>
      <c r="H12" s="20">
        <v>9.9035000000003492</v>
      </c>
      <c r="I12" s="20">
        <v>5</v>
      </c>
    </row>
    <row r="13" spans="1:12" s="19" customFormat="1" x14ac:dyDescent="0.2">
      <c r="A13" s="19" t="s">
        <v>65</v>
      </c>
      <c r="B13" s="19" t="s">
        <v>70</v>
      </c>
      <c r="C13" s="19" t="str">
        <f t="shared" si="2"/>
        <v>C1'</v>
      </c>
      <c r="D13" s="19" t="s">
        <v>65</v>
      </c>
      <c r="E13" s="19" t="s">
        <v>70</v>
      </c>
      <c r="F13" s="19" t="str">
        <f t="shared" si="3"/>
        <v>H1'</v>
      </c>
      <c r="G13" s="19" t="s">
        <v>23</v>
      </c>
      <c r="H13" s="19">
        <v>-17.851999999999634</v>
      </c>
      <c r="I13" s="19">
        <v>4.5</v>
      </c>
    </row>
    <row r="14" spans="1:12" s="22" customFormat="1" x14ac:dyDescent="0.2">
      <c r="A14" s="22" t="s">
        <v>68</v>
      </c>
      <c r="B14" s="22" t="s">
        <v>70</v>
      </c>
      <c r="C14" s="22" t="str">
        <f t="shared" ref="C14:C20" si="4">LEFT(G14,2)</f>
        <v>C5</v>
      </c>
      <c r="D14" s="22" t="s">
        <v>68</v>
      </c>
      <c r="E14" s="22" t="s">
        <v>70</v>
      </c>
      <c r="F14" s="22" t="str">
        <f t="shared" si="1"/>
        <v>H5</v>
      </c>
      <c r="G14" s="22" t="s">
        <v>26</v>
      </c>
      <c r="H14" s="22">
        <v>30.872000000000298</v>
      </c>
      <c r="I14" s="22">
        <v>3.5</v>
      </c>
    </row>
    <row r="15" spans="1:12" s="20" customFormat="1" x14ac:dyDescent="0.2">
      <c r="A15" s="20" t="s">
        <v>66</v>
      </c>
      <c r="B15" s="20" t="s">
        <v>70</v>
      </c>
      <c r="C15" s="20" t="str">
        <f t="shared" si="4"/>
        <v>C5</v>
      </c>
      <c r="D15" s="20" t="s">
        <v>66</v>
      </c>
      <c r="E15" s="20" t="s">
        <v>70</v>
      </c>
      <c r="F15" s="20" t="str">
        <f t="shared" si="1"/>
        <v>H5</v>
      </c>
      <c r="G15" s="20" t="s">
        <v>26</v>
      </c>
      <c r="H15" s="20">
        <v>32.184000000000196</v>
      </c>
      <c r="I15" s="20">
        <v>4.75</v>
      </c>
    </row>
    <row r="16" spans="1:12" s="26" customFormat="1" x14ac:dyDescent="0.2">
      <c r="A16" s="26" t="s">
        <v>67</v>
      </c>
      <c r="B16" s="26" t="s">
        <v>70</v>
      </c>
      <c r="C16" s="26" t="str">
        <f t="shared" si="4"/>
        <v>C5</v>
      </c>
      <c r="D16" s="26" t="s">
        <v>67</v>
      </c>
      <c r="E16" s="26" t="s">
        <v>70</v>
      </c>
      <c r="F16" s="26" t="str">
        <f t="shared" si="1"/>
        <v>H5</v>
      </c>
      <c r="G16" s="26" t="s">
        <v>26</v>
      </c>
      <c r="H16" s="26">
        <v>19.367999999999938</v>
      </c>
      <c r="I16" s="26">
        <v>4.25</v>
      </c>
      <c r="L16" s="26" t="s">
        <v>102</v>
      </c>
    </row>
    <row r="17" spans="1:12" s="23" customFormat="1" x14ac:dyDescent="0.2">
      <c r="A17" s="23" t="s">
        <v>65</v>
      </c>
      <c r="B17" s="23" t="s">
        <v>70</v>
      </c>
      <c r="C17" s="23" t="str">
        <f t="shared" si="4"/>
        <v>C5</v>
      </c>
      <c r="D17" s="23" t="s">
        <v>65</v>
      </c>
      <c r="E17" s="23" t="s">
        <v>70</v>
      </c>
      <c r="F17" s="23" t="str">
        <f t="shared" si="1"/>
        <v>H5</v>
      </c>
      <c r="G17" s="23" t="s">
        <v>26</v>
      </c>
      <c r="H17" s="23">
        <v>28.838000000000193</v>
      </c>
      <c r="I17" s="23">
        <v>4.25</v>
      </c>
      <c r="L17" s="19" t="s">
        <v>103</v>
      </c>
    </row>
    <row r="18" spans="1:12" s="19" customFormat="1" x14ac:dyDescent="0.2">
      <c r="A18" s="19" t="s">
        <v>59</v>
      </c>
      <c r="B18" s="19" t="s">
        <v>69</v>
      </c>
      <c r="C18" s="19" t="str">
        <f t="shared" si="4"/>
        <v>N1</v>
      </c>
      <c r="D18" s="19" t="s">
        <v>59</v>
      </c>
      <c r="E18" s="19" t="s">
        <v>69</v>
      </c>
      <c r="F18" s="19" t="str">
        <f t="shared" si="1"/>
        <v>H1</v>
      </c>
      <c r="G18" s="19" t="s">
        <v>28</v>
      </c>
      <c r="H18" s="19">
        <v>-18.861499999999999</v>
      </c>
      <c r="I18" s="19">
        <v>4.75</v>
      </c>
    </row>
    <row r="19" spans="1:12" s="19" customFormat="1" x14ac:dyDescent="0.2">
      <c r="A19" s="19" t="s">
        <v>61</v>
      </c>
      <c r="B19" s="19" t="s">
        <v>69</v>
      </c>
      <c r="C19" s="19" t="str">
        <f t="shared" si="4"/>
        <v>N1</v>
      </c>
      <c r="D19" s="19" t="s">
        <v>61</v>
      </c>
      <c r="E19" s="19" t="s">
        <v>69</v>
      </c>
      <c r="F19" s="19" t="str">
        <f t="shared" si="1"/>
        <v>H1</v>
      </c>
      <c r="G19" s="19" t="s">
        <v>28</v>
      </c>
      <c r="H19" s="19">
        <v>-17.498999999999299</v>
      </c>
      <c r="I19" s="19">
        <v>5</v>
      </c>
    </row>
    <row r="20" spans="1:12" s="19" customFormat="1" x14ac:dyDescent="0.2">
      <c r="A20" s="19" t="s">
        <v>60</v>
      </c>
      <c r="B20" s="19" t="s">
        <v>69</v>
      </c>
      <c r="C20" s="19" t="str">
        <f t="shared" si="4"/>
        <v>N1</v>
      </c>
      <c r="D20" s="19" t="s">
        <v>60</v>
      </c>
      <c r="E20" s="19" t="s">
        <v>69</v>
      </c>
      <c r="F20" s="19" t="str">
        <f t="shared" si="1"/>
        <v>H1</v>
      </c>
      <c r="G20" s="19" t="s">
        <v>28</v>
      </c>
      <c r="H20" s="19">
        <v>-17.104000000000301</v>
      </c>
      <c r="I20" s="19">
        <v>5</v>
      </c>
    </row>
    <row r="21" spans="1:12" s="26" customFormat="1" x14ac:dyDescent="0.2">
      <c r="A21" s="27">
        <v>27</v>
      </c>
      <c r="B21" s="26" t="s">
        <v>86</v>
      </c>
      <c r="C21" s="26" t="s">
        <v>87</v>
      </c>
      <c r="D21" s="27">
        <v>27</v>
      </c>
      <c r="E21" s="26" t="s">
        <v>86</v>
      </c>
      <c r="F21" s="26" t="s">
        <v>88</v>
      </c>
      <c r="G21" s="26" t="s">
        <v>89</v>
      </c>
      <c r="H21" s="26">
        <v>43.3</v>
      </c>
      <c r="I21" s="26">
        <v>5</v>
      </c>
      <c r="J21" s="26" t="s">
        <v>90</v>
      </c>
      <c r="L21" s="26" t="s">
        <v>102</v>
      </c>
    </row>
    <row r="22" spans="1:12" s="19" customFormat="1" x14ac:dyDescent="0.2">
      <c r="A22" s="24">
        <v>38</v>
      </c>
      <c r="B22" s="19" t="s">
        <v>91</v>
      </c>
      <c r="C22" s="19" t="s">
        <v>83</v>
      </c>
      <c r="D22" s="24">
        <v>38</v>
      </c>
      <c r="E22" s="19" t="s">
        <v>91</v>
      </c>
      <c r="F22" s="19" t="s">
        <v>84</v>
      </c>
      <c r="G22" s="19" t="s">
        <v>26</v>
      </c>
      <c r="H22" s="19">
        <v>27.9</v>
      </c>
      <c r="I22" s="19">
        <v>5</v>
      </c>
      <c r="J22" s="19" t="s">
        <v>90</v>
      </c>
    </row>
    <row r="23" spans="1:12" s="23" customFormat="1" x14ac:dyDescent="0.2">
      <c r="A23" s="25">
        <v>31</v>
      </c>
      <c r="B23" s="23" t="s">
        <v>91</v>
      </c>
      <c r="C23" s="23" t="s">
        <v>79</v>
      </c>
      <c r="D23" s="25">
        <v>31</v>
      </c>
      <c r="E23" s="23" t="s">
        <v>91</v>
      </c>
      <c r="F23" s="23" t="s">
        <v>80</v>
      </c>
      <c r="G23" s="23" t="s">
        <v>21</v>
      </c>
      <c r="H23" s="23">
        <v>-8.3379999999999992</v>
      </c>
      <c r="I23" s="23">
        <v>5</v>
      </c>
      <c r="J23" s="23" t="s">
        <v>90</v>
      </c>
    </row>
    <row r="24" spans="1:12" s="23" customFormat="1" x14ac:dyDescent="0.2">
      <c r="A24" s="25">
        <v>31</v>
      </c>
      <c r="B24" s="23" t="s">
        <v>91</v>
      </c>
      <c r="C24" s="23" t="s">
        <v>81</v>
      </c>
      <c r="D24" s="25">
        <v>31</v>
      </c>
      <c r="E24" s="23" t="s">
        <v>91</v>
      </c>
      <c r="F24" s="23" t="s">
        <v>82</v>
      </c>
      <c r="G24" s="23" t="s">
        <v>23</v>
      </c>
      <c r="H24" s="23">
        <v>-15.499000000000001</v>
      </c>
      <c r="I24" s="23">
        <v>5</v>
      </c>
      <c r="J24" s="23" t="s">
        <v>90</v>
      </c>
    </row>
    <row r="25" spans="1:12" s="23" customFormat="1" x14ac:dyDescent="0.2">
      <c r="A25" s="25">
        <v>31</v>
      </c>
      <c r="B25" s="23" t="s">
        <v>91</v>
      </c>
      <c r="C25" s="23" t="s">
        <v>83</v>
      </c>
      <c r="D25" s="25">
        <v>31</v>
      </c>
      <c r="E25" s="23" t="s">
        <v>91</v>
      </c>
      <c r="F25" s="23" t="s">
        <v>84</v>
      </c>
      <c r="G25" s="23" t="s">
        <v>26</v>
      </c>
      <c r="H25" s="23">
        <v>7.3869999999999996</v>
      </c>
      <c r="I25" s="23">
        <v>5</v>
      </c>
      <c r="J25" s="23" t="s">
        <v>90</v>
      </c>
    </row>
    <row r="26" spans="1:12" s="20" customFormat="1" x14ac:dyDescent="0.2">
      <c r="A26" s="25">
        <v>35</v>
      </c>
      <c r="B26" s="23" t="s">
        <v>86</v>
      </c>
      <c r="C26" s="23" t="s">
        <v>77</v>
      </c>
      <c r="D26" s="25">
        <v>35</v>
      </c>
      <c r="E26" s="23" t="s">
        <v>86</v>
      </c>
      <c r="F26" s="23" t="s">
        <v>78</v>
      </c>
      <c r="G26" s="23" t="s">
        <v>12</v>
      </c>
      <c r="H26" s="20">
        <v>4.6269999999999998</v>
      </c>
      <c r="I26" s="23">
        <v>5</v>
      </c>
      <c r="J26" s="23" t="s">
        <v>90</v>
      </c>
    </row>
    <row r="27" spans="1:12" s="20" customFormat="1" x14ac:dyDescent="0.2">
      <c r="A27" s="25">
        <v>35</v>
      </c>
      <c r="B27" s="23" t="s">
        <v>86</v>
      </c>
      <c r="C27" s="23" t="s">
        <v>81</v>
      </c>
      <c r="D27" s="25">
        <v>35</v>
      </c>
      <c r="E27" s="23" t="s">
        <v>86</v>
      </c>
      <c r="F27" s="23" t="s">
        <v>82</v>
      </c>
      <c r="G27" s="23" t="s">
        <v>23</v>
      </c>
      <c r="H27" s="20">
        <v>-19.445</v>
      </c>
      <c r="I27" s="23">
        <v>5</v>
      </c>
      <c r="J27" s="23" t="s">
        <v>90</v>
      </c>
    </row>
    <row r="39" spans="1:5" x14ac:dyDescent="0.2">
      <c r="A39" s="18"/>
      <c r="B39" s="18"/>
      <c r="C39" s="18"/>
      <c r="D39" s="10"/>
      <c r="E39" s="18"/>
    </row>
    <row r="40" spans="1:5" x14ac:dyDescent="0.2">
      <c r="A40" s="18"/>
      <c r="B40" s="18"/>
      <c r="C40" s="18"/>
      <c r="D40" s="10"/>
      <c r="E40" s="18"/>
    </row>
    <row r="41" spans="1:5" x14ac:dyDescent="0.2">
      <c r="A41" s="18"/>
      <c r="B41" s="18"/>
      <c r="C41" s="18"/>
      <c r="D41" s="10"/>
      <c r="E41" s="18"/>
    </row>
    <row r="42" spans="1:5" x14ac:dyDescent="0.2">
      <c r="A42" s="18"/>
      <c r="B42" s="18"/>
      <c r="C42" s="18"/>
      <c r="D42" s="10"/>
      <c r="E42" s="18"/>
    </row>
  </sheetData>
  <pageMargins left="0.7" right="0.7" top="0.75" bottom="0.75" header="0.3" footer="0.3"/>
  <ignoredErrors>
    <ignoredError sqref="D2 D3 A2:A3 D9:D12 A9:A12 D14:D17 A14:A17 D18:D20 A18:A20 D13 A13 D4:D8 A4:A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808A-3C9E-7E46-86B6-9AA43F1CC158}">
  <dimension ref="A1:L14"/>
  <sheetViews>
    <sheetView topLeftCell="B1" zoomScale="160" zoomScaleNormal="160" workbookViewId="0">
      <selection activeCell="F17" sqref="F17"/>
    </sheetView>
  </sheetViews>
  <sheetFormatPr baseColWidth="10" defaultRowHeight="16" x14ac:dyDescent="0.2"/>
  <sheetData>
    <row r="1" spans="1:12" x14ac:dyDescent="0.2">
      <c r="A1" t="s">
        <v>50</v>
      </c>
      <c r="B1" t="s">
        <v>49</v>
      </c>
      <c r="C1" t="s">
        <v>51</v>
      </c>
      <c r="D1" t="s">
        <v>53</v>
      </c>
      <c r="E1" t="s">
        <v>52</v>
      </c>
      <c r="F1" t="s">
        <v>54</v>
      </c>
      <c r="G1" t="s">
        <v>55</v>
      </c>
      <c r="H1" t="s">
        <v>56</v>
      </c>
      <c r="I1" t="s">
        <v>85</v>
      </c>
    </row>
    <row r="2" spans="1:12" x14ac:dyDescent="0.2">
      <c r="A2" t="s">
        <v>59</v>
      </c>
      <c r="B2" t="s">
        <v>69</v>
      </c>
      <c r="C2" t="s">
        <v>77</v>
      </c>
      <c r="D2" t="s">
        <v>59</v>
      </c>
      <c r="E2" t="s">
        <v>69</v>
      </c>
      <c r="F2" t="s">
        <v>78</v>
      </c>
      <c r="G2" t="s">
        <v>12</v>
      </c>
      <c r="H2">
        <v>35.86200000000008</v>
      </c>
      <c r="I2">
        <v>35.478999999999999</v>
      </c>
    </row>
    <row r="3" spans="1:12" x14ac:dyDescent="0.2">
      <c r="A3" t="s">
        <v>62</v>
      </c>
      <c r="B3" t="s">
        <v>69</v>
      </c>
      <c r="C3" t="s">
        <v>77</v>
      </c>
      <c r="D3" t="s">
        <v>62</v>
      </c>
      <c r="E3" t="s">
        <v>69</v>
      </c>
      <c r="F3" t="s">
        <v>78</v>
      </c>
      <c r="G3" t="s">
        <v>12</v>
      </c>
      <c r="H3">
        <v>30.491999999999734</v>
      </c>
      <c r="I3">
        <v>32.713000000000001</v>
      </c>
    </row>
    <row r="4" spans="1:12" x14ac:dyDescent="0.2">
      <c r="A4" t="s">
        <v>63</v>
      </c>
      <c r="B4" t="s">
        <v>69</v>
      </c>
      <c r="C4" t="s">
        <v>77</v>
      </c>
      <c r="D4" t="s">
        <v>63</v>
      </c>
      <c r="E4" t="s">
        <v>69</v>
      </c>
      <c r="F4" t="s">
        <v>78</v>
      </c>
      <c r="G4" t="s">
        <v>12</v>
      </c>
      <c r="H4">
        <v>24.638499999998658</v>
      </c>
      <c r="I4">
        <v>24.4</v>
      </c>
    </row>
    <row r="5" spans="1:12" x14ac:dyDescent="0.2">
      <c r="A5" t="s">
        <v>64</v>
      </c>
      <c r="B5" t="s">
        <v>69</v>
      </c>
      <c r="C5" t="s">
        <v>77</v>
      </c>
      <c r="D5" t="s">
        <v>64</v>
      </c>
      <c r="E5" t="s">
        <v>69</v>
      </c>
      <c r="F5" t="s">
        <v>78</v>
      </c>
      <c r="G5" t="s">
        <v>12</v>
      </c>
      <c r="H5">
        <v>3.0510000000003856</v>
      </c>
      <c r="I5">
        <v>2.67</v>
      </c>
    </row>
    <row r="6" spans="1:12" x14ac:dyDescent="0.2">
      <c r="A6" t="s">
        <v>65</v>
      </c>
      <c r="B6" t="s">
        <v>70</v>
      </c>
      <c r="C6" t="s">
        <v>79</v>
      </c>
      <c r="D6" t="s">
        <v>65</v>
      </c>
      <c r="E6" t="s">
        <v>70</v>
      </c>
      <c r="F6" t="s">
        <v>80</v>
      </c>
      <c r="G6" t="s">
        <v>21</v>
      </c>
      <c r="H6">
        <v>28.240999999999985</v>
      </c>
      <c r="I6">
        <v>28.1</v>
      </c>
      <c r="K6">
        <v>60</v>
      </c>
      <c r="L6">
        <v>60</v>
      </c>
    </row>
    <row r="7" spans="1:12" x14ac:dyDescent="0.2">
      <c r="A7" t="s">
        <v>64</v>
      </c>
      <c r="B7" t="s">
        <v>69</v>
      </c>
      <c r="C7" t="s">
        <v>81</v>
      </c>
      <c r="D7" t="s">
        <v>64</v>
      </c>
      <c r="E7" t="s">
        <v>69</v>
      </c>
      <c r="F7" t="s">
        <v>82</v>
      </c>
      <c r="G7" t="s">
        <v>23</v>
      </c>
      <c r="H7">
        <v>4.0950000000007094</v>
      </c>
      <c r="I7">
        <v>4.34</v>
      </c>
      <c r="K7">
        <v>-60</v>
      </c>
      <c r="L7">
        <v>-60</v>
      </c>
    </row>
    <row r="8" spans="1:12" x14ac:dyDescent="0.2">
      <c r="A8" t="s">
        <v>63</v>
      </c>
      <c r="B8" t="s">
        <v>69</v>
      </c>
      <c r="C8" t="s">
        <v>81</v>
      </c>
      <c r="D8" t="s">
        <v>63</v>
      </c>
      <c r="E8" t="s">
        <v>69</v>
      </c>
      <c r="F8" t="s">
        <v>82</v>
      </c>
      <c r="G8" t="s">
        <v>23</v>
      </c>
      <c r="H8">
        <v>1.1955000000009477</v>
      </c>
      <c r="I8">
        <v>1.55</v>
      </c>
    </row>
    <row r="9" spans="1:12" x14ac:dyDescent="0.2">
      <c r="A9" t="s">
        <v>62</v>
      </c>
      <c r="B9" t="s">
        <v>69</v>
      </c>
      <c r="C9" t="s">
        <v>81</v>
      </c>
      <c r="D9" t="s">
        <v>62</v>
      </c>
      <c r="E9" t="s">
        <v>69</v>
      </c>
      <c r="F9" t="s">
        <v>82</v>
      </c>
      <c r="G9" t="s">
        <v>23</v>
      </c>
      <c r="H9">
        <v>13.104500000001053</v>
      </c>
      <c r="I9">
        <v>12.56</v>
      </c>
    </row>
    <row r="10" spans="1:12" x14ac:dyDescent="0.2">
      <c r="A10" t="s">
        <v>66</v>
      </c>
      <c r="B10" t="s">
        <v>70</v>
      </c>
      <c r="C10" t="s">
        <v>81</v>
      </c>
      <c r="D10" t="s">
        <v>66</v>
      </c>
      <c r="E10" t="s">
        <v>70</v>
      </c>
      <c r="F10" t="s">
        <v>82</v>
      </c>
      <c r="G10" t="s">
        <v>23</v>
      </c>
      <c r="H10">
        <v>9.9035000000003492</v>
      </c>
      <c r="I10">
        <v>9.44</v>
      </c>
    </row>
    <row r="11" spans="1:12" x14ac:dyDescent="0.2">
      <c r="A11" t="s">
        <v>65</v>
      </c>
      <c r="B11" t="s">
        <v>70</v>
      </c>
      <c r="C11" t="s">
        <v>81</v>
      </c>
      <c r="D11" t="s">
        <v>65</v>
      </c>
      <c r="E11" t="s">
        <v>70</v>
      </c>
      <c r="F11" t="s">
        <v>82</v>
      </c>
      <c r="G11" t="s">
        <v>23</v>
      </c>
      <c r="H11">
        <v>-17.851999999999634</v>
      </c>
      <c r="I11">
        <v>-19.93</v>
      </c>
    </row>
    <row r="12" spans="1:12" x14ac:dyDescent="0.2">
      <c r="A12" t="s">
        <v>68</v>
      </c>
      <c r="B12" t="s">
        <v>70</v>
      </c>
      <c r="C12" t="s">
        <v>83</v>
      </c>
      <c r="D12" t="s">
        <v>68</v>
      </c>
      <c r="E12" t="s">
        <v>70</v>
      </c>
      <c r="F12" t="s">
        <v>84</v>
      </c>
      <c r="G12" t="s">
        <v>26</v>
      </c>
      <c r="H12">
        <v>30.872000000000298</v>
      </c>
      <c r="I12">
        <v>31.5</v>
      </c>
    </row>
    <row r="13" spans="1:12" x14ac:dyDescent="0.2">
      <c r="A13" t="s">
        <v>66</v>
      </c>
      <c r="B13" t="s">
        <v>70</v>
      </c>
      <c r="C13" t="s">
        <v>83</v>
      </c>
      <c r="D13" t="s">
        <v>66</v>
      </c>
      <c r="E13" t="s">
        <v>70</v>
      </c>
      <c r="F13" t="s">
        <v>84</v>
      </c>
      <c r="G13" t="s">
        <v>26</v>
      </c>
      <c r="H13">
        <v>32.184000000000196</v>
      </c>
      <c r="I13">
        <v>31.01</v>
      </c>
    </row>
    <row r="14" spans="1:12" x14ac:dyDescent="0.2">
      <c r="A14" t="s">
        <v>67</v>
      </c>
      <c r="B14" t="s">
        <v>70</v>
      </c>
      <c r="C14" t="s">
        <v>83</v>
      </c>
      <c r="D14" t="s">
        <v>67</v>
      </c>
      <c r="E14" t="s">
        <v>70</v>
      </c>
      <c r="F14" t="s">
        <v>84</v>
      </c>
      <c r="G14" t="s">
        <v>26</v>
      </c>
      <c r="H14">
        <v>19.367999999999938</v>
      </c>
      <c r="I14">
        <v>19.07</v>
      </c>
    </row>
  </sheetData>
  <pageMargins left="0.7" right="0.7" top="0.75" bottom="0.75" header="0.3" footer="0.3"/>
  <ignoredErrors>
    <ignoredError sqref="A2 D2 A3:A6 D3:D6 A7:A10 D7:D10 A11:A14 D11:D14" numberStoredAsText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D544-6B2A-BA4C-9C18-988FA0013E99}">
  <dimension ref="A1:G20"/>
  <sheetViews>
    <sheetView zoomScale="130" zoomScaleNormal="130" workbookViewId="0">
      <selection activeCell="A25" sqref="A25"/>
    </sheetView>
  </sheetViews>
  <sheetFormatPr baseColWidth="10" defaultRowHeight="16" x14ac:dyDescent="0.2"/>
  <sheetData>
    <row r="1" spans="1:7" x14ac:dyDescent="0.2">
      <c r="A1" t="s">
        <v>94</v>
      </c>
    </row>
    <row r="2" spans="1:7" x14ac:dyDescent="0.2">
      <c r="A2" t="s">
        <v>71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93</v>
      </c>
    </row>
    <row r="3" spans="1:7" x14ac:dyDescent="0.2">
      <c r="A3">
        <v>10</v>
      </c>
      <c r="B3" t="s">
        <v>92</v>
      </c>
      <c r="C3" s="8">
        <v>5.04E-2</v>
      </c>
      <c r="D3">
        <v>5.85</v>
      </c>
      <c r="E3" s="9">
        <v>2.2100000000000002E-3</v>
      </c>
      <c r="F3">
        <v>0.24</v>
      </c>
      <c r="G3">
        <v>-13.31</v>
      </c>
    </row>
    <row r="5" spans="1:7" x14ac:dyDescent="0.2">
      <c r="A5" t="s">
        <v>95</v>
      </c>
    </row>
    <row r="6" spans="1:7" x14ac:dyDescent="0.2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93</v>
      </c>
    </row>
    <row r="7" spans="1:7" x14ac:dyDescent="0.2">
      <c r="A7">
        <v>9</v>
      </c>
      <c r="B7">
        <v>2.6</v>
      </c>
      <c r="D7">
        <v>5.2</v>
      </c>
      <c r="E7" t="s">
        <v>97</v>
      </c>
      <c r="F7" t="s">
        <v>96</v>
      </c>
      <c r="G7" t="s">
        <v>98</v>
      </c>
    </row>
    <row r="18" spans="2:2" x14ac:dyDescent="0.2">
      <c r="B18" t="s">
        <v>99</v>
      </c>
    </row>
    <row r="19" spans="2:2" x14ac:dyDescent="0.2">
      <c r="B19" t="s">
        <v>100</v>
      </c>
    </row>
    <row r="20" spans="2:2" x14ac:dyDescent="0.2">
      <c r="B20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04E8-B4A4-F344-A8CD-404737E034F2}">
  <dimension ref="A1:R9"/>
  <sheetViews>
    <sheetView zoomScale="130" zoomScaleNormal="130" workbookViewId="0">
      <selection activeCell="Q2" activeCellId="2" sqref="A2:B9 O2:O9 Q2:Q9"/>
    </sheetView>
  </sheetViews>
  <sheetFormatPr baseColWidth="10" defaultRowHeight="16" x14ac:dyDescent="0.2"/>
  <sheetData>
    <row r="1" spans="1:18" x14ac:dyDescent="0.2">
      <c r="A1" s="28"/>
      <c r="B1" s="28"/>
      <c r="C1" s="29" t="s">
        <v>104</v>
      </c>
      <c r="D1" s="30" t="s">
        <v>105</v>
      </c>
      <c r="F1" s="29" t="s">
        <v>106</v>
      </c>
      <c r="G1" s="29" t="s">
        <v>107</v>
      </c>
      <c r="H1" s="28"/>
      <c r="I1" s="31" t="s">
        <v>108</v>
      </c>
      <c r="J1" s="31" t="s">
        <v>109</v>
      </c>
      <c r="K1" s="28"/>
      <c r="L1" s="31" t="s">
        <v>110</v>
      </c>
      <c r="M1" s="31" t="s">
        <v>111</v>
      </c>
      <c r="N1" s="28"/>
      <c r="O1" s="28" t="s">
        <v>112</v>
      </c>
      <c r="P1" s="28" t="s">
        <v>114</v>
      </c>
      <c r="Q1" s="28" t="s">
        <v>113</v>
      </c>
      <c r="R1" s="28" t="s">
        <v>115</v>
      </c>
    </row>
    <row r="2" spans="1:18" x14ac:dyDescent="0.2">
      <c r="A2" s="36" t="s">
        <v>11</v>
      </c>
      <c r="B2" s="36" t="s">
        <v>12</v>
      </c>
      <c r="C2">
        <v>212.76800000000003</v>
      </c>
      <c r="D2">
        <v>5</v>
      </c>
      <c r="F2">
        <v>213.96399999999994</v>
      </c>
      <c r="G2">
        <v>5</v>
      </c>
      <c r="I2">
        <v>248.63000000000011</v>
      </c>
      <c r="J2">
        <v>5</v>
      </c>
      <c r="L2">
        <v>255.66200000000026</v>
      </c>
      <c r="M2">
        <v>5</v>
      </c>
      <c r="O2">
        <v>35.86200000000008</v>
      </c>
      <c r="P2">
        <v>10</v>
      </c>
      <c r="Q2">
        <v>41.69800000000032</v>
      </c>
      <c r="R2">
        <v>5</v>
      </c>
    </row>
    <row r="3" spans="1:18" x14ac:dyDescent="0.2">
      <c r="A3" s="36" t="s">
        <v>27</v>
      </c>
      <c r="B3" s="36" t="s">
        <v>12</v>
      </c>
      <c r="C3">
        <v>213.38900000000012</v>
      </c>
      <c r="D3">
        <v>5</v>
      </c>
      <c r="F3">
        <v>214.38999999999942</v>
      </c>
      <c r="G3">
        <v>5</v>
      </c>
      <c r="I3">
        <v>249.63200000000052</v>
      </c>
      <c r="J3">
        <v>5</v>
      </c>
      <c r="L3">
        <v>254.8739999999998</v>
      </c>
      <c r="M3">
        <v>5</v>
      </c>
      <c r="O3">
        <v>36.243000000000393</v>
      </c>
      <c r="P3">
        <v>10</v>
      </c>
      <c r="Q3">
        <v>40.484000000000378</v>
      </c>
      <c r="R3">
        <v>5</v>
      </c>
    </row>
    <row r="4" spans="1:18" x14ac:dyDescent="0.2">
      <c r="A4" s="37" t="s">
        <v>15</v>
      </c>
      <c r="B4" s="37" t="s">
        <v>12</v>
      </c>
      <c r="C4">
        <v>214.5639999999994</v>
      </c>
      <c r="D4">
        <v>5</v>
      </c>
      <c r="F4">
        <v>214.44900000000052</v>
      </c>
      <c r="G4">
        <v>5</v>
      </c>
      <c r="I4">
        <v>248.98099999999977</v>
      </c>
      <c r="J4">
        <v>5</v>
      </c>
      <c r="L4">
        <v>250.51199999999881</v>
      </c>
      <c r="M4">
        <v>5</v>
      </c>
      <c r="O4">
        <v>34.417000000000371</v>
      </c>
      <c r="P4">
        <v>10</v>
      </c>
      <c r="Q4">
        <v>36.062999999998283</v>
      </c>
      <c r="R4">
        <v>5</v>
      </c>
    </row>
    <row r="5" spans="1:18" x14ac:dyDescent="0.2">
      <c r="A5" s="37" t="s">
        <v>16</v>
      </c>
      <c r="B5" s="37" t="s">
        <v>12</v>
      </c>
      <c r="C5">
        <v>211.90099999999984</v>
      </c>
      <c r="D5">
        <v>5</v>
      </c>
      <c r="F5">
        <v>213.50400000000081</v>
      </c>
      <c r="G5">
        <v>5</v>
      </c>
      <c r="I5">
        <v>242.92500000000018</v>
      </c>
      <c r="J5">
        <v>5</v>
      </c>
      <c r="L5">
        <v>243.46399999999994</v>
      </c>
      <c r="M5">
        <v>5</v>
      </c>
      <c r="O5">
        <v>31.024000000000342</v>
      </c>
      <c r="P5">
        <v>10</v>
      </c>
      <c r="Q5">
        <v>29.959999999999127</v>
      </c>
      <c r="R5">
        <v>5</v>
      </c>
    </row>
    <row r="6" spans="1:18" x14ac:dyDescent="0.2">
      <c r="A6" s="37" t="s">
        <v>17</v>
      </c>
      <c r="B6" s="37" t="s">
        <v>12</v>
      </c>
      <c r="C6">
        <v>213.12400000000071</v>
      </c>
      <c r="D6">
        <v>5</v>
      </c>
      <c r="F6">
        <v>214.0570000000007</v>
      </c>
      <c r="G6">
        <v>5</v>
      </c>
      <c r="I6">
        <v>238.03800000000047</v>
      </c>
      <c r="J6">
        <v>5</v>
      </c>
      <c r="L6">
        <v>238.41999999999825</v>
      </c>
      <c r="M6">
        <v>5</v>
      </c>
      <c r="O6">
        <v>24.91399999999976</v>
      </c>
      <c r="P6">
        <v>10</v>
      </c>
      <c r="Q6">
        <v>24.362999999997555</v>
      </c>
      <c r="R6">
        <v>5</v>
      </c>
    </row>
    <row r="7" spans="1:18" x14ac:dyDescent="0.2">
      <c r="A7" s="37" t="s">
        <v>18</v>
      </c>
      <c r="B7" s="37" t="s">
        <v>12</v>
      </c>
      <c r="C7">
        <v>214.30300000000079</v>
      </c>
      <c r="D7">
        <v>5</v>
      </c>
      <c r="F7">
        <v>215.25799999999799</v>
      </c>
      <c r="G7">
        <v>5</v>
      </c>
      <c r="I7">
        <v>217.36400000000049</v>
      </c>
      <c r="J7">
        <v>5</v>
      </c>
      <c r="L7">
        <v>218.29899999999907</v>
      </c>
      <c r="M7">
        <v>4</v>
      </c>
      <c r="O7">
        <v>3.0609999999996944</v>
      </c>
      <c r="P7">
        <v>10</v>
      </c>
      <c r="Q7">
        <v>3.0410000000010768</v>
      </c>
      <c r="R7">
        <v>4.5</v>
      </c>
    </row>
    <row r="8" spans="1:18" x14ac:dyDescent="0.2">
      <c r="A8" s="36" t="s">
        <v>19</v>
      </c>
      <c r="B8" s="36" t="s">
        <v>21</v>
      </c>
      <c r="C8">
        <v>178.36700000000019</v>
      </c>
      <c r="D8">
        <v>4</v>
      </c>
      <c r="F8">
        <v>182.4210000000021</v>
      </c>
      <c r="G8">
        <v>4</v>
      </c>
      <c r="I8">
        <v>206.60800000000017</v>
      </c>
      <c r="J8">
        <v>3</v>
      </c>
      <c r="L8">
        <v>221.96099999999933</v>
      </c>
      <c r="M8">
        <v>2.5</v>
      </c>
      <c r="O8">
        <v>28.240999999999985</v>
      </c>
      <c r="P8">
        <v>7</v>
      </c>
      <c r="Q8">
        <v>39.539999999997235</v>
      </c>
      <c r="R8">
        <v>2.75</v>
      </c>
    </row>
    <row r="9" spans="1:18" x14ac:dyDescent="0.2">
      <c r="A9" s="36" t="s">
        <v>20</v>
      </c>
      <c r="B9" s="36" t="s">
        <v>21</v>
      </c>
      <c r="C9">
        <v>179.15500000000065</v>
      </c>
      <c r="D9">
        <v>4</v>
      </c>
      <c r="F9">
        <v>178.74799999999959</v>
      </c>
      <c r="G9">
        <v>4</v>
      </c>
      <c r="I9">
        <v>203.43000000000029</v>
      </c>
      <c r="J9">
        <v>3</v>
      </c>
      <c r="L9">
        <v>212.89500000000044</v>
      </c>
      <c r="M9">
        <v>3</v>
      </c>
      <c r="O9">
        <v>24.274999999999636</v>
      </c>
      <c r="P9">
        <v>7</v>
      </c>
      <c r="Q9">
        <v>34.147000000000844</v>
      </c>
      <c r="R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CA8C-2802-1941-9A62-BC01B4D38225}">
  <dimension ref="A1:R9"/>
  <sheetViews>
    <sheetView zoomScale="130" zoomScaleNormal="130" workbookViewId="0">
      <selection activeCell="Q2" activeCellId="2" sqref="A2:B8 O2:O8 Q2:Q8"/>
    </sheetView>
  </sheetViews>
  <sheetFormatPr baseColWidth="10" defaultRowHeight="16" x14ac:dyDescent="0.2"/>
  <sheetData>
    <row r="1" spans="1:18" x14ac:dyDescent="0.2">
      <c r="A1" s="28"/>
      <c r="B1" s="28"/>
      <c r="C1" s="29" t="s">
        <v>104</v>
      </c>
      <c r="D1" s="30" t="s">
        <v>105</v>
      </c>
      <c r="F1" s="29" t="s">
        <v>106</v>
      </c>
      <c r="G1" s="29" t="s">
        <v>107</v>
      </c>
      <c r="H1" s="28"/>
      <c r="I1" s="31" t="s">
        <v>108</v>
      </c>
      <c r="J1" s="31" t="s">
        <v>109</v>
      </c>
      <c r="K1" s="28"/>
      <c r="L1" s="31" t="s">
        <v>110</v>
      </c>
      <c r="M1" s="31" t="s">
        <v>111</v>
      </c>
      <c r="N1" s="28"/>
      <c r="O1" s="28" t="s">
        <v>112</v>
      </c>
      <c r="P1" s="28" t="s">
        <v>114</v>
      </c>
      <c r="Q1" s="28" t="s">
        <v>113</v>
      </c>
      <c r="R1" s="28" t="s">
        <v>115</v>
      </c>
    </row>
    <row r="2" spans="1:18" x14ac:dyDescent="0.2">
      <c r="A2" s="36" t="s">
        <v>18</v>
      </c>
      <c r="B2" s="36" t="s">
        <v>23</v>
      </c>
      <c r="C2">
        <v>164.19199999999955</v>
      </c>
      <c r="D2">
        <v>5</v>
      </c>
      <c r="F2">
        <v>165.05299999999988</v>
      </c>
      <c r="G2">
        <v>5</v>
      </c>
      <c r="I2">
        <v>168.5930000000003</v>
      </c>
      <c r="J2">
        <v>5</v>
      </c>
      <c r="L2">
        <v>168.84200000000055</v>
      </c>
      <c r="M2">
        <v>5</v>
      </c>
      <c r="O2">
        <v>4.4010000000007494</v>
      </c>
      <c r="P2">
        <v>10</v>
      </c>
      <c r="Q2">
        <v>3.7890000000006694</v>
      </c>
      <c r="R2">
        <v>5</v>
      </c>
    </row>
    <row r="3" spans="1:18" x14ac:dyDescent="0.2">
      <c r="A3" t="s">
        <v>17</v>
      </c>
      <c r="B3" t="s">
        <v>23</v>
      </c>
      <c r="C3">
        <v>167.01500000000033</v>
      </c>
      <c r="D3">
        <v>5</v>
      </c>
      <c r="F3">
        <v>168.22999999999956</v>
      </c>
      <c r="G3">
        <v>5</v>
      </c>
      <c r="I3">
        <v>168.80700000000024</v>
      </c>
      <c r="J3">
        <v>5</v>
      </c>
      <c r="L3">
        <v>168.82900000000154</v>
      </c>
      <c r="M3">
        <v>5</v>
      </c>
      <c r="O3">
        <v>1.7919999999999163</v>
      </c>
      <c r="P3">
        <v>10</v>
      </c>
      <c r="Q3">
        <v>0.59900000000197906</v>
      </c>
      <c r="R3">
        <v>5</v>
      </c>
    </row>
    <row r="4" spans="1:18" x14ac:dyDescent="0.2">
      <c r="A4" t="s">
        <v>16</v>
      </c>
      <c r="B4" t="s">
        <v>23</v>
      </c>
      <c r="C4">
        <v>169.75900000000001</v>
      </c>
      <c r="D4">
        <v>5</v>
      </c>
      <c r="F4">
        <v>169.28799999999865</v>
      </c>
      <c r="G4">
        <v>5</v>
      </c>
      <c r="I4">
        <v>181.93200000000024</v>
      </c>
      <c r="J4">
        <v>5</v>
      </c>
      <c r="L4">
        <v>183.32400000000052</v>
      </c>
      <c r="M4">
        <v>4.5</v>
      </c>
      <c r="O4">
        <v>12.173000000000229</v>
      </c>
      <c r="P4">
        <v>10</v>
      </c>
      <c r="Q4">
        <v>14.036000000001877</v>
      </c>
      <c r="R4">
        <v>4.75</v>
      </c>
    </row>
    <row r="5" spans="1:18" x14ac:dyDescent="0.2">
      <c r="A5" t="s">
        <v>20</v>
      </c>
      <c r="B5" t="s">
        <v>23</v>
      </c>
      <c r="C5">
        <v>172.10399999999981</v>
      </c>
      <c r="D5">
        <v>5</v>
      </c>
      <c r="F5">
        <v>171.57599999999911</v>
      </c>
      <c r="G5">
        <v>5</v>
      </c>
      <c r="I5">
        <v>181.95299999999997</v>
      </c>
      <c r="J5">
        <v>5</v>
      </c>
      <c r="L5">
        <v>181.53399999999965</v>
      </c>
      <c r="M5">
        <v>5</v>
      </c>
      <c r="O5">
        <v>9.8490000000001601</v>
      </c>
      <c r="P5">
        <v>10</v>
      </c>
      <c r="Q5">
        <v>9.9580000000005384</v>
      </c>
      <c r="R5">
        <v>5</v>
      </c>
    </row>
    <row r="6" spans="1:18" x14ac:dyDescent="0.2">
      <c r="A6" t="s">
        <v>15</v>
      </c>
      <c r="B6" t="s">
        <v>23</v>
      </c>
      <c r="C6">
        <v>175.17899999999963</v>
      </c>
      <c r="D6">
        <v>4.5</v>
      </c>
      <c r="F6">
        <v>175.9950000000008</v>
      </c>
      <c r="G6">
        <v>4</v>
      </c>
      <c r="I6">
        <v>123.05699999999979</v>
      </c>
      <c r="J6">
        <v>4</v>
      </c>
      <c r="O6">
        <v>-52.121999999999844</v>
      </c>
      <c r="P6">
        <v>9.5</v>
      </c>
    </row>
    <row r="7" spans="1:18" x14ac:dyDescent="0.2">
      <c r="A7" t="s">
        <v>22</v>
      </c>
      <c r="B7" t="s">
        <v>23</v>
      </c>
      <c r="C7">
        <v>179.74299999999994</v>
      </c>
      <c r="D7">
        <v>3</v>
      </c>
      <c r="F7">
        <v>179.75900000000001</v>
      </c>
      <c r="G7">
        <v>3</v>
      </c>
      <c r="I7">
        <v>139.27800000000025</v>
      </c>
      <c r="J7">
        <v>2</v>
      </c>
      <c r="O7">
        <v>-40.464999999999691</v>
      </c>
      <c r="P7">
        <v>5</v>
      </c>
    </row>
    <row r="8" spans="1:18" x14ac:dyDescent="0.2">
      <c r="A8" t="s">
        <v>19</v>
      </c>
      <c r="B8" t="s">
        <v>23</v>
      </c>
      <c r="C8">
        <v>178.43499999999995</v>
      </c>
      <c r="D8">
        <v>5</v>
      </c>
      <c r="F8">
        <v>178.50099999999838</v>
      </c>
      <c r="G8">
        <v>3</v>
      </c>
      <c r="I8">
        <v>161.34299999999985</v>
      </c>
      <c r="J8">
        <v>5</v>
      </c>
      <c r="L8">
        <v>159.88899999999921</v>
      </c>
      <c r="M8">
        <v>3</v>
      </c>
      <c r="O8">
        <v>-17.092000000000098</v>
      </c>
      <c r="P8">
        <v>10</v>
      </c>
      <c r="Q8">
        <v>-18.611999999999171</v>
      </c>
      <c r="R8">
        <v>4</v>
      </c>
    </row>
    <row r="9" spans="1:18" x14ac:dyDescent="0.2">
      <c r="A9" t="s">
        <v>24</v>
      </c>
      <c r="B9" t="s">
        <v>23</v>
      </c>
      <c r="C9">
        <v>178.22800000000007</v>
      </c>
      <c r="D9">
        <v>3</v>
      </c>
      <c r="F9">
        <v>178.41500000000087</v>
      </c>
      <c r="G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980A-270E-4E40-A4FC-CC82A0A0794E}">
  <dimension ref="A1:R4"/>
  <sheetViews>
    <sheetView zoomScale="130" zoomScaleNormal="130" workbookViewId="0">
      <selection activeCell="Q2" activeCellId="1" sqref="O2:O4 Q2:Q4"/>
    </sheetView>
  </sheetViews>
  <sheetFormatPr baseColWidth="10" defaultRowHeight="16" x14ac:dyDescent="0.2"/>
  <sheetData>
    <row r="1" spans="1:18" x14ac:dyDescent="0.2">
      <c r="A1" s="28"/>
      <c r="B1" s="28"/>
      <c r="C1" s="29" t="s">
        <v>104</v>
      </c>
      <c r="D1" s="30" t="s">
        <v>105</v>
      </c>
      <c r="F1" s="29" t="s">
        <v>106</v>
      </c>
      <c r="G1" s="29" t="s">
        <v>107</v>
      </c>
      <c r="H1" s="28"/>
      <c r="I1" s="31" t="s">
        <v>108</v>
      </c>
      <c r="J1" s="31" t="s">
        <v>109</v>
      </c>
      <c r="K1" s="28"/>
      <c r="L1" s="31" t="s">
        <v>110</v>
      </c>
      <c r="M1" s="31" t="s">
        <v>111</v>
      </c>
      <c r="N1" s="28"/>
      <c r="O1" s="28" t="s">
        <v>112</v>
      </c>
      <c r="P1" s="28" t="s">
        <v>113</v>
      </c>
      <c r="Q1" s="28" t="s">
        <v>114</v>
      </c>
      <c r="R1" s="28" t="s">
        <v>115</v>
      </c>
    </row>
    <row r="2" spans="1:18" x14ac:dyDescent="0.2">
      <c r="A2" t="s">
        <v>11</v>
      </c>
      <c r="B2" t="s">
        <v>28</v>
      </c>
      <c r="C2">
        <v>86.173999999999978</v>
      </c>
      <c r="D2">
        <v>5</v>
      </c>
      <c r="F2">
        <v>-86.80199999999968</v>
      </c>
      <c r="G2">
        <v>5</v>
      </c>
      <c r="I2">
        <v>104.30799999999999</v>
      </c>
      <c r="J2">
        <v>4.5</v>
      </c>
      <c r="L2">
        <v>-106.39099999999962</v>
      </c>
      <c r="M2">
        <v>5</v>
      </c>
      <c r="O2">
        <v>18.134000000000015</v>
      </c>
      <c r="P2">
        <v>9.5</v>
      </c>
      <c r="Q2">
        <v>-19.588999999999942</v>
      </c>
      <c r="R2">
        <v>4.75</v>
      </c>
    </row>
    <row r="3" spans="1:18" x14ac:dyDescent="0.2">
      <c r="A3" t="s">
        <v>15</v>
      </c>
      <c r="B3" t="s">
        <v>28</v>
      </c>
      <c r="C3">
        <v>88.039999999999964</v>
      </c>
      <c r="D3">
        <v>5</v>
      </c>
      <c r="F3">
        <v>-88.581000000000131</v>
      </c>
      <c r="G3">
        <v>5</v>
      </c>
      <c r="I3">
        <v>105.17000000000007</v>
      </c>
      <c r="J3">
        <v>5</v>
      </c>
      <c r="L3">
        <v>-106.4489999999987</v>
      </c>
      <c r="M3">
        <v>5</v>
      </c>
      <c r="O3">
        <v>17.130000000000109</v>
      </c>
      <c r="P3">
        <v>10</v>
      </c>
      <c r="Q3">
        <v>-17.867999999998574</v>
      </c>
      <c r="R3">
        <v>5</v>
      </c>
    </row>
    <row r="4" spans="1:18" x14ac:dyDescent="0.2">
      <c r="A4" t="s">
        <v>27</v>
      </c>
      <c r="B4" t="s">
        <v>28</v>
      </c>
      <c r="C4">
        <v>86.902000000000044</v>
      </c>
      <c r="D4">
        <v>5</v>
      </c>
      <c r="F4">
        <v>-87.670000000000073</v>
      </c>
      <c r="G4">
        <v>5</v>
      </c>
      <c r="I4">
        <v>104.58799999999974</v>
      </c>
      <c r="J4">
        <v>5</v>
      </c>
      <c r="L4">
        <v>-104.19200000000092</v>
      </c>
      <c r="M4">
        <v>5</v>
      </c>
      <c r="O4">
        <v>17.685999999999694</v>
      </c>
      <c r="P4">
        <v>10</v>
      </c>
      <c r="Q4">
        <v>-16.522000000000844</v>
      </c>
      <c r="R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F06A-7D29-7C4C-8D8B-23938E0A9B92}">
  <dimension ref="A1:R5"/>
  <sheetViews>
    <sheetView zoomScale="130" zoomScaleNormal="130" workbookViewId="0">
      <selection activeCell="Q2" activeCellId="2" sqref="A2:B5 O2:O5 Q2:Q5"/>
    </sheetView>
  </sheetViews>
  <sheetFormatPr baseColWidth="10" defaultRowHeight="16" x14ac:dyDescent="0.2"/>
  <sheetData>
    <row r="1" spans="1:18" x14ac:dyDescent="0.2">
      <c r="A1" s="28"/>
      <c r="B1" s="28"/>
      <c r="C1" s="32" t="s">
        <v>104</v>
      </c>
      <c r="D1" s="33" t="s">
        <v>105</v>
      </c>
      <c r="E1" s="34"/>
      <c r="F1" s="32" t="s">
        <v>106</v>
      </c>
      <c r="G1" s="32" t="s">
        <v>107</v>
      </c>
      <c r="H1" s="28"/>
      <c r="I1" s="35" t="s">
        <v>108</v>
      </c>
      <c r="J1" s="35" t="s">
        <v>109</v>
      </c>
      <c r="K1" s="28"/>
      <c r="L1" s="35" t="s">
        <v>110</v>
      </c>
      <c r="M1" s="35" t="s">
        <v>111</v>
      </c>
      <c r="N1" s="28"/>
      <c r="O1" s="28" t="s">
        <v>112</v>
      </c>
      <c r="P1" s="28" t="s">
        <v>113</v>
      </c>
      <c r="Q1" s="28" t="s">
        <v>114</v>
      </c>
      <c r="R1" s="28" t="s">
        <v>115</v>
      </c>
    </row>
    <row r="2" spans="1:18" x14ac:dyDescent="0.2">
      <c r="A2" t="s">
        <v>25</v>
      </c>
      <c r="B2" t="s">
        <v>26</v>
      </c>
      <c r="C2">
        <v>169.28999999999996</v>
      </c>
      <c r="D2">
        <v>5</v>
      </c>
      <c r="F2">
        <v>174.64000000000124</v>
      </c>
      <c r="G2">
        <v>3.5</v>
      </c>
      <c r="I2">
        <v>200.16200000000026</v>
      </c>
      <c r="J2">
        <v>2</v>
      </c>
      <c r="L2">
        <v>213.75299999999879</v>
      </c>
      <c r="M2">
        <v>1.5</v>
      </c>
      <c r="O2">
        <v>30.872000000000298</v>
      </c>
      <c r="P2">
        <v>7</v>
      </c>
      <c r="Q2">
        <v>39.112999999997555</v>
      </c>
      <c r="R2">
        <v>1.75</v>
      </c>
    </row>
    <row r="3" spans="1:18" x14ac:dyDescent="0.2">
      <c r="A3" t="s">
        <v>20</v>
      </c>
      <c r="B3" t="s">
        <v>26</v>
      </c>
      <c r="C3">
        <v>171.39800000000014</v>
      </c>
      <c r="D3">
        <v>5</v>
      </c>
      <c r="F3">
        <v>174.77199999999903</v>
      </c>
      <c r="G3">
        <v>3.5</v>
      </c>
      <c r="I3">
        <v>203.58200000000033</v>
      </c>
      <c r="J3">
        <v>4.5</v>
      </c>
      <c r="L3">
        <v>213.94100000000071</v>
      </c>
      <c r="M3">
        <v>4.5</v>
      </c>
      <c r="O3">
        <v>32.184000000000196</v>
      </c>
      <c r="P3">
        <v>9.5</v>
      </c>
      <c r="Q3">
        <v>39.169000000001688</v>
      </c>
      <c r="R3">
        <v>4.5</v>
      </c>
    </row>
    <row r="4" spans="1:18" x14ac:dyDescent="0.2">
      <c r="A4" t="s">
        <v>22</v>
      </c>
      <c r="B4" t="s">
        <v>26</v>
      </c>
      <c r="C4">
        <v>170.67200000000003</v>
      </c>
      <c r="D4">
        <v>5</v>
      </c>
      <c r="F4">
        <v>173.82300000000032</v>
      </c>
      <c r="G4">
        <v>3.5</v>
      </c>
      <c r="I4">
        <v>190.03999999999996</v>
      </c>
      <c r="J4">
        <v>3.5</v>
      </c>
      <c r="L4">
        <v>200.20000000000073</v>
      </c>
      <c r="M4">
        <v>3</v>
      </c>
      <c r="O4">
        <v>19.367999999999938</v>
      </c>
      <c r="P4">
        <v>9.5</v>
      </c>
      <c r="Q4">
        <v>26.377000000000407</v>
      </c>
      <c r="R4">
        <v>3.25</v>
      </c>
    </row>
    <row r="5" spans="1:18" x14ac:dyDescent="0.2">
      <c r="A5" t="s">
        <v>19</v>
      </c>
      <c r="B5" t="s">
        <v>26</v>
      </c>
      <c r="C5">
        <v>171.84099999999989</v>
      </c>
      <c r="D5">
        <v>5</v>
      </c>
      <c r="F5">
        <v>174.83600000000115</v>
      </c>
      <c r="G5">
        <v>3.5</v>
      </c>
      <c r="I5">
        <v>200.67900000000009</v>
      </c>
      <c r="J5">
        <v>3.5</v>
      </c>
      <c r="L5">
        <v>211.53399999999965</v>
      </c>
      <c r="M5">
        <v>3</v>
      </c>
      <c r="O5">
        <v>28.838000000000193</v>
      </c>
      <c r="P5">
        <v>9.5</v>
      </c>
      <c r="Q5">
        <v>36.697999999998501</v>
      </c>
      <c r="R5">
        <v>3.25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E56-4D29-9746-ADA0-B32BA9C7144B}">
  <dimension ref="A1:W70"/>
  <sheetViews>
    <sheetView topLeftCell="F16" zoomScale="130" zoomScaleNormal="130" workbookViewId="0">
      <selection activeCell="P69" sqref="P69"/>
    </sheetView>
  </sheetViews>
  <sheetFormatPr baseColWidth="10" defaultRowHeight="16" x14ac:dyDescent="0.2"/>
  <cols>
    <col min="17" max="18" width="17" customWidth="1"/>
  </cols>
  <sheetData>
    <row r="1" spans="1:23" x14ac:dyDescent="0.2">
      <c r="A1" t="s">
        <v>116</v>
      </c>
      <c r="B1" t="s">
        <v>117</v>
      </c>
      <c r="C1" t="s">
        <v>112</v>
      </c>
      <c r="D1" t="s">
        <v>114</v>
      </c>
      <c r="E1" t="s">
        <v>113</v>
      </c>
      <c r="F1" t="s">
        <v>115</v>
      </c>
      <c r="G1" t="s">
        <v>118</v>
      </c>
      <c r="I1" t="s">
        <v>116</v>
      </c>
      <c r="J1" t="s">
        <v>117</v>
      </c>
      <c r="K1" t="s">
        <v>112</v>
      </c>
      <c r="L1" t="s">
        <v>114</v>
      </c>
      <c r="M1" t="s">
        <v>113</v>
      </c>
      <c r="N1" t="s">
        <v>115</v>
      </c>
      <c r="O1" t="s">
        <v>118</v>
      </c>
      <c r="Q1" t="s">
        <v>116</v>
      </c>
      <c r="R1" t="s">
        <v>117</v>
      </c>
      <c r="S1" t="s">
        <v>112</v>
      </c>
      <c r="T1" t="s">
        <v>114</v>
      </c>
      <c r="U1" t="s">
        <v>113</v>
      </c>
      <c r="V1" t="s">
        <v>115</v>
      </c>
      <c r="W1" t="s">
        <v>118</v>
      </c>
    </row>
    <row r="2" spans="1:23" x14ac:dyDescent="0.2">
      <c r="A2" s="38" t="s">
        <v>11</v>
      </c>
      <c r="B2" s="38" t="s">
        <v>12</v>
      </c>
      <c r="C2" s="39">
        <v>35.86200000000008</v>
      </c>
      <c r="D2" s="39">
        <v>10</v>
      </c>
      <c r="E2" s="39">
        <v>41.69800000000032</v>
      </c>
      <c r="F2" s="39">
        <v>5</v>
      </c>
      <c r="G2" s="39" t="s">
        <v>119</v>
      </c>
      <c r="I2" s="40" t="s">
        <v>19</v>
      </c>
      <c r="J2" s="40" t="s">
        <v>21</v>
      </c>
      <c r="K2" s="41">
        <v>28.240999999999985</v>
      </c>
      <c r="L2" s="41">
        <v>7</v>
      </c>
      <c r="M2" s="41">
        <v>39.539999999997235</v>
      </c>
      <c r="N2" s="41">
        <v>2.75</v>
      </c>
      <c r="O2" s="39" t="s">
        <v>119</v>
      </c>
      <c r="Q2" s="5" t="s">
        <v>22</v>
      </c>
      <c r="R2" s="5" t="s">
        <v>23</v>
      </c>
      <c r="S2" s="5">
        <v>-40.464999999999691</v>
      </c>
      <c r="T2" s="5">
        <v>5</v>
      </c>
      <c r="U2" s="5"/>
      <c r="V2" s="5"/>
      <c r="W2" s="5" t="s">
        <v>71</v>
      </c>
    </row>
    <row r="3" spans="1:23" x14ac:dyDescent="0.2">
      <c r="A3" s="38" t="s">
        <v>27</v>
      </c>
      <c r="B3" s="38" t="s">
        <v>12</v>
      </c>
      <c r="C3" s="39">
        <v>36.243000000000393</v>
      </c>
      <c r="D3" s="39">
        <v>10</v>
      </c>
      <c r="E3" s="39">
        <v>40.484000000000378</v>
      </c>
      <c r="F3" s="39">
        <v>5</v>
      </c>
      <c r="G3" s="39" t="s">
        <v>119</v>
      </c>
      <c r="I3" s="40" t="s">
        <v>20</v>
      </c>
      <c r="J3" s="40" t="s">
        <v>21</v>
      </c>
      <c r="K3" s="41">
        <v>24.274999999999636</v>
      </c>
      <c r="L3" s="41">
        <v>7</v>
      </c>
      <c r="M3" s="41">
        <v>34.147000000000844</v>
      </c>
      <c r="N3" s="41">
        <v>3</v>
      </c>
      <c r="O3" s="39" t="s">
        <v>120</v>
      </c>
    </row>
    <row r="4" spans="1:23" x14ac:dyDescent="0.2">
      <c r="A4" s="39" t="s">
        <v>15</v>
      </c>
      <c r="B4" s="39" t="s">
        <v>12</v>
      </c>
      <c r="C4" s="39">
        <v>34.417000000000371</v>
      </c>
      <c r="D4" s="39">
        <v>10</v>
      </c>
      <c r="E4" s="39">
        <v>36.062999999998283</v>
      </c>
      <c r="F4" s="39">
        <v>5</v>
      </c>
      <c r="G4" s="39" t="s">
        <v>119</v>
      </c>
      <c r="I4" s="41"/>
      <c r="J4" s="41"/>
      <c r="K4" s="41"/>
      <c r="L4" s="41"/>
      <c r="M4" s="41"/>
      <c r="N4" s="41"/>
      <c r="O4" s="39"/>
    </row>
    <row r="5" spans="1:23" x14ac:dyDescent="0.2">
      <c r="A5" s="39" t="s">
        <v>16</v>
      </c>
      <c r="B5" s="39" t="s">
        <v>12</v>
      </c>
      <c r="C5" s="39">
        <v>31.024000000000342</v>
      </c>
      <c r="D5" s="39">
        <v>10</v>
      </c>
      <c r="E5" s="39">
        <v>29.959999999999127</v>
      </c>
      <c r="F5" s="39">
        <v>5</v>
      </c>
      <c r="G5" s="39" t="s">
        <v>120</v>
      </c>
      <c r="I5" s="41" t="s">
        <v>25</v>
      </c>
      <c r="J5" s="41" t="s">
        <v>26</v>
      </c>
      <c r="K5" s="41">
        <v>30.872000000000298</v>
      </c>
      <c r="L5" s="41">
        <v>7</v>
      </c>
      <c r="M5" s="41">
        <v>39.112999999997555</v>
      </c>
      <c r="N5" s="41">
        <v>1.75</v>
      </c>
      <c r="O5" s="39" t="s">
        <v>119</v>
      </c>
    </row>
    <row r="6" spans="1:23" x14ac:dyDescent="0.2">
      <c r="A6" s="39" t="s">
        <v>17</v>
      </c>
      <c r="B6" s="39" t="s">
        <v>12</v>
      </c>
      <c r="C6" s="39">
        <v>24.91399999999976</v>
      </c>
      <c r="D6" s="39">
        <v>10</v>
      </c>
      <c r="E6" s="39">
        <v>24.362999999997555</v>
      </c>
      <c r="F6" s="39">
        <v>5</v>
      </c>
      <c r="G6" s="39" t="s">
        <v>120</v>
      </c>
    </row>
    <row r="7" spans="1:23" x14ac:dyDescent="0.2">
      <c r="A7" s="39" t="s">
        <v>18</v>
      </c>
      <c r="B7" s="39" t="s">
        <v>12</v>
      </c>
      <c r="C7" s="39">
        <v>3.0609999999996944</v>
      </c>
      <c r="D7" s="39">
        <v>10</v>
      </c>
      <c r="E7" s="39">
        <v>3.0410000000010768</v>
      </c>
      <c r="F7" s="39">
        <v>4.5</v>
      </c>
      <c r="G7" s="39" t="s">
        <v>120</v>
      </c>
    </row>
    <row r="8" spans="1:23" x14ac:dyDescent="0.2">
      <c r="A8" s="39"/>
      <c r="B8" s="39"/>
      <c r="C8" s="39"/>
      <c r="D8" s="39"/>
      <c r="E8" s="39"/>
      <c r="F8" s="39"/>
      <c r="G8" s="39"/>
    </row>
    <row r="9" spans="1:23" x14ac:dyDescent="0.2">
      <c r="A9" s="38" t="s">
        <v>18</v>
      </c>
      <c r="B9" s="38" t="s">
        <v>23</v>
      </c>
      <c r="C9" s="39">
        <v>4.4010000000007494</v>
      </c>
      <c r="D9" s="39">
        <v>10</v>
      </c>
      <c r="E9" s="39">
        <v>3.7890000000006694</v>
      </c>
      <c r="F9" s="39">
        <v>5</v>
      </c>
      <c r="G9" s="39" t="s">
        <v>120</v>
      </c>
    </row>
    <row r="10" spans="1:23" x14ac:dyDescent="0.2">
      <c r="A10" s="39" t="s">
        <v>17</v>
      </c>
      <c r="B10" s="39" t="s">
        <v>23</v>
      </c>
      <c r="C10" s="39">
        <v>1.7919999999999163</v>
      </c>
      <c r="D10" s="39">
        <v>10</v>
      </c>
      <c r="E10" s="39">
        <v>0.59900000000197906</v>
      </c>
      <c r="F10" s="39">
        <v>5</v>
      </c>
      <c r="G10" s="39" t="s">
        <v>120</v>
      </c>
    </row>
    <row r="11" spans="1:23" x14ac:dyDescent="0.2">
      <c r="A11" s="39" t="s">
        <v>16</v>
      </c>
      <c r="B11" s="39" t="s">
        <v>23</v>
      </c>
      <c r="C11" s="39">
        <v>12.173000000000229</v>
      </c>
      <c r="D11" s="39">
        <v>10</v>
      </c>
      <c r="E11" s="39">
        <v>14.036000000001877</v>
      </c>
      <c r="F11" s="39">
        <v>4.75</v>
      </c>
      <c r="G11" s="39" t="s">
        <v>120</v>
      </c>
    </row>
    <row r="12" spans="1:23" x14ac:dyDescent="0.2">
      <c r="A12" s="39" t="s">
        <v>20</v>
      </c>
      <c r="B12" s="39" t="s">
        <v>23</v>
      </c>
      <c r="C12" s="39">
        <v>9.8490000000001601</v>
      </c>
      <c r="D12" s="39">
        <v>10</v>
      </c>
      <c r="E12" s="39">
        <v>9.9580000000005384</v>
      </c>
      <c r="F12" s="39">
        <v>5</v>
      </c>
      <c r="G12" s="39" t="s">
        <v>120</v>
      </c>
    </row>
    <row r="13" spans="1:23" x14ac:dyDescent="0.2">
      <c r="A13" s="39" t="s">
        <v>15</v>
      </c>
      <c r="B13" s="39" t="s">
        <v>23</v>
      </c>
      <c r="C13" s="39">
        <v>-52.121999999999844</v>
      </c>
      <c r="D13" s="39">
        <v>9.5</v>
      </c>
      <c r="E13" s="39"/>
      <c r="F13" s="39"/>
      <c r="G13" s="39" t="s">
        <v>119</v>
      </c>
    </row>
    <row r="14" spans="1:23" x14ac:dyDescent="0.2">
      <c r="A14" s="39" t="s">
        <v>19</v>
      </c>
      <c r="B14" s="39" t="s">
        <v>23</v>
      </c>
      <c r="C14" s="39">
        <v>-17.092000000000098</v>
      </c>
      <c r="D14" s="39">
        <v>10</v>
      </c>
      <c r="E14" s="39">
        <v>-18.611999999999171</v>
      </c>
      <c r="F14" s="39">
        <v>4</v>
      </c>
      <c r="G14" s="5" t="s">
        <v>71</v>
      </c>
    </row>
    <row r="15" spans="1:23" x14ac:dyDescent="0.2">
      <c r="A15" s="39"/>
      <c r="B15" s="39"/>
      <c r="C15" s="39"/>
      <c r="D15" s="39"/>
      <c r="E15" s="39"/>
      <c r="F15" s="39"/>
    </row>
    <row r="16" spans="1:23" x14ac:dyDescent="0.2">
      <c r="A16" s="39" t="s">
        <v>11</v>
      </c>
      <c r="B16" s="39" t="s">
        <v>28</v>
      </c>
      <c r="C16" s="39">
        <v>18.134000000000015</v>
      </c>
      <c r="D16" s="39">
        <v>9.5</v>
      </c>
      <c r="E16" s="39">
        <v>-19.588999999999942</v>
      </c>
      <c r="F16" s="39">
        <v>4.75</v>
      </c>
      <c r="G16" s="39" t="s">
        <v>119</v>
      </c>
    </row>
    <row r="17" spans="1:18" x14ac:dyDescent="0.2">
      <c r="A17" s="39" t="s">
        <v>15</v>
      </c>
      <c r="B17" s="39" t="s">
        <v>28</v>
      </c>
      <c r="C17" s="39">
        <v>17.130000000000109</v>
      </c>
      <c r="D17" s="39">
        <v>10</v>
      </c>
      <c r="E17" s="39">
        <v>-17.867999999998574</v>
      </c>
      <c r="F17" s="39">
        <v>5</v>
      </c>
      <c r="G17" s="39" t="s">
        <v>119</v>
      </c>
    </row>
    <row r="18" spans="1:18" x14ac:dyDescent="0.2">
      <c r="A18" s="39" t="s">
        <v>27</v>
      </c>
      <c r="B18" s="39" t="s">
        <v>28</v>
      </c>
      <c r="C18" s="39">
        <v>17.685999999999694</v>
      </c>
      <c r="D18" s="39">
        <v>10</v>
      </c>
      <c r="E18" s="39">
        <v>-16.522000000000844</v>
      </c>
      <c r="F18" s="39">
        <v>5</v>
      </c>
      <c r="G18" s="39" t="s">
        <v>119</v>
      </c>
    </row>
    <row r="19" spans="1:18" x14ac:dyDescent="0.2">
      <c r="A19" s="39"/>
      <c r="B19" s="39"/>
      <c r="C19" s="39"/>
      <c r="D19" s="39"/>
      <c r="E19" s="39"/>
      <c r="F19" s="39"/>
    </row>
    <row r="20" spans="1:18" x14ac:dyDescent="0.2">
      <c r="A20" s="39" t="s">
        <v>20</v>
      </c>
      <c r="B20" s="39" t="s">
        <v>26</v>
      </c>
      <c r="C20" s="39">
        <v>32.184000000000196</v>
      </c>
      <c r="D20" s="39">
        <v>9.5</v>
      </c>
      <c r="E20" s="39">
        <v>39.169000000001688</v>
      </c>
      <c r="F20" s="39">
        <v>4.5</v>
      </c>
      <c r="G20" s="39" t="s">
        <v>120</v>
      </c>
    </row>
    <row r="21" spans="1:18" x14ac:dyDescent="0.2">
      <c r="A21" s="39" t="s">
        <v>22</v>
      </c>
      <c r="B21" s="39" t="s">
        <v>26</v>
      </c>
      <c r="C21" s="39">
        <v>19.367999999999938</v>
      </c>
      <c r="D21" s="39">
        <v>9.5</v>
      </c>
      <c r="E21" s="39">
        <v>26.377000000000407</v>
      </c>
      <c r="F21" s="39">
        <v>3.25</v>
      </c>
      <c r="G21" s="39" t="s">
        <v>119</v>
      </c>
    </row>
    <row r="22" spans="1:18" x14ac:dyDescent="0.2">
      <c r="A22" s="39" t="s">
        <v>19</v>
      </c>
      <c r="B22" s="39" t="s">
        <v>26</v>
      </c>
      <c r="C22" s="39">
        <v>28.838000000000193</v>
      </c>
      <c r="D22" s="39">
        <v>9.5</v>
      </c>
      <c r="E22" s="39">
        <v>36.697999999998501</v>
      </c>
      <c r="F22" s="39">
        <v>3.25</v>
      </c>
      <c r="G22" s="39" t="s">
        <v>119</v>
      </c>
    </row>
    <row r="24" spans="1:18" x14ac:dyDescent="0.2">
      <c r="A24" s="37" t="s">
        <v>116</v>
      </c>
      <c r="B24" s="37" t="s">
        <v>121</v>
      </c>
      <c r="C24" s="37" t="s">
        <v>112</v>
      </c>
      <c r="D24" s="37"/>
      <c r="G24" s="39" t="s">
        <v>116</v>
      </c>
      <c r="H24" t="s">
        <v>121</v>
      </c>
      <c r="I24" t="s">
        <v>112</v>
      </c>
      <c r="J24" t="s">
        <v>113</v>
      </c>
      <c r="K24" t="s">
        <v>122</v>
      </c>
      <c r="N24" t="s">
        <v>116</v>
      </c>
      <c r="O24" t="s">
        <v>121</v>
      </c>
      <c r="P24" t="s">
        <v>125</v>
      </c>
      <c r="Q24" t="s">
        <v>126</v>
      </c>
      <c r="R24" t="s">
        <v>135</v>
      </c>
    </row>
    <row r="25" spans="1:18" x14ac:dyDescent="0.2">
      <c r="A25" t="s">
        <v>11</v>
      </c>
      <c r="B25" t="s">
        <v>12</v>
      </c>
      <c r="C25">
        <v>35.86200000000008</v>
      </c>
      <c r="G25" t="s">
        <v>11</v>
      </c>
      <c r="H25" t="s">
        <v>28</v>
      </c>
      <c r="I25">
        <v>-18.134</v>
      </c>
      <c r="J25">
        <v>-19.588999999999942</v>
      </c>
      <c r="K25">
        <f>(I25+J25)/2</f>
        <v>-18.861499999999971</v>
      </c>
      <c r="N25" t="s">
        <v>11</v>
      </c>
      <c r="O25" t="s">
        <v>12</v>
      </c>
      <c r="P25">
        <v>35.86200000000008</v>
      </c>
      <c r="Q25">
        <v>40.488</v>
      </c>
      <c r="R25">
        <f>Q25/1.129437779</f>
        <v>35.847924297209111</v>
      </c>
    </row>
    <row r="26" spans="1:18" x14ac:dyDescent="0.2">
      <c r="A26" s="42" t="s">
        <v>27</v>
      </c>
      <c r="B26" s="42" t="s">
        <v>12</v>
      </c>
      <c r="C26" s="42">
        <v>36.243000000000393</v>
      </c>
      <c r="D26" t="s">
        <v>136</v>
      </c>
      <c r="G26" t="s">
        <v>15</v>
      </c>
      <c r="H26" t="s">
        <v>28</v>
      </c>
      <c r="I26">
        <v>-17.130000000000098</v>
      </c>
      <c r="J26">
        <v>-17.867999999998574</v>
      </c>
      <c r="K26">
        <f t="shared" ref="K26:K27" si="0">(I26+J26)/2</f>
        <v>-17.498999999999334</v>
      </c>
      <c r="N26" s="5" t="s">
        <v>27</v>
      </c>
      <c r="O26" s="5" t="s">
        <v>12</v>
      </c>
      <c r="P26" s="5">
        <v>36.243000000000393</v>
      </c>
      <c r="Q26" s="5"/>
    </row>
    <row r="27" spans="1:18" x14ac:dyDescent="0.2">
      <c r="A27" t="s">
        <v>15</v>
      </c>
      <c r="B27" t="s">
        <v>12</v>
      </c>
      <c r="C27">
        <v>34.417000000000371</v>
      </c>
      <c r="G27" t="s">
        <v>27</v>
      </c>
      <c r="H27" t="s">
        <v>28</v>
      </c>
      <c r="I27">
        <v>-17.685999999999702</v>
      </c>
      <c r="J27">
        <v>-16.522000000000844</v>
      </c>
      <c r="K27">
        <f t="shared" si="0"/>
        <v>-17.104000000000273</v>
      </c>
      <c r="N27" s="5" t="s">
        <v>15</v>
      </c>
      <c r="O27" s="5" t="s">
        <v>12</v>
      </c>
      <c r="P27" s="5">
        <v>34.417000000000371</v>
      </c>
    </row>
    <row r="28" spans="1:18" x14ac:dyDescent="0.2">
      <c r="A28" t="s">
        <v>16</v>
      </c>
      <c r="B28" t="s">
        <v>12</v>
      </c>
      <c r="C28">
        <v>31.024000000000342</v>
      </c>
      <c r="N28" t="s">
        <v>16</v>
      </c>
      <c r="O28" t="s">
        <v>12</v>
      </c>
      <c r="P28">
        <v>31.024000000000342</v>
      </c>
      <c r="Q28">
        <v>35.371000000000002</v>
      </c>
      <c r="R28">
        <f t="shared" ref="R28:R49" si="1">Q28/1.129437779</f>
        <v>31.317351568775528</v>
      </c>
    </row>
    <row r="29" spans="1:18" x14ac:dyDescent="0.2">
      <c r="A29" t="s">
        <v>17</v>
      </c>
      <c r="B29" t="s">
        <v>12</v>
      </c>
      <c r="C29">
        <v>24.91399999999976</v>
      </c>
      <c r="N29" t="s">
        <v>17</v>
      </c>
      <c r="O29" t="s">
        <v>12</v>
      </c>
      <c r="P29">
        <v>24.91399999999976</v>
      </c>
      <c r="Q29">
        <v>28.271999999999998</v>
      </c>
      <c r="R29">
        <f t="shared" si="1"/>
        <v>25.03192342745248</v>
      </c>
    </row>
    <row r="30" spans="1:18" x14ac:dyDescent="0.2">
      <c r="A30" t="s">
        <v>18</v>
      </c>
      <c r="B30" t="s">
        <v>12</v>
      </c>
      <c r="C30">
        <v>3.0609999999996944</v>
      </c>
      <c r="N30" t="s">
        <v>18</v>
      </c>
      <c r="O30" t="s">
        <v>12</v>
      </c>
      <c r="P30">
        <v>3.0609999999996944</v>
      </c>
      <c r="Q30">
        <v>5.2</v>
      </c>
      <c r="R30">
        <f t="shared" si="1"/>
        <v>4.6040606190843558</v>
      </c>
    </row>
    <row r="31" spans="1:18" x14ac:dyDescent="0.2">
      <c r="A31" t="s">
        <v>18</v>
      </c>
      <c r="B31" t="s">
        <v>23</v>
      </c>
      <c r="C31">
        <v>4.4010000000007494</v>
      </c>
      <c r="N31" t="s">
        <v>18</v>
      </c>
      <c r="O31" t="s">
        <v>23</v>
      </c>
      <c r="P31">
        <v>4.4010000000007494</v>
      </c>
      <c r="Q31">
        <v>5.0469999999999997</v>
      </c>
      <c r="R31">
        <f t="shared" si="1"/>
        <v>4.4685949893305272</v>
      </c>
    </row>
    <row r="32" spans="1:18" x14ac:dyDescent="0.2">
      <c r="A32" t="s">
        <v>17</v>
      </c>
      <c r="B32" t="s">
        <v>23</v>
      </c>
      <c r="C32">
        <v>1.7919999999999163</v>
      </c>
      <c r="N32" t="s">
        <v>17</v>
      </c>
      <c r="O32" t="s">
        <v>23</v>
      </c>
      <c r="P32">
        <v>1.7919999999999163</v>
      </c>
      <c r="Q32">
        <v>2.153</v>
      </c>
      <c r="R32">
        <f t="shared" si="1"/>
        <v>1.9062581755555035</v>
      </c>
    </row>
    <row r="33" spans="1:18" x14ac:dyDescent="0.2">
      <c r="A33" t="s">
        <v>16</v>
      </c>
      <c r="B33" t="s">
        <v>23</v>
      </c>
      <c r="C33">
        <v>12.173000000000229</v>
      </c>
      <c r="N33" t="s">
        <v>16</v>
      </c>
      <c r="O33" t="s">
        <v>23</v>
      </c>
      <c r="P33">
        <v>12.173000000000229</v>
      </c>
      <c r="Q33">
        <v>14.327</v>
      </c>
      <c r="R33">
        <f t="shared" si="1"/>
        <v>12.6850724018503</v>
      </c>
    </row>
    <row r="34" spans="1:18" x14ac:dyDescent="0.2">
      <c r="A34" t="s">
        <v>20</v>
      </c>
      <c r="B34" t="s">
        <v>23</v>
      </c>
      <c r="C34">
        <v>9.8490000000001601</v>
      </c>
      <c r="N34" t="s">
        <v>20</v>
      </c>
      <c r="O34" t="s">
        <v>23</v>
      </c>
      <c r="P34">
        <v>9.8490000000001601</v>
      </c>
      <c r="Q34">
        <v>11.305</v>
      </c>
      <c r="R34">
        <f t="shared" si="1"/>
        <v>10.009404865143969</v>
      </c>
    </row>
    <row r="35" spans="1:18" x14ac:dyDescent="0.2">
      <c r="A35" t="s">
        <v>15</v>
      </c>
      <c r="B35" t="s">
        <v>23</v>
      </c>
      <c r="C35">
        <v>-52.121999999999844</v>
      </c>
      <c r="N35" s="5" t="s">
        <v>15</v>
      </c>
      <c r="O35" s="5" t="s">
        <v>23</v>
      </c>
      <c r="P35" s="5">
        <v>-52.121999999999844</v>
      </c>
    </row>
    <row r="36" spans="1:18" x14ac:dyDescent="0.2">
      <c r="A36" t="s">
        <v>19</v>
      </c>
      <c r="B36" t="s">
        <v>23</v>
      </c>
      <c r="C36">
        <v>-17.092000000000098</v>
      </c>
      <c r="N36" t="s">
        <v>19</v>
      </c>
      <c r="O36" t="s">
        <v>23</v>
      </c>
      <c r="P36">
        <v>-17.092000000000098</v>
      </c>
      <c r="Q36">
        <v>-23.209</v>
      </c>
      <c r="R36">
        <f t="shared" si="1"/>
        <v>-20.549162097755541</v>
      </c>
    </row>
    <row r="37" spans="1:18" x14ac:dyDescent="0.2">
      <c r="A37" t="s">
        <v>20</v>
      </c>
      <c r="B37" t="s">
        <v>26</v>
      </c>
      <c r="C37">
        <v>32.184000000000196</v>
      </c>
      <c r="N37" t="s">
        <v>20</v>
      </c>
      <c r="O37" t="s">
        <v>26</v>
      </c>
      <c r="P37">
        <v>32.184000000000196</v>
      </c>
      <c r="Q37">
        <v>33.956000000000003</v>
      </c>
      <c r="R37">
        <f t="shared" si="1"/>
        <v>30.064515842620846</v>
      </c>
    </row>
    <row r="38" spans="1:18" x14ac:dyDescent="0.2">
      <c r="A38" t="s">
        <v>22</v>
      </c>
      <c r="B38" t="s">
        <v>26</v>
      </c>
      <c r="C38">
        <v>19.367999999999938</v>
      </c>
      <c r="N38" t="s">
        <v>22</v>
      </c>
      <c r="O38" t="s">
        <v>26</v>
      </c>
      <c r="P38">
        <v>19.367999999999938</v>
      </c>
      <c r="Q38">
        <v>23.408000000000001</v>
      </c>
      <c r="R38">
        <f t="shared" si="1"/>
        <v>20.72535595606281</v>
      </c>
    </row>
    <row r="39" spans="1:18" x14ac:dyDescent="0.2">
      <c r="A39" t="s">
        <v>19</v>
      </c>
      <c r="B39" t="s">
        <v>26</v>
      </c>
      <c r="C39">
        <v>28.838000000000193</v>
      </c>
      <c r="N39" s="5" t="s">
        <v>19</v>
      </c>
      <c r="O39" s="5" t="s">
        <v>26</v>
      </c>
      <c r="P39" s="5">
        <v>28.838000000000193</v>
      </c>
    </row>
    <row r="41" spans="1:18" x14ac:dyDescent="0.2">
      <c r="A41" t="s">
        <v>19</v>
      </c>
      <c r="B41" t="s">
        <v>21</v>
      </c>
      <c r="C41">
        <v>28.240999999999985</v>
      </c>
      <c r="N41" t="s">
        <v>127</v>
      </c>
      <c r="O41" t="s">
        <v>89</v>
      </c>
      <c r="Q41">
        <v>43.345999999999997</v>
      </c>
      <c r="R41">
        <f t="shared" si="1"/>
        <v>38.378386845159703</v>
      </c>
    </row>
    <row r="42" spans="1:18" x14ac:dyDescent="0.2">
      <c r="A42" s="42" t="s">
        <v>20</v>
      </c>
      <c r="B42" s="42" t="s">
        <v>21</v>
      </c>
      <c r="C42" s="42">
        <v>24.274999999999636</v>
      </c>
      <c r="D42" t="s">
        <v>136</v>
      </c>
      <c r="N42" t="s">
        <v>128</v>
      </c>
      <c r="O42" t="s">
        <v>21</v>
      </c>
      <c r="Q42">
        <v>-8.3379999999999992</v>
      </c>
      <c r="R42">
        <f t="shared" si="1"/>
        <v>-7.3824341234471831</v>
      </c>
    </row>
    <row r="43" spans="1:18" x14ac:dyDescent="0.2">
      <c r="A43" t="s">
        <v>25</v>
      </c>
      <c r="B43" t="s">
        <v>26</v>
      </c>
      <c r="C43">
        <v>30.872000000000298</v>
      </c>
      <c r="N43" t="s">
        <v>128</v>
      </c>
      <c r="O43" t="s">
        <v>26</v>
      </c>
      <c r="Q43">
        <v>7.3869999999999996</v>
      </c>
      <c r="R43">
        <f t="shared" si="1"/>
        <v>6.5404222679184869</v>
      </c>
    </row>
    <row r="44" spans="1:18" x14ac:dyDescent="0.2">
      <c r="N44" t="s">
        <v>128</v>
      </c>
      <c r="O44" t="s">
        <v>23</v>
      </c>
      <c r="Q44">
        <v>-15.499000000000001</v>
      </c>
      <c r="R44">
        <f t="shared" si="1"/>
        <v>-13.722756833690083</v>
      </c>
    </row>
    <row r="45" spans="1:18" x14ac:dyDescent="0.2">
      <c r="A45" t="s">
        <v>127</v>
      </c>
      <c r="B45" t="s">
        <v>89</v>
      </c>
      <c r="C45">
        <v>38.378386845159703</v>
      </c>
      <c r="N45" t="s">
        <v>129</v>
      </c>
      <c r="O45" t="s">
        <v>12</v>
      </c>
      <c r="Q45">
        <v>4.6269999999999998</v>
      </c>
      <c r="R45">
        <f t="shared" si="1"/>
        <v>4.0967285547121755</v>
      </c>
    </row>
    <row r="46" spans="1:18" x14ac:dyDescent="0.2">
      <c r="A46" t="s">
        <v>128</v>
      </c>
      <c r="B46" t="s">
        <v>21</v>
      </c>
      <c r="C46">
        <v>-7.3824341234471831</v>
      </c>
      <c r="N46" t="s">
        <v>129</v>
      </c>
      <c r="O46" t="s">
        <v>23</v>
      </c>
      <c r="Q46">
        <v>-19.445</v>
      </c>
      <c r="R46">
        <f t="shared" si="1"/>
        <v>-17.216530526556788</v>
      </c>
    </row>
    <row r="47" spans="1:18" x14ac:dyDescent="0.2">
      <c r="A47" t="s">
        <v>128</v>
      </c>
      <c r="B47" t="s">
        <v>26</v>
      </c>
      <c r="C47">
        <v>6.5404222679184869</v>
      </c>
      <c r="N47" t="s">
        <v>130</v>
      </c>
      <c r="O47" t="s">
        <v>26</v>
      </c>
      <c r="Q47">
        <v>27.896999999999998</v>
      </c>
      <c r="R47">
        <f t="shared" si="1"/>
        <v>24.699899825114667</v>
      </c>
    </row>
    <row r="48" spans="1:18" x14ac:dyDescent="0.2">
      <c r="A48" t="s">
        <v>128</v>
      </c>
      <c r="B48" t="s">
        <v>23</v>
      </c>
      <c r="C48">
        <v>-13.722756833690083</v>
      </c>
      <c r="N48" t="s">
        <v>131</v>
      </c>
      <c r="O48" t="s">
        <v>89</v>
      </c>
      <c r="Q48">
        <v>42.337000000000003</v>
      </c>
      <c r="R48">
        <f t="shared" si="1"/>
        <v>37.485022005802762</v>
      </c>
    </row>
    <row r="49" spans="1:18" x14ac:dyDescent="0.2">
      <c r="A49" t="s">
        <v>129</v>
      </c>
      <c r="B49" t="s">
        <v>12</v>
      </c>
      <c r="C49">
        <v>4.0967285547121755</v>
      </c>
      <c r="N49" t="s">
        <v>25</v>
      </c>
      <c r="O49" t="s">
        <v>26</v>
      </c>
      <c r="P49">
        <v>30.872000000000298</v>
      </c>
      <c r="Q49">
        <v>32.9</v>
      </c>
      <c r="R49">
        <f t="shared" si="1"/>
        <v>29.129537378437558</v>
      </c>
    </row>
    <row r="50" spans="1:18" x14ac:dyDescent="0.2">
      <c r="A50" t="s">
        <v>129</v>
      </c>
      <c r="B50" t="s">
        <v>23</v>
      </c>
      <c r="C50">
        <v>-17.216530526556788</v>
      </c>
    </row>
    <row r="51" spans="1:18" x14ac:dyDescent="0.2">
      <c r="A51" t="s">
        <v>130</v>
      </c>
      <c r="B51" t="s">
        <v>26</v>
      </c>
      <c r="C51">
        <v>24.699899825114667</v>
      </c>
      <c r="N51" t="s">
        <v>19</v>
      </c>
      <c r="O51" t="s">
        <v>21</v>
      </c>
      <c r="P51">
        <v>28.240999999999985</v>
      </c>
    </row>
    <row r="52" spans="1:18" x14ac:dyDescent="0.2">
      <c r="A52" t="s">
        <v>131</v>
      </c>
      <c r="B52" t="s">
        <v>89</v>
      </c>
      <c r="C52">
        <v>37.485022005802762</v>
      </c>
      <c r="N52" s="5" t="s">
        <v>20</v>
      </c>
      <c r="O52" s="5" t="s">
        <v>21</v>
      </c>
      <c r="P52" s="5">
        <v>24.274999999999636</v>
      </c>
    </row>
    <row r="56" spans="1:18" x14ac:dyDescent="0.2">
      <c r="N56" t="s">
        <v>123</v>
      </c>
      <c r="O56" t="s">
        <v>124</v>
      </c>
      <c r="P56" t="s">
        <v>132</v>
      </c>
      <c r="Q56" t="s">
        <v>133</v>
      </c>
    </row>
    <row r="57" spans="1:18" x14ac:dyDescent="0.2">
      <c r="N57">
        <v>35.86200000000008</v>
      </c>
      <c r="O57">
        <v>40.488</v>
      </c>
      <c r="P57">
        <f>N57^2</f>
        <v>1286.0830440000057</v>
      </c>
      <c r="Q57">
        <f>O57^2</f>
        <v>1639.2781439999999</v>
      </c>
    </row>
    <row r="58" spans="1:18" x14ac:dyDescent="0.2">
      <c r="N58">
        <v>31.024000000000342</v>
      </c>
      <c r="O58">
        <v>35.371000000000002</v>
      </c>
      <c r="P58">
        <f t="shared" ref="P58:P68" si="2">N58^2</f>
        <v>962.48857600002123</v>
      </c>
      <c r="Q58">
        <f t="shared" ref="Q58:Q68" si="3">O58^2</f>
        <v>1251.1076410000001</v>
      </c>
    </row>
    <row r="59" spans="1:18" x14ac:dyDescent="0.2">
      <c r="N59">
        <v>24.91399999999976</v>
      </c>
      <c r="O59">
        <v>28.271999999999998</v>
      </c>
      <c r="P59">
        <f t="shared" si="2"/>
        <v>620.70739599998808</v>
      </c>
      <c r="Q59">
        <f t="shared" si="3"/>
        <v>799.30598399999997</v>
      </c>
    </row>
    <row r="60" spans="1:18" x14ac:dyDescent="0.2">
      <c r="N60">
        <v>3.0609999999996944</v>
      </c>
      <c r="O60">
        <v>5.2</v>
      </c>
      <c r="P60">
        <f t="shared" si="2"/>
        <v>9.3697209999981297</v>
      </c>
      <c r="Q60">
        <f t="shared" si="3"/>
        <v>27.040000000000003</v>
      </c>
    </row>
    <row r="61" spans="1:18" x14ac:dyDescent="0.2">
      <c r="N61">
        <v>4.4010000000007494</v>
      </c>
      <c r="O61">
        <v>5.0469999999999997</v>
      </c>
      <c r="P61">
        <f t="shared" si="2"/>
        <v>19.368801000006595</v>
      </c>
      <c r="Q61">
        <f t="shared" si="3"/>
        <v>25.472208999999996</v>
      </c>
    </row>
    <row r="62" spans="1:18" x14ac:dyDescent="0.2">
      <c r="N62">
        <v>1.7919999999999163</v>
      </c>
      <c r="O62">
        <v>2.153</v>
      </c>
      <c r="P62">
        <f t="shared" si="2"/>
        <v>3.2112639999997001</v>
      </c>
      <c r="Q62">
        <f t="shared" si="3"/>
        <v>4.6354090000000001</v>
      </c>
    </row>
    <row r="63" spans="1:18" x14ac:dyDescent="0.2">
      <c r="N63">
        <v>12.173000000000229</v>
      </c>
      <c r="O63">
        <v>14.327</v>
      </c>
      <c r="P63">
        <f t="shared" si="2"/>
        <v>148.18192900000557</v>
      </c>
      <c r="Q63">
        <f t="shared" si="3"/>
        <v>205.26292899999999</v>
      </c>
    </row>
    <row r="64" spans="1:18" x14ac:dyDescent="0.2">
      <c r="N64">
        <v>9.8490000000001601</v>
      </c>
      <c r="O64">
        <v>11.305</v>
      </c>
      <c r="P64">
        <f t="shared" si="2"/>
        <v>97.00280100000316</v>
      </c>
      <c r="Q64">
        <f t="shared" si="3"/>
        <v>127.80302499999999</v>
      </c>
    </row>
    <row r="65" spans="13:17" x14ac:dyDescent="0.2">
      <c r="N65">
        <v>-17.092000000000098</v>
      </c>
      <c r="O65">
        <v>-23.209</v>
      </c>
      <c r="P65">
        <f t="shared" si="2"/>
        <v>292.13646400000334</v>
      </c>
      <c r="Q65">
        <f t="shared" si="3"/>
        <v>538.65768100000003</v>
      </c>
    </row>
    <row r="66" spans="13:17" x14ac:dyDescent="0.2">
      <c r="N66">
        <v>32.184000000000196</v>
      </c>
      <c r="O66">
        <v>33.956000000000003</v>
      </c>
      <c r="P66">
        <f t="shared" si="2"/>
        <v>1035.8098560000126</v>
      </c>
      <c r="Q66">
        <f t="shared" si="3"/>
        <v>1153.0099360000002</v>
      </c>
    </row>
    <row r="67" spans="13:17" x14ac:dyDescent="0.2">
      <c r="N67">
        <v>19.367999999999938</v>
      </c>
      <c r="O67">
        <v>23.408000000000001</v>
      </c>
      <c r="P67">
        <f t="shared" si="2"/>
        <v>375.11942399999759</v>
      </c>
      <c r="Q67">
        <f t="shared" si="3"/>
        <v>547.93446400000005</v>
      </c>
    </row>
    <row r="68" spans="13:17" x14ac:dyDescent="0.2">
      <c r="N68">
        <v>30.872000000000298</v>
      </c>
      <c r="O68">
        <v>32.9</v>
      </c>
      <c r="P68">
        <f t="shared" si="2"/>
        <v>953.0803840000184</v>
      </c>
      <c r="Q68">
        <f t="shared" si="3"/>
        <v>1082.4099999999999</v>
      </c>
    </row>
    <row r="69" spans="13:17" x14ac:dyDescent="0.2">
      <c r="M69" t="s">
        <v>72</v>
      </c>
      <c r="P69">
        <f>SQRT(AVERAGE(P57:P68))</f>
        <v>21.989693911770082</v>
      </c>
      <c r="Q69">
        <f>SQRT(AVERAGE(Q57:Q68))</f>
        <v>24.835991058005586</v>
      </c>
    </row>
    <row r="70" spans="13:17" x14ac:dyDescent="0.2">
      <c r="O70" t="s">
        <v>134</v>
      </c>
      <c r="P70">
        <f>Q69/P69</f>
        <v>1.1294377792458499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458C-01BE-BC45-BA02-AFA54E473AAE}">
  <dimension ref="A1:I35"/>
  <sheetViews>
    <sheetView zoomScale="150" zoomScaleNormal="150" workbookViewId="0">
      <selection activeCell="E28" sqref="E28"/>
    </sheetView>
  </sheetViews>
  <sheetFormatPr baseColWidth="10" defaultRowHeight="16" x14ac:dyDescent="0.2"/>
  <cols>
    <col min="6" max="6" width="14" customWidth="1"/>
    <col min="7" max="7" width="13" customWidth="1"/>
  </cols>
  <sheetData>
    <row r="1" spans="1:9" x14ac:dyDescent="0.2">
      <c r="A1" t="s">
        <v>142</v>
      </c>
    </row>
    <row r="2" spans="1:9" x14ac:dyDescent="0.2">
      <c r="A2" t="s">
        <v>116</v>
      </c>
      <c r="B2" t="s">
        <v>117</v>
      </c>
      <c r="C2" t="s">
        <v>112</v>
      </c>
      <c r="D2" t="s">
        <v>113</v>
      </c>
      <c r="E2" t="s">
        <v>137</v>
      </c>
      <c r="F2" t="s">
        <v>138</v>
      </c>
      <c r="G2" t="s">
        <v>140</v>
      </c>
      <c r="H2" t="s">
        <v>139</v>
      </c>
      <c r="I2" s="34">
        <v>1.1294377799999999</v>
      </c>
    </row>
    <row r="3" spans="1:9" x14ac:dyDescent="0.2">
      <c r="A3" s="36" t="s">
        <v>11</v>
      </c>
      <c r="B3" s="36" t="s">
        <v>12</v>
      </c>
      <c r="C3" s="37">
        <v>35.86200000000008</v>
      </c>
      <c r="E3">
        <f>C3</f>
        <v>35.86200000000008</v>
      </c>
      <c r="G3">
        <f>E3</f>
        <v>35.86200000000008</v>
      </c>
    </row>
    <row r="4" spans="1:9" x14ac:dyDescent="0.2">
      <c r="A4" s="36" t="s">
        <v>27</v>
      </c>
      <c r="B4" s="36" t="s">
        <v>12</v>
      </c>
      <c r="C4" s="37">
        <v>36.243000000000393</v>
      </c>
      <c r="E4">
        <f t="shared" ref="E4:E24" si="0">C4</f>
        <v>36.243000000000393</v>
      </c>
      <c r="G4">
        <f t="shared" ref="G4:G24" si="1">E4</f>
        <v>36.243000000000393</v>
      </c>
    </row>
    <row r="5" spans="1:9" x14ac:dyDescent="0.2">
      <c r="A5" s="37" t="s">
        <v>15</v>
      </c>
      <c r="B5" s="37" t="s">
        <v>12</v>
      </c>
      <c r="C5" s="37">
        <v>34.417000000000371</v>
      </c>
      <c r="E5">
        <f t="shared" si="0"/>
        <v>34.417000000000371</v>
      </c>
      <c r="G5">
        <f t="shared" si="1"/>
        <v>34.417000000000371</v>
      </c>
    </row>
    <row r="6" spans="1:9" x14ac:dyDescent="0.2">
      <c r="A6" s="37" t="s">
        <v>16</v>
      </c>
      <c r="B6" s="37" t="s">
        <v>12</v>
      </c>
      <c r="C6" s="37">
        <v>31.024000000000342</v>
      </c>
      <c r="E6">
        <f t="shared" si="0"/>
        <v>31.024000000000342</v>
      </c>
      <c r="G6">
        <f t="shared" si="1"/>
        <v>31.024000000000342</v>
      </c>
    </row>
    <row r="7" spans="1:9" x14ac:dyDescent="0.2">
      <c r="A7" s="37" t="s">
        <v>17</v>
      </c>
      <c r="B7" s="37" t="s">
        <v>12</v>
      </c>
      <c r="C7" s="37">
        <v>24.91399999999976</v>
      </c>
      <c r="E7">
        <f t="shared" si="0"/>
        <v>24.91399999999976</v>
      </c>
      <c r="G7">
        <f t="shared" si="1"/>
        <v>24.91399999999976</v>
      </c>
    </row>
    <row r="8" spans="1:9" x14ac:dyDescent="0.2">
      <c r="A8" s="37" t="s">
        <v>18</v>
      </c>
      <c r="B8" s="37" t="s">
        <v>12</v>
      </c>
      <c r="C8" s="37">
        <v>3.0609999999996944</v>
      </c>
      <c r="E8">
        <f t="shared" si="0"/>
        <v>3.0609999999996944</v>
      </c>
      <c r="G8">
        <f t="shared" si="1"/>
        <v>3.0609999999996944</v>
      </c>
    </row>
    <row r="9" spans="1:9" x14ac:dyDescent="0.2">
      <c r="A9" s="36" t="s">
        <v>18</v>
      </c>
      <c r="B9" s="36" t="s">
        <v>23</v>
      </c>
      <c r="C9" s="37">
        <v>4.4010000000007494</v>
      </c>
      <c r="E9">
        <f t="shared" si="0"/>
        <v>4.4010000000007494</v>
      </c>
      <c r="G9">
        <f t="shared" si="1"/>
        <v>4.4010000000007494</v>
      </c>
    </row>
    <row r="10" spans="1:9" x14ac:dyDescent="0.2">
      <c r="A10" s="37" t="s">
        <v>17</v>
      </c>
      <c r="B10" s="37" t="s">
        <v>23</v>
      </c>
      <c r="C10" s="37">
        <v>1.7919999999999163</v>
      </c>
      <c r="E10">
        <f t="shared" si="0"/>
        <v>1.7919999999999163</v>
      </c>
      <c r="G10">
        <f t="shared" si="1"/>
        <v>1.7919999999999163</v>
      </c>
    </row>
    <row r="11" spans="1:9" x14ac:dyDescent="0.2">
      <c r="A11" s="37" t="s">
        <v>16</v>
      </c>
      <c r="B11" s="37" t="s">
        <v>23</v>
      </c>
      <c r="C11" s="37">
        <v>12.173000000000229</v>
      </c>
      <c r="E11">
        <f t="shared" si="0"/>
        <v>12.173000000000229</v>
      </c>
      <c r="G11">
        <f t="shared" si="1"/>
        <v>12.173000000000229</v>
      </c>
    </row>
    <row r="12" spans="1:9" x14ac:dyDescent="0.2">
      <c r="A12" s="37" t="s">
        <v>20</v>
      </c>
      <c r="B12" s="37" t="s">
        <v>23</v>
      </c>
      <c r="C12" s="37">
        <v>9.8490000000001601</v>
      </c>
      <c r="E12">
        <f t="shared" si="0"/>
        <v>9.8490000000001601</v>
      </c>
      <c r="G12">
        <f t="shared" si="1"/>
        <v>9.8490000000001601</v>
      </c>
    </row>
    <row r="13" spans="1:9" x14ac:dyDescent="0.2">
      <c r="A13" s="37" t="s">
        <v>15</v>
      </c>
      <c r="B13" s="37" t="s">
        <v>23</v>
      </c>
      <c r="C13" s="37">
        <v>-52.121999999999844</v>
      </c>
      <c r="E13">
        <f t="shared" si="0"/>
        <v>-52.121999999999844</v>
      </c>
      <c r="G13">
        <f t="shared" si="1"/>
        <v>-52.121999999999844</v>
      </c>
    </row>
    <row r="14" spans="1:9" x14ac:dyDescent="0.2">
      <c r="A14" s="37" t="s">
        <v>19</v>
      </c>
      <c r="B14" s="37" t="s">
        <v>23</v>
      </c>
      <c r="C14" s="37">
        <v>-17.092000000000098</v>
      </c>
      <c r="E14">
        <f t="shared" si="0"/>
        <v>-17.092000000000098</v>
      </c>
      <c r="G14">
        <f t="shared" si="1"/>
        <v>-17.092000000000098</v>
      </c>
    </row>
    <row r="15" spans="1:9" x14ac:dyDescent="0.2">
      <c r="A15" s="37" t="s">
        <v>11</v>
      </c>
      <c r="B15" s="37" t="s">
        <v>28</v>
      </c>
      <c r="C15" s="37">
        <v>-18.134</v>
      </c>
      <c r="D15" s="37">
        <v>-19.588999999999942</v>
      </c>
      <c r="E15">
        <f t="shared" si="0"/>
        <v>-18.134</v>
      </c>
      <c r="F15">
        <f>D15</f>
        <v>-19.588999999999942</v>
      </c>
      <c r="G15">
        <f>AVERAGE(E15,F15)</f>
        <v>-18.861499999999971</v>
      </c>
    </row>
    <row r="16" spans="1:9" x14ac:dyDescent="0.2">
      <c r="A16" s="37" t="s">
        <v>15</v>
      </c>
      <c r="B16" s="37" t="s">
        <v>28</v>
      </c>
      <c r="C16" s="37">
        <v>-17.130000000000098</v>
      </c>
      <c r="D16" s="37">
        <v>-17.867999999998574</v>
      </c>
      <c r="E16">
        <f t="shared" si="0"/>
        <v>-17.130000000000098</v>
      </c>
      <c r="F16">
        <f t="shared" ref="F16:F17" si="2">D16</f>
        <v>-17.867999999998574</v>
      </c>
      <c r="G16">
        <f t="shared" ref="G16:G17" si="3">AVERAGE(E16,F16)</f>
        <v>-17.498999999999334</v>
      </c>
    </row>
    <row r="17" spans="1:7" x14ac:dyDescent="0.2">
      <c r="A17" s="37" t="s">
        <v>27</v>
      </c>
      <c r="B17" s="37" t="s">
        <v>28</v>
      </c>
      <c r="C17" s="37">
        <v>-17.685999999999702</v>
      </c>
      <c r="D17" s="37">
        <v>-16.522000000000844</v>
      </c>
      <c r="E17">
        <f t="shared" si="0"/>
        <v>-17.685999999999702</v>
      </c>
      <c r="F17">
        <f t="shared" si="2"/>
        <v>-16.522000000000844</v>
      </c>
      <c r="G17">
        <f t="shared" si="3"/>
        <v>-17.104000000000273</v>
      </c>
    </row>
    <row r="18" spans="1:7" x14ac:dyDescent="0.2">
      <c r="A18" s="37" t="s">
        <v>20</v>
      </c>
      <c r="B18" s="37" t="s">
        <v>26</v>
      </c>
      <c r="C18" s="37">
        <v>32.184000000000196</v>
      </c>
      <c r="E18">
        <f t="shared" si="0"/>
        <v>32.184000000000196</v>
      </c>
      <c r="G18">
        <f t="shared" si="1"/>
        <v>32.184000000000196</v>
      </c>
    </row>
    <row r="19" spans="1:7" x14ac:dyDescent="0.2">
      <c r="A19" s="37" t="s">
        <v>22</v>
      </c>
      <c r="B19" s="37" t="s">
        <v>26</v>
      </c>
      <c r="C19" s="37">
        <v>19.367999999999938</v>
      </c>
      <c r="E19">
        <f t="shared" si="0"/>
        <v>19.367999999999938</v>
      </c>
      <c r="G19">
        <f t="shared" si="1"/>
        <v>19.367999999999938</v>
      </c>
    </row>
    <row r="20" spans="1:7" x14ac:dyDescent="0.2">
      <c r="A20" s="37" t="s">
        <v>19</v>
      </c>
      <c r="B20" s="37" t="s">
        <v>26</v>
      </c>
      <c r="C20" s="37">
        <v>28.838000000000193</v>
      </c>
      <c r="E20">
        <f t="shared" si="0"/>
        <v>28.838000000000193</v>
      </c>
      <c r="G20">
        <f t="shared" si="1"/>
        <v>28.838000000000193</v>
      </c>
    </row>
    <row r="21" spans="1:7" x14ac:dyDescent="0.2">
      <c r="E21">
        <f t="shared" si="0"/>
        <v>0</v>
      </c>
    </row>
    <row r="22" spans="1:7" x14ac:dyDescent="0.2">
      <c r="A22" s="36" t="s">
        <v>19</v>
      </c>
      <c r="B22" s="36" t="s">
        <v>21</v>
      </c>
      <c r="C22" s="37">
        <v>28.240999999999985</v>
      </c>
      <c r="E22">
        <f t="shared" si="0"/>
        <v>28.240999999999985</v>
      </c>
      <c r="G22">
        <f t="shared" si="1"/>
        <v>28.240999999999985</v>
      </c>
    </row>
    <row r="23" spans="1:7" x14ac:dyDescent="0.2">
      <c r="A23" s="36" t="s">
        <v>20</v>
      </c>
      <c r="B23" s="36" t="s">
        <v>21</v>
      </c>
      <c r="C23" s="37">
        <v>24.274999999999636</v>
      </c>
      <c r="E23">
        <f t="shared" si="0"/>
        <v>24.274999999999636</v>
      </c>
      <c r="G23">
        <f t="shared" si="1"/>
        <v>24.274999999999636</v>
      </c>
    </row>
    <row r="24" spans="1:7" x14ac:dyDescent="0.2">
      <c r="A24" s="37" t="s">
        <v>25</v>
      </c>
      <c r="B24" s="37" t="s">
        <v>26</v>
      </c>
      <c r="C24" s="37">
        <v>30.872000000000298</v>
      </c>
      <c r="E24">
        <f t="shared" si="0"/>
        <v>30.872000000000298</v>
      </c>
      <c r="G24">
        <f t="shared" si="1"/>
        <v>30.872000000000298</v>
      </c>
    </row>
    <row r="26" spans="1:7" x14ac:dyDescent="0.2">
      <c r="A26" t="s">
        <v>141</v>
      </c>
    </row>
    <row r="27" spans="1:7" x14ac:dyDescent="0.2">
      <c r="A27" t="s">
        <v>116</v>
      </c>
      <c r="B27" t="s">
        <v>117</v>
      </c>
      <c r="C27" t="s">
        <v>112</v>
      </c>
      <c r="E27" t="s">
        <v>137</v>
      </c>
      <c r="G27" t="s">
        <v>140</v>
      </c>
    </row>
    <row r="28" spans="1:7" x14ac:dyDescent="0.2">
      <c r="A28" t="s">
        <v>127</v>
      </c>
      <c r="B28" t="s">
        <v>89</v>
      </c>
      <c r="C28">
        <v>43.345999999999997</v>
      </c>
      <c r="E28">
        <f>C28/$I$2</f>
        <v>38.378386811179631</v>
      </c>
      <c r="G28">
        <v>38.378386811179631</v>
      </c>
    </row>
    <row r="29" spans="1:7" x14ac:dyDescent="0.2">
      <c r="A29" t="s">
        <v>128</v>
      </c>
      <c r="B29" t="s">
        <v>21</v>
      </c>
      <c r="C29">
        <v>-8.3379999999999992</v>
      </c>
      <c r="E29">
        <f t="shared" ref="E29:E35" si="4">C29/$I$2</f>
        <v>-7.3824341169108045</v>
      </c>
      <c r="G29">
        <v>-7.3824341169108045</v>
      </c>
    </row>
    <row r="30" spans="1:7" x14ac:dyDescent="0.2">
      <c r="A30" t="s">
        <v>128</v>
      </c>
      <c r="B30" t="s">
        <v>26</v>
      </c>
      <c r="C30">
        <v>7.3869999999999996</v>
      </c>
      <c r="E30">
        <f t="shared" si="4"/>
        <v>6.5404222621276222</v>
      </c>
      <c r="G30">
        <v>6.5404222621276222</v>
      </c>
    </row>
    <row r="31" spans="1:7" x14ac:dyDescent="0.2">
      <c r="A31" t="s">
        <v>128</v>
      </c>
      <c r="B31" t="s">
        <v>23</v>
      </c>
      <c r="C31">
        <v>-15.499000000000001</v>
      </c>
      <c r="E31">
        <f t="shared" si="4"/>
        <v>-13.722756821540006</v>
      </c>
      <c r="G31">
        <v>-13.722756821540006</v>
      </c>
    </row>
    <row r="32" spans="1:7" x14ac:dyDescent="0.2">
      <c r="A32" t="s">
        <v>129</v>
      </c>
      <c r="B32" t="s">
        <v>12</v>
      </c>
      <c r="C32">
        <v>4.6269999999999998</v>
      </c>
      <c r="E32">
        <f t="shared" si="4"/>
        <v>4.096728551084948</v>
      </c>
      <c r="G32">
        <v>4.096728551084948</v>
      </c>
    </row>
    <row r="33" spans="1:7" x14ac:dyDescent="0.2">
      <c r="A33" t="s">
        <v>129</v>
      </c>
      <c r="B33" t="s">
        <v>23</v>
      </c>
      <c r="C33">
        <v>-19.445</v>
      </c>
      <c r="E33">
        <f t="shared" si="4"/>
        <v>-17.216530511313337</v>
      </c>
      <c r="G33">
        <v>-17.216530511313337</v>
      </c>
    </row>
    <row r="34" spans="1:7" x14ac:dyDescent="0.2">
      <c r="A34" t="s">
        <v>130</v>
      </c>
      <c r="B34" t="s">
        <v>26</v>
      </c>
      <c r="C34">
        <v>27.896999999999998</v>
      </c>
      <c r="E34">
        <f t="shared" si="4"/>
        <v>24.699899803245469</v>
      </c>
      <c r="G34">
        <v>24.699899803245469</v>
      </c>
    </row>
    <row r="35" spans="1:7" x14ac:dyDescent="0.2">
      <c r="A35" t="s">
        <v>131</v>
      </c>
      <c r="B35" t="s">
        <v>89</v>
      </c>
      <c r="C35">
        <v>42.337000000000003</v>
      </c>
      <c r="E35">
        <f t="shared" si="4"/>
        <v>37.485021972613673</v>
      </c>
      <c r="G35">
        <v>37.485021972613673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DF92-8664-AF4D-B1DE-CCCADC0F247A}">
  <dimension ref="A1:J32"/>
  <sheetViews>
    <sheetView tabSelected="1" zoomScale="140" zoomScaleNormal="140" workbookViewId="0">
      <selection activeCell="I3" sqref="I3:J32"/>
    </sheetView>
  </sheetViews>
  <sheetFormatPr baseColWidth="10" defaultRowHeight="16" x14ac:dyDescent="0.2"/>
  <sheetData>
    <row r="1" spans="1:10" x14ac:dyDescent="0.2">
      <c r="A1" t="s">
        <v>143</v>
      </c>
    </row>
    <row r="2" spans="1:10" x14ac:dyDescent="0.2">
      <c r="A2" t="s">
        <v>116</v>
      </c>
      <c r="B2" t="s">
        <v>117</v>
      </c>
      <c r="C2" t="s">
        <v>40</v>
      </c>
      <c r="E2" t="s">
        <v>149</v>
      </c>
      <c r="F2" t="s">
        <v>150</v>
      </c>
      <c r="G2" t="s">
        <v>151</v>
      </c>
      <c r="H2" t="s">
        <v>152</v>
      </c>
      <c r="I2" t="s">
        <v>112</v>
      </c>
      <c r="J2" t="s">
        <v>113</v>
      </c>
    </row>
    <row r="3" spans="1:10" x14ac:dyDescent="0.2">
      <c r="A3" s="43" t="s">
        <v>11</v>
      </c>
      <c r="B3" s="43" t="s">
        <v>12</v>
      </c>
      <c r="C3" s="43">
        <v>35.86200000000008</v>
      </c>
      <c r="E3">
        <v>212.76800000000003</v>
      </c>
      <c r="F3">
        <v>213.96399999999994</v>
      </c>
      <c r="G3">
        <v>248.63000000000011</v>
      </c>
      <c r="H3">
        <v>255.66200000000026</v>
      </c>
      <c r="I3">
        <v>35.86200000000008</v>
      </c>
      <c r="J3">
        <v>41.69800000000032</v>
      </c>
    </row>
    <row r="4" spans="1:10" x14ac:dyDescent="0.2">
      <c r="A4" s="45" t="s">
        <v>27</v>
      </c>
      <c r="B4" s="45" t="s">
        <v>12</v>
      </c>
      <c r="C4" s="45">
        <v>36.243000000000393</v>
      </c>
      <c r="D4" s="5" t="s">
        <v>148</v>
      </c>
      <c r="E4">
        <v>213.38900000000012</v>
      </c>
      <c r="F4">
        <v>214.38999999999942</v>
      </c>
      <c r="G4">
        <v>249.63200000000052</v>
      </c>
      <c r="H4">
        <v>254.8739999999998</v>
      </c>
      <c r="I4">
        <v>36.243000000000393</v>
      </c>
      <c r="J4">
        <v>40.484000000000378</v>
      </c>
    </row>
    <row r="5" spans="1:10" x14ac:dyDescent="0.2">
      <c r="A5" s="43" t="s">
        <v>15</v>
      </c>
      <c r="B5" s="43" t="s">
        <v>12</v>
      </c>
      <c r="C5" s="43">
        <v>34.417000000000371</v>
      </c>
      <c r="E5">
        <v>214.5639999999994</v>
      </c>
      <c r="F5">
        <v>214.44900000000052</v>
      </c>
      <c r="G5">
        <v>248.98099999999977</v>
      </c>
      <c r="H5">
        <v>250.51199999999881</v>
      </c>
      <c r="I5">
        <v>34.417000000000371</v>
      </c>
      <c r="J5">
        <v>36.062999999998283</v>
      </c>
    </row>
    <row r="6" spans="1:10" x14ac:dyDescent="0.2">
      <c r="A6" s="45" t="s">
        <v>15</v>
      </c>
      <c r="B6" s="45" t="s">
        <v>23</v>
      </c>
      <c r="C6" s="45">
        <v>-52.121999999999844</v>
      </c>
      <c r="D6" s="5" t="s">
        <v>147</v>
      </c>
      <c r="E6">
        <v>175.17899999999963</v>
      </c>
      <c r="F6">
        <v>175.9950000000008</v>
      </c>
      <c r="G6">
        <v>123.05699999999979</v>
      </c>
    </row>
    <row r="7" spans="1:10" x14ac:dyDescent="0.2">
      <c r="A7" s="43" t="s">
        <v>19</v>
      </c>
      <c r="B7" s="43" t="s">
        <v>23</v>
      </c>
      <c r="C7" s="43">
        <v>-17.092000000000098</v>
      </c>
      <c r="E7">
        <v>178.43499999999995</v>
      </c>
      <c r="F7">
        <v>178.50099999999838</v>
      </c>
      <c r="G7">
        <v>161.34299999999985</v>
      </c>
      <c r="H7">
        <v>159.88899999999921</v>
      </c>
      <c r="I7">
        <v>-17.092000000000098</v>
      </c>
      <c r="J7">
        <v>-18.611999999999171</v>
      </c>
    </row>
    <row r="8" spans="1:10" x14ac:dyDescent="0.2">
      <c r="A8" s="43" t="s">
        <v>11</v>
      </c>
      <c r="B8" s="43" t="s">
        <v>28</v>
      </c>
      <c r="C8" s="43">
        <v>-18.861499999999971</v>
      </c>
      <c r="E8">
        <v>-86.174000000000007</v>
      </c>
      <c r="F8">
        <v>-86.80199999999968</v>
      </c>
      <c r="G8">
        <v>-104.30800000000001</v>
      </c>
      <c r="H8">
        <v>-106.39099999999962</v>
      </c>
      <c r="I8">
        <v>-18.134</v>
      </c>
      <c r="J8">
        <v>-19.588999999999942</v>
      </c>
    </row>
    <row r="9" spans="1:10" x14ac:dyDescent="0.2">
      <c r="A9" s="43" t="s">
        <v>15</v>
      </c>
      <c r="B9" s="43" t="s">
        <v>28</v>
      </c>
      <c r="C9" s="43">
        <v>-17.498999999999334</v>
      </c>
      <c r="E9">
        <v>-88.04</v>
      </c>
      <c r="F9">
        <v>-88.581000000000131</v>
      </c>
      <c r="G9">
        <v>-105.17</v>
      </c>
      <c r="H9">
        <v>-106.4489999999987</v>
      </c>
      <c r="I9">
        <v>-17.130000000000098</v>
      </c>
      <c r="J9">
        <v>-17.867999999998574</v>
      </c>
    </row>
    <row r="10" spans="1:10" x14ac:dyDescent="0.2">
      <c r="A10" s="43" t="s">
        <v>27</v>
      </c>
      <c r="B10" s="43" t="s">
        <v>28</v>
      </c>
      <c r="C10" s="43">
        <v>-17.104000000000273</v>
      </c>
      <c r="E10">
        <v>-86.902000000000001</v>
      </c>
      <c r="F10" s="6">
        <v>-87.670000000000073</v>
      </c>
      <c r="G10" s="6">
        <v>-104.58799999999999</v>
      </c>
      <c r="H10" s="6">
        <v>-104.19200000000092</v>
      </c>
      <c r="I10">
        <v>-17.685999999999702</v>
      </c>
      <c r="J10">
        <v>-16.522000000000844</v>
      </c>
    </row>
    <row r="11" spans="1:10" x14ac:dyDescent="0.2">
      <c r="A11" s="43" t="s">
        <v>22</v>
      </c>
      <c r="B11" s="43" t="s">
        <v>26</v>
      </c>
      <c r="C11" s="43">
        <v>19.367999999999938</v>
      </c>
      <c r="E11">
        <v>170.67200000000003</v>
      </c>
      <c r="F11">
        <v>173.82300000000032</v>
      </c>
      <c r="G11">
        <v>190.03999999999996</v>
      </c>
      <c r="H11">
        <v>200.20000000000073</v>
      </c>
      <c r="I11">
        <v>19.367999999999938</v>
      </c>
      <c r="J11">
        <v>26.377000000000407</v>
      </c>
    </row>
    <row r="12" spans="1:10" x14ac:dyDescent="0.2">
      <c r="A12" s="43" t="s">
        <v>19</v>
      </c>
      <c r="B12" s="43" t="s">
        <v>26</v>
      </c>
      <c r="C12" s="43">
        <v>28.838000000000193</v>
      </c>
      <c r="E12">
        <v>171.84099999999989</v>
      </c>
      <c r="F12">
        <v>174.83600000000115</v>
      </c>
      <c r="G12">
        <v>200.67900000000009</v>
      </c>
      <c r="H12">
        <v>211.53399999999965</v>
      </c>
      <c r="I12">
        <v>28.838000000000193</v>
      </c>
      <c r="J12">
        <v>36.697999999998501</v>
      </c>
    </row>
    <row r="13" spans="1:10" x14ac:dyDescent="0.2">
      <c r="A13" s="44" t="s">
        <v>16</v>
      </c>
      <c r="B13" s="44" t="s">
        <v>12</v>
      </c>
      <c r="C13" s="44">
        <v>31.024000000000342</v>
      </c>
      <c r="E13">
        <v>211.90099999999984</v>
      </c>
      <c r="F13">
        <v>213.50400000000081</v>
      </c>
      <c r="G13">
        <v>242.92500000000018</v>
      </c>
      <c r="H13">
        <v>243.46399999999994</v>
      </c>
      <c r="I13">
        <v>31.024000000000342</v>
      </c>
      <c r="J13">
        <v>29.959999999999127</v>
      </c>
    </row>
    <row r="14" spans="1:10" x14ac:dyDescent="0.2">
      <c r="A14" s="44" t="s">
        <v>17</v>
      </c>
      <c r="B14" s="44" t="s">
        <v>12</v>
      </c>
      <c r="C14" s="44">
        <v>24.91399999999976</v>
      </c>
      <c r="E14">
        <v>213.12400000000071</v>
      </c>
      <c r="F14">
        <v>214.0570000000007</v>
      </c>
      <c r="G14">
        <v>238.03800000000047</v>
      </c>
      <c r="H14">
        <v>238.41999999999825</v>
      </c>
      <c r="I14">
        <v>24.91399999999976</v>
      </c>
      <c r="J14">
        <v>24.362999999997555</v>
      </c>
    </row>
    <row r="15" spans="1:10" x14ac:dyDescent="0.2">
      <c r="A15" s="44" t="s">
        <v>18</v>
      </c>
      <c r="B15" s="44" t="s">
        <v>12</v>
      </c>
      <c r="C15" s="44">
        <v>3.0609999999996944</v>
      </c>
      <c r="E15">
        <v>214.30300000000079</v>
      </c>
      <c r="F15">
        <v>215.25799999999799</v>
      </c>
      <c r="G15">
        <v>217.36400000000049</v>
      </c>
      <c r="H15">
        <v>218.29899999999907</v>
      </c>
      <c r="I15">
        <v>3.0609999999996944</v>
      </c>
      <c r="J15">
        <v>3.0410000000010768</v>
      </c>
    </row>
    <row r="16" spans="1:10" x14ac:dyDescent="0.2">
      <c r="A16" s="44" t="s">
        <v>18</v>
      </c>
      <c r="B16" s="44" t="s">
        <v>23</v>
      </c>
      <c r="C16" s="44">
        <v>4.4010000000007494</v>
      </c>
      <c r="E16">
        <v>164.19199999999955</v>
      </c>
      <c r="F16">
        <v>165.05299999999988</v>
      </c>
      <c r="G16">
        <v>168.5930000000003</v>
      </c>
      <c r="H16">
        <v>168.84200000000055</v>
      </c>
      <c r="I16">
        <v>4.4010000000007494</v>
      </c>
      <c r="J16">
        <v>3.7890000000006694</v>
      </c>
    </row>
    <row r="17" spans="1:10" x14ac:dyDescent="0.2">
      <c r="A17" s="44" t="s">
        <v>17</v>
      </c>
      <c r="B17" s="44" t="s">
        <v>23</v>
      </c>
      <c r="C17" s="44">
        <v>1.7919999999999163</v>
      </c>
      <c r="E17">
        <v>167.01500000000033</v>
      </c>
      <c r="F17">
        <v>168.22999999999956</v>
      </c>
      <c r="G17">
        <v>168.80700000000024</v>
      </c>
      <c r="H17">
        <v>168.82900000000154</v>
      </c>
      <c r="I17">
        <v>1.7919999999999163</v>
      </c>
      <c r="J17">
        <v>0.59900000000197906</v>
      </c>
    </row>
    <row r="18" spans="1:10" x14ac:dyDescent="0.2">
      <c r="A18" s="44" t="s">
        <v>16</v>
      </c>
      <c r="B18" s="44" t="s">
        <v>23</v>
      </c>
      <c r="C18" s="44">
        <v>12.173000000000229</v>
      </c>
      <c r="E18">
        <v>169.75900000000001</v>
      </c>
      <c r="F18">
        <v>169.28799999999865</v>
      </c>
      <c r="G18">
        <v>181.93200000000024</v>
      </c>
      <c r="H18">
        <v>183.32400000000052</v>
      </c>
      <c r="I18">
        <v>12.173000000000229</v>
      </c>
      <c r="J18">
        <v>14.036000000001877</v>
      </c>
    </row>
    <row r="19" spans="1:10" x14ac:dyDescent="0.2">
      <c r="A19" s="44" t="s">
        <v>20</v>
      </c>
      <c r="B19" s="44" t="s">
        <v>23</v>
      </c>
      <c r="C19" s="44">
        <v>9.8490000000001601</v>
      </c>
      <c r="E19">
        <v>172.10399999999981</v>
      </c>
      <c r="F19">
        <v>171.57599999999911</v>
      </c>
      <c r="G19">
        <v>181.95299999999997</v>
      </c>
      <c r="H19">
        <v>181.53399999999965</v>
      </c>
      <c r="I19">
        <v>9.8490000000001601</v>
      </c>
      <c r="J19">
        <v>9.9580000000005384</v>
      </c>
    </row>
    <row r="20" spans="1:10" x14ac:dyDescent="0.2">
      <c r="A20" s="44" t="s">
        <v>20</v>
      </c>
      <c r="B20" s="44" t="s">
        <v>26</v>
      </c>
      <c r="C20" s="44">
        <v>32.184000000000196</v>
      </c>
      <c r="E20">
        <v>171.39800000000014</v>
      </c>
      <c r="F20">
        <v>174.77199999999903</v>
      </c>
      <c r="G20">
        <v>203.58200000000033</v>
      </c>
      <c r="H20">
        <v>213.94100000000071</v>
      </c>
      <c r="I20">
        <v>32.184000000000196</v>
      </c>
      <c r="J20">
        <v>39.169000000001688</v>
      </c>
    </row>
    <row r="22" spans="1:10" x14ac:dyDescent="0.2">
      <c r="A22" s="43" t="s">
        <v>127</v>
      </c>
      <c r="B22" s="43" t="s">
        <v>89</v>
      </c>
      <c r="C22" s="43">
        <v>38.378386811179631</v>
      </c>
      <c r="D22" s="43" t="s">
        <v>145</v>
      </c>
    </row>
    <row r="23" spans="1:10" x14ac:dyDescent="0.2">
      <c r="A23" s="47" t="s">
        <v>130</v>
      </c>
      <c r="B23" s="47" t="s">
        <v>26</v>
      </c>
      <c r="C23" s="47">
        <v>24.699899803245469</v>
      </c>
      <c r="D23" s="36" t="s">
        <v>146</v>
      </c>
    </row>
    <row r="24" spans="1:10" x14ac:dyDescent="0.2">
      <c r="A24" s="44" t="s">
        <v>128</v>
      </c>
      <c r="B24" s="44" t="s">
        <v>21</v>
      </c>
      <c r="C24" s="44">
        <v>-7.3824341169108045</v>
      </c>
      <c r="D24" s="36"/>
    </row>
    <row r="25" spans="1:10" x14ac:dyDescent="0.2">
      <c r="A25" s="44" t="s">
        <v>128</v>
      </c>
      <c r="B25" s="44" t="s">
        <v>26</v>
      </c>
      <c r="C25" s="44">
        <v>6.5404222621276222</v>
      </c>
      <c r="D25" s="36"/>
    </row>
    <row r="26" spans="1:10" x14ac:dyDescent="0.2">
      <c r="A26" s="44" t="s">
        <v>128</v>
      </c>
      <c r="B26" s="44" t="s">
        <v>23</v>
      </c>
      <c r="C26" s="44">
        <v>-13.722756821540006</v>
      </c>
      <c r="D26" s="36"/>
    </row>
    <row r="27" spans="1:10" x14ac:dyDescent="0.2">
      <c r="A27" s="44" t="s">
        <v>129</v>
      </c>
      <c r="B27" s="44" t="s">
        <v>12</v>
      </c>
      <c r="C27" s="44">
        <v>4.096728551084948</v>
      </c>
      <c r="D27" s="36"/>
    </row>
    <row r="28" spans="1:10" x14ac:dyDescent="0.2">
      <c r="A28" s="44" t="s">
        <v>129</v>
      </c>
      <c r="B28" s="44" t="s">
        <v>23</v>
      </c>
      <c r="C28" s="44">
        <v>-17.216530511313337</v>
      </c>
      <c r="D28" s="36"/>
    </row>
    <row r="30" spans="1:10" x14ac:dyDescent="0.2">
      <c r="A30" s="46" t="s">
        <v>19</v>
      </c>
      <c r="B30" s="46" t="s">
        <v>21</v>
      </c>
      <c r="C30" s="46">
        <v>28.240999999999985</v>
      </c>
      <c r="D30" t="s">
        <v>145</v>
      </c>
      <c r="E30">
        <v>178.36700000000019</v>
      </c>
      <c r="F30">
        <v>182.4210000000021</v>
      </c>
      <c r="G30">
        <v>206.60800000000017</v>
      </c>
      <c r="I30">
        <v>28.240999999999985</v>
      </c>
    </row>
    <row r="31" spans="1:10" x14ac:dyDescent="0.2">
      <c r="A31" s="46" t="s">
        <v>25</v>
      </c>
      <c r="B31" s="46" t="s">
        <v>26</v>
      </c>
      <c r="C31" s="46">
        <v>30.872000000000298</v>
      </c>
      <c r="D31" t="s">
        <v>145</v>
      </c>
      <c r="E31">
        <v>169.28999999999996</v>
      </c>
      <c r="F31">
        <v>174.64000000000124</v>
      </c>
      <c r="G31">
        <v>200.16200000000026</v>
      </c>
      <c r="H31">
        <v>213.75299999999879</v>
      </c>
      <c r="I31">
        <v>30.872000000000298</v>
      </c>
      <c r="J31">
        <v>39.112999999997555</v>
      </c>
    </row>
    <row r="32" spans="1:10" x14ac:dyDescent="0.2">
      <c r="A32" s="47" t="s">
        <v>20</v>
      </c>
      <c r="B32" s="47" t="s">
        <v>21</v>
      </c>
      <c r="C32" s="47">
        <v>24.274999999999636</v>
      </c>
      <c r="D32" s="5" t="s">
        <v>153</v>
      </c>
      <c r="E32">
        <v>179.15500000000065</v>
      </c>
      <c r="F32">
        <v>178.74799999999959</v>
      </c>
      <c r="G32">
        <v>203.43000000000029</v>
      </c>
      <c r="I32">
        <v>24.274999999999636</v>
      </c>
    </row>
  </sheetData>
  <sortState xmlns:xlrd2="http://schemas.microsoft.com/office/spreadsheetml/2017/richdata2" ref="A22:C28">
    <sortCondition sortBy="fontColor" ref="A22:A28" dxfId="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C1F-E68D-B446-8B01-8F058F512CC4}">
  <dimension ref="A1:B12"/>
  <sheetViews>
    <sheetView workbookViewId="0">
      <selection activeCell="G35" sqref="G35"/>
    </sheetView>
  </sheetViews>
  <sheetFormatPr baseColWidth="10" defaultRowHeight="16" x14ac:dyDescent="0.2"/>
  <sheetData>
    <row r="1" spans="1:2" x14ac:dyDescent="0.2">
      <c r="A1">
        <v>34.417000000000371</v>
      </c>
      <c r="B1">
        <v>36.062999999998283</v>
      </c>
    </row>
    <row r="2" spans="1:2" x14ac:dyDescent="0.2">
      <c r="A2">
        <v>31.024000000000342</v>
      </c>
      <c r="B2">
        <v>29.959999999999127</v>
      </c>
    </row>
    <row r="3" spans="1:2" x14ac:dyDescent="0.2">
      <c r="A3">
        <v>24.91399999999976</v>
      </c>
      <c r="B3">
        <v>24.362999999997555</v>
      </c>
    </row>
    <row r="4" spans="1:2" x14ac:dyDescent="0.2">
      <c r="A4">
        <v>3.0609999999996944</v>
      </c>
      <c r="B4">
        <v>3.0410000000010768</v>
      </c>
    </row>
    <row r="5" spans="1:2" x14ac:dyDescent="0.2">
      <c r="A5">
        <v>4.4010000000007494</v>
      </c>
      <c r="B5">
        <v>3.7890000000006694</v>
      </c>
    </row>
    <row r="6" spans="1:2" x14ac:dyDescent="0.2">
      <c r="A6">
        <v>1.7919999999999163</v>
      </c>
      <c r="B6">
        <v>0.59900000000197906</v>
      </c>
    </row>
    <row r="7" spans="1:2" x14ac:dyDescent="0.2">
      <c r="A7">
        <v>12.173000000000229</v>
      </c>
      <c r="B7">
        <v>14.036000000001877</v>
      </c>
    </row>
    <row r="8" spans="1:2" x14ac:dyDescent="0.2">
      <c r="A8">
        <v>9.8490000000001601</v>
      </c>
      <c r="B8">
        <v>9.9580000000005384</v>
      </c>
    </row>
    <row r="9" spans="1:2" x14ac:dyDescent="0.2">
      <c r="A9" s="6">
        <v>-18.134</v>
      </c>
      <c r="B9">
        <v>-19.588999999999942</v>
      </c>
    </row>
    <row r="10" spans="1:2" x14ac:dyDescent="0.2">
      <c r="A10" s="6">
        <v>-17.130000000000098</v>
      </c>
      <c r="B10">
        <v>-17.867999999998574</v>
      </c>
    </row>
    <row r="11" spans="1:2" x14ac:dyDescent="0.2">
      <c r="A11" s="6">
        <v>-17.685999999999702</v>
      </c>
      <c r="B11">
        <v>-16.522000000000844</v>
      </c>
    </row>
    <row r="12" spans="1:2" x14ac:dyDescent="0.2">
      <c r="A12">
        <v>-17.092000000000098</v>
      </c>
      <c r="B12">
        <v>-18.611999999999171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Aromatic-Analysis</vt:lpstr>
      <vt:lpstr>Sugar-Analysis</vt:lpstr>
      <vt:lpstr>Imino-Analysis</vt:lpstr>
      <vt:lpstr>C5H5-Analysis</vt:lpstr>
      <vt:lpstr>RDC_int</vt:lpstr>
      <vt:lpstr>RDC-scaling</vt:lpstr>
      <vt:lpstr>Final-RDC</vt:lpstr>
      <vt:lpstr>Sheet1</vt:lpstr>
      <vt:lpstr>EII13-Roy-Remeasured</vt:lpstr>
      <vt:lpstr>Roy-vs-Liz</vt:lpstr>
      <vt:lpstr>EII13-RAMAH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2020-11-23T22:59:26Z</dcterms:created>
  <dcterms:modified xsi:type="dcterms:W3CDTF">2022-02-10T02:17:38Z</dcterms:modified>
</cp:coreProperties>
</file>