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z/Desktop/"/>
    </mc:Choice>
  </mc:AlternateContent>
  <xr:revisionPtr revIDLastSave="0" documentId="13_ncr:1_{8027FCD0-430D-CF47-9404-E0A82C9A7A0C}" xr6:coauthVersionLast="47" xr6:coauthVersionMax="47" xr10:uidLastSave="{00000000-0000-0000-0000-000000000000}"/>
  <bookViews>
    <workbookView xWindow="1540" yWindow="2580" windowWidth="21500" windowHeight="11740" xr2:uid="{85CD87BC-6FF3-3F46-8CEF-1D77ECDCF5B5}"/>
  </bookViews>
  <sheets>
    <sheet name="Model" sheetId="1" r:id="rId1"/>
    <sheet name="tau alterations" sheetId="2" r:id="rId2"/>
    <sheet name="risk aversion alte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 a="1"/>
  <c r="B10" i="2" s="1"/>
  <c r="C10" i="2" a="1"/>
  <c r="C10" i="2" s="1"/>
  <c r="D10" i="2" a="1"/>
  <c r="D10" i="2" s="1"/>
  <c r="E10" i="2" a="1"/>
  <c r="E10" i="2"/>
  <c r="A10" i="2" a="1"/>
  <c r="A10" i="2" s="1"/>
  <c r="B11" i="3" a="1"/>
  <c r="B11" i="3" s="1"/>
  <c r="C11" i="3" a="1"/>
  <c r="C11" i="3"/>
  <c r="D11" i="3" a="1"/>
  <c r="D11" i="3" s="1"/>
  <c r="E11" i="3" a="1"/>
  <c r="E11" i="3"/>
  <c r="A11" i="3" a="1"/>
  <c r="A11" i="3" s="1"/>
  <c r="J59" i="1" a="1"/>
  <c r="J59" i="1" s="1"/>
  <c r="D53" i="1" s="1" a="1"/>
  <c r="D53" i="1" s="1"/>
  <c r="J56" i="1"/>
  <c r="L53" i="1"/>
  <c r="J54" i="1"/>
  <c r="L54" i="1" s="1"/>
  <c r="M53" i="1" s="1"/>
  <c r="M54" i="1" s="1"/>
  <c r="B21" i="1" a="1"/>
  <c r="B21" i="1" s="1"/>
  <c r="B27" i="1" s="1"/>
  <c r="E25" i="1" l="1"/>
  <c r="F30" i="1"/>
  <c r="B30" i="1"/>
  <c r="D29" i="1"/>
  <c r="F28" i="1"/>
  <c r="B28" i="1"/>
  <c r="D27" i="1"/>
  <c r="F26" i="1"/>
  <c r="B26" i="1"/>
  <c r="B25" i="1"/>
  <c r="D25" i="1"/>
  <c r="E30" i="1"/>
  <c r="G29" i="1"/>
  <c r="C29" i="1"/>
  <c r="E28" i="1"/>
  <c r="G27" i="1"/>
  <c r="C27" i="1"/>
  <c r="E26" i="1"/>
  <c r="G25" i="1"/>
  <c r="C25" i="1"/>
  <c r="D30" i="1"/>
  <c r="F29" i="1"/>
  <c r="B29" i="1"/>
  <c r="D28" i="1"/>
  <c r="F27" i="1"/>
  <c r="D26" i="1"/>
  <c r="F25" i="1"/>
  <c r="G30" i="1"/>
  <c r="C30" i="1"/>
  <c r="E29" i="1"/>
  <c r="G28" i="1"/>
  <c r="C28" i="1"/>
  <c r="E27" i="1"/>
  <c r="G26" i="1"/>
  <c r="C26" i="1"/>
  <c r="I6" i="1" l="1" a="1"/>
  <c r="I6" i="1" s="1"/>
  <c r="B32" i="1" a="1"/>
  <c r="B32" i="1" s="1"/>
  <c r="B39" i="1" l="1" a="1"/>
  <c r="B39" i="1" s="1"/>
  <c r="B46" i="1" l="1" a="1"/>
  <c r="B46" i="1" s="1"/>
  <c r="B68" i="1" s="1" a="1"/>
  <c r="B68" i="1" s="1"/>
  <c r="B71" i="1" s="1" a="1"/>
  <c r="B71" i="1" s="1"/>
  <c r="B53" i="1" a="1"/>
  <c r="B53" i="1" l="1"/>
  <c r="F53" i="1" s="1"/>
  <c r="F55" i="1"/>
  <c r="F56" i="1"/>
  <c r="F57" i="1"/>
  <c r="F54" i="1"/>
  <c r="F58" i="1"/>
  <c r="J6" i="1" l="1" a="1"/>
  <c r="J6" i="1" s="1"/>
  <c r="B66" i="1" s="1" a="1"/>
  <c r="B66" i="1" s="1"/>
  <c r="B69" i="1" l="1" a="1"/>
  <c r="B69" i="1" s="1"/>
  <c r="B72" i="1" s="1" a="1"/>
  <c r="B72" i="1" s="1"/>
  <c r="B73" i="1" l="1" a="1"/>
  <c r="B73" i="1" s="1"/>
  <c r="B75" i="1" l="1"/>
  <c r="B74" i="1"/>
  <c r="B77" i="1" l="1"/>
  <c r="B76" i="1"/>
  <c r="B79" i="1" l="1" a="1"/>
  <c r="B79" i="1" s="1"/>
  <c r="C82" i="1" s="1" a="1"/>
  <c r="C82" i="1" s="1"/>
  <c r="D82" i="1" s="1"/>
  <c r="D87" i="1" l="1"/>
  <c r="D86" i="1"/>
  <c r="D83" i="1"/>
  <c r="D84" i="1"/>
  <c r="D8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<sst xmlns="http://schemas.openxmlformats.org/spreadsheetml/2006/main" count="37" uniqueCount="37">
  <si>
    <t>Risk free rate</t>
  </si>
  <si>
    <t>Risk aversion</t>
  </si>
  <si>
    <t>Scalar</t>
  </si>
  <si>
    <t>CAPM Equilibrium</t>
  </si>
  <si>
    <t>Equilibrium return</t>
  </si>
  <si>
    <t>Correlation</t>
  </si>
  <si>
    <t>Volatility</t>
  </si>
  <si>
    <t>Covariance</t>
  </si>
  <si>
    <t>Scalar*Covariance</t>
  </si>
  <si>
    <t>Inverse(Scalar*Covariance)</t>
  </si>
  <si>
    <t>Scalar*Inverse(Scalar*Covariance)</t>
  </si>
  <si>
    <t>Equilibrium expected return</t>
  </si>
  <si>
    <t>Inverz(Scalar*Vol^2*Correlation)*Equilibrium excess return</t>
  </si>
  <si>
    <t>Views</t>
  </si>
  <si>
    <t>View 1</t>
  </si>
  <si>
    <t>View 2</t>
  </si>
  <si>
    <t>View Vector</t>
  </si>
  <si>
    <t>e</t>
  </si>
  <si>
    <t>r</t>
  </si>
  <si>
    <t>Adjusted excess return</t>
  </si>
  <si>
    <t>h</t>
  </si>
  <si>
    <t>g</t>
  </si>
  <si>
    <t>alpha</t>
  </si>
  <si>
    <t>beta</t>
  </si>
  <si>
    <t>gamma</t>
  </si>
  <si>
    <t>delta</t>
  </si>
  <si>
    <t>tangency</t>
  </si>
  <si>
    <t>lambda</t>
  </si>
  <si>
    <t>mu</t>
  </si>
  <si>
    <t>portfolio</t>
  </si>
  <si>
    <t>CAPM-weight</t>
  </si>
  <si>
    <t>BL-weight</t>
  </si>
  <si>
    <t>Difference</t>
  </si>
  <si>
    <t>input cells</t>
  </si>
  <si>
    <t>output</t>
  </si>
  <si>
    <t>tau</t>
  </si>
  <si>
    <t>risk aversion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</si>
</sst>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00"/>
    <numFmt numFmtId="166" formatCode="0.0000%"/>
    <numFmt numFmtId="167" formatCode="0.00000"/>
  </numFmts>
  <fonts count="3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10" fontId="2" fillId="0" borderId="0" xfId="1" applyNumberFormat="1" applyFont="1" applyFill="1"/>
    <xf numFmtId="10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0" fontId="0" fillId="3" borderId="0" xfId="0" applyFill="1"/>
    <xf numFmtId="10" fontId="0" fillId="3" borderId="0" xfId="0" applyNumberFormat="1" applyFill="1"/>
    <xf numFmtId="165" fontId="0" fillId="0" borderId="0" xfId="0" applyNumberForma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maximum</a:t>
            </a:r>
            <a:r>
              <a:rPr lang="hu-HU" baseline="0"/>
              <a:t> alterations for different tau parameters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333748906386701"/>
                  <c:y val="4.16965587634879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'tau alterations'!$A$9:$E$9</c:f>
              <c:numCache>
                <c:formatCode>General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</c:numCache>
            </c:numRef>
          </c:xVal>
          <c:yVal>
            <c:numRef>
              <c:f>'tau alterations'!$A$10:$E$10</c:f>
              <c:numCache>
                <c:formatCode>General</c:formatCode>
                <c:ptCount val="5"/>
                <c:pt idx="0">
                  <c:v>1.7281481481483466E-2</c:v>
                </c:pt>
                <c:pt idx="1">
                  <c:v>3.4562962962963809E-2</c:v>
                </c:pt>
                <c:pt idx="2">
                  <c:v>5.1844444444444596E-2</c:v>
                </c:pt>
                <c:pt idx="3">
                  <c:v>6.912592592592505E-2</c:v>
                </c:pt>
                <c:pt idx="4">
                  <c:v>8.6407407407406614E-2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15-404A-BD11-155D31F18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679087"/>
        <c:axId val="1389068863"/>
      </c:scatterChart>
      <c:valAx>
        <c:axId val="170767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89068863"/>
        <c:crosses val="autoZero"/>
        <c:crossBetween val="midCat"/>
      </c:valAx>
      <c:valAx>
        <c:axId val="138906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0767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Maximum alteration for different risk</a:t>
            </a:r>
            <a:r>
              <a:rPr lang="hu-HU" baseline="0"/>
              <a:t> aversion parameteres</a:t>
            </a:r>
            <a:endParaRPr lang="hu-HU"/>
          </a:p>
        </c:rich>
      </c:tx>
      <c:layout>
        <c:manualLayout>
          <c:xMode val="edge"/>
          <c:yMode val="edge"/>
          <c:x val="0.2124930008748906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0079177602799651E-2"/>
                  <c:y val="-0.323463108778069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'risk aversion alteration'!$A$10:$E$10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</c:numCache>
            </c:numRef>
          </c:xVal>
          <c:yVal>
            <c:numRef>
              <c:f>'risk aversion alteration'!$A$11:$E$11</c:f>
              <c:numCache>
                <c:formatCode>General</c:formatCode>
                <c:ptCount val="5"/>
                <c:pt idx="0">
                  <c:v>5.1844444444439711E-2</c:v>
                </c:pt>
                <c:pt idx="1">
                  <c:v>2.5922222222220639E-2</c:v>
                </c:pt>
                <c:pt idx="2">
                  <c:v>1.7281481481483466E-2</c:v>
                </c:pt>
                <c:pt idx="3">
                  <c:v>1.2961111111111657E-2</c:v>
                </c:pt>
                <c:pt idx="4">
                  <c:v>1.0368888888889606E-2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40-964B-9D5D-B1CA367A9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330991"/>
        <c:axId val="964332703"/>
      </c:scatterChart>
      <c:valAx>
        <c:axId val="96433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64332703"/>
        <c:crosses val="autoZero"/>
        <c:crossBetween val="midCat"/>
      </c:valAx>
      <c:valAx>
        <c:axId val="96433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6433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19050</xdr:rowOff>
    </xdr:from>
    <xdr:to>
      <xdr:col>11</xdr:col>
      <xdr:colOff>457200</xdr:colOff>
      <xdr:row>15</xdr:row>
      <xdr:rowOff>120650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D3E5FC8-0846-8D15-8B8C-E1AB8F53D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19050</xdr:rowOff>
    </xdr:from>
    <xdr:to>
      <xdr:col>11</xdr:col>
      <xdr:colOff>444500</xdr:colOff>
      <xdr:row>14</xdr:row>
      <xdr:rowOff>120650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D3F62FD-546E-46CE-BBA6-E8960600F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18">
  <rv s="0">
    <v>https://www.bing.com/financeapi/forcetrigger?t=bniph7&amp;q=OTCM%3aIHSXF&amp;form=skydnc</v>
    <v>Learn more on Bing</v>
  </rv>
  <rv s="1">
    <v>0</v>
    <v>iShs MSCI North Amer ETF USD D (OTCM:IHSXF)</v>
    <v>2</v>
    <v>3</v>
    <v>Finance</v>
    <v>4</v>
    <v>en-US</v>
    <v>bniph7</v>
    <v>268435456</v>
    <v>1</v>
    <v>Powered by Refinitiv</v>
    <v>108.13</v>
    <v>80.45</v>
    <v>1.0054000000000001</v>
    <v>1.57</v>
    <v>1.4733000000000001E-2</v>
    <v>USD</v>
    <v>OTC Markets</v>
    <v>OTCM</v>
    <v>4.0000000000000001E-3</v>
    <v>108.13</v>
    <v>ETF</v>
    <v>45580.006944444445</v>
    <v>0</v>
    <v>108.13</v>
    <v>1150164134.76</v>
    <v>iShs MSCI North Amer ETF USD D</v>
    <v>108.13</v>
    <v>106.56</v>
    <v>108.13</v>
    <v>IHSXF</v>
    <v>iShs MSCI North Amer ETF USD D (OTCM:IHSXF)</v>
    <v>80</v>
  </rv>
  <rv s="2">
    <v>1</v>
  </rv>
  <rv s="0">
    <v>https://www.bing.com/financeapi/forcetrigger?t=a1voar&amp;q=ARCX%3aIPAC&amp;form=skydnc</v>
    <v>Learn more on Bing</v>
  </rv>
  <rv s="3">
    <v>5</v>
    <v>iShares:Core MSCI Pac (ARCX:IPAC)</v>
    <v>2</v>
    <v>6</v>
    <v>Finance</v>
    <v>7</v>
    <v>en-US</v>
    <v>a1voar</v>
    <v>268435456</v>
    <v>1</v>
    <v>Powered by Refinitiv</v>
    <v>67.430000000000007</v>
    <v>54.48</v>
    <v>0.91659999999999997</v>
    <v>0</v>
    <v>0</v>
    <v>-3.44</v>
    <v>-5.4828999999999996E-2</v>
    <v>USD</v>
    <v>NYSE Arca</v>
    <v>ARCX</v>
    <v>8.9999999999999998E-4</v>
    <v>63.149900000000002</v>
    <v>ETF</v>
    <v>45598.000000046093</v>
    <v>3</v>
    <v>62.74</v>
    <v>2035667868.8399999</v>
    <v>iShares:Core MSCI Pac</v>
    <v>62.77</v>
    <v>62.74</v>
    <v>62.74</v>
    <v>59.3</v>
    <v>IPAC</v>
    <v>iShares:Core MSCI Pac (ARCX:IPAC)</v>
    <v>30213</v>
    <v>88100</v>
  </rv>
  <rv s="2">
    <v>4</v>
  </rv>
  <rv s="0">
    <v>https://www.bing.com/financeapi/forcetrigger?t=a1vbvh&amp;q=ARCX%3aIEUR&amp;form=skydnc</v>
    <v>Learn more on Bing</v>
  </rv>
  <rv s="3">
    <v>5</v>
    <v>iShares:Core MSCI Europe (ARCX:IEUR)</v>
    <v>2</v>
    <v>6</v>
    <v>Finance</v>
    <v>7</v>
    <v>en-US</v>
    <v>a1vbvh</v>
    <v>268435456</v>
    <v>1</v>
    <v>Powered by Refinitiv</v>
    <v>61.81</v>
    <v>47.914999999999999</v>
    <v>1.0637000000000001</v>
    <v>0.26</v>
    <v>4.5379999999999995E-3</v>
    <v>0.28999999999999998</v>
    <v>5.0379999999999999E-3</v>
    <v>USD</v>
    <v>NYSE Arca</v>
    <v>ARCX</v>
    <v>1.1000000000000001E-3</v>
    <v>57.905000000000001</v>
    <v>ETF</v>
    <v>45598.000000810156</v>
    <v>6</v>
    <v>57.505000000000003</v>
    <v>4481045316.6800003</v>
    <v>iShares:Core MSCI Europe</v>
    <v>57.87</v>
    <v>57.3</v>
    <v>57.56</v>
    <v>57.85</v>
    <v>IEUR</v>
    <v>iShares:Core MSCI Europe (ARCX:IEUR)</v>
    <v>514500</v>
    <v>949852</v>
  </rv>
  <rv s="2">
    <v>7</v>
  </rv>
  <rv s="0">
    <v>https://www.bing.com/financeapi/forcetrigger?t=a1roxm&amp;q=XNAS%3aEEMA&amp;form=skydnc</v>
    <v>Learn more on Bing</v>
  </rv>
  <rv s="3">
    <v>5</v>
    <v>iShares:MSCI Em Mkt Asia (XNAS:EEMA)</v>
    <v>2</v>
    <v>6</v>
    <v>Finance</v>
    <v>7</v>
    <v>en-US</v>
    <v>a1roxm</v>
    <v>268435456</v>
    <v>1</v>
    <v>Powered by Refinitiv</v>
    <v>82.13</v>
    <v>60.67</v>
    <v>1.0221</v>
    <v>0.42</v>
    <v>5.5459999999999997E-3</v>
    <v>-0.02</v>
    <v>-2.6259999999999999E-4</v>
    <v>USD</v>
    <v>Nasdaq Stock Market</v>
    <v>XNAS</v>
    <v>4.8999999999999998E-3</v>
    <v>76.909400000000005</v>
    <v>ETF</v>
    <v>45597.843750185159</v>
    <v>9</v>
    <v>76.150000000000006</v>
    <v>480521976.44</v>
    <v>iShares:MSCI Em Mkt Asia</v>
    <v>76.745000000000005</v>
    <v>75.73</v>
    <v>76.150000000000006</v>
    <v>76.13</v>
    <v>EEMA</v>
    <v>iShares:MSCI Em Mkt Asia (XNAS:EEMA)</v>
    <v>12292</v>
    <v>87548</v>
  </rv>
  <rv s="2">
    <v>10</v>
  </rv>
  <rv s="0">
    <v>https://www.bing.com/financeapi/forcetrigger?t=afdakr&amp;q=XFRA%3aIUSC&amp;form=skydnc</v>
    <v>Learn more on Bing</v>
  </rv>
  <rv s="4">
    <v>8</v>
    <v>iShs MSCI EM Ltn Am ETFUSDD (XFRA:IUSC)</v>
    <v>2</v>
    <v>9</v>
    <v>Finance</v>
    <v>4</v>
    <v>en-US</v>
    <v>afdakr</v>
    <v>268435456</v>
    <v>1</v>
    <v>Powered by Refinitiv</v>
    <v>17.065999999999999</v>
    <v>8.3230000000000004</v>
    <v>-0.748</v>
    <v>-5.3352000000000004E-2</v>
    <v>EUR</v>
    <v>Deutsche Boerse AG</v>
    <v>XFRA</v>
    <v>2E-3</v>
    <v>13.542</v>
    <v>ETF</v>
    <v>45597.878472222219</v>
    <v>12</v>
    <v>13.132</v>
    <v>361098325.36000001</v>
    <v>iShs MSCI EM Ltn Am ETFUSDD</v>
    <v>13.542</v>
    <v>14.02</v>
    <v>13.272</v>
    <v>IUSC</v>
    <v>iShs MSCI EM Ltn Am ETFUSDD (XFRA:IUSC)</v>
    <v>40</v>
  </rv>
  <rv s="2">
    <v>13</v>
  </rv>
  <rv s="0">
    <v>https://www.bing.com/financeapi/forcetrigger?t=bpfucw&amp;q=XWBO%3aLY24&amp;form=skydnc</v>
    <v>Learn more on Bing</v>
  </rv>
  <rv s="5">
    <v>10</v>
    <v>AmdiMSCIEastEurpExRusUCITSETFA (XWBO:LY24)</v>
    <v>2</v>
    <v>11</v>
    <v>Finance</v>
    <v>4</v>
    <v>en-US</v>
    <v>bpfucw</v>
    <v>268435456</v>
    <v>1</v>
    <v>Powered by Refinitiv</v>
    <v>0.1416</v>
    <v>0.16500000000000001</v>
    <v>6.894E-3</v>
    <v>EUR</v>
    <v>Wiener Boerse</v>
    <v>XWBO</v>
    <v>5.0000000000000001E-3</v>
    <v>24.184999999999999</v>
    <v>ETF</v>
    <v>45552</v>
    <v>15</v>
    <v>23.91</v>
    <v>116725002.66</v>
    <v>AmdiMSCIEastEurpExRusUCITSETFA</v>
    <v>23.91</v>
    <v>23.934999999999999</v>
    <v>24.1</v>
    <v>LY24</v>
    <v>AmdiMSCIEastEurpExRusUCITSETFA (XWBO:LY24)</v>
    <v>170</v>
  </rv>
  <rv s="2">
    <v>16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</rvStructures>
</file>

<file path=xl/richData/rdsupportingpropertybag.xml><?xml version="1.0" encoding="utf-8"?>
<supportingPropertyBags xmlns="http://schemas.microsoft.com/office/spreadsheetml/2017/richdata2">
  <spbArrays count="4">
    <a count="33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Beta</v>
      <v t="s">Instrument type</v>
      <v t="s">_Flags</v>
      <v t="s">UniqueName</v>
      <v t="s">_DisplayString</v>
      <v t="s">LearnMoreOnLink</v>
      <v t="s">%ProviderInfo</v>
    </a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  <a count="3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Volume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12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7</v>
      <v>8</v>
    </spb>
    <spb s="4">
      <v>Delayed 15 minutes</v>
      <v>from previous close</v>
      <v>from previous close</v>
      <v>GMT</v>
    </spb>
    <spb s="0">
      <v>1</v>
      <v>Name</v>
      <v>LearnMoreOnLink</v>
    </spb>
    <spb s="5">
      <v>1</v>
      <v>2</v>
      <v>1</v>
      <v>3</v>
      <v>1</v>
      <v>1</v>
      <v>1</v>
      <v>4</v>
      <v>5</v>
      <v>6</v>
      <v>1</v>
      <v>1</v>
      <v>5</v>
      <v>1</v>
      <v>4</v>
      <v>7</v>
      <v>8</v>
      <v>1</v>
      <v>1</v>
      <v>5</v>
    </spb>
    <spb s="6">
      <v>at close</v>
      <v>from previous close</v>
      <v>Source: Nasdaq</v>
      <v>from previous close</v>
      <v>GMT</v>
      <v>Delayed 15 minutes</v>
      <v>from close</v>
      <v>from close</v>
    </spb>
    <spb s="0">
      <v>2</v>
      <v>Name</v>
      <v>LearnMoreOnLink</v>
    </spb>
    <spb s="7">
      <v>9</v>
      <v>9</v>
      <v>3</v>
      <v>9</v>
      <v>9</v>
      <v>9</v>
      <v>4</v>
      <v>5</v>
      <v>10</v>
      <v>9</v>
      <v>9</v>
      <v>5</v>
      <v>9</v>
      <v>7</v>
      <v>8</v>
    </spb>
    <spb s="0">
      <v>3</v>
      <v>Name</v>
      <v>LearnMoreOnLink</v>
    </spb>
    <spb s="8">
      <v>9</v>
      <v>2</v>
      <v>9</v>
      <v>3</v>
      <v>9</v>
      <v>9</v>
      <v>9</v>
      <v>4</v>
      <v>5</v>
      <v>10</v>
      <v>5</v>
      <v>9</v>
      <v>11</v>
      <v>8</v>
    </spb>
  </spbData>
</supportingPropertyBags>
</file>

<file path=xl/richData/rdsupportingpropertybagstructure.xml><?xml version="1.0" encoding="utf-8"?>
<spbStructures xmlns="http://schemas.microsoft.com/office/spreadsheetml/2017/richdata2" count="9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Expense ratio" t="i"/>
    <k n="Previous close" t="i"/>
    <k n="Last trade time" t="i"/>
    <k n="`%EntityServiceId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yyyy/mm/dd\ h:mm"/>
    </x:dxf>
    <x:dxf>
      <x:numFmt numFmtId="2" formatCode="0.00"/>
    </x:dxf>
    <x:dxf>
      <x:numFmt numFmtId="19" formatCode="yyyy/mm/dd"/>
    </x:dxf>
  </dxfs>
  <richProperties>
    <rPr n="NumberFormat" t="s"/>
    <rPr n="IsTitleField" t="b"/>
  </richProperties>
  <richStyles>
    <rSty dxfid="0">
      <rpv i="0">_([$$-en-US]* #,##0.00_);_([$$-en-US]* (#,##0.00);_([$$-en-US]* "-"??_);_(@_)</rpv>
    </rSty>
    <rSty dxfid="1">
      <rpv i="0">#,##0.00</rpv>
    </rSty>
    <rSty>
      <rpv i="1">1</rpv>
    </rSty>
    <rSty dxfid="2">
      <rpv i="0">#,##0</rpv>
    </rSty>
    <rSty dxfid="3"/>
    <rSty dxfid="0">
      <rpv i="0">_([$$-en-US]* #,##0_);_([$$-en-US]* (#,##0);_([$$-en-US]* "-"_);_(@_)</rpv>
    </rSty>
    <rSty dxfid="4"/>
    <rSty dxfid="5">
      <rpv i="0">0.00</rpv>
    </rSty>
    <rSty dxfid="0">
      <rpv i="0">_([$€-x-euro2] * #,##0.00_);_([$€-x-euro2] * (#,##0.00);_([$€-x-euro2] * "-"??_);_(@_)</rpv>
    </rSty>
    <rSty dxfid="0">
      <rpv i="0">_([$€-x-euro2] * #,##0_);_([$€-x-euro2] * (#,##0);_([$€-x-euro2] * "-"_);_(@_)</rpv>
    </rSty>
    <rSty dxfid="6"/>
  </richStyles>
</richStyleSheet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8FC1-3264-3F42-B26D-1E174F9490E2}">
  <dimension ref="A1:M87"/>
  <sheetViews>
    <sheetView tabSelected="1" topLeftCell="A75" workbookViewId="0">
      <selection activeCell="B4" sqref="B4"/>
    </sheetView>
  </sheetViews>
  <sheetFormatPr baseColWidth="10" defaultRowHeight="16" x14ac:dyDescent="0.2"/>
  <cols>
    <col min="1" max="1" width="50.83203125" bestFit="1" customWidth="1"/>
    <col min="2" max="2" width="12.83203125" bestFit="1" customWidth="1"/>
    <col min="3" max="3" width="15.5" bestFit="1" customWidth="1"/>
    <col min="4" max="4" width="15.6640625" bestFit="1" customWidth="1"/>
    <col min="9" max="9" width="23.83203125" bestFit="1" customWidth="1"/>
    <col min="10" max="10" width="19.5" bestFit="1" customWidth="1"/>
  </cols>
  <sheetData>
    <row r="1" spans="1:10" ht="15" x14ac:dyDescent="0.2">
      <c r="A1" t="s">
        <v>0</v>
      </c>
      <c r="B1" s="1">
        <v>0.05</v>
      </c>
      <c r="D1" s="3" t="s">
        <v>33</v>
      </c>
    </row>
    <row r="2" spans="1:10" ht="15" x14ac:dyDescent="0.2">
      <c r="A2" t="s">
        <v>1</v>
      </c>
      <c r="B2" s="2">
        <v>1.5</v>
      </c>
      <c r="D2" s="10" t="s">
        <v>34</v>
      </c>
    </row>
    <row r="3" spans="1:10" ht="15" x14ac:dyDescent="0.2">
      <c r="A3" t="s">
        <v>2</v>
      </c>
      <c r="B3" s="2">
        <v>0.01</v>
      </c>
    </row>
    <row r="5" spans="1:10" x14ac:dyDescent="0.2">
      <c r="C5" s="3" t="s">
        <v>3</v>
      </c>
      <c r="D5" t="s">
        <v>4</v>
      </c>
      <c r="E5" t="s">
        <v>6</v>
      </c>
      <c r="I5" t="s">
        <v>11</v>
      </c>
      <c r="J5" t="s">
        <v>19</v>
      </c>
    </row>
    <row r="6" spans="1:10" x14ac:dyDescent="0.2">
      <c r="A6" t="e" vm="1">
        <v>#VALUE!</v>
      </c>
      <c r="B6" s="4">
        <v>0.10713981789293271</v>
      </c>
      <c r="C6" s="5">
        <v>0.65400000000000003</v>
      </c>
      <c r="E6" s="7">
        <v>0.156389</v>
      </c>
      <c r="I6" s="8" cm="1">
        <f t="array" ref="I6:I11">B2*MMULT(B25:G30,C6:C11)</f>
        <v>3.4495356895571448E-2</v>
      </c>
      <c r="J6" s="8" cm="1">
        <f t="array" ref="J6:J11">MMULT(_xlfn.ANCHORARRAY(B32),F53:F58)</f>
        <v>3.4752842664646066E-2</v>
      </c>
    </row>
    <row r="7" spans="1:10" x14ac:dyDescent="0.2">
      <c r="A7" t="e" vm="2">
        <v>#VALUE!</v>
      </c>
      <c r="B7" s="4">
        <v>0</v>
      </c>
      <c r="C7" s="5">
        <v>8.6999999999999994E-2</v>
      </c>
      <c r="E7" s="7">
        <v>0.14172000000000001</v>
      </c>
      <c r="I7" s="8">
        <v>2.8285799046680292E-2</v>
      </c>
      <c r="J7" s="8">
        <v>2.8612499915168281E-2</v>
      </c>
    </row>
    <row r="8" spans="1:10" x14ac:dyDescent="0.2">
      <c r="A8" t="e" vm="3">
        <v>#VALUE!</v>
      </c>
      <c r="B8" s="4">
        <v>9.2848713686923795E-2</v>
      </c>
      <c r="C8" s="5">
        <v>0.14499999999999999</v>
      </c>
      <c r="E8" s="7">
        <v>0.17122699999999999</v>
      </c>
      <c r="I8" s="8">
        <v>3.4964604408171104E-2</v>
      </c>
      <c r="J8" s="8">
        <v>3.559066488807721E-2</v>
      </c>
    </row>
    <row r="9" spans="1:10" x14ac:dyDescent="0.2">
      <c r="A9" t="e" vm="4">
        <v>#VALUE!</v>
      </c>
      <c r="B9" s="4">
        <v>0.14458830096071557</v>
      </c>
      <c r="C9" s="5">
        <v>0.08</v>
      </c>
      <c r="E9" s="7">
        <v>0.17254</v>
      </c>
      <c r="I9" s="8">
        <v>2.8297176383682648E-2</v>
      </c>
      <c r="J9" s="8">
        <v>2.8888729840644507E-2</v>
      </c>
    </row>
    <row r="10" spans="1:10" x14ac:dyDescent="0.2">
      <c r="A10" t="e" vm="5">
        <v>#VALUE!</v>
      </c>
      <c r="B10" s="4">
        <v>0.28296885647470554</v>
      </c>
      <c r="C10" s="5">
        <v>0.02</v>
      </c>
      <c r="E10" s="7">
        <v>0.27844000000000002</v>
      </c>
      <c r="I10" s="8">
        <v>4.0229477614765669E-2</v>
      </c>
      <c r="J10" s="8">
        <v>4.211334389699424E-2</v>
      </c>
    </row>
    <row r="11" spans="1:10" x14ac:dyDescent="0.2">
      <c r="A11" t="e" vm="6">
        <v>#VALUE!</v>
      </c>
      <c r="B11" s="4">
        <v>0.37245431098472237</v>
      </c>
      <c r="C11" s="5">
        <v>1.4E-2</v>
      </c>
      <c r="E11" s="7">
        <v>0.30029899999999998</v>
      </c>
      <c r="I11" s="8">
        <v>5.212916956685007E-2</v>
      </c>
      <c r="J11" s="8">
        <v>5.395737576599597E-2</v>
      </c>
    </row>
    <row r="14" spans="1:10" x14ac:dyDescent="0.2">
      <c r="A14" s="3" t="s">
        <v>5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</row>
    <row r="15" spans="1:10" x14ac:dyDescent="0.2">
      <c r="A15" s="3">
        <v>1</v>
      </c>
      <c r="B15" s="6">
        <v>1</v>
      </c>
      <c r="C15" s="6">
        <v>0.80479477292136803</v>
      </c>
      <c r="D15" s="6">
        <v>0.81812842903897454</v>
      </c>
      <c r="E15" s="6">
        <v>0.61562731164239837</v>
      </c>
      <c r="F15" s="6">
        <v>0.57672133303086204</v>
      </c>
      <c r="G15" s="6">
        <v>0.67229249871902819</v>
      </c>
      <c r="H15" s="7">
        <v>0.156389</v>
      </c>
    </row>
    <row r="16" spans="1:10" x14ac:dyDescent="0.2">
      <c r="A16" s="3">
        <v>2</v>
      </c>
      <c r="B16" s="6">
        <v>0.80479477292136803</v>
      </c>
      <c r="C16" s="6">
        <v>1</v>
      </c>
      <c r="D16" s="6">
        <v>0.85904553809786255</v>
      </c>
      <c r="E16" s="6">
        <v>0.80229538664738331</v>
      </c>
      <c r="F16" s="6">
        <v>0.52858610902904191</v>
      </c>
      <c r="G16" s="6">
        <v>0.73037668367508402</v>
      </c>
      <c r="H16" s="7">
        <v>0.14172000000000001</v>
      </c>
    </row>
    <row r="17" spans="1:8" x14ac:dyDescent="0.2">
      <c r="A17" s="3">
        <v>3</v>
      </c>
      <c r="B17" s="6">
        <v>0.81812842903897454</v>
      </c>
      <c r="C17" s="6">
        <v>0.85904553809786255</v>
      </c>
      <c r="D17" s="6">
        <v>1</v>
      </c>
      <c r="E17" s="6">
        <v>0.70824213827689608</v>
      </c>
      <c r="F17" s="6">
        <v>0.65423656274285802</v>
      </c>
      <c r="G17" s="6">
        <v>0.86050013594846864</v>
      </c>
      <c r="H17" s="7">
        <v>0.17122699999999999</v>
      </c>
    </row>
    <row r="18" spans="1:8" x14ac:dyDescent="0.2">
      <c r="A18" s="3">
        <v>4</v>
      </c>
      <c r="B18" s="6">
        <v>0.61562731164239837</v>
      </c>
      <c r="C18" s="6">
        <v>0.80229538664738331</v>
      </c>
      <c r="D18" s="6">
        <v>0.70824213827689608</v>
      </c>
      <c r="E18" s="6">
        <v>1</v>
      </c>
      <c r="F18" s="6">
        <v>0.4444140736456948</v>
      </c>
      <c r="G18" s="6">
        <v>0.6222590585879576</v>
      </c>
      <c r="H18" s="7">
        <v>0.17254</v>
      </c>
    </row>
    <row r="19" spans="1:8" x14ac:dyDescent="0.2">
      <c r="A19" s="3">
        <v>5</v>
      </c>
      <c r="B19" s="6">
        <v>0.57672133303086204</v>
      </c>
      <c r="C19" s="6">
        <v>0.52858610902904191</v>
      </c>
      <c r="D19" s="6">
        <v>0.65423656274285802</v>
      </c>
      <c r="E19" s="6">
        <v>0.4444140736456948</v>
      </c>
      <c r="F19" s="6">
        <v>1</v>
      </c>
      <c r="G19" s="6">
        <v>0.68294683922336585</v>
      </c>
      <c r="H19" s="7">
        <v>0.27844000000000002</v>
      </c>
    </row>
    <row r="20" spans="1:8" x14ac:dyDescent="0.2">
      <c r="A20" s="3">
        <v>6</v>
      </c>
      <c r="B20" s="6">
        <v>0.67229249871902819</v>
      </c>
      <c r="C20" s="6">
        <v>0.73037668367508402</v>
      </c>
      <c r="D20" s="6">
        <v>0.86050013594846864</v>
      </c>
      <c r="E20" s="6">
        <v>0.6222590585879576</v>
      </c>
      <c r="F20" s="6">
        <v>0.68294683922336585</v>
      </c>
      <c r="G20" s="6">
        <v>1</v>
      </c>
      <c r="H20" s="7">
        <v>0.30029899999999998</v>
      </c>
    </row>
    <row r="21" spans="1:8" x14ac:dyDescent="0.2">
      <c r="B21" cm="1">
        <f t="array" ref="B21:G21">TRANSPOSE(H15:H20)</f>
        <v>0.156389</v>
      </c>
      <c r="C21">
        <v>0.14172000000000001</v>
      </c>
      <c r="D21">
        <v>0.17122699999999999</v>
      </c>
      <c r="E21">
        <v>0.17254</v>
      </c>
      <c r="F21">
        <v>0.27844000000000002</v>
      </c>
      <c r="G21">
        <v>0.30029899999999998</v>
      </c>
    </row>
    <row r="24" spans="1:8" x14ac:dyDescent="0.2">
      <c r="A24" t="s">
        <v>7</v>
      </c>
    </row>
    <row r="25" spans="1:8" x14ac:dyDescent="0.2">
      <c r="B25">
        <f>B15*$H15*B$21</f>
        <v>2.4457519321000001E-2</v>
      </c>
      <c r="C25">
        <f t="shared" ref="C25:G25" si="0">C15*$H15*C$21</f>
        <v>1.7837027969492908E-2</v>
      </c>
      <c r="D25">
        <f t="shared" si="0"/>
        <v>2.1907858865138723E-2</v>
      </c>
      <c r="E25">
        <f t="shared" si="0"/>
        <v>1.6611692181562041E-2</v>
      </c>
      <c r="F25">
        <f t="shared" si="0"/>
        <v>2.5113303433201652E-2</v>
      </c>
      <c r="G25">
        <f t="shared" si="0"/>
        <v>3.1573182080974101E-2</v>
      </c>
    </row>
    <row r="26" spans="1:8" x14ac:dyDescent="0.2">
      <c r="B26">
        <f t="shared" ref="B26:G26" si="1">B16*$H16*B$21</f>
        <v>1.7837027969492904E-2</v>
      </c>
      <c r="C26">
        <f t="shared" si="1"/>
        <v>2.0084558400000004E-2</v>
      </c>
      <c r="D26">
        <f t="shared" si="1"/>
        <v>2.0845848528668817E-2</v>
      </c>
      <c r="E26">
        <f t="shared" si="1"/>
        <v>1.9618022680840414E-2</v>
      </c>
      <c r="F26">
        <f t="shared" si="1"/>
        <v>2.0858281035587144E-2</v>
      </c>
      <c r="G26">
        <f t="shared" si="1"/>
        <v>3.1083644269229389E-2</v>
      </c>
    </row>
    <row r="27" spans="1:8" x14ac:dyDescent="0.2">
      <c r="B27">
        <f t="shared" ref="B27:G27" si="2">B17*$H17*B$21</f>
        <v>2.1907858865138723E-2</v>
      </c>
      <c r="C27">
        <f t="shared" si="2"/>
        <v>2.0845848528668817E-2</v>
      </c>
      <c r="D27">
        <f t="shared" si="2"/>
        <v>2.9318685528999997E-2</v>
      </c>
      <c r="E27">
        <f t="shared" si="2"/>
        <v>2.0923956272416749E-2</v>
      </c>
      <c r="F27">
        <f t="shared" si="2"/>
        <v>3.1191674076327093E-2</v>
      </c>
      <c r="G27">
        <f t="shared" si="2"/>
        <v>4.4246311949591159E-2</v>
      </c>
    </row>
    <row r="28" spans="1:8" x14ac:dyDescent="0.2">
      <c r="B28">
        <f t="shared" ref="B28:G28" si="3">B18*$H18*B$21</f>
        <v>1.6611692181562044E-2</v>
      </c>
      <c r="C28">
        <f t="shared" si="3"/>
        <v>1.9618022680840414E-2</v>
      </c>
      <c r="D28">
        <f t="shared" si="3"/>
        <v>2.0923956272416749E-2</v>
      </c>
      <c r="E28">
        <f t="shared" si="3"/>
        <v>2.97700516E-2</v>
      </c>
      <c r="F28">
        <f t="shared" si="3"/>
        <v>2.1350557636055641E-2</v>
      </c>
      <c r="G28">
        <f t="shared" si="3"/>
        <v>3.2241475399442519E-2</v>
      </c>
    </row>
    <row r="29" spans="1:8" x14ac:dyDescent="0.2">
      <c r="B29">
        <f t="shared" ref="B29:G29" si="4">B19*$H19*B$21</f>
        <v>2.5113303433201648E-2</v>
      </c>
      <c r="C29">
        <f t="shared" si="4"/>
        <v>2.0858281035587144E-2</v>
      </c>
      <c r="D29">
        <f t="shared" si="4"/>
        <v>3.1191674076327093E-2</v>
      </c>
      <c r="E29">
        <f t="shared" si="4"/>
        <v>2.1350557636055641E-2</v>
      </c>
      <c r="F29">
        <f t="shared" si="4"/>
        <v>7.7528833600000013E-2</v>
      </c>
      <c r="G29">
        <f t="shared" si="4"/>
        <v>5.7104773129662292E-2</v>
      </c>
    </row>
    <row r="30" spans="1:8" x14ac:dyDescent="0.2">
      <c r="B30">
        <f t="shared" ref="B30:G30" si="5">B20*$H20*B$21</f>
        <v>3.1573182080974101E-2</v>
      </c>
      <c r="C30">
        <f t="shared" si="5"/>
        <v>3.1083644269229393E-2</v>
      </c>
      <c r="D30">
        <f t="shared" si="5"/>
        <v>4.4246311949591159E-2</v>
      </c>
      <c r="E30">
        <f t="shared" si="5"/>
        <v>3.2241475399442519E-2</v>
      </c>
      <c r="F30">
        <f t="shared" si="5"/>
        <v>5.7104773129662285E-2</v>
      </c>
      <c r="G30">
        <f t="shared" si="5"/>
        <v>9.0179489400999985E-2</v>
      </c>
    </row>
    <row r="32" spans="1:8" x14ac:dyDescent="0.2">
      <c r="A32" t="s">
        <v>8</v>
      </c>
      <c r="B32" cm="1">
        <f t="array" ref="B32:G37">B3*B25:G30</f>
        <v>2.4457519321E-4</v>
      </c>
      <c r="C32">
        <v>1.7837027969492907E-4</v>
      </c>
      <c r="D32">
        <v>2.1907858865138723E-4</v>
      </c>
      <c r="E32">
        <v>1.661169218156204E-4</v>
      </c>
      <c r="F32">
        <v>2.5113303433201651E-4</v>
      </c>
      <c r="G32">
        <v>3.1573182080974101E-4</v>
      </c>
    </row>
    <row r="33" spans="1:7" x14ac:dyDescent="0.2">
      <c r="B33">
        <v>1.7837027969492904E-4</v>
      </c>
      <c r="C33">
        <v>2.0084558400000006E-4</v>
      </c>
      <c r="D33">
        <v>2.0845848528668818E-4</v>
      </c>
      <c r="E33">
        <v>1.9618022680840415E-4</v>
      </c>
      <c r="F33">
        <v>2.0858281035587145E-4</v>
      </c>
      <c r="G33">
        <v>3.1083644269229389E-4</v>
      </c>
    </row>
    <row r="34" spans="1:7" x14ac:dyDescent="0.2">
      <c r="B34">
        <v>2.1907858865138723E-4</v>
      </c>
      <c r="C34">
        <v>2.0845848528668818E-4</v>
      </c>
      <c r="D34">
        <v>2.9318685528999998E-4</v>
      </c>
      <c r="E34">
        <v>2.0923956272416751E-4</v>
      </c>
      <c r="F34">
        <v>3.1191674076327095E-4</v>
      </c>
      <c r="G34">
        <v>4.4246311949591157E-4</v>
      </c>
    </row>
    <row r="35" spans="1:7" x14ac:dyDescent="0.2">
      <c r="B35">
        <v>1.6611692181562045E-4</v>
      </c>
      <c r="C35">
        <v>1.9618022680840415E-4</v>
      </c>
      <c r="D35">
        <v>2.0923956272416751E-4</v>
      </c>
      <c r="E35">
        <v>2.9770051600000002E-4</v>
      </c>
      <c r="F35">
        <v>2.135055763605564E-4</v>
      </c>
      <c r="G35">
        <v>3.224147539944252E-4</v>
      </c>
    </row>
    <row r="36" spans="1:7" x14ac:dyDescent="0.2">
      <c r="B36">
        <v>2.5113303433201646E-4</v>
      </c>
      <c r="C36">
        <v>2.0858281035587145E-4</v>
      </c>
      <c r="D36">
        <v>3.1191674076327095E-4</v>
      </c>
      <c r="E36">
        <v>2.135055763605564E-4</v>
      </c>
      <c r="F36">
        <v>7.7528833600000013E-4</v>
      </c>
      <c r="G36">
        <v>5.7104773129662296E-4</v>
      </c>
    </row>
    <row r="37" spans="1:7" x14ac:dyDescent="0.2">
      <c r="B37">
        <v>3.1573182080974101E-4</v>
      </c>
      <c r="C37">
        <v>3.1083644269229395E-4</v>
      </c>
      <c r="D37">
        <v>4.4246311949591157E-4</v>
      </c>
      <c r="E37">
        <v>3.224147539944252E-4</v>
      </c>
      <c r="F37">
        <v>5.7104773129662285E-4</v>
      </c>
      <c r="G37">
        <v>9.0179489400999985E-4</v>
      </c>
    </row>
    <row r="39" spans="1:7" x14ac:dyDescent="0.2">
      <c r="A39" t="s">
        <v>9</v>
      </c>
      <c r="B39" cm="1">
        <f t="array" ref="B39:G44">MINVERSE(_xlfn.ANCHORARRAY(B32))</f>
        <v>14856.884992123492</v>
      </c>
      <c r="C39">
        <v>-7826.3574545681495</v>
      </c>
      <c r="D39">
        <v>-7257.7921745579788</v>
      </c>
      <c r="E39">
        <v>1400.0202556705319</v>
      </c>
      <c r="F39">
        <v>-1091.3747758747077</v>
      </c>
      <c r="G39">
        <v>1247.5908185016533</v>
      </c>
    </row>
    <row r="40" spans="1:7" x14ac:dyDescent="0.2">
      <c r="B40">
        <v>-7826.3574545681413</v>
      </c>
      <c r="C40">
        <v>31016.890802194062</v>
      </c>
      <c r="D40">
        <v>-10411.06396531985</v>
      </c>
      <c r="E40">
        <v>-9319.1461163071617</v>
      </c>
      <c r="F40">
        <v>1096.7141386280709</v>
      </c>
      <c r="G40">
        <v>-205.4613426752401</v>
      </c>
    </row>
    <row r="41" spans="1:7" x14ac:dyDescent="0.2">
      <c r="B41">
        <v>-7257.7921745579843</v>
      </c>
      <c r="C41">
        <v>-10411.063965319832</v>
      </c>
      <c r="D41">
        <v>27813.806984130642</v>
      </c>
      <c r="E41">
        <v>-764.15959975434146</v>
      </c>
      <c r="F41">
        <v>-922.35395788334995</v>
      </c>
      <c r="G41">
        <v>-6659.8794833785878</v>
      </c>
    </row>
    <row r="42" spans="1:7" x14ac:dyDescent="0.2">
      <c r="B42">
        <v>1400.0202556705267</v>
      </c>
      <c r="C42">
        <v>-9319.1461163071563</v>
      </c>
      <c r="D42">
        <v>-764.15959975433702</v>
      </c>
      <c r="E42">
        <v>9634.9085436654605</v>
      </c>
      <c r="F42">
        <v>-67.520627239713008</v>
      </c>
      <c r="G42">
        <v>-305.02217872545663</v>
      </c>
    </row>
    <row r="43" spans="1:7" x14ac:dyDescent="0.2">
      <c r="B43">
        <v>-1091.3747758747033</v>
      </c>
      <c r="C43">
        <v>1096.7141386280707</v>
      </c>
      <c r="D43">
        <v>-922.35395788335245</v>
      </c>
      <c r="E43">
        <v>-67.520627239712923</v>
      </c>
      <c r="F43">
        <v>2593.5260381331127</v>
      </c>
      <c r="G43">
        <v>-1161.5356080584079</v>
      </c>
    </row>
    <row r="44" spans="1:7" x14ac:dyDescent="0.2">
      <c r="B44">
        <v>1247.5908185016431</v>
      </c>
      <c r="C44">
        <v>-205.46134267523763</v>
      </c>
      <c r="D44">
        <v>-6659.8794833785869</v>
      </c>
      <c r="E44">
        <v>-305.02217872545447</v>
      </c>
      <c r="F44">
        <v>-1161.535608058407</v>
      </c>
      <c r="G44">
        <v>4855.1480579457357</v>
      </c>
    </row>
    <row r="46" spans="1:7" x14ac:dyDescent="0.2">
      <c r="A46" t="s">
        <v>10</v>
      </c>
      <c r="B46" cm="1">
        <f t="array" ref="B46:G51">B3*_xlfn.ANCHORARRAY(B39)</f>
        <v>148.56884992123491</v>
      </c>
      <c r="C46">
        <v>-78.263574545681493</v>
      </c>
      <c r="D46">
        <v>-72.577921745579786</v>
      </c>
      <c r="E46">
        <v>14.00020255670532</v>
      </c>
      <c r="F46">
        <v>-10.913747758747077</v>
      </c>
      <c r="G46">
        <v>12.475908185016534</v>
      </c>
    </row>
    <row r="47" spans="1:7" x14ac:dyDescent="0.2">
      <c r="B47">
        <v>-78.263574545681408</v>
      </c>
      <c r="C47">
        <v>310.16890802194064</v>
      </c>
      <c r="D47">
        <v>-104.1106396531985</v>
      </c>
      <c r="E47">
        <v>-93.191461163071622</v>
      </c>
      <c r="F47">
        <v>10.96714138628071</v>
      </c>
      <c r="G47">
        <v>-2.0546134267524012</v>
      </c>
    </row>
    <row r="48" spans="1:7" x14ac:dyDescent="0.2">
      <c r="B48">
        <v>-72.577921745579843</v>
      </c>
      <c r="C48">
        <v>-104.11063965319832</v>
      </c>
      <c r="D48">
        <v>278.13806984130645</v>
      </c>
      <c r="E48">
        <v>-7.6415959975434147</v>
      </c>
      <c r="F48">
        <v>-9.2235395788334991</v>
      </c>
      <c r="G48">
        <v>-66.598794833785874</v>
      </c>
    </row>
    <row r="49" spans="1:13" x14ac:dyDescent="0.2">
      <c r="B49">
        <v>14.000202556705267</v>
      </c>
      <c r="C49">
        <v>-93.191461163071565</v>
      </c>
      <c r="D49">
        <v>-7.6415959975433703</v>
      </c>
      <c r="E49">
        <v>96.349085436654605</v>
      </c>
      <c r="F49">
        <v>-0.67520627239713005</v>
      </c>
      <c r="G49">
        <v>-3.0502217872545665</v>
      </c>
    </row>
    <row r="50" spans="1:13" x14ac:dyDescent="0.2">
      <c r="B50">
        <v>-10.913747758747034</v>
      </c>
      <c r="C50">
        <v>10.967141386280707</v>
      </c>
      <c r="D50">
        <v>-9.2235395788335239</v>
      </c>
      <c r="E50">
        <v>-0.67520627239712927</v>
      </c>
      <c r="F50">
        <v>25.935260381331126</v>
      </c>
      <c r="G50">
        <v>-11.615356080584078</v>
      </c>
    </row>
    <row r="51" spans="1:13" x14ac:dyDescent="0.2">
      <c r="B51">
        <v>12.475908185016431</v>
      </c>
      <c r="C51">
        <v>-2.0546134267523763</v>
      </c>
      <c r="D51">
        <v>-66.598794833785874</v>
      </c>
      <c r="E51">
        <v>-3.0502217872545447</v>
      </c>
      <c r="F51">
        <v>-11.615356080584069</v>
      </c>
      <c r="G51">
        <v>48.551480579457355</v>
      </c>
    </row>
    <row r="53" spans="1:13" x14ac:dyDescent="0.2">
      <c r="A53" t="s">
        <v>12</v>
      </c>
      <c r="B53" cm="1">
        <f t="array" ref="B53:B58">MMULT(_xlfn.ANCHORARRAY(B39),_xlfn.ANCHORARRAY(I6))</f>
        <v>98.100000000000421</v>
      </c>
      <c r="D53" cm="1">
        <f t="array" ref="D53:D58">MMULT(TRANSPOSE(B61:G62),MMULT(_xlfn.ANCHORARRAY(J59),H61:H62))</f>
        <v>-2.2222222222222223</v>
      </c>
      <c r="F53">
        <f>B53+D53</f>
        <v>95.877777777778192</v>
      </c>
      <c r="J53">
        <v>10</v>
      </c>
      <c r="K53">
        <v>0.05</v>
      </c>
      <c r="L53">
        <f>J53*K53</f>
        <v>0.5</v>
      </c>
      <c r="M53">
        <f>NORMSDIST(L53/L54)</f>
        <v>0.85407972742810578</v>
      </c>
    </row>
    <row r="54" spans="1:13" x14ac:dyDescent="0.2">
      <c r="B54">
        <v>13.049999999999395</v>
      </c>
      <c r="D54">
        <v>-2.2222222222222223</v>
      </c>
      <c r="F54">
        <f t="shared" ref="F54:F58" si="6">B54+D54</f>
        <v>10.827777777777172</v>
      </c>
      <c r="J54">
        <f>SQRT(J53)</f>
        <v>3.1622776601683795</v>
      </c>
      <c r="K54">
        <v>0.15</v>
      </c>
      <c r="L54">
        <f>J54*K54</f>
        <v>0.47434164902525688</v>
      </c>
      <c r="M54">
        <f>1-M53</f>
        <v>0.14592027257189422</v>
      </c>
    </row>
    <row r="55" spans="1:13" x14ac:dyDescent="0.2">
      <c r="B55">
        <v>21.75</v>
      </c>
      <c r="D55">
        <v>-2.2222222222222223</v>
      </c>
      <c r="F55">
        <f t="shared" si="6"/>
        <v>19.527777777777779</v>
      </c>
    </row>
    <row r="56" spans="1:13" x14ac:dyDescent="0.2">
      <c r="B56">
        <v>12.000000000000053</v>
      </c>
      <c r="D56">
        <v>1.8522222222222222</v>
      </c>
      <c r="F56">
        <f t="shared" si="6"/>
        <v>13.852222222222276</v>
      </c>
      <c r="J56">
        <f>K54*K54</f>
        <v>2.2499999999999999E-2</v>
      </c>
      <c r="K56">
        <v>0</v>
      </c>
    </row>
    <row r="57" spans="1:13" x14ac:dyDescent="0.2">
      <c r="B57">
        <v>3.0000000000000071</v>
      </c>
      <c r="D57">
        <v>2.2222222222222223</v>
      </c>
      <c r="F57">
        <f t="shared" si="6"/>
        <v>5.2222222222222294</v>
      </c>
      <c r="J57">
        <v>0</v>
      </c>
      <c r="K57">
        <v>0.1</v>
      </c>
    </row>
    <row r="58" spans="1:13" x14ac:dyDescent="0.2">
      <c r="B58">
        <v>2.0999999999999375</v>
      </c>
      <c r="D58">
        <v>2.5922222222222224</v>
      </c>
      <c r="F58">
        <f t="shared" si="6"/>
        <v>4.6922222222221599</v>
      </c>
    </row>
    <row r="59" spans="1:13" x14ac:dyDescent="0.2">
      <c r="J59" cm="1">
        <f t="array" ref="J59:K60">MINVERSE(J56:K57)</f>
        <v>44.444444444444443</v>
      </c>
      <c r="K59">
        <v>0</v>
      </c>
    </row>
    <row r="60" spans="1:13" x14ac:dyDescent="0.2">
      <c r="A60" s="3" t="s">
        <v>13</v>
      </c>
      <c r="B60" s="3"/>
      <c r="C60" s="3"/>
      <c r="D60" s="3"/>
      <c r="E60" s="3"/>
      <c r="F60" s="3"/>
      <c r="G60" s="3"/>
      <c r="H60" s="3" t="s">
        <v>16</v>
      </c>
      <c r="J60">
        <v>0</v>
      </c>
      <c r="K60">
        <v>10</v>
      </c>
    </row>
    <row r="61" spans="1:13" x14ac:dyDescent="0.2">
      <c r="A61" s="3" t="s">
        <v>14</v>
      </c>
      <c r="B61" s="3">
        <v>-1</v>
      </c>
      <c r="C61" s="3">
        <v>-1</v>
      </c>
      <c r="D61" s="3">
        <v>-1</v>
      </c>
      <c r="E61" s="3">
        <v>1</v>
      </c>
      <c r="F61" s="3">
        <v>1</v>
      </c>
      <c r="G61" s="3">
        <v>1</v>
      </c>
      <c r="H61" s="3">
        <v>0.05</v>
      </c>
    </row>
    <row r="62" spans="1:13" x14ac:dyDescent="0.2">
      <c r="A62" s="3" t="s">
        <v>15</v>
      </c>
      <c r="B62" s="3">
        <v>0</v>
      </c>
      <c r="C62" s="3">
        <v>0</v>
      </c>
      <c r="D62" s="3">
        <v>0</v>
      </c>
      <c r="E62" s="3">
        <v>-1</v>
      </c>
      <c r="F62" s="3">
        <v>0</v>
      </c>
      <c r="G62" s="3">
        <v>1</v>
      </c>
      <c r="H62" s="3">
        <v>3.6999999999999998E-2</v>
      </c>
    </row>
    <row r="65" spans="1:7" x14ac:dyDescent="0.2">
      <c r="A65" t="s">
        <v>17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">
      <c r="A66" t="s">
        <v>18</v>
      </c>
      <c r="B66" s="9" cm="1">
        <f t="array" ref="B66:G66">TRANSPOSE(_xlfn.ANCHORARRAY(J6))+B1</f>
        <v>8.4752842664646069E-2</v>
      </c>
      <c r="C66" s="9">
        <v>7.8612499915168277E-2</v>
      </c>
      <c r="D66" s="9">
        <v>8.5590664888077206E-2</v>
      </c>
      <c r="E66" s="9">
        <v>7.8888729840644517E-2</v>
      </c>
      <c r="F66" s="9">
        <v>9.2113343896994243E-2</v>
      </c>
      <c r="G66" s="9">
        <v>0.10395737576599598</v>
      </c>
    </row>
    <row r="68" spans="1:7" x14ac:dyDescent="0.2">
      <c r="A68" t="s">
        <v>20</v>
      </c>
      <c r="B68" cm="1">
        <f t="array" ref="B68:G68">MMULT(B65:G65,_xlfn.ANCHORARRAY(B46))</f>
        <v>13.289716612948327</v>
      </c>
      <c r="C68">
        <v>43.515760619517607</v>
      </c>
      <c r="D68">
        <v>17.985578032365382</v>
      </c>
      <c r="E68">
        <v>5.7908027730932066</v>
      </c>
      <c r="F68">
        <v>4.4745520770500615</v>
      </c>
      <c r="G68">
        <v>-22.29159736390303</v>
      </c>
    </row>
    <row r="69" spans="1:7" x14ac:dyDescent="0.2">
      <c r="A69" t="s">
        <v>21</v>
      </c>
      <c r="B69" cm="1">
        <f t="array" ref="B69:G69">MMULT(_xlfn.ANCHORARRAY(B66),_xlfn.ANCHORARRAY(B46))</f>
        <v>1.6232636084251995</v>
      </c>
      <c r="C69">
        <v>2.2840658087536534</v>
      </c>
      <c r="D69">
        <v>1.0945566793960415</v>
      </c>
      <c r="E69">
        <v>0.42806236087688571</v>
      </c>
      <c r="F69">
        <v>0.27594982607472529</v>
      </c>
      <c r="G69">
        <v>-1.0676576459729272</v>
      </c>
    </row>
    <row r="71" spans="1:7" x14ac:dyDescent="0.2">
      <c r="A71" t="s">
        <v>22</v>
      </c>
      <c r="B71" cm="1">
        <f t="array" ref="B71">MMULT(B65:G65,TRANSPOSE(_xlfn.ANCHORARRAY(B68)))</f>
        <v>62.764812751071553</v>
      </c>
    </row>
    <row r="72" spans="1:7" x14ac:dyDescent="0.2">
      <c r="A72" t="s">
        <v>23</v>
      </c>
      <c r="B72" cm="1">
        <f t="array" ref="B72">MMULT(B65:G65,TRANSPOSE(_xlfn.ANCHORARRAY(B69)))</f>
        <v>4.6382406375535776</v>
      </c>
    </row>
    <row r="73" spans="1:7" x14ac:dyDescent="0.2">
      <c r="A73" t="s">
        <v>24</v>
      </c>
      <c r="B73" cm="1">
        <f t="array" ref="B73">MMULT(_xlfn.ANCHORARRAY(B66),TRANSPOSE(_xlfn.ANCHORARRAY(B69)))</f>
        <v>0.3590132324300408</v>
      </c>
    </row>
    <row r="74" spans="1:7" x14ac:dyDescent="0.2">
      <c r="A74" t="s">
        <v>25</v>
      </c>
      <c r="B74">
        <f>B71*B73-B72^2</f>
        <v>1.0201220967750189</v>
      </c>
    </row>
    <row r="75" spans="1:7" x14ac:dyDescent="0.2">
      <c r="A75" t="s">
        <v>26</v>
      </c>
      <c r="B75">
        <f>(B73-B72*B1)/(B72-B71*B1)</f>
        <v>8.4734133701574607E-2</v>
      </c>
    </row>
    <row r="76" spans="1:7" x14ac:dyDescent="0.2">
      <c r="A76" t="s">
        <v>27</v>
      </c>
      <c r="B76">
        <f>(B73-B72*B75)/B74</f>
        <v>-3.3333333333333416E-2</v>
      </c>
    </row>
    <row r="77" spans="1:7" x14ac:dyDescent="0.2">
      <c r="A77" t="s">
        <v>28</v>
      </c>
      <c r="B77">
        <f>(B71*B75-B72)/B74</f>
        <v>0.66666666666666785</v>
      </c>
    </row>
    <row r="79" spans="1:7" x14ac:dyDescent="0.2">
      <c r="A79" t="s">
        <v>29</v>
      </c>
      <c r="B79" s="8" cm="1">
        <f t="array" ref="B79:G79">B76*_xlfn.ANCHORARRAY(B68)+B77*_xlfn.ANCHORARRAY(B69)</f>
        <v>0.63918518518518963</v>
      </c>
      <c r="C79" s="8">
        <v>7.2185185185181133E-2</v>
      </c>
      <c r="D79" s="8">
        <v>0.13018518518518141</v>
      </c>
      <c r="E79" s="8">
        <v>9.2348148148150261E-2</v>
      </c>
      <c r="F79" s="8">
        <v>3.4814814814814771E-2</v>
      </c>
      <c r="G79" s="8">
        <v>3.1281481481483464E-2</v>
      </c>
    </row>
    <row r="80" spans="1:7" x14ac:dyDescent="0.2">
      <c r="B80" s="8"/>
      <c r="C80" s="8"/>
      <c r="D80" s="8"/>
      <c r="E80" s="8"/>
      <c r="F80" s="8"/>
      <c r="G80" s="8"/>
    </row>
    <row r="81" spans="1:4" x14ac:dyDescent="0.2">
      <c r="A81" s="10"/>
      <c r="B81" s="10" t="s">
        <v>30</v>
      </c>
      <c r="C81" s="10" t="s">
        <v>31</v>
      </c>
      <c r="D81" s="10" t="s">
        <v>32</v>
      </c>
    </row>
    <row r="82" spans="1:4" x14ac:dyDescent="0.2">
      <c r="A82" s="10" t="e" vm="1">
        <v>#VALUE!</v>
      </c>
      <c r="B82" s="11">
        <v>0.65400000000000003</v>
      </c>
      <c r="C82" s="10" cm="1">
        <f t="array" ref="C82:C87">TRANSPOSE(_xlfn.ANCHORARRAY(B79))</f>
        <v>0.63918518518518963</v>
      </c>
      <c r="D82" s="11">
        <f>B82-C82</f>
        <v>1.4814814814810395E-2</v>
      </c>
    </row>
    <row r="83" spans="1:4" x14ac:dyDescent="0.2">
      <c r="A83" s="10" t="e" vm="2">
        <v>#VALUE!</v>
      </c>
      <c r="B83" s="11">
        <v>8.6999999999999994E-2</v>
      </c>
      <c r="C83" s="10">
        <v>7.2185185185181133E-2</v>
      </c>
      <c r="D83" s="11">
        <f t="shared" ref="D83:D87" si="7">B83-C83</f>
        <v>1.4814814814818861E-2</v>
      </c>
    </row>
    <row r="84" spans="1:4" x14ac:dyDescent="0.2">
      <c r="A84" s="10" t="e" vm="3">
        <v>#VALUE!</v>
      </c>
      <c r="B84" s="11">
        <v>0.14499999999999999</v>
      </c>
      <c r="C84" s="10">
        <v>0.13018518518518141</v>
      </c>
      <c r="D84" s="11">
        <f t="shared" si="7"/>
        <v>1.4814814814818583E-2</v>
      </c>
    </row>
    <row r="85" spans="1:4" x14ac:dyDescent="0.2">
      <c r="A85" s="10" t="e" vm="4">
        <v>#VALUE!</v>
      </c>
      <c r="B85" s="11">
        <v>0.08</v>
      </c>
      <c r="C85" s="10">
        <v>9.2348148148150261E-2</v>
      </c>
      <c r="D85" s="11">
        <f t="shared" si="7"/>
        <v>-1.2348148148150259E-2</v>
      </c>
    </row>
    <row r="86" spans="1:4" x14ac:dyDescent="0.2">
      <c r="A86" s="10" t="e" vm="5">
        <v>#VALUE!</v>
      </c>
      <c r="B86" s="11">
        <v>0.02</v>
      </c>
      <c r="C86" s="10">
        <v>3.4814814814814771E-2</v>
      </c>
      <c r="D86" s="11">
        <f t="shared" si="7"/>
        <v>-1.481481481481477E-2</v>
      </c>
    </row>
    <row r="87" spans="1:4" x14ac:dyDescent="0.2">
      <c r="A87" s="10" t="e" vm="6">
        <v>#VALUE!</v>
      </c>
      <c r="B87" s="11">
        <v>1.4E-2</v>
      </c>
      <c r="C87" s="10">
        <v>3.1281481481483464E-2</v>
      </c>
      <c r="D87" s="11">
        <f t="shared" si="7"/>
        <v>-1.7281481481483466E-2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AE24-5D7E-7746-8EAA-DE6938959493}">
  <dimension ref="A1:E10"/>
  <sheetViews>
    <sheetView workbookViewId="0">
      <selection activeCell="M12" sqref="M12"/>
    </sheetView>
  </sheetViews>
  <sheetFormatPr baseColWidth="10" defaultRowHeight="16" x14ac:dyDescent="0.2"/>
  <cols>
    <col min="1" max="1" width="12.83203125" bestFit="1" customWidth="1"/>
    <col min="4" max="4" width="11.33203125" bestFit="1" customWidth="1"/>
  </cols>
  <sheetData>
    <row r="1" spans="1:5" x14ac:dyDescent="0.2">
      <c r="A1" t="s">
        <v>35</v>
      </c>
      <c r="B1">
        <v>0.02</v>
      </c>
      <c r="C1">
        <v>0.03</v>
      </c>
      <c r="D1">
        <v>0.04</v>
      </c>
      <c r="E1">
        <v>0.05</v>
      </c>
    </row>
    <row r="2" spans="1:5" x14ac:dyDescent="0.2">
      <c r="A2">
        <v>1.4814814814810395E-2</v>
      </c>
      <c r="B2">
        <v>2.9629629629626897E-2</v>
      </c>
      <c r="C2">
        <v>4.4444444444441067E-2</v>
      </c>
      <c r="D2" s="12">
        <v>5.9259259259255792E-2</v>
      </c>
      <c r="E2">
        <v>7.4074074074074292E-2</v>
      </c>
    </row>
    <row r="3" spans="1:5" x14ac:dyDescent="0.2">
      <c r="A3">
        <v>1.4814814814818861E-2</v>
      </c>
      <c r="B3">
        <v>2.9629629629631254E-2</v>
      </c>
      <c r="C3">
        <v>4.4444444444448089E-2</v>
      </c>
      <c r="D3" s="12">
        <v>5.925925925926448E-2</v>
      </c>
      <c r="E3">
        <v>7.4074074074073321E-2</v>
      </c>
    </row>
    <row r="4" spans="1:5" x14ac:dyDescent="0.2">
      <c r="A4">
        <v>1.4814814814818583E-2</v>
      </c>
      <c r="B4">
        <v>2.9629629629632753E-2</v>
      </c>
      <c r="C4">
        <v>4.4444444444445702E-2</v>
      </c>
      <c r="D4" s="12">
        <v>5.9259259259258873E-2</v>
      </c>
      <c r="E4">
        <v>7.4074074074072155E-2</v>
      </c>
    </row>
    <row r="5" spans="1:5" x14ac:dyDescent="0.2">
      <c r="A5">
        <v>-1.2348148148150259E-2</v>
      </c>
      <c r="B5">
        <v>-2.469629629629698E-2</v>
      </c>
      <c r="C5">
        <v>-3.7044444444445726E-2</v>
      </c>
      <c r="D5" s="12">
        <v>-4.9392592592593251E-2</v>
      </c>
      <c r="E5">
        <v>-6.1740740740741248E-2</v>
      </c>
    </row>
    <row r="6" spans="1:5" x14ac:dyDescent="0.2">
      <c r="A6">
        <v>-1.481481481481477E-2</v>
      </c>
      <c r="B6">
        <v>-2.9629629629629662E-2</v>
      </c>
      <c r="C6">
        <v>-4.4444444444444856E-2</v>
      </c>
      <c r="D6" s="12">
        <v>-5.9259259259259442E-2</v>
      </c>
      <c r="E6">
        <v>-7.4074074074074167E-2</v>
      </c>
    </row>
    <row r="7" spans="1:5" x14ac:dyDescent="0.2">
      <c r="A7">
        <v>-1.7281481481483466E-2</v>
      </c>
      <c r="B7">
        <v>-3.4562962962963809E-2</v>
      </c>
      <c r="C7">
        <v>-5.1844444444444596E-2</v>
      </c>
      <c r="D7" s="12">
        <v>-6.912592592592505E-2</v>
      </c>
      <c r="E7">
        <v>-8.6407407407406614E-2</v>
      </c>
    </row>
    <row r="9" spans="1:5" x14ac:dyDescent="0.2">
      <c r="A9">
        <v>0.01</v>
      </c>
      <c r="B9">
        <v>0.02</v>
      </c>
      <c r="C9">
        <v>0.03</v>
      </c>
      <c r="D9">
        <v>0.04</v>
      </c>
      <c r="E9">
        <v>0.05</v>
      </c>
    </row>
    <row r="10" spans="1:5" x14ac:dyDescent="0.2">
      <c r="A10" cm="1">
        <f t="array" ref="A10">MAX(ABS(A2:A7))</f>
        <v>1.7281481481483466E-2</v>
      </c>
      <c r="B10" cm="1">
        <f t="array" ref="B10">MAX(ABS(B2:B7))</f>
        <v>3.4562962962963809E-2</v>
      </c>
      <c r="C10" cm="1">
        <f t="array" ref="C10">MAX(ABS(C2:C7))</f>
        <v>5.1844444444444596E-2</v>
      </c>
      <c r="D10" cm="1">
        <f t="array" ref="D10">MAX(ABS(D2:D7))</f>
        <v>6.912592592592505E-2</v>
      </c>
      <c r="E10" cm="1">
        <f t="array" ref="E10">MAX(ABS(E2:E7))</f>
        <v>8.6407407407406614E-2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9FA7-6721-A941-9379-6AF658E6F647}">
  <dimension ref="A1:E11"/>
  <sheetViews>
    <sheetView topLeftCell="A4" workbookViewId="0">
      <selection activeCell="K19" sqref="K19"/>
    </sheetView>
  </sheetViews>
  <sheetFormatPr baseColWidth="10" defaultRowHeight="16" x14ac:dyDescent="0.2"/>
  <cols>
    <col min="1" max="1" width="11.1640625" bestFit="1" customWidth="1"/>
  </cols>
  <sheetData>
    <row r="1" spans="1:5" x14ac:dyDescent="0.2">
      <c r="A1" t="s">
        <v>36</v>
      </c>
    </row>
    <row r="2" spans="1:5" x14ac:dyDescent="0.2">
      <c r="A2">
        <v>0.5</v>
      </c>
      <c r="B2">
        <v>1</v>
      </c>
      <c r="C2">
        <v>1.5</v>
      </c>
      <c r="D2">
        <v>2</v>
      </c>
      <c r="E2">
        <v>2.5</v>
      </c>
    </row>
    <row r="3" spans="1:5" x14ac:dyDescent="0.2">
      <c r="A3">
        <v>4.4444444444443065E-2</v>
      </c>
      <c r="B3">
        <v>2.222222222221848E-2</v>
      </c>
      <c r="C3">
        <v>1.4814814814810395E-2</v>
      </c>
      <c r="D3">
        <v>1.1111111111108296E-2</v>
      </c>
      <c r="E3">
        <v>8.8888888888851714E-3</v>
      </c>
    </row>
    <row r="4" spans="1:5" x14ac:dyDescent="0.2">
      <c r="A4">
        <v>4.4444444444439207E-2</v>
      </c>
      <c r="B4">
        <v>2.2222222222224614E-2</v>
      </c>
      <c r="C4">
        <v>1.4814814814818861E-2</v>
      </c>
      <c r="D4">
        <v>1.1111111111113098E-2</v>
      </c>
      <c r="E4">
        <v>8.8888888888908613E-3</v>
      </c>
    </row>
    <row r="5" spans="1:5" x14ac:dyDescent="0.2">
      <c r="A5">
        <v>4.4444444444436709E-2</v>
      </c>
      <c r="B5">
        <v>2.2222222222218896E-2</v>
      </c>
      <c r="C5">
        <v>1.4814814814818583E-2</v>
      </c>
      <c r="D5">
        <v>1.111111111111121E-2</v>
      </c>
      <c r="E5">
        <v>8.8888888888894735E-3</v>
      </c>
    </row>
    <row r="6" spans="1:5" x14ac:dyDescent="0.2">
      <c r="A6">
        <v>-3.7044444444446392E-2</v>
      </c>
      <c r="B6">
        <v>-1.8522222222222509E-2</v>
      </c>
      <c r="C6">
        <v>-1.2348148148150259E-2</v>
      </c>
      <c r="D6">
        <v>-9.2611111111107064E-3</v>
      </c>
      <c r="E6">
        <v>-7.4088888888891452E-3</v>
      </c>
    </row>
    <row r="7" spans="1:5" x14ac:dyDescent="0.2">
      <c r="A7">
        <v>-4.4444444444444911E-2</v>
      </c>
      <c r="B7">
        <v>-2.2222222222222743E-2</v>
      </c>
      <c r="C7">
        <v>-1.481481481481477E-2</v>
      </c>
      <c r="D7">
        <v>-1.1111111111111339E-2</v>
      </c>
      <c r="E7">
        <v>-8.8888888888892133E-3</v>
      </c>
    </row>
    <row r="8" spans="1:5" x14ac:dyDescent="0.2">
      <c r="A8">
        <v>-5.1844444444439711E-2</v>
      </c>
      <c r="B8">
        <v>-2.5922222222220639E-2</v>
      </c>
      <c r="C8">
        <v>-1.7281481481483466E-2</v>
      </c>
      <c r="D8">
        <v>-1.2961111111111657E-2</v>
      </c>
      <c r="E8">
        <v>-1.0368888888889606E-2</v>
      </c>
    </row>
    <row r="10" spans="1:5" x14ac:dyDescent="0.2">
      <c r="A10">
        <v>0.5</v>
      </c>
      <c r="B10">
        <v>1</v>
      </c>
      <c r="C10">
        <v>1.5</v>
      </c>
      <c r="D10">
        <v>2</v>
      </c>
      <c r="E10">
        <v>2.5</v>
      </c>
    </row>
    <row r="11" spans="1:5" x14ac:dyDescent="0.2">
      <c r="A11" cm="1">
        <f t="array" ref="A11">MAX(ABS(A3:A8))</f>
        <v>5.1844444444439711E-2</v>
      </c>
      <c r="B11" cm="1">
        <f t="array" ref="B11">MAX(ABS(B3:B8))</f>
        <v>2.5922222222220639E-2</v>
      </c>
      <c r="C11" cm="1">
        <f t="array" ref="C11">MAX(ABS(C3:C8))</f>
        <v>1.7281481481483466E-2</v>
      </c>
      <c r="D11" cm="1">
        <f t="array" ref="D11">MAX(ABS(D3:D8))</f>
        <v>1.2961111111111657E-2</v>
      </c>
      <c r="E11" cm="1">
        <f t="array" ref="E11">MAX(ABS(E3:E8))</f>
        <v>1.0368888888889606E-2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Model</vt:lpstr>
      <vt:lpstr>tau alterations</vt:lpstr>
      <vt:lpstr>risk aversion alteration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HorvathAl@sulid.hu</dc:creator>
  <cp:lastModifiedBy>HorvathAl@sulid.hu</cp:lastModifiedBy>
  <dcterms:created xsi:type="dcterms:W3CDTF">2024-10-25T14:23:57Z</dcterms:created>
  <dcterms:modified xsi:type="dcterms:W3CDTF">2024-11-02T11:55:37Z</dcterms:modified>
</cp:coreProperties>
</file>