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4D94F4F0-485C-4441-92ED-432920B4FEEE}" xr6:coauthVersionLast="47" xr6:coauthVersionMax="47" xr10:uidLastSave="{00000000-0000-0000-0000-000000000000}"/>
  <bookViews>
    <workbookView xWindow="-28920" yWindow="-120" windowWidth="29040" windowHeight="15840" firstSheet="2" activeTab="3" xr2:uid="{380CCCE6-251B-45F3-A80C-0A5ED8D1AEFC}"/>
  </bookViews>
  <sheets>
    <sheet name="Analysis" sheetId="1" r:id="rId1"/>
    <sheet name="Dashboard" sheetId="2" r:id="rId2"/>
    <sheet name="Analysis 1" sheetId="3" r:id="rId3"/>
    <sheet name="Time Series Dashboard" sheetId="4" r:id="rId4"/>
    <sheet name="Analysis 2" sheetId="5" r:id="rId5"/>
  </sheets>
  <definedNames>
    <definedName name="LookTable" localSheetId="4">'Analysis 2'!#REF!</definedName>
    <definedName name="LookTable">'Analysis 1'!$P$4:$V$8</definedName>
    <definedName name="Slicer_Country">#N/A</definedName>
    <definedName name="Slicer_Month_Name">#N/A</definedName>
    <definedName name="Slicer_Year">#N/A</definedName>
  </definedNames>
  <calcPr calcId="191029"/>
  <pivotCaches>
    <pivotCache cacheId="785" r:id="rId6"/>
    <pivotCache cacheId="821" r:id="rId7"/>
    <pivotCache cacheId="824" r:id="rId8"/>
    <pivotCache cacheId="827" r:id="rId9"/>
    <pivotCache cacheId="830" r:id="rId10"/>
    <pivotCache cacheId="833" r:id="rId11"/>
    <pivotCache cacheId="836" r:id="rId12"/>
    <pivotCache cacheId="839" r:id="rId13"/>
  </pivotCaches>
  <extLst>
    <ext xmlns:x14="http://schemas.microsoft.com/office/spreadsheetml/2009/9/main" uri="{876F7934-8845-4945-9796-88D515C7AA90}">
      <x14:pivotCaches>
        <pivotCache cacheId="186" r:id="rId14"/>
        <pivotCache cacheId="199" r:id="rId15"/>
        <pivotCache cacheId="278"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 i="5" l="1"/>
  <c r="AA4" i="5"/>
  <c r="O4" i="5"/>
  <c r="P4" i="5"/>
  <c r="O5" i="5"/>
  <c r="P5" i="5"/>
  <c r="O6" i="5"/>
  <c r="P6" i="5"/>
  <c r="O7" i="5"/>
  <c r="P7" i="5"/>
  <c r="O8" i="5"/>
  <c r="P8" i="5"/>
  <c r="O9" i="5"/>
  <c r="P9" i="5"/>
  <c r="O10" i="5"/>
  <c r="P10" i="5"/>
  <c r="P3" i="5"/>
  <c r="O3" i="5"/>
  <c r="G10" i="5"/>
  <c r="H4" i="5"/>
  <c r="I4" i="5" s="1"/>
  <c r="H5" i="5"/>
  <c r="I5" i="5" s="1"/>
  <c r="H3" i="5"/>
  <c r="Z5" i="3"/>
  <c r="D24" i="3" a="1"/>
  <c r="D24" i="3" s="1"/>
  <c r="E32" i="3" s="1"/>
  <c r="D25" i="3" a="1"/>
  <c r="D25" i="3" s="1"/>
  <c r="D26" i="3" a="1"/>
  <c r="D26" i="3" s="1"/>
  <c r="D27" i="3" a="1"/>
  <c r="D27" i="3" s="1"/>
  <c r="D28" i="3" a="1"/>
  <c r="D28" i="3" s="1"/>
  <c r="C25" i="3"/>
  <c r="C26" i="3"/>
  <c r="C27" i="3"/>
  <c r="C28" i="3"/>
  <c r="C24" i="3"/>
  <c r="Y9" i="5" l="1"/>
  <c r="Y10" i="5" s="1"/>
  <c r="U6" i="5"/>
  <c r="U5" i="5"/>
  <c r="U4" i="5"/>
  <c r="H8" i="5"/>
  <c r="I3" i="5"/>
  <c r="AA27" i="3"/>
  <c r="AB27" i="3" s="1"/>
  <c r="AA43" i="3"/>
  <c r="AB43" i="3" s="1"/>
  <c r="AA42" i="3"/>
  <c r="AB42" i="3" s="1"/>
  <c r="AA26" i="3"/>
  <c r="AB26" i="3" s="1"/>
  <c r="AA10" i="3"/>
  <c r="AB10" i="3" s="1"/>
  <c r="AA18" i="3"/>
  <c r="AB18" i="3" s="1"/>
  <c r="AA11" i="3"/>
  <c r="AB11" i="3" s="1"/>
  <c r="AA34" i="3"/>
  <c r="AB34" i="3" s="1"/>
  <c r="AA50" i="3"/>
  <c r="AB50" i="3" s="1"/>
  <c r="AA19" i="3"/>
  <c r="AB19" i="3" s="1"/>
  <c r="AA35" i="3"/>
  <c r="AB35" i="3" s="1"/>
  <c r="AA51" i="3"/>
  <c r="AB51" i="3" s="1"/>
  <c r="E24" i="3"/>
  <c r="E28" i="3"/>
  <c r="F28" i="3" s="1"/>
  <c r="E27" i="3"/>
  <c r="F27" i="3" s="1"/>
  <c r="E26" i="3"/>
  <c r="F26" i="3" s="1"/>
  <c r="E25" i="3"/>
  <c r="F25" i="3" s="1"/>
  <c r="Q4" i="5" l="1" a="1"/>
  <c r="Q4" i="5" s="1"/>
  <c r="Q5" i="5" a="1"/>
  <c r="Q5" i="5" s="1"/>
  <c r="Q8" i="5" a="1"/>
  <c r="Q8" i="5" s="1"/>
  <c r="Q9" i="5" a="1"/>
  <c r="Q9" i="5" s="1"/>
  <c r="Q10" i="5" a="1"/>
  <c r="Q10" i="5" s="1"/>
  <c r="Q7" i="5" a="1"/>
  <c r="Q7" i="5" s="1"/>
  <c r="Q6" i="5" a="1"/>
  <c r="Q6" i="5" s="1"/>
  <c r="AC35" i="3"/>
  <c r="AC42" i="3"/>
  <c r="AC51" i="3"/>
  <c r="AC19" i="3"/>
  <c r="AC11" i="3"/>
  <c r="AC26" i="3"/>
  <c r="AC43" i="3"/>
  <c r="AC50" i="3"/>
  <c r="AC27" i="3"/>
  <c r="AC34" i="3"/>
  <c r="AC18" i="3"/>
  <c r="AC10" i="3"/>
  <c r="C32" i="3"/>
  <c r="C33" i="3" s="1"/>
  <c r="Q15" i="5" l="1"/>
  <c r="AC46" i="3"/>
  <c r="AC54" i="3"/>
  <c r="AC14" i="3"/>
  <c r="AC30" i="3"/>
  <c r="AC38" i="3"/>
  <c r="AC2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x15:oledbPr connection="Provider=Microsoft.Mashup.OleDb.1;Data Source=$Workbook$;Location=&quot;All Measures&quot;;Extended Properties=&quot;&quot;">
            <x15:dbTables>
              <x15:dbTable name="All Measures"/>
            </x15:dbTables>
          </x15:oledbPr>
        </x15:connection>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x15:oledbPr connection="Provider=Microsoft.Mashup.OleDb.1;Data Source=$Workbook$;Location=FactInternetSales;Extended Properties=&quot;&quot;">
            <x15:dbTables>
              <x15:dbTable name="FactInternetSales"/>
            </x15:dbTables>
          </x15:oledbPr>
        </x15:connection>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<sst xmlns="http://schemas.openxmlformats.org/spreadsheetml/2006/main" count="110" uniqueCount="71">
  <si>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</si>
  <si>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</si>
  <si>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</si>
  <si>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</si>
  <si>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</si>
  <si>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</si>
  <si>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</si>
  <si>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</si>
  <si>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</si>
  <si>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</si>
  <si>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</si>
  <si>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Above Average</t>
  </si>
  <si>
    <t>Percentage</t>
  </si>
  <si>
    <t>Above Average (Max Years)</t>
  </si>
  <si>
    <t>Total Transaction</t>
  </si>
  <si>
    <t>Caption</t>
  </si>
  <si>
    <t xml:space="preserve">  Revenue</t>
  </si>
  <si>
    <t xml:space="preserve">  Profit</t>
  </si>
  <si>
    <t xml:space="preserve"> Transactions</t>
  </si>
  <si>
    <t xml:space="preserve"> </t>
  </si>
  <si>
    <t>Check Selected Year</t>
  </si>
  <si>
    <t>Total Profit</t>
  </si>
  <si>
    <t>Selected Year</t>
  </si>
  <si>
    <t>Previous Year</t>
  </si>
  <si>
    <t>Profit</t>
  </si>
  <si>
    <t>Year % Change</t>
  </si>
  <si>
    <t>Total Revenue</t>
  </si>
  <si>
    <t>Revenue</t>
  </si>
  <si>
    <t>COGS</t>
  </si>
  <si>
    <t>Transaction</t>
  </si>
  <si>
    <t>Quantity</t>
  </si>
  <si>
    <t>Total COGS</t>
  </si>
  <si>
    <t>Total Quantity</t>
  </si>
  <si>
    <t>%Profit Margin</t>
  </si>
  <si>
    <t>% Profit Margin</t>
  </si>
  <si>
    <t>%Margin</t>
  </si>
  <si>
    <t>Jan</t>
  </si>
  <si>
    <t>Feb</t>
  </si>
  <si>
    <t>Mar</t>
  </si>
  <si>
    <t>Apr</t>
  </si>
  <si>
    <t>May</t>
  </si>
  <si>
    <t>Jun</t>
  </si>
  <si>
    <t>Jul</t>
  </si>
  <si>
    <t>Aug</t>
  </si>
  <si>
    <t>Sep</t>
  </si>
  <si>
    <t>Oct</t>
  </si>
  <si>
    <t>Nov</t>
  </si>
  <si>
    <t>Dec</t>
  </si>
  <si>
    <t>Month Name</t>
  </si>
  <si>
    <t>Top 3</t>
  </si>
  <si>
    <t>Day Name</t>
  </si>
  <si>
    <t>Fri</t>
  </si>
  <si>
    <t>Mon</t>
  </si>
  <si>
    <t>Sat</t>
  </si>
  <si>
    <t>Sun</t>
  </si>
  <si>
    <t>Thu</t>
  </si>
  <si>
    <t>Tue</t>
  </si>
  <si>
    <t>Wed</t>
  </si>
  <si>
    <t>Highlight</t>
  </si>
  <si>
    <t>Top 3 Profit</t>
  </si>
  <si>
    <t>Weekday</t>
  </si>
  <si>
    <t>Weekend</t>
  </si>
  <si>
    <t>%</t>
  </si>
  <si>
    <t>Max Weektype</t>
  </si>
  <si>
    <t>WeekType</t>
  </si>
  <si>
    <t>Quarter</t>
  </si>
  <si>
    <t>QTR-1</t>
  </si>
  <si>
    <t>QTR-2</t>
  </si>
  <si>
    <t>QTR-3</t>
  </si>
  <si>
    <t>QTR-4</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</si>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</sst>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 numFmtId="169" formatCode="[&lt;999999]#,\ &quot;K&quot;;[&lt;999999999]\ #,,\ &quot;M&quot;;#\ &quot;B&quot;"/>
    <numFmt numFmtId="170" formatCode="\+0.00%;\-0.00%;0.00%"/>
    <numFmt numFmtId="171" formatCode="[&lt;999999]0.00,\ &quot;K&quot;;[&lt;999999999]\ 0.00,,\ &quot;M&quot;;0.00\ &quot;B&quot;"/>
  </numFmts>
  <fonts count="6"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
      <sz val="10"/>
      <color theme="1"/>
      <name val="Calibri"/>
      <family val="2"/>
      <scheme val="minor"/>
    </font>
    <font>
      <sz val="11"/>
      <color theme="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3499862666707357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xf numFmtId="0" fontId="4" fillId="0" borderId="0" xfId="0" applyFont="1"/>
    <xf numFmtId="169" fontId="0" fillId="0" borderId="1" xfId="0" applyNumberFormat="1" applyBorder="1"/>
    <xf numFmtId="0" fontId="0" fillId="3" borderId="0" xfId="0" applyFill="1"/>
    <xf numFmtId="0" fontId="5" fillId="4" borderId="1" xfId="0" applyFont="1" applyFill="1" applyBorder="1"/>
    <xf numFmtId="167" fontId="0" fillId="0" borderId="1" xfId="0" applyNumberFormat="1" applyBorder="1"/>
    <xf numFmtId="0" fontId="5" fillId="4" borderId="0" xfId="0" applyFont="1" applyFill="1"/>
    <xf numFmtId="170" fontId="5" fillId="4" borderId="0" xfId="0" applyNumberFormat="1" applyFont="1" applyFill="1"/>
    <xf numFmtId="10" fontId="0" fillId="0" borderId="1" xfId="0" applyNumberFormat="1" applyBorder="1"/>
    <xf numFmtId="171" fontId="0" fillId="0" borderId="0" xfId="0" applyNumberFormat="1"/>
    <xf numFmtId="166" fontId="0" fillId="0" borderId="0" xfId="0" applyNumberFormat="1"/>
    <xf numFmtId="0" fontId="0" fillId="5" borderId="0" xfId="0" applyFill="1"/>
    <xf numFmtId="9" fontId="0" fillId="0" borderId="1" xfId="0" applyNumberFormat="1" applyBorder="1"/>
  </cellXfs>
  <cellStyles count="1">
    <cellStyle name="Normal" xfId="0" builtinId="0"/>
  </cellStyles>
  <dxfs count="425">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4" formatCode="0.00%"/>
    </dxf>
    <dxf>
      <numFmt numFmtId="13" formatCode="0%"/>
    </dxf>
    <dxf>
      <numFmt numFmtId="166" formatCode="[&lt;999999]&quot;$&quot;0.00,\ &quot;K&quot;;[&lt;999999999]\ &quot;$&quot;0.00,,\ &quot;M&quot;;&quot;$&quot;0.00\ &quot;B&quot;"/>
    </dxf>
    <dxf>
      <numFmt numFmtId="169" formatCode="[&lt;999999]#,\ &quot;K&quot;;[&lt;999999999]\ #,,\ &quot;M&quot;;#\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3" formatCode="0%"/>
    </dxf>
    <dxf>
      <numFmt numFmtId="14" formatCode="0.00%"/>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424"/>
      <tableStyleElement type="headerRow" dxfId="423"/>
    </tableStyle>
    <tableStyle name="SlicerStyleLight1 2 2" pivot="0" table="0" count="10" xr9:uid="{8AF9B305-6957-45FB-8245-420C1804F814}">
      <tableStyleElement type="wholeTable" dxfId="422"/>
      <tableStyleElement type="headerRow" dxfId="421"/>
    </tableStyle>
  </tableStyles>
  <colors>
    <mruColors>
      <color rgb="FFF6CEE9"/>
      <color rgb="FFE4DDE7"/>
      <color rgb="FFD2C6D8"/>
      <color rgb="FFF4C2E3"/>
      <color rgb="FFF0AAD9"/>
      <color rgb="FFB4C7E7"/>
      <color rgb="FF2F5597"/>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3.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8" Type="http://schemas.openxmlformats.org/officeDocument/2006/relationships/pivotCacheDefinition" Target="pivotCache/pivotCacheDefinition3.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59" Type="http://schemas.openxmlformats.org/officeDocument/2006/relationships/customXml" Target="../customXml/item33.xml"/><Relationship Id="rId20" Type="http://schemas.openxmlformats.org/officeDocument/2006/relationships/theme" Target="theme/theme1.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5.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71786375804E-2"/>
          <c:y val="0.45276344660105933"/>
          <c:w val="0.91783380018674132"/>
          <c:h val="0.39163307639326977"/>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1'!$C$25:$C$28</c:f>
              <c:numCache>
                <c:formatCode>General</c:formatCode>
                <c:ptCount val="4"/>
                <c:pt idx="0">
                  <c:v>2005</c:v>
                </c:pt>
                <c:pt idx="1">
                  <c:v>2006</c:v>
                </c:pt>
                <c:pt idx="2">
                  <c:v>2007</c:v>
                </c:pt>
                <c:pt idx="3">
                  <c:v>2008</c:v>
                </c:pt>
              </c:numCache>
            </c:numRef>
          </c:cat>
          <c:val>
            <c:numRef>
              <c:f>'Analysis 1'!$D$25:$D$28</c:f>
              <c:numCache>
                <c:formatCode>[&lt;999999]#,\ "K";[&lt;999999999]\ #,,\ "M";#\ "B"</c:formatCode>
                <c:ptCount val="4"/>
                <c:pt idx="0">
                  <c:v>5398434.9364999952</c:v>
                </c:pt>
                <c:pt idx="1">
                  <c:v>9546616.1299999841</c:v>
                </c:pt>
                <c:pt idx="2">
                  <c:v>12888771.631600074</c:v>
                </c:pt>
                <c:pt idx="3">
                  <c:v>10866319.511500081</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12888771.631600074</c:v>
                </c:pt>
                <c:pt idx="3">
                  <c:v>10866319.511500081</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Profit</c:v>
                </c:pt>
              </c:strCache>
            </c:strRef>
          </c:tx>
          <c:spPr>
            <a:ln w="12700" cap="rnd">
              <a:solidFill>
                <a:schemeClr val="accent3"/>
              </a:solidFill>
              <a:round/>
            </a:ln>
            <a:effectLst/>
          </c:spPr>
          <c:marker>
            <c:symbol val="none"/>
          </c:marker>
          <c:val>
            <c:numRef>
              <c:f>'Analysis 1'!$E$25:$E$28</c:f>
              <c:numCache>
                <c:formatCode>#,##0</c:formatCode>
                <c:ptCount val="4"/>
                <c:pt idx="0">
                  <c:v>9675035.5524000339</c:v>
                </c:pt>
                <c:pt idx="1">
                  <c:v>9675035.5524000339</c:v>
                </c:pt>
                <c:pt idx="2">
                  <c:v>9675035.5524000339</c:v>
                </c:pt>
                <c:pt idx="3">
                  <c:v>9675035.5524000339</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3.0145690805042813E-2"/>
          <c:y val="6.3957222738462036E-2"/>
          <c:w val="0.93888888888888888"/>
          <c:h val="0.7794897520424251"/>
        </c:manualLayout>
      </c:layout>
      <c:lineChart>
        <c:grouping val="standard"/>
        <c:varyColors val="0"/>
        <c:ser>
          <c:idx val="0"/>
          <c:order val="0"/>
          <c:tx>
            <c:strRef>
              <c:f>'Analysis 2'!$D$3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2'!$C$4:$C$15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2'!$D$4:$D$15</c:f>
              <c:numCache>
                <c:formatCode>[&lt;999999]#,\ "K";[&lt;999999999]\ #,,\ "M";#\ "B"</c:formatCode>
                <c:ptCount val="12"/>
                <c:pt idx="0">
                  <c:v>779223.9128000004</c:v>
                </c:pt>
                <c:pt idx="1">
                  <c:v>874592.92510000046</c:v>
                </c:pt>
                <c:pt idx="2">
                  <c:v>886205.70080000022</c:v>
                </c:pt>
                <c:pt idx="3">
                  <c:v>908037.57870000065</c:v>
                </c:pt>
                <c:pt idx="4">
                  <c:v>786384.31340000022</c:v>
                </c:pt>
                <c:pt idx="5">
                  <c:v>810522.70140000037</c:v>
                </c:pt>
                <c:pt idx="6">
                  <c:v>997951.95709999918</c:v>
                </c:pt>
                <c:pt idx="7">
                  <c:v>792411.82699999958</c:v>
                </c:pt>
                <c:pt idx="8">
                  <c:v>1519099.1592999995</c:v>
                </c:pt>
                <c:pt idx="9">
                  <c:v>1545027.6045000008</c:v>
                </c:pt>
                <c:pt idx="10">
                  <c:v>1484221.0044000009</c:v>
                </c:pt>
                <c:pt idx="11">
                  <c:v>1505092.9471000023</c:v>
                </c:pt>
              </c:numCache>
            </c:numRef>
          </c:val>
          <c:smooth val="1"/>
          <c:extLst>
            <c:ext xmlns:c16="http://schemas.microsoft.com/office/drawing/2014/chart" uri="{C3380CC4-5D6E-409C-BE32-E72D297353CC}">
              <c16:uniqueId val="{00000000-8AD0-4090-8F3B-660F73E54102}"/>
            </c:ext>
          </c:extLst>
        </c:ser>
        <c:dLbls>
          <c:dLblPos val="t"/>
          <c:showLegendKey val="0"/>
          <c:showVal val="1"/>
          <c:showCatName val="0"/>
          <c:showSerName val="0"/>
          <c:showPercent val="0"/>
          <c:showBubbleSize val="0"/>
        </c:dLbls>
        <c:smooth val="0"/>
        <c:axId val="987464591"/>
        <c:axId val="987467471"/>
      </c:lineChart>
      <c:catAx>
        <c:axId val="9874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67471"/>
        <c:crosses val="autoZero"/>
        <c:auto val="1"/>
        <c:lblAlgn val="ctr"/>
        <c:lblOffset val="100"/>
        <c:noMultiLvlLbl val="0"/>
      </c:catAx>
      <c:valAx>
        <c:axId val="987467471"/>
        <c:scaling>
          <c:orientation val="minMax"/>
        </c:scaling>
        <c:delete val="1"/>
        <c:axPos val="l"/>
        <c:numFmt formatCode="[&lt;999999]#,\ &quot;K&quot;;[&lt;999999999]\ #,,\ &quot;M&quot;;#\ &quot;B&quot;" sourceLinked="1"/>
        <c:majorTickMark val="none"/>
        <c:minorTickMark val="none"/>
        <c:tickLblPos val="nextTo"/>
        <c:crossAx val="9874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2'!$P$3</c:f>
              <c:strCache>
                <c:ptCount val="1"/>
                <c:pt idx="0">
                  <c:v> Total Profit</c:v>
                </c:pt>
              </c:strCache>
            </c:strRef>
          </c:tx>
          <c:spPr>
            <a:solidFill>
              <a:schemeClr val="bg1">
                <a:lumMod val="85000"/>
              </a:schemeClr>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5-043F-4349-A102-5941AE5E3D1E}"/>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4-043F-4349-A102-5941AE5E3D1E}"/>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3-043F-4349-A102-5941AE5E3D1E}"/>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2-043F-4349-A102-5941AE5E3D1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2'!$O$4:$O$10</c:f>
              <c:strCache>
                <c:ptCount val="7"/>
                <c:pt idx="0">
                  <c:v>Mon</c:v>
                </c:pt>
                <c:pt idx="1">
                  <c:v>Tue</c:v>
                </c:pt>
                <c:pt idx="2">
                  <c:v>Wed</c:v>
                </c:pt>
                <c:pt idx="3">
                  <c:v>Thu</c:v>
                </c:pt>
                <c:pt idx="4">
                  <c:v>Fri</c:v>
                </c:pt>
                <c:pt idx="5">
                  <c:v>Sat</c:v>
                </c:pt>
                <c:pt idx="6">
                  <c:v>Sun</c:v>
                </c:pt>
              </c:strCache>
            </c:strRef>
          </c:cat>
          <c:val>
            <c:numRef>
              <c:f>'Analysis 2'!$P$4:$P$10</c:f>
              <c:numCache>
                <c:formatCode>[&lt;999999]"$"0.00,\ "K";[&lt;999999999]\ "$"0.00,,\ "M";"$"0.00\ "B"</c:formatCode>
                <c:ptCount val="7"/>
                <c:pt idx="0">
                  <c:v>1767461.3821000028</c:v>
                </c:pt>
                <c:pt idx="1">
                  <c:v>1825620.3897000016</c:v>
                </c:pt>
                <c:pt idx="2">
                  <c:v>2033755.8723000013</c:v>
                </c:pt>
                <c:pt idx="3">
                  <c:v>2104225.9184999997</c:v>
                </c:pt>
                <c:pt idx="4">
                  <c:v>1920980.5105999985</c:v>
                </c:pt>
                <c:pt idx="5">
                  <c:v>1568763.7673000004</c:v>
                </c:pt>
                <c:pt idx="6">
                  <c:v>1667963.7910999996</c:v>
                </c:pt>
              </c:numCache>
            </c:numRef>
          </c:val>
          <c:extLst>
            <c:ext xmlns:c16="http://schemas.microsoft.com/office/drawing/2014/chart" uri="{C3380CC4-5D6E-409C-BE32-E72D297353CC}">
              <c16:uniqueId val="{00000000-043F-4349-A102-5941AE5E3D1E}"/>
            </c:ext>
          </c:extLst>
        </c:ser>
        <c:ser>
          <c:idx val="1"/>
          <c:order val="1"/>
          <c:spPr>
            <a:solidFill>
              <a:srgbClr val="2F5597"/>
            </a:solidFill>
            <a:ln>
              <a:noFill/>
            </a:ln>
            <a:effectLst/>
          </c:spPr>
          <c:invertIfNegative val="0"/>
          <c:val>
            <c:numRef>
              <c:f>'Analysis 2'!$Q$4:$Q$10</c:f>
              <c:numCache>
                <c:formatCode>General</c:formatCode>
                <c:ptCount val="7"/>
                <c:pt idx="0">
                  <c:v>0</c:v>
                </c:pt>
                <c:pt idx="1">
                  <c:v>0</c:v>
                </c:pt>
                <c:pt idx="2">
                  <c:v>2033755.8723000013</c:v>
                </c:pt>
                <c:pt idx="3">
                  <c:v>2104225.9184999997</c:v>
                </c:pt>
                <c:pt idx="4">
                  <c:v>1920980.5105999985</c:v>
                </c:pt>
                <c:pt idx="5">
                  <c:v>0</c:v>
                </c:pt>
                <c:pt idx="6">
                  <c:v>0</c:v>
                </c:pt>
              </c:numCache>
            </c:numRef>
          </c:val>
          <c:extLst>
            <c:ext xmlns:c16="http://schemas.microsoft.com/office/drawing/2014/chart" uri="{C3380CC4-5D6E-409C-BE32-E72D297353CC}">
              <c16:uniqueId val="{00000001-043F-4349-A102-5941AE5E3D1E}"/>
            </c:ext>
          </c:extLst>
        </c:ser>
        <c:dLbls>
          <c:showLegendKey val="0"/>
          <c:showVal val="0"/>
          <c:showCatName val="0"/>
          <c:showSerName val="0"/>
          <c:showPercent val="0"/>
          <c:showBubbleSize val="0"/>
        </c:dLbls>
        <c:gapWidth val="219"/>
        <c:overlap val="100"/>
        <c:axId val="491422383"/>
        <c:axId val="491424783"/>
      </c:barChart>
      <c:catAx>
        <c:axId val="49142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424783"/>
        <c:crosses val="autoZero"/>
        <c:auto val="1"/>
        <c:lblAlgn val="ctr"/>
        <c:lblOffset val="100"/>
        <c:noMultiLvlLbl val="0"/>
      </c:catAx>
      <c:valAx>
        <c:axId val="491424783"/>
        <c:scaling>
          <c:orientation val="minMax"/>
        </c:scaling>
        <c:delete val="1"/>
        <c:axPos val="l"/>
        <c:numFmt formatCode="[&lt;999999]&quot;$&quot;0.00,\ &quot;K&quot;;[&lt;999999999]\ &quot;$&quot;0.00,,\ &quot;M&quot;;&quot;$&quot;0.00\ &quot;B&quot;" sourceLinked="1"/>
        <c:majorTickMark val="none"/>
        <c:minorTickMark val="none"/>
        <c:tickLblPos val="nextTo"/>
        <c:crossAx val="4914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[Microsoft Excel Dashboard.xlsx]Analysis 2!PivotTable3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dLbl>
          <c:idx val="0"/>
          <c:layout>
            <c:manualLayout>
              <c:x val="-3.0290618693244512E-2"/>
              <c:y val="-7.2977254632964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9845313937213"/>
                  <c:h val="0.17467546587088589"/>
                </c:manualLayout>
              </c15:layout>
            </c:ext>
          </c:extLst>
        </c:dLbl>
      </c:pivotFmt>
      <c:pivotFmt>
        <c:idx val="8"/>
        <c:spPr>
          <a:solidFill>
            <a:schemeClr val="bg1">
              <a:lumMod val="65000"/>
            </a:schemeClr>
          </a:solidFill>
          <a:ln w="19050">
            <a:solidFill>
              <a:schemeClr val="lt1"/>
            </a:solidFill>
          </a:ln>
          <a:effectLst/>
        </c:spPr>
        <c:dLbl>
          <c:idx val="0"/>
          <c:layout>
            <c:manualLayout>
              <c:x val="6.5862632383420119E-2"/>
              <c:y val="5.395370588252815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7975071366751"/>
                  <c:h val="0.21240214615705719"/>
                </c:manualLayout>
              </c15:layout>
            </c:ext>
          </c:extLst>
        </c:dLbl>
      </c:pivotFmt>
    </c:pivotFmts>
    <c:plotArea>
      <c:layout>
        <c:manualLayout>
          <c:layoutTarget val="inner"/>
          <c:xMode val="edge"/>
          <c:yMode val="edge"/>
          <c:x val="0.18618871739214474"/>
          <c:y val="0.10622379897333135"/>
          <c:w val="0.60926862806659166"/>
          <c:h val="0.74236304591571034"/>
        </c:manualLayout>
      </c:layout>
      <c:pieChart>
        <c:varyColors val="1"/>
        <c:ser>
          <c:idx val="0"/>
          <c:order val="0"/>
          <c:tx>
            <c:strRef>
              <c:f>'Analysis 2'!$Z$3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938A-4DC1-8FD4-7AF5AA7D39E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938A-4DC1-8FD4-7AF5AA7D39EF}"/>
              </c:ext>
            </c:extLst>
          </c:dPt>
          <c:dLbls>
            <c:dLbl>
              <c:idx val="0"/>
              <c:layout>
                <c:manualLayout>
                  <c:x val="-3.0290618693244512E-2"/>
                  <c:y val="-7.297725463296495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9845313937213"/>
                      <c:h val="0.17467546587088589"/>
                    </c:manualLayout>
                  </c15:layout>
                </c:ext>
                <c:ext xmlns:c16="http://schemas.microsoft.com/office/drawing/2014/chart" uri="{C3380CC4-5D6E-409C-BE32-E72D297353CC}">
                  <c16:uniqueId val="{00000001-938A-4DC1-8FD4-7AF5AA7D39EF}"/>
                </c:ext>
              </c:extLst>
            </c:dLbl>
            <c:dLbl>
              <c:idx val="1"/>
              <c:layout>
                <c:manualLayout>
                  <c:x val="6.5862632383420119E-2"/>
                  <c:y val="5.395370588252815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217975071366751"/>
                      <c:h val="0.21240214615705719"/>
                    </c:manualLayout>
                  </c15:layout>
                </c:ext>
                <c:ext xmlns:c16="http://schemas.microsoft.com/office/drawing/2014/chart" uri="{C3380CC4-5D6E-409C-BE32-E72D297353CC}">
                  <c16:uniqueId val="{00000003-938A-4DC1-8FD4-7AF5AA7D39E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2'!$Y$4:$Y$5</c:f>
              <c:strCache>
                <c:ptCount val="2"/>
                <c:pt idx="0">
                  <c:v>Weekday</c:v>
                </c:pt>
                <c:pt idx="1">
                  <c:v>Weekend</c:v>
                </c:pt>
              </c:strCache>
            </c:strRef>
          </c:cat>
          <c:val>
            <c:numRef>
              <c:f>'Analysis 2'!$Z$4:$Z$5</c:f>
              <c:numCache>
                <c:formatCode>[&lt;999999]"$"0.00,\ "K";[&lt;999999999]\ "$"0.00,,\ "M";"$"0.00\ "B"</c:formatCode>
                <c:ptCount val="2"/>
                <c:pt idx="0">
                  <c:v>9652044.0732000452</c:v>
                </c:pt>
                <c:pt idx="1">
                  <c:v>3236727.5583999977</c:v>
                </c:pt>
              </c:numCache>
            </c:numRef>
          </c:val>
          <c:extLst>
            <c:ext xmlns:c16="http://schemas.microsoft.com/office/drawing/2014/chart" uri="{C3380CC4-5D6E-409C-BE32-E72D297353CC}">
              <c16:uniqueId val="{00000004-938A-4DC1-8FD4-7AF5AA7D39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235323</xdr:colOff>
      <xdr:row>26</xdr:row>
      <xdr:rowOff>153710</xdr:rowOff>
    </xdr:from>
    <xdr:to>
      <xdr:col>7</xdr:col>
      <xdr:colOff>56029</xdr:colOff>
      <xdr:row>39</xdr:row>
      <xdr:rowOff>22412</xdr:rowOff>
    </xdr:to>
    <xdr:sp macro="" textlink="">
      <xdr:nvSpPr>
        <xdr:cNvPr id="68" name="Rectangle: Rounded Corners 67">
          <a:extLst>
            <a:ext uri="{FF2B5EF4-FFF2-40B4-BE49-F238E27FC236}">
              <a16:creationId xmlns:a16="http://schemas.microsoft.com/office/drawing/2014/main" id="{29E2FDCB-B730-4125-BB5C-111EBBB3C5E5}"/>
            </a:ext>
          </a:extLst>
        </xdr:cNvPr>
        <xdr:cNvSpPr/>
      </xdr:nvSpPr>
      <xdr:spPr>
        <a:xfrm>
          <a:off x="235323" y="4815357"/>
          <a:ext cx="4056530" cy="21995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464297</xdr:colOff>
      <xdr:row>16</xdr:row>
      <xdr:rowOff>28762</xdr:rowOff>
    </xdr:from>
    <xdr:to>
      <xdr:col>22</xdr:col>
      <xdr:colOff>459441</xdr:colOff>
      <xdr:row>26</xdr:row>
      <xdr:rowOff>46131</xdr:rowOff>
    </xdr:to>
    <xdr:sp macro="" textlink="">
      <xdr:nvSpPr>
        <xdr:cNvPr id="29" name="Rectangle: Rounded Corners 28">
          <a:extLst>
            <a:ext uri="{FF2B5EF4-FFF2-40B4-BE49-F238E27FC236}">
              <a16:creationId xmlns:a16="http://schemas.microsoft.com/office/drawing/2014/main" id="{204A371A-DB95-4BD8-B43E-6F921A89A8F5}"/>
            </a:ext>
          </a:extLst>
        </xdr:cNvPr>
        <xdr:cNvSpPr/>
      </xdr:nvSpPr>
      <xdr:spPr>
        <a:xfrm>
          <a:off x="8330826" y="2897468"/>
          <a:ext cx="5441203" cy="181031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534708</xdr:colOff>
      <xdr:row>15</xdr:row>
      <xdr:rowOff>145678</xdr:rowOff>
    </xdr:from>
    <xdr:to>
      <xdr:col>13</xdr:col>
      <xdr:colOff>268942</xdr:colOff>
      <xdr:row>26</xdr:row>
      <xdr:rowOff>44825</xdr:rowOff>
    </xdr:to>
    <xdr:sp macro="" textlink="">
      <xdr:nvSpPr>
        <xdr:cNvPr id="63" name="Rectangle: Rounded Corners 62">
          <a:extLst>
            <a:ext uri="{FF2B5EF4-FFF2-40B4-BE49-F238E27FC236}">
              <a16:creationId xmlns:a16="http://schemas.microsoft.com/office/drawing/2014/main" id="{00000000-0008-0000-0300-00003F000000}"/>
            </a:ext>
          </a:extLst>
        </xdr:cNvPr>
        <xdr:cNvSpPr/>
      </xdr:nvSpPr>
      <xdr:spPr>
        <a:xfrm>
          <a:off x="6585884" y="2835090"/>
          <a:ext cx="1549587" cy="1871382"/>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228600</xdr:colOff>
      <xdr:row>15</xdr:row>
      <xdr:rowOff>152400</xdr:rowOff>
    </xdr:from>
    <xdr:to>
      <xdr:col>10</xdr:col>
      <xdr:colOff>342900</xdr:colOff>
      <xdr:row>26</xdr:row>
      <xdr:rowOff>0</xdr:rowOff>
    </xdr:to>
    <xdr:sp macro="" textlink="">
      <xdr:nvSpPr>
        <xdr:cNvPr id="47" name="Rectangle: Rounded Corners 46">
          <a:extLst>
            <a:ext uri="{FF2B5EF4-FFF2-40B4-BE49-F238E27FC236}">
              <a16:creationId xmlns:a16="http://schemas.microsoft.com/office/drawing/2014/main" id="{00000000-0008-0000-0300-00002F000000}"/>
            </a:ext>
          </a:extLst>
        </xdr:cNvPr>
        <xdr:cNvSpPr/>
      </xdr:nvSpPr>
      <xdr:spPr>
        <a:xfrm>
          <a:off x="228600" y="2914650"/>
          <a:ext cx="6210300" cy="187325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257174</xdr:colOff>
      <xdr:row>2</xdr:row>
      <xdr:rowOff>168087</xdr:rowOff>
    </xdr:from>
    <xdr:to>
      <xdr:col>15</xdr:col>
      <xdr:colOff>493059</xdr:colOff>
      <xdr:row>14</xdr:row>
      <xdr:rowOff>144762</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257174" y="526675"/>
          <a:ext cx="9312650" cy="2128205"/>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543733</xdr:colOff>
      <xdr:row>2</xdr:row>
      <xdr:rowOff>104775</xdr:rowOff>
    </xdr:from>
    <xdr:to>
      <xdr:col>22</xdr:col>
      <xdr:colOff>427691</xdr:colOff>
      <xdr:row>14</xdr:row>
      <xdr:rowOff>152399</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225615" y="463363"/>
          <a:ext cx="3514664" cy="2199154"/>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571501</xdr:colOff>
      <xdr:row>5</xdr:row>
      <xdr:rowOff>114300</xdr:rowOff>
    </xdr:from>
    <xdr:to>
      <xdr:col>5</xdr:col>
      <xdr:colOff>87406</xdr:colOff>
      <xdr:row>14</xdr:row>
      <xdr:rowOff>27903</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781736" y="1010771"/>
          <a:ext cx="1331258" cy="152725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393328</xdr:colOff>
      <xdr:row>5</xdr:row>
      <xdr:rowOff>114300</xdr:rowOff>
    </xdr:from>
    <xdr:to>
      <xdr:col>13</xdr:col>
      <xdr:colOff>507575</xdr:colOff>
      <xdr:row>14</xdr:row>
      <xdr:rowOff>27903</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049622" y="1010771"/>
          <a:ext cx="1324482" cy="152725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456953</xdr:colOff>
      <xdr:row>5</xdr:row>
      <xdr:rowOff>114300</xdr:rowOff>
    </xdr:from>
    <xdr:to>
      <xdr:col>10</xdr:col>
      <xdr:colOff>571626</xdr:colOff>
      <xdr:row>14</xdr:row>
      <xdr:rowOff>31078</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297894" y="1010771"/>
          <a:ext cx="1324908"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514227</xdr:colOff>
      <xdr:row>5</xdr:row>
      <xdr:rowOff>114300</xdr:rowOff>
    </xdr:from>
    <xdr:to>
      <xdr:col>8</xdr:col>
      <xdr:colOff>26957</xdr:colOff>
      <xdr:row>14</xdr:row>
      <xdr:rowOff>31078</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539815" y="1010771"/>
          <a:ext cx="1328083"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266327</xdr:colOff>
      <xdr:row>5</xdr:row>
      <xdr:rowOff>149226</xdr:rowOff>
    </xdr:from>
    <xdr:to>
      <xdr:col>16</xdr:col>
      <xdr:colOff>381000</xdr:colOff>
      <xdr:row>14</xdr:row>
      <xdr:rowOff>69179</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8737974" y="1045697"/>
          <a:ext cx="1324908" cy="153360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131671</xdr:colOff>
      <xdr:row>5</xdr:row>
      <xdr:rowOff>104961</xdr:rowOff>
    </xdr:from>
    <xdr:to>
      <xdr:col>2</xdr:col>
      <xdr:colOff>242956</xdr:colOff>
      <xdr:row>14</xdr:row>
      <xdr:rowOff>31264</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131671" y="1001432"/>
          <a:ext cx="1321520" cy="153995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43330</xdr:colOff>
      <xdr:row>7</xdr:row>
      <xdr:rowOff>53976</xdr:rowOff>
    </xdr:from>
    <xdr:to>
      <xdr:col>4</xdr:col>
      <xdr:colOff>526677</xdr:colOff>
      <xdr:row>9</xdr:row>
      <xdr:rowOff>11701</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858683" y="1309035"/>
          <a:ext cx="1088465" cy="31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Total COGS</a:t>
          </a:r>
        </a:p>
      </xdr:txBody>
    </xdr:sp>
    <xdr:clientData/>
  </xdr:twoCellAnchor>
  <xdr:twoCellAnchor>
    <xdr:from>
      <xdr:col>5</xdr:col>
      <xdr:colOff>563552</xdr:colOff>
      <xdr:row>7</xdr:row>
      <xdr:rowOff>61820</xdr:rowOff>
    </xdr:from>
    <xdr:to>
      <xdr:col>8</xdr:col>
      <xdr:colOff>14381</xdr:colOff>
      <xdr:row>9</xdr:row>
      <xdr:rowOff>19545</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589140" y="1316879"/>
          <a:ext cx="1266182" cy="316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ysClr val="windowText" lastClr="000000"/>
              </a:solidFill>
            </a:rPr>
            <a:t>Total Revenue</a:t>
          </a:r>
        </a:p>
      </xdr:txBody>
    </xdr:sp>
    <xdr:clientData/>
  </xdr:twoCellAnchor>
  <xdr:twoCellAnchor>
    <xdr:from>
      <xdr:col>9</xdr:col>
      <xdr:colOff>28203</xdr:colOff>
      <xdr:row>7</xdr:row>
      <xdr:rowOff>55470</xdr:rowOff>
    </xdr:from>
    <xdr:to>
      <xdr:col>10</xdr:col>
      <xdr:colOff>429196</xdr:colOff>
      <xdr:row>9</xdr:row>
      <xdr:rowOff>6845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474262" y="1310529"/>
          <a:ext cx="1006110" cy="30996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11</xdr:col>
      <xdr:colOff>460749</xdr:colOff>
      <xdr:row>7</xdr:row>
      <xdr:rowOff>120464</xdr:rowOff>
    </xdr:from>
    <xdr:to>
      <xdr:col>13</xdr:col>
      <xdr:colOff>473822</xdr:colOff>
      <xdr:row>9</xdr:row>
      <xdr:rowOff>63167</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117043" y="1375523"/>
          <a:ext cx="1223308" cy="30129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187441</xdr:colOff>
      <xdr:row>4</xdr:row>
      <xdr:rowOff>102952</xdr:rowOff>
    </xdr:from>
    <xdr:to>
      <xdr:col>13</xdr:col>
      <xdr:colOff>132514</xdr:colOff>
      <xdr:row>7</xdr:row>
      <xdr:rowOff>106511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448853" y="820128"/>
          <a:ext cx="550190" cy="541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218433</xdr:colOff>
      <xdr:row>4</xdr:row>
      <xdr:rowOff>27126</xdr:rowOff>
    </xdr:from>
    <xdr:to>
      <xdr:col>10</xdr:col>
      <xdr:colOff>180120</xdr:colOff>
      <xdr:row>7</xdr:row>
      <xdr:rowOff>30685</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664492" y="744302"/>
          <a:ext cx="566804" cy="541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323582</xdr:colOff>
      <xdr:row>4</xdr:row>
      <xdr:rowOff>20402</xdr:rowOff>
    </xdr:from>
    <xdr:to>
      <xdr:col>4</xdr:col>
      <xdr:colOff>279038</xdr:colOff>
      <xdr:row>7</xdr:row>
      <xdr:rowOff>8299</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138935" y="737578"/>
          <a:ext cx="560574" cy="52578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297362</xdr:colOff>
      <xdr:row>4</xdr:row>
      <xdr:rowOff>29158</xdr:rowOff>
    </xdr:from>
    <xdr:to>
      <xdr:col>7</xdr:col>
      <xdr:colOff>244870</xdr:colOff>
      <xdr:row>7</xdr:row>
      <xdr:rowOff>30045</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3928068" y="746334"/>
          <a:ext cx="552626" cy="53877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402615</xdr:colOff>
      <xdr:row>4</xdr:row>
      <xdr:rowOff>139701</xdr:rowOff>
    </xdr:from>
    <xdr:to>
      <xdr:col>7</xdr:col>
      <xdr:colOff>130211</xdr:colOff>
      <xdr:row>6</xdr:row>
      <xdr:rowOff>139947</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033321" y="856877"/>
          <a:ext cx="332714" cy="358835"/>
        </a:xfrm>
        <a:prstGeom prst="rect">
          <a:avLst/>
        </a:prstGeom>
      </xdr:spPr>
    </xdr:pic>
    <xdr:clientData/>
  </xdr:twoCellAnchor>
  <xdr:twoCellAnchor editAs="oneCell">
    <xdr:from>
      <xdr:col>3</xdr:col>
      <xdr:colOff>475689</xdr:colOff>
      <xdr:row>4</xdr:row>
      <xdr:rowOff>126477</xdr:rowOff>
    </xdr:from>
    <xdr:to>
      <xdr:col>4</xdr:col>
      <xdr:colOff>203148</xdr:colOff>
      <xdr:row>6</xdr:row>
      <xdr:rowOff>107315</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291042" y="843653"/>
          <a:ext cx="332577" cy="339427"/>
        </a:xfrm>
        <a:prstGeom prst="rect">
          <a:avLst/>
        </a:prstGeom>
      </xdr:spPr>
    </xdr:pic>
    <xdr:clientData/>
  </xdr:twoCellAnchor>
  <xdr:twoCellAnchor editAs="oneCell">
    <xdr:from>
      <xdr:col>9</xdr:col>
      <xdr:colOff>316025</xdr:colOff>
      <xdr:row>4</xdr:row>
      <xdr:rowOff>105150</xdr:rowOff>
    </xdr:from>
    <xdr:to>
      <xdr:col>10</xdr:col>
      <xdr:colOff>84909</xdr:colOff>
      <xdr:row>6</xdr:row>
      <xdr:rowOff>150020</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762084" y="822326"/>
          <a:ext cx="374001" cy="403459"/>
        </a:xfrm>
        <a:prstGeom prst="rect">
          <a:avLst/>
        </a:prstGeom>
      </xdr:spPr>
    </xdr:pic>
    <xdr:clientData/>
  </xdr:twoCellAnchor>
  <xdr:twoCellAnchor editAs="oneCell">
    <xdr:from>
      <xdr:col>12</xdr:col>
      <xdr:colOff>342341</xdr:colOff>
      <xdr:row>5</xdr:row>
      <xdr:rowOff>15875</xdr:rowOff>
    </xdr:from>
    <xdr:to>
      <xdr:col>13</xdr:col>
      <xdr:colOff>47277</xdr:colOff>
      <xdr:row>6</xdr:row>
      <xdr:rowOff>171071</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603753" y="912346"/>
          <a:ext cx="310053" cy="334490"/>
        </a:xfrm>
        <a:prstGeom prst="rect">
          <a:avLst/>
        </a:prstGeom>
      </xdr:spPr>
    </xdr:pic>
    <xdr:clientData/>
  </xdr:twoCellAnchor>
  <xdr:twoCellAnchor>
    <xdr:from>
      <xdr:col>0</xdr:col>
      <xdr:colOff>327399</xdr:colOff>
      <xdr:row>6</xdr:row>
      <xdr:rowOff>136899</xdr:rowOff>
    </xdr:from>
    <xdr:to>
      <xdr:col>1</xdr:col>
      <xdr:colOff>588671</xdr:colOff>
      <xdr:row>8</xdr:row>
      <xdr:rowOff>94624</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327399" y="1212664"/>
          <a:ext cx="866390" cy="31631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14</xdr:col>
      <xdr:colOff>340286</xdr:colOff>
      <xdr:row>6</xdr:row>
      <xdr:rowOff>134469</xdr:rowOff>
    </xdr:from>
    <xdr:to>
      <xdr:col>16</xdr:col>
      <xdr:colOff>329826</xdr:colOff>
      <xdr:row>8</xdr:row>
      <xdr:rowOff>36674</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8811933" y="1210234"/>
          <a:ext cx="1199775" cy="2607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2</xdr:col>
      <xdr:colOff>503144</xdr:colOff>
      <xdr:row>8</xdr:row>
      <xdr:rowOff>135218</xdr:rowOff>
    </xdr:from>
    <xdr:to>
      <xdr:col>5</xdr:col>
      <xdr:colOff>113651</xdr:colOff>
      <xdr:row>10</xdr:row>
      <xdr:rowOff>165324</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713379" y="1569571"/>
          <a:ext cx="1425860" cy="388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pPr algn="ctr"/>
            <a:t> $18.54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371743</xdr:colOff>
      <xdr:row>8</xdr:row>
      <xdr:rowOff>141382</xdr:rowOff>
    </xdr:from>
    <xdr:to>
      <xdr:col>8</xdr:col>
      <xdr:colOff>33618</xdr:colOff>
      <xdr:row>10</xdr:row>
      <xdr:rowOff>169981</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397331" y="1575735"/>
          <a:ext cx="1477228" cy="38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pPr algn="ctr"/>
            <a:t> $31.43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410509</xdr:colOff>
      <xdr:row>8</xdr:row>
      <xdr:rowOff>149786</xdr:rowOff>
    </xdr:from>
    <xdr:to>
      <xdr:col>10</xdr:col>
      <xdr:colOff>535482</xdr:colOff>
      <xdr:row>11</xdr:row>
      <xdr:rowOff>1046</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251450" y="1584139"/>
          <a:ext cx="1335208" cy="389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71FB089-659D-4500-AA9E-60CD13A9399D}" type="TxLink">
            <a:rPr lang="en-US" sz="2000" b="1" i="0" u="none" strike="noStrike" noProof="0" smtClean="0">
              <a:solidFill>
                <a:srgbClr val="000000"/>
              </a:solidFill>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 $12.89 M</a:t>
          </a:fld>
          <a:endParaRPr lang="en-US" sz="2000" b="1" i="0" u="none" strike="noStrike" noProof="0">
            <a:solidFill>
              <a:srgbClr val="000000"/>
            </a:solidFill>
            <a:latin typeface="Arial" panose="020B0604020202020204" pitchFamily="34" charset="0"/>
            <a:ea typeface="+mn-ea"/>
            <a:cs typeface="Arial" panose="020B0604020202020204" pitchFamily="34" charset="0"/>
          </a:endParaRPr>
        </a:p>
      </xdr:txBody>
    </xdr:sp>
    <xdr:clientData/>
  </xdr:twoCellAnchor>
  <xdr:twoCellAnchor>
    <xdr:from>
      <xdr:col>12</xdr:col>
      <xdr:colOff>15875</xdr:colOff>
      <xdr:row>8</xdr:row>
      <xdr:rowOff>168275</xdr:rowOff>
    </xdr:from>
    <xdr:to>
      <xdr:col>13</xdr:col>
      <xdr:colOff>469801</xdr:colOff>
      <xdr:row>11</xdr:row>
      <xdr:rowOff>1989</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331075" y="1641475"/>
          <a:ext cx="1063526" cy="386164"/>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41.0%</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14</xdr:col>
      <xdr:colOff>429934</xdr:colOff>
      <xdr:row>8</xdr:row>
      <xdr:rowOff>54909</xdr:rowOff>
    </xdr:from>
    <xdr:to>
      <xdr:col>16</xdr:col>
      <xdr:colOff>283309</xdr:colOff>
      <xdr:row>10</xdr:row>
      <xdr:rowOff>9672</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8901581" y="1489262"/>
          <a:ext cx="1063610" cy="31335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5.34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267260</xdr:colOff>
      <xdr:row>8</xdr:row>
      <xdr:rowOff>83485</xdr:rowOff>
    </xdr:from>
    <xdr:to>
      <xdr:col>2</xdr:col>
      <xdr:colOff>32720</xdr:colOff>
      <xdr:row>10</xdr:row>
      <xdr:rowOff>25762</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267260" y="1517838"/>
          <a:ext cx="975695" cy="30086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473</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419288</xdr:colOff>
      <xdr:row>11</xdr:row>
      <xdr:rowOff>42432</xdr:rowOff>
    </xdr:from>
    <xdr:to>
      <xdr:col>2</xdr:col>
      <xdr:colOff>387292</xdr:colOff>
      <xdr:row>14</xdr:row>
      <xdr:rowOff>67352</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024406" y="2014667"/>
          <a:ext cx="573121" cy="562803"/>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534646</xdr:colOff>
      <xdr:row>11</xdr:row>
      <xdr:rowOff>147480</xdr:rowOff>
    </xdr:from>
    <xdr:to>
      <xdr:col>2</xdr:col>
      <xdr:colOff>275060</xdr:colOff>
      <xdr:row>13</xdr:row>
      <xdr:rowOff>121544</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39764" y="2119715"/>
          <a:ext cx="351881" cy="332653"/>
        </a:xfrm>
        <a:prstGeom prst="rect">
          <a:avLst/>
        </a:prstGeom>
      </xdr:spPr>
    </xdr:pic>
    <xdr:clientData/>
  </xdr:twoCellAnchor>
  <xdr:twoCellAnchor>
    <xdr:from>
      <xdr:col>14</xdr:col>
      <xdr:colOff>79376</xdr:colOff>
      <xdr:row>11</xdr:row>
      <xdr:rowOff>38101</xdr:rowOff>
    </xdr:from>
    <xdr:to>
      <xdr:col>15</xdr:col>
      <xdr:colOff>47380</xdr:colOff>
      <xdr:row>14</xdr:row>
      <xdr:rowOff>65983</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613776" y="2063751"/>
          <a:ext cx="577604" cy="580332"/>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204991</xdr:colOff>
      <xdr:row>11</xdr:row>
      <xdr:rowOff>175880</xdr:rowOff>
    </xdr:from>
    <xdr:to>
      <xdr:col>14</xdr:col>
      <xdr:colOff>560978</xdr:colOff>
      <xdr:row>13</xdr:row>
      <xdr:rowOff>170049</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8739391" y="2201530"/>
          <a:ext cx="355987" cy="3624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175055</xdr:colOff>
          <xdr:row>3</xdr:row>
          <xdr:rowOff>19050</xdr:rowOff>
        </xdr:from>
        <xdr:to>
          <xdr:col>18</xdr:col>
          <xdr:colOff>468966</xdr:colOff>
          <xdr:row>4</xdr:row>
          <xdr:rowOff>29549</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469612</xdr:colOff>
          <xdr:row>3</xdr:row>
          <xdr:rowOff>19050</xdr:rowOff>
        </xdr:from>
        <xdr:to>
          <xdr:col>20</xdr:col>
          <xdr:colOff>154641</xdr:colOff>
          <xdr:row>4</xdr:row>
          <xdr:rowOff>29549</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154567</xdr:colOff>
          <xdr:row>3</xdr:row>
          <xdr:rowOff>19050</xdr:rowOff>
        </xdr:from>
        <xdr:to>
          <xdr:col>21</xdr:col>
          <xdr:colOff>440391</xdr:colOff>
          <xdr:row>4</xdr:row>
          <xdr:rowOff>28831</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17</xdr:col>
      <xdr:colOff>217950</xdr:colOff>
      <xdr:row>4</xdr:row>
      <xdr:rowOff>168089</xdr:rowOff>
    </xdr:from>
    <xdr:to>
      <xdr:col>22</xdr:col>
      <xdr:colOff>183216</xdr:colOff>
      <xdr:row>12</xdr:row>
      <xdr:rowOff>92190</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337837</xdr:colOff>
      <xdr:row>11</xdr:row>
      <xdr:rowOff>73025</xdr:rowOff>
    </xdr:from>
    <xdr:to>
      <xdr:col>22</xdr:col>
      <xdr:colOff>126066</xdr:colOff>
      <xdr:row>13</xdr:row>
      <xdr:rowOff>123920</xdr:rowOff>
    </xdr:to>
    <mc:AlternateContent xmlns:mc="http://schemas.openxmlformats.org/markup-compatibility/2006">
      <mc:Choice xmlns:a14="http://schemas.microsoft.com/office/drawing/2010/main"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621662" y="2045260"/>
              <a:ext cx="2813817" cy="406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185482</xdr:colOff>
      <xdr:row>4</xdr:row>
      <xdr:rowOff>15875</xdr:rowOff>
    </xdr:from>
    <xdr:to>
      <xdr:col>20</xdr:col>
      <xdr:colOff>260163</xdr:colOff>
      <xdr:row>5</xdr:row>
      <xdr:rowOff>116121</xdr:rowOff>
    </xdr:to>
    <xdr:sp macro="" textlink="'Analysis 1'!$C$33">
      <xdr:nvSpPr>
        <xdr:cNvPr id="5" name="TextBox 4">
          <a:extLst>
            <a:ext uri="{FF2B5EF4-FFF2-40B4-BE49-F238E27FC236}">
              <a16:creationId xmlns:a16="http://schemas.microsoft.com/office/drawing/2014/main" id="{00000000-0008-0000-0300-000005000000}"/>
            </a:ext>
          </a:extLst>
        </xdr:cNvPr>
        <xdr:cNvSpPr txBox="1"/>
      </xdr:nvSpPr>
      <xdr:spPr>
        <a:xfrm>
          <a:off x="10472482" y="733051"/>
          <a:ext cx="1890034" cy="279541"/>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61.4%</a:t>
          </a:fld>
          <a:endParaRPr kumimoji="0" lang="en-US" sz="18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212262</xdr:colOff>
      <xdr:row>4</xdr:row>
      <xdr:rowOff>60139</xdr:rowOff>
    </xdr:from>
    <xdr:to>
      <xdr:col>22</xdr:col>
      <xdr:colOff>246530</xdr:colOff>
      <xdr:row>6</xdr:row>
      <xdr:rowOff>18471</xdr:rowOff>
    </xdr:to>
    <xdr:sp macro="" textlink="'Analysis 1'!$E$32">
      <xdr:nvSpPr>
        <xdr:cNvPr id="8" name="TextBox 7">
          <a:extLst>
            <a:ext uri="{FF2B5EF4-FFF2-40B4-BE49-F238E27FC236}">
              <a16:creationId xmlns:a16="http://schemas.microsoft.com/office/drawing/2014/main" id="{00000000-0008-0000-0300-000008000000}"/>
            </a:ext>
          </a:extLst>
        </xdr:cNvPr>
        <xdr:cNvSpPr txBox="1"/>
      </xdr:nvSpPr>
      <xdr:spPr>
        <a:xfrm>
          <a:off x="11104380" y="777315"/>
          <a:ext cx="2454738" cy="316921"/>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E33DEB91-DF7E-4F9E-93F1-1C1A9AD51CED}" type="TxLink">
            <a:rPr kumimoji="0" lang="en-US" sz="12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of  Profit from 2007 &amp; 2008</a:t>
          </a:fld>
          <a:endParaRPr kumimoji="0" lang="en-US" sz="18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185744</xdr:colOff>
      <xdr:row>5</xdr:row>
      <xdr:rowOff>146237</xdr:rowOff>
    </xdr:from>
    <xdr:to>
      <xdr:col>19</xdr:col>
      <xdr:colOff>121023</xdr:colOff>
      <xdr:row>7</xdr:row>
      <xdr:rowOff>30641</xdr:rowOff>
    </xdr:to>
    <xdr:sp macro="" textlink="'Analysis 1'!$E$25">
      <xdr:nvSpPr>
        <xdr:cNvPr id="9" name="TextBox 8">
          <a:extLst>
            <a:ext uri="{FF2B5EF4-FFF2-40B4-BE49-F238E27FC236}">
              <a16:creationId xmlns:a16="http://schemas.microsoft.com/office/drawing/2014/main" id="{00000000-0008-0000-0300-000009000000}"/>
            </a:ext>
          </a:extLst>
        </xdr:cNvPr>
        <xdr:cNvSpPr txBox="1"/>
      </xdr:nvSpPr>
      <xdr:spPr>
        <a:xfrm>
          <a:off x="10472744" y="1042708"/>
          <a:ext cx="1145514" cy="242992"/>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B2AF2C3E-3555-44E7-A453-11785E6DC094}"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9,675,036</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177815</xdr:colOff>
      <xdr:row>6</xdr:row>
      <xdr:rowOff>93755</xdr:rowOff>
    </xdr:from>
    <xdr:to>
      <xdr:col>19</xdr:col>
      <xdr:colOff>560294</xdr:colOff>
      <xdr:row>7</xdr:row>
      <xdr:rowOff>123265</xdr:rowOff>
    </xdr:to>
    <xdr:sp macro="" textlink="'Analysis 1'!E24">
      <xdr:nvSpPr>
        <xdr:cNvPr id="10" name="TextBox 9">
          <a:extLst>
            <a:ext uri="{FF2B5EF4-FFF2-40B4-BE49-F238E27FC236}">
              <a16:creationId xmlns:a16="http://schemas.microsoft.com/office/drawing/2014/main" id="{00000000-0008-0000-0300-00000A000000}"/>
            </a:ext>
          </a:extLst>
        </xdr:cNvPr>
        <xdr:cNvSpPr txBox="1"/>
      </xdr:nvSpPr>
      <xdr:spPr>
        <a:xfrm>
          <a:off x="10464815" y="1169520"/>
          <a:ext cx="1592714" cy="208804"/>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508B077B-B185-42AA-AF82-9555A96067CE}"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Average  Profit</a:t>
          </a:fld>
          <a:endParaRPr kumimoji="0" lang="en-US" sz="12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9</xdr:col>
      <xdr:colOff>175745</xdr:colOff>
      <xdr:row>11</xdr:row>
      <xdr:rowOff>81990</xdr:rowOff>
    </xdr:from>
    <xdr:to>
      <xdr:col>10</xdr:col>
      <xdr:colOff>327114</xdr:colOff>
      <xdr:row>12</xdr:row>
      <xdr:rowOff>120840</xdr:rowOff>
    </xdr:to>
    <xdr:sp macro="" textlink="'Analysis 1'!$AC$14">
      <xdr:nvSpPr>
        <xdr:cNvPr id="18" name="Rectangle: Rounded Corners 17">
          <a:extLst>
            <a:ext uri="{FF2B5EF4-FFF2-40B4-BE49-F238E27FC236}">
              <a16:creationId xmlns:a16="http://schemas.microsoft.com/office/drawing/2014/main" id="{00000000-0008-0000-0300-000012000000}"/>
            </a:ext>
          </a:extLst>
        </xdr:cNvPr>
        <xdr:cNvSpPr/>
      </xdr:nvSpPr>
      <xdr:spPr>
        <a:xfrm>
          <a:off x="5621804" y="2054225"/>
          <a:ext cx="756486"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6A6D1BD6-609F-4D44-97C0-A13BCDCC8574}"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+14.90%</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6</xdr:col>
      <xdr:colOff>179294</xdr:colOff>
      <xdr:row>11</xdr:row>
      <xdr:rowOff>64434</xdr:rowOff>
    </xdr:from>
    <xdr:to>
      <xdr:col>7</xdr:col>
      <xdr:colOff>330663</xdr:colOff>
      <xdr:row>12</xdr:row>
      <xdr:rowOff>103284</xdr:rowOff>
    </xdr:to>
    <xdr:sp macro="" textlink="'Analysis 1'!$AC$22">
      <xdr:nvSpPr>
        <xdr:cNvPr id="24" name="Rectangle: Rounded Corners 23">
          <a:extLst>
            <a:ext uri="{FF2B5EF4-FFF2-40B4-BE49-F238E27FC236}">
              <a16:creationId xmlns:a16="http://schemas.microsoft.com/office/drawing/2014/main" id="{00000000-0008-0000-0300-000018000000}"/>
            </a:ext>
          </a:extLst>
        </xdr:cNvPr>
        <xdr:cNvSpPr/>
      </xdr:nvSpPr>
      <xdr:spPr>
        <a:xfrm>
          <a:off x="3810000" y="2036669"/>
          <a:ext cx="756487"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3B876CCD-73E8-4B9F-909D-6F98CF88C54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+14.75%</a:t>
          </a:fld>
          <a:endParaRPr kumimoji="0" lang="en-US" sz="1100" b="1" i="0" u="none" strike="noStrike" kern="0" cap="none" spc="0" normalizeH="0" baseline="0" noProof="0">
            <a:ln>
              <a:noFill/>
            </a:ln>
            <a:solidFill>
              <a:schemeClr val="tx1"/>
            </a:solidFill>
            <a:effectLst/>
            <a:uLnTx/>
            <a:uFillTx/>
            <a:latin typeface="Calibri" panose="020F0502020204030204"/>
            <a:ea typeface="+mn-ea"/>
            <a:cs typeface="+mn-cs"/>
          </a:endParaRPr>
        </a:p>
      </xdr:txBody>
    </xdr:sp>
    <xdr:clientData/>
  </xdr:twoCellAnchor>
  <xdr:twoCellAnchor>
    <xdr:from>
      <xdr:col>3</xdr:col>
      <xdr:colOff>254374</xdr:colOff>
      <xdr:row>11</xdr:row>
      <xdr:rowOff>30816</xdr:rowOff>
    </xdr:from>
    <xdr:to>
      <xdr:col>4</xdr:col>
      <xdr:colOff>408799</xdr:colOff>
      <xdr:row>12</xdr:row>
      <xdr:rowOff>71773</xdr:rowOff>
    </xdr:to>
    <xdr:sp macro="" textlink="'Analysis 1'!$AC$30">
      <xdr:nvSpPr>
        <xdr:cNvPr id="26" name="Rectangle: Rounded Corners 25">
          <a:extLst>
            <a:ext uri="{FF2B5EF4-FFF2-40B4-BE49-F238E27FC236}">
              <a16:creationId xmlns:a16="http://schemas.microsoft.com/office/drawing/2014/main" id="{00000000-0008-0000-0300-00001A000000}"/>
            </a:ext>
          </a:extLst>
        </xdr:cNvPr>
        <xdr:cNvSpPr/>
      </xdr:nvSpPr>
      <xdr:spPr>
        <a:xfrm>
          <a:off x="2069727" y="2003051"/>
          <a:ext cx="759543" cy="220251"/>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0A0972C-2FD5-4FDC-93C2-54812F9182CD}"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+14.64%</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15</xdr:col>
      <xdr:colOff>15128</xdr:colOff>
      <xdr:row>10</xdr:row>
      <xdr:rowOff>102534</xdr:rowOff>
    </xdr:from>
    <xdr:to>
      <xdr:col>16</xdr:col>
      <xdr:colOff>157210</xdr:colOff>
      <xdr:row>11</xdr:row>
      <xdr:rowOff>132285</xdr:rowOff>
    </xdr:to>
    <xdr:sp macro="" textlink="'Analysis 1'!$AC$38">
      <xdr:nvSpPr>
        <xdr:cNvPr id="28" name="Rectangle: Rounded Corners 27">
          <a:extLst>
            <a:ext uri="{FF2B5EF4-FFF2-40B4-BE49-F238E27FC236}">
              <a16:creationId xmlns:a16="http://schemas.microsoft.com/office/drawing/2014/main" id="{00000000-0008-0000-0300-00001C000000}"/>
            </a:ext>
          </a:extLst>
        </xdr:cNvPr>
        <xdr:cNvSpPr/>
      </xdr:nvSpPr>
      <xdr:spPr>
        <a:xfrm>
          <a:off x="9091893" y="1895475"/>
          <a:ext cx="747199" cy="209045"/>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B9A4C14D-23C3-4C72-A5F0-9D6A75757706}"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+72.26%</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0</xdr:col>
      <xdr:colOff>326091</xdr:colOff>
      <xdr:row>10</xdr:row>
      <xdr:rowOff>178735</xdr:rowOff>
    </xdr:from>
    <xdr:to>
      <xdr:col>1</xdr:col>
      <xdr:colOff>480516</xdr:colOff>
      <xdr:row>12</xdr:row>
      <xdr:rowOff>37010</xdr:rowOff>
    </xdr:to>
    <xdr:sp macro="" textlink="'Analysis 1'!$AC$46">
      <xdr:nvSpPr>
        <xdr:cNvPr id="36" name="Rectangle: Rounded Corners 35">
          <a:extLst>
            <a:ext uri="{FF2B5EF4-FFF2-40B4-BE49-F238E27FC236}">
              <a16:creationId xmlns:a16="http://schemas.microsoft.com/office/drawing/2014/main" id="{00000000-0008-0000-0300-000024000000}"/>
            </a:ext>
          </a:extLst>
        </xdr:cNvPr>
        <xdr:cNvSpPr/>
      </xdr:nvSpPr>
      <xdr:spPr>
        <a:xfrm>
          <a:off x="326091" y="1971676"/>
          <a:ext cx="759543" cy="216863"/>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F6139012-595F-4E78-B6B8-17526BF63925}"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+71.50%</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xdr:from>
      <xdr:col>12</xdr:col>
      <xdr:colOff>108137</xdr:colOff>
      <xdr:row>11</xdr:row>
      <xdr:rowOff>43330</xdr:rowOff>
    </xdr:from>
    <xdr:to>
      <xdr:col>13</xdr:col>
      <xdr:colOff>262562</xdr:colOff>
      <xdr:row>12</xdr:row>
      <xdr:rowOff>82180</xdr:rowOff>
    </xdr:to>
    <xdr:sp macro="" textlink="'Analysis 1'!$AC$54">
      <xdr:nvSpPr>
        <xdr:cNvPr id="37" name="Rectangle: Rounded Corners 36">
          <a:extLst>
            <a:ext uri="{FF2B5EF4-FFF2-40B4-BE49-F238E27FC236}">
              <a16:creationId xmlns:a16="http://schemas.microsoft.com/office/drawing/2014/main" id="{00000000-0008-0000-0300-000025000000}"/>
            </a:ext>
          </a:extLst>
        </xdr:cNvPr>
        <xdr:cNvSpPr/>
      </xdr:nvSpPr>
      <xdr:spPr>
        <a:xfrm>
          <a:off x="7369549" y="2015565"/>
          <a:ext cx="759542" cy="218144"/>
        </a:xfrm>
        <a:prstGeom prst="roundRect">
          <a:avLst>
            <a:gd name="adj" fmla="val 8720"/>
          </a:avLst>
        </a:prstGeom>
        <a:solidFill>
          <a:sysClr val="window" lastClr="FFFFFF">
            <a:lumMod val="85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EEDBE6B-3E90-458E-A706-2260DD40E06B}" type="TxLink">
            <a:rPr kumimoji="0" lang="en-US" sz="1100" b="1" i="0" u="none" strike="noStrike" kern="0" cap="none" spc="0" normalizeH="0" baseline="0" noProof="0">
              <a:ln>
                <a:noFill/>
              </a:ln>
              <a:solidFill>
                <a:schemeClr val="tx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+0.15%</a:t>
          </a:fld>
          <a:endParaRPr kumimoji="0" lang="en-US" sz="1100" b="1" i="0" u="none" strike="noStrike" kern="0" cap="none" spc="0" normalizeH="0" baseline="0" noProof="0">
            <a:ln>
              <a:noFill/>
            </a:ln>
            <a:solidFill>
              <a:schemeClr val="tx1"/>
            </a:solidFill>
            <a:effectLst/>
            <a:uLnTx/>
            <a:uFillTx/>
            <a:latin typeface="Calibri"/>
            <a:ea typeface="+mn-ea"/>
            <a:cs typeface="Calibri"/>
          </a:endParaRPr>
        </a:p>
      </xdr:txBody>
    </xdr:sp>
    <xdr:clientData/>
  </xdr:twoCellAnchor>
  <xdr:twoCellAnchor editAs="oneCell">
    <xdr:from>
      <xdr:col>10</xdr:col>
      <xdr:colOff>567019</xdr:colOff>
      <xdr:row>16</xdr:row>
      <xdr:rowOff>3174</xdr:rowOff>
    </xdr:from>
    <xdr:to>
      <xdr:col>13</xdr:col>
      <xdr:colOff>237005</xdr:colOff>
      <xdr:row>26</xdr:row>
      <xdr:rowOff>8030</xdr:rowOff>
    </xdr:to>
    <mc:AlternateContent xmlns:mc="http://schemas.openxmlformats.org/markup-compatibility/2006">
      <mc:Choice xmlns:a14="http://schemas.microsoft.com/office/drawing/2010/main" Requires="a14">
        <xdr:graphicFrame macro="">
          <xdr:nvGraphicFramePr>
            <xdr:cNvPr id="45" name="Month Name 1">
              <a:extLst>
                <a:ext uri="{FF2B5EF4-FFF2-40B4-BE49-F238E27FC236}">
                  <a16:creationId xmlns:a16="http://schemas.microsoft.com/office/drawing/2014/main" id="{00000000-0008-0000-0300-00002D000000}"/>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6615020" y="2871880"/>
              <a:ext cx="1491689" cy="1800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406400</xdr:colOff>
      <xdr:row>18</xdr:row>
      <xdr:rowOff>19050</xdr:rowOff>
    </xdr:from>
    <xdr:to>
      <xdr:col>10</xdr:col>
      <xdr:colOff>120650</xdr:colOff>
      <xdr:row>25</xdr:row>
      <xdr:rowOff>92075</xdr:rowOff>
    </xdr:to>
    <xdr:graphicFrame macro="">
      <xdr:nvGraphicFramePr>
        <xdr:cNvPr id="46" name="Chart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381000</xdr:colOff>
      <xdr:row>16</xdr:row>
      <xdr:rowOff>66675</xdr:rowOff>
    </xdr:from>
    <xdr:to>
      <xdr:col>1</xdr:col>
      <xdr:colOff>565149</xdr:colOff>
      <xdr:row>17</xdr:row>
      <xdr:rowOff>133350</xdr:rowOff>
    </xdr:to>
    <xdr:sp macro="" textlink="">
      <xdr:nvSpPr>
        <xdr:cNvPr id="48" name="Rectangle: Rounded Corners 47">
          <a:extLst>
            <a:ext uri="{FF2B5EF4-FFF2-40B4-BE49-F238E27FC236}">
              <a16:creationId xmlns:a16="http://schemas.microsoft.com/office/drawing/2014/main" id="{00000000-0008-0000-0300-000030000000}"/>
            </a:ext>
          </a:extLst>
        </xdr:cNvPr>
        <xdr:cNvSpPr/>
      </xdr:nvSpPr>
      <xdr:spPr>
        <a:xfrm>
          <a:off x="381000" y="3013075"/>
          <a:ext cx="793749" cy="250825"/>
        </a:xfrm>
        <a:prstGeom prst="roundRect">
          <a:avLst>
            <a:gd name="adj" fmla="val 8720"/>
          </a:avLst>
        </a:prstGeom>
        <a:solidFill>
          <a:schemeClr val="accent1">
            <a:lumMod val="40000"/>
            <a:lumOff val="60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425450</xdr:colOff>
      <xdr:row>19</xdr:row>
      <xdr:rowOff>76200</xdr:rowOff>
    </xdr:from>
    <xdr:to>
      <xdr:col>1</xdr:col>
      <xdr:colOff>600074</xdr:colOff>
      <xdr:row>20</xdr:row>
      <xdr:rowOff>130175</xdr:rowOff>
    </xdr:to>
    <xdr:sp macro="" textlink="$G$34">
      <xdr:nvSpPr>
        <xdr:cNvPr id="50" name="Rectangle: Rounded Corners 49">
          <a:extLst>
            <a:ext uri="{FF2B5EF4-FFF2-40B4-BE49-F238E27FC236}">
              <a16:creationId xmlns:a16="http://schemas.microsoft.com/office/drawing/2014/main" id="{00000000-0008-0000-0300-000032000000}"/>
            </a:ext>
          </a:extLst>
        </xdr:cNvPr>
        <xdr:cNvSpPr/>
      </xdr:nvSpPr>
      <xdr:spPr>
        <a:xfrm>
          <a:off x="425450" y="3514725"/>
          <a:ext cx="784224" cy="234950"/>
        </a:xfrm>
        <a:prstGeom prst="roundRect">
          <a:avLst>
            <a:gd name="adj" fmla="val 8720"/>
          </a:avLst>
        </a:prstGeom>
        <a:no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414BFA6-C9AF-46C8-8AA8-F83C20E67356}"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 </a:t>
          </a:fld>
          <a:endParaRPr kumimoji="0" lang="en-US" sz="11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2</xdr:col>
      <xdr:colOff>57150</xdr:colOff>
      <xdr:row>16</xdr:row>
      <xdr:rowOff>57150</xdr:rowOff>
    </xdr:from>
    <xdr:to>
      <xdr:col>2</xdr:col>
      <xdr:colOff>571500</xdr:colOff>
      <xdr:row>17</xdr:row>
      <xdr:rowOff>123825</xdr:rowOff>
    </xdr:to>
    <xdr:sp macro="" textlink="'Analysis 2'!$I$3">
      <xdr:nvSpPr>
        <xdr:cNvPr id="51" name="Rectangle: Rounded Corners 50">
          <a:extLst>
            <a:ext uri="{FF2B5EF4-FFF2-40B4-BE49-F238E27FC236}">
              <a16:creationId xmlns:a16="http://schemas.microsoft.com/office/drawing/2014/main" id="{00000000-0008-0000-0300-000033000000}"/>
            </a:ext>
          </a:extLst>
        </xdr:cNvPr>
        <xdr:cNvSpPr/>
      </xdr:nvSpPr>
      <xdr:spPr>
        <a:xfrm>
          <a:off x="1276350" y="3003550"/>
          <a:ext cx="51435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8CDC7-66BB-4E0E-8658-E10EACA82128}"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Oct</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23283</xdr:colOff>
      <xdr:row>16</xdr:row>
      <xdr:rowOff>57150</xdr:rowOff>
    </xdr:from>
    <xdr:to>
      <xdr:col>3</xdr:col>
      <xdr:colOff>486833</xdr:colOff>
      <xdr:row>17</xdr:row>
      <xdr:rowOff>123825</xdr:rowOff>
    </xdr:to>
    <xdr:sp macro="" textlink="'Analysis 2'!$I$4">
      <xdr:nvSpPr>
        <xdr:cNvPr id="52" name="Rectangle: Rounded Corners 51">
          <a:extLst>
            <a:ext uri="{FF2B5EF4-FFF2-40B4-BE49-F238E27FC236}">
              <a16:creationId xmlns:a16="http://schemas.microsoft.com/office/drawing/2014/main" id="{00000000-0008-0000-0300-000034000000}"/>
            </a:ext>
          </a:extLst>
        </xdr:cNvPr>
        <xdr:cNvSpPr/>
      </xdr:nvSpPr>
      <xdr:spPr>
        <a:xfrm>
          <a:off x="1852083" y="3003550"/>
          <a:ext cx="46355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83E30C6F-1D35-40A6-9050-7B1A4DA1372B}"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Sep</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545041</xdr:colOff>
      <xdr:row>16</xdr:row>
      <xdr:rowOff>57150</xdr:rowOff>
    </xdr:from>
    <xdr:to>
      <xdr:col>4</xdr:col>
      <xdr:colOff>304800</xdr:colOff>
      <xdr:row>17</xdr:row>
      <xdr:rowOff>120650</xdr:rowOff>
    </xdr:to>
    <xdr:sp macro="" textlink="">
      <xdr:nvSpPr>
        <xdr:cNvPr id="55" name="Rectangle: Rounded Corners 54">
          <a:extLst>
            <a:ext uri="{FF2B5EF4-FFF2-40B4-BE49-F238E27FC236}">
              <a16:creationId xmlns:a16="http://schemas.microsoft.com/office/drawing/2014/main" id="{00000000-0008-0000-0300-000037000000}"/>
            </a:ext>
          </a:extLst>
        </xdr:cNvPr>
        <xdr:cNvSpPr/>
      </xdr:nvSpPr>
      <xdr:spPr>
        <a:xfrm>
          <a:off x="2373841" y="3003550"/>
          <a:ext cx="369359" cy="247650"/>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381000</xdr:colOff>
      <xdr:row>16</xdr:row>
      <xdr:rowOff>57150</xdr:rowOff>
    </xdr:from>
    <xdr:to>
      <xdr:col>5</xdr:col>
      <xdr:colOff>190500</xdr:colOff>
      <xdr:row>17</xdr:row>
      <xdr:rowOff>123825</xdr:rowOff>
    </xdr:to>
    <xdr:sp macro="" textlink="'Analysis 2'!$I$5">
      <xdr:nvSpPr>
        <xdr:cNvPr id="56" name="Rectangle: Rounded Corners 55">
          <a:extLst>
            <a:ext uri="{FF2B5EF4-FFF2-40B4-BE49-F238E27FC236}">
              <a16:creationId xmlns:a16="http://schemas.microsoft.com/office/drawing/2014/main" id="{00000000-0008-0000-0300-000038000000}"/>
            </a:ext>
          </a:extLst>
        </xdr:cNvPr>
        <xdr:cNvSpPr/>
      </xdr:nvSpPr>
      <xdr:spPr>
        <a:xfrm>
          <a:off x="2819400" y="3003550"/>
          <a:ext cx="419100" cy="250825"/>
        </a:xfrm>
        <a:prstGeom prst="roundRect">
          <a:avLst>
            <a:gd name="adj" fmla="val 8720"/>
          </a:avLst>
        </a:prstGeom>
        <a:solidFill>
          <a:srgbClr val="4472C4">
            <a:lumMod val="40000"/>
            <a:lumOff val="60000"/>
          </a:srgb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A830ADB6-D81B-4A9A-8432-155D209E24B0}"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Dec</a:t>
          </a:fld>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581025</xdr:colOff>
      <xdr:row>16</xdr:row>
      <xdr:rowOff>47625</xdr:rowOff>
    </xdr:from>
    <xdr:to>
      <xdr:col>4</xdr:col>
      <xdr:colOff>247650</xdr:colOff>
      <xdr:row>17</xdr:row>
      <xdr:rowOff>76200</xdr:rowOff>
    </xdr:to>
    <xdr:sp macro="" textlink="">
      <xdr:nvSpPr>
        <xdr:cNvPr id="57" name="TextBox 56">
          <a:extLst>
            <a:ext uri="{FF2B5EF4-FFF2-40B4-BE49-F238E27FC236}">
              <a16:creationId xmlns:a16="http://schemas.microsoft.com/office/drawing/2014/main" id="{00000000-0008-0000-0300-000039000000}"/>
            </a:ext>
          </a:extLst>
        </xdr:cNvPr>
        <xdr:cNvSpPr txBox="1"/>
      </xdr:nvSpPr>
      <xdr:spPr>
        <a:xfrm>
          <a:off x="2409825" y="2994025"/>
          <a:ext cx="276225"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&amp;</a:t>
          </a:r>
        </a:p>
      </xdr:txBody>
    </xdr:sp>
    <xdr:clientData/>
  </xdr:twoCellAnchor>
  <xdr:twoCellAnchor>
    <xdr:from>
      <xdr:col>5</xdr:col>
      <xdr:colOff>282575</xdr:colOff>
      <xdr:row>16</xdr:row>
      <xdr:rowOff>66675</xdr:rowOff>
    </xdr:from>
    <xdr:to>
      <xdr:col>8</xdr:col>
      <xdr:colOff>120650</xdr:colOff>
      <xdr:row>18</xdr:row>
      <xdr:rowOff>76200</xdr:rowOff>
    </xdr:to>
    <xdr:sp macro="" textlink="">
      <xdr:nvSpPr>
        <xdr:cNvPr id="1031" name="Text Box 7">
          <a:extLst>
            <a:ext uri="{FF2B5EF4-FFF2-40B4-BE49-F238E27FC236}">
              <a16:creationId xmlns:a16="http://schemas.microsoft.com/office/drawing/2014/main" id="{00000000-0008-0000-0300-000007040000}"/>
            </a:ext>
          </a:extLst>
        </xdr:cNvPr>
        <xdr:cNvSpPr txBox="1">
          <a:spLocks noChangeArrowheads="1"/>
        </xdr:cNvSpPr>
      </xdr:nvSpPr>
      <xdr:spPr bwMode="auto">
        <a:xfrm>
          <a:off x="3330575" y="3013075"/>
          <a:ext cx="1666875" cy="37782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Collectively accounted for </a:t>
          </a:r>
        </a:p>
      </xdr:txBody>
    </xdr:sp>
    <xdr:clientData/>
  </xdr:twoCellAnchor>
  <xdr:twoCellAnchor>
    <xdr:from>
      <xdr:col>7</xdr:col>
      <xdr:colOff>552450</xdr:colOff>
      <xdr:row>16</xdr:row>
      <xdr:rowOff>19050</xdr:rowOff>
    </xdr:from>
    <xdr:to>
      <xdr:col>9</xdr:col>
      <xdr:colOff>285750</xdr:colOff>
      <xdr:row>18</xdr:row>
      <xdr:rowOff>28575</xdr:rowOff>
    </xdr:to>
    <xdr:sp macro="" textlink="'Analysis 2'!$H$8">
      <xdr:nvSpPr>
        <xdr:cNvPr id="58" name="Text Box 7">
          <a:extLst>
            <a:ext uri="{FF2B5EF4-FFF2-40B4-BE49-F238E27FC236}">
              <a16:creationId xmlns:a16="http://schemas.microsoft.com/office/drawing/2014/main" id="{00000000-0008-0000-0300-00003A000000}"/>
            </a:ext>
          </a:extLst>
        </xdr:cNvPr>
        <xdr:cNvSpPr txBox="1">
          <a:spLocks noChangeArrowheads="1"/>
        </xdr:cNvSpPr>
      </xdr:nvSpPr>
      <xdr:spPr bwMode="auto">
        <a:xfrm>
          <a:off x="4819650" y="2965450"/>
          <a:ext cx="952500" cy="377825"/>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5DD5AEC1-48B9-42CF-BB04-EC41B60E7766}" type="TxLink">
            <a:rPr kumimoji="0" lang="en-US" sz="16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35.5%</a:t>
          </a:fld>
          <a:endPar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8</xdr:col>
      <xdr:colOff>581025</xdr:colOff>
      <xdr:row>16</xdr:row>
      <xdr:rowOff>76200</xdr:rowOff>
    </xdr:from>
    <xdr:to>
      <xdr:col>10</xdr:col>
      <xdr:colOff>473075</xdr:colOff>
      <xdr:row>18</xdr:row>
      <xdr:rowOff>82550</xdr:rowOff>
    </xdr:to>
    <xdr:sp macro="" textlink="">
      <xdr:nvSpPr>
        <xdr:cNvPr id="59" name="Text Box 7">
          <a:extLst>
            <a:ext uri="{FF2B5EF4-FFF2-40B4-BE49-F238E27FC236}">
              <a16:creationId xmlns:a16="http://schemas.microsoft.com/office/drawing/2014/main" id="{00000000-0008-0000-0300-00003B000000}"/>
            </a:ext>
          </a:extLst>
        </xdr:cNvPr>
        <xdr:cNvSpPr txBox="1">
          <a:spLocks noChangeArrowheads="1"/>
        </xdr:cNvSpPr>
      </xdr:nvSpPr>
      <xdr:spPr bwMode="auto">
        <a:xfrm>
          <a:off x="5457825" y="3022600"/>
          <a:ext cx="1111250" cy="37465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434975</xdr:colOff>
      <xdr:row>16</xdr:row>
      <xdr:rowOff>57150</xdr:rowOff>
    </xdr:from>
    <xdr:to>
      <xdr:col>1</xdr:col>
      <xdr:colOff>539750</xdr:colOff>
      <xdr:row>17</xdr:row>
      <xdr:rowOff>152400</xdr:rowOff>
    </xdr:to>
    <xdr:sp macro="" textlink="'Analysis 2'!G10">
      <xdr:nvSpPr>
        <xdr:cNvPr id="60" name="TextBox 59">
          <a:extLst>
            <a:ext uri="{FF2B5EF4-FFF2-40B4-BE49-F238E27FC236}">
              <a16:creationId xmlns:a16="http://schemas.microsoft.com/office/drawing/2014/main" id="{00000000-0008-0000-0300-00003C000000}"/>
            </a:ext>
          </a:extLst>
        </xdr:cNvPr>
        <xdr:cNvSpPr txBox="1"/>
      </xdr:nvSpPr>
      <xdr:spPr>
        <a:xfrm>
          <a:off x="434975" y="3003550"/>
          <a:ext cx="71437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3E920C-2BAB-4853-BA47-302582E2BE20}" type="TxLink">
            <a:rPr lang="en-US" sz="1100" b="1" i="0" u="none" strike="noStrike">
              <a:solidFill>
                <a:srgbClr val="000000"/>
              </a:solidFill>
              <a:latin typeface="Calibri"/>
              <a:cs typeface="Calibri"/>
            </a:rPr>
            <a:pPr/>
            <a:t>In 2007</a:t>
          </a:fld>
          <a:endParaRPr lang="en-US" sz="1100" b="1"/>
        </a:p>
      </xdr:txBody>
    </xdr:sp>
    <xdr:clientData/>
  </xdr:twoCellAnchor>
  <xdr:twoCellAnchor>
    <xdr:from>
      <xdr:col>14</xdr:col>
      <xdr:colOff>8030</xdr:colOff>
      <xdr:row>18</xdr:row>
      <xdr:rowOff>134471</xdr:rowOff>
    </xdr:from>
    <xdr:to>
      <xdr:col>22</xdr:col>
      <xdr:colOff>201706</xdr:colOff>
      <xdr:row>25</xdr:row>
      <xdr:rowOff>152026</xdr:rowOff>
    </xdr:to>
    <xdr:graphicFrame macro="">
      <xdr:nvGraphicFramePr>
        <xdr:cNvPr id="22" name="Chart 21">
          <a:extLst>
            <a:ext uri="{FF2B5EF4-FFF2-40B4-BE49-F238E27FC236}">
              <a16:creationId xmlns:a16="http://schemas.microsoft.com/office/drawing/2014/main" id="{598CC874-B3A5-4D95-9FF6-BFA4ABB96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515470</xdr:colOff>
      <xdr:row>16</xdr:row>
      <xdr:rowOff>150533</xdr:rowOff>
    </xdr:from>
    <xdr:to>
      <xdr:col>19</xdr:col>
      <xdr:colOff>245595</xdr:colOff>
      <xdr:row>18</xdr:row>
      <xdr:rowOff>169583</xdr:rowOff>
    </xdr:to>
    <xdr:sp macro="" textlink="'Analysis 2'!$Q$15">
      <xdr:nvSpPr>
        <xdr:cNvPr id="32" name="Text Box 7">
          <a:extLst>
            <a:ext uri="{FF2B5EF4-FFF2-40B4-BE49-F238E27FC236}">
              <a16:creationId xmlns:a16="http://schemas.microsoft.com/office/drawing/2014/main" id="{E663AEA1-87F3-4AAB-A7B3-04E2E8DDE3FA}"/>
            </a:ext>
          </a:extLst>
        </xdr:cNvPr>
        <xdr:cNvSpPr txBox="1">
          <a:spLocks noChangeArrowheads="1"/>
        </xdr:cNvSpPr>
      </xdr:nvSpPr>
      <xdr:spPr bwMode="auto">
        <a:xfrm>
          <a:off x="10802470" y="3019239"/>
          <a:ext cx="940360" cy="377638"/>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6D194125-F09C-484D-A5F8-E4D0D93ECFD6}" type="TxLink">
            <a:rPr kumimoji="0" lang="en-US" sz="1600" b="1" i="0" u="none" strike="noStrike" kern="0" cap="none" spc="0" normalizeH="0" baseline="0" noProof="0" smtClean="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47.0%</a:t>
          </a:fld>
          <a:endPar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14</xdr:col>
      <xdr:colOff>94502</xdr:colOff>
      <xdr:row>17</xdr:row>
      <xdr:rowOff>22412</xdr:rowOff>
    </xdr:from>
    <xdr:to>
      <xdr:col>18</xdr:col>
      <xdr:colOff>204880</xdr:colOff>
      <xdr:row>19</xdr:row>
      <xdr:rowOff>31937</xdr:rowOff>
    </xdr:to>
    <xdr:sp macro="" textlink="">
      <xdr:nvSpPr>
        <xdr:cNvPr id="38" name="Text Box 7">
          <a:extLst>
            <a:ext uri="{FF2B5EF4-FFF2-40B4-BE49-F238E27FC236}">
              <a16:creationId xmlns:a16="http://schemas.microsoft.com/office/drawing/2014/main" id="{0E5BA3FC-680A-496F-91DA-2F300B0D3FB2}"/>
            </a:ext>
          </a:extLst>
        </xdr:cNvPr>
        <xdr:cNvSpPr txBox="1">
          <a:spLocks noChangeArrowheads="1"/>
        </xdr:cNvSpPr>
      </xdr:nvSpPr>
      <xdr:spPr bwMode="auto">
        <a:xfrm>
          <a:off x="8566149" y="3070412"/>
          <a:ext cx="2530849" cy="368113"/>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The Highlighted Weekdays contributed </a:t>
          </a:r>
        </a:p>
      </xdr:txBody>
    </xdr:sp>
    <xdr:clientData/>
  </xdr:twoCellAnchor>
  <xdr:twoCellAnchor>
    <xdr:from>
      <xdr:col>18</xdr:col>
      <xdr:colOff>552262</xdr:colOff>
      <xdr:row>17</xdr:row>
      <xdr:rowOff>25587</xdr:rowOff>
    </xdr:from>
    <xdr:to>
      <xdr:col>20</xdr:col>
      <xdr:colOff>447487</xdr:colOff>
      <xdr:row>19</xdr:row>
      <xdr:rowOff>25587</xdr:rowOff>
    </xdr:to>
    <xdr:sp macro="" textlink="">
      <xdr:nvSpPr>
        <xdr:cNvPr id="43" name="Text Box 7">
          <a:extLst>
            <a:ext uri="{FF2B5EF4-FFF2-40B4-BE49-F238E27FC236}">
              <a16:creationId xmlns:a16="http://schemas.microsoft.com/office/drawing/2014/main" id="{F5342DE8-4453-4276-8AEA-9ACAF7B5020B}"/>
            </a:ext>
          </a:extLst>
        </xdr:cNvPr>
        <xdr:cNvSpPr txBox="1">
          <a:spLocks noChangeArrowheads="1"/>
        </xdr:cNvSpPr>
      </xdr:nvSpPr>
      <xdr:spPr bwMode="auto">
        <a:xfrm>
          <a:off x="11444380" y="3073587"/>
          <a:ext cx="1105460"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Calibri"/>
              <a:cs typeface="Calibri"/>
            </a:rPr>
            <a:t>of Total </a:t>
          </a:r>
          <a:r>
            <a:rPr kumimoji="0" lang="en-US" sz="11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0</xdr:col>
      <xdr:colOff>377828</xdr:colOff>
      <xdr:row>26</xdr:row>
      <xdr:rowOff>81615</xdr:rowOff>
    </xdr:from>
    <xdr:to>
      <xdr:col>5</xdr:col>
      <xdr:colOff>198531</xdr:colOff>
      <xdr:row>39</xdr:row>
      <xdr:rowOff>18982</xdr:rowOff>
    </xdr:to>
    <xdr:graphicFrame macro="">
      <xdr:nvGraphicFramePr>
        <xdr:cNvPr id="67" name="Chart 66">
          <a:extLst>
            <a:ext uri="{FF2B5EF4-FFF2-40B4-BE49-F238E27FC236}">
              <a16:creationId xmlns:a16="http://schemas.microsoft.com/office/drawing/2014/main" id="{34EF1179-A1DE-4263-9569-566CCCA81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476997</xdr:colOff>
      <xdr:row>28</xdr:row>
      <xdr:rowOff>134470</xdr:rowOff>
    </xdr:from>
    <xdr:to>
      <xdr:col>4</xdr:col>
      <xdr:colOff>37154</xdr:colOff>
      <xdr:row>36</xdr:row>
      <xdr:rowOff>72091</xdr:rowOff>
    </xdr:to>
    <xdr:sp macro="" textlink="">
      <xdr:nvSpPr>
        <xdr:cNvPr id="69" name="Oval 68">
          <a:extLst>
            <a:ext uri="{FF2B5EF4-FFF2-40B4-BE49-F238E27FC236}">
              <a16:creationId xmlns:a16="http://schemas.microsoft.com/office/drawing/2014/main" id="{DC906BF3-C20F-FC4E-C88A-2F3C0F7756AB}"/>
            </a:ext>
          </a:extLst>
        </xdr:cNvPr>
        <xdr:cNvSpPr/>
      </xdr:nvSpPr>
      <xdr:spPr>
        <a:xfrm>
          <a:off x="1082115" y="5154705"/>
          <a:ext cx="1375510" cy="137197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212911</xdr:colOff>
      <xdr:row>27</xdr:row>
      <xdr:rowOff>145677</xdr:rowOff>
    </xdr:from>
    <xdr:to>
      <xdr:col>6</xdr:col>
      <xdr:colOff>512295</xdr:colOff>
      <xdr:row>29</xdr:row>
      <xdr:rowOff>94090</xdr:rowOff>
    </xdr:to>
    <xdr:sp macro="" textlink="'Analysis 2'!$Y$10">
      <xdr:nvSpPr>
        <xdr:cNvPr id="70" name="TextBox 69">
          <a:extLst>
            <a:ext uri="{FF2B5EF4-FFF2-40B4-BE49-F238E27FC236}">
              <a16:creationId xmlns:a16="http://schemas.microsoft.com/office/drawing/2014/main" id="{1DB998E3-D805-410E-B23B-7A6F8BA99698}"/>
            </a:ext>
          </a:extLst>
        </xdr:cNvPr>
        <xdr:cNvSpPr txBox="1"/>
      </xdr:nvSpPr>
      <xdr:spPr>
        <a:xfrm>
          <a:off x="2633382" y="4986618"/>
          <a:ext cx="1509619" cy="30700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9752F15-649D-4BD2-9E28-BD756C6CDB72}" type="TxLink">
            <a:rPr kumimoji="0" lang="en-US" sz="1100" b="1" i="0" u="none" strike="noStrike" kern="0" cap="none" spc="0" normalizeH="0" baseline="0" noProof="0">
              <a:ln>
                <a:noFill/>
              </a:ln>
              <a:solidFill>
                <a:srgbClr val="000000"/>
              </a:solidFill>
              <a:effectLst/>
              <a:uLnTx/>
              <a:uFillTx/>
              <a:latin typeface="Calibri"/>
              <a:ea typeface="+mn-ea"/>
              <a:cs typeface="Calibri"/>
            </a:rPr>
            <a:t>WEEKDAY makes up</a:t>
          </a:fld>
          <a:endParaRPr kumimoji="0" lang="en-US" sz="20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590736</xdr:colOff>
      <xdr:row>28</xdr:row>
      <xdr:rowOff>172945</xdr:rowOff>
    </xdr:from>
    <xdr:to>
      <xdr:col>6</xdr:col>
      <xdr:colOff>302558</xdr:colOff>
      <xdr:row>30</xdr:row>
      <xdr:rowOff>118182</xdr:rowOff>
    </xdr:to>
    <xdr:sp macro="" textlink="'Analysis 2'!$Y$9">
      <xdr:nvSpPr>
        <xdr:cNvPr id="71" name="TextBox 70">
          <a:extLst>
            <a:ext uri="{FF2B5EF4-FFF2-40B4-BE49-F238E27FC236}">
              <a16:creationId xmlns:a16="http://schemas.microsoft.com/office/drawing/2014/main" id="{0E4C346F-E11C-43AF-8DF4-16145EBFF36B}"/>
            </a:ext>
          </a:extLst>
        </xdr:cNvPr>
        <xdr:cNvSpPr txBox="1"/>
      </xdr:nvSpPr>
      <xdr:spPr>
        <a:xfrm>
          <a:off x="3011207" y="5193180"/>
          <a:ext cx="922057" cy="303826"/>
        </a:xfrm>
        <a:prstGeom prst="rect">
          <a:avLst/>
        </a:prstGeom>
        <a:noFill/>
        <a:ln w="9525" cmpd="sng">
          <a:noFill/>
        </a:ln>
        <a:effectLst/>
      </xdr:spPr>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fld id="{6421A053-7FC5-483C-9EEE-A7F582A9A0E4}" type="TxLink">
            <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a:pPr>
            <a:t>74.9%</a:t>
          </a:fld>
          <a:endParaRPr kumimoji="0" lang="en-US" sz="1800" b="1" i="0" u="none" strike="noStrike" kern="0" cap="none" spc="0" normalizeH="0" baseline="0" noProof="0">
            <a:ln>
              <a:noFill/>
            </a:ln>
            <a:solidFill>
              <a:schemeClr val="accent1">
                <a:lumMod val="75000"/>
              </a:schemeClr>
            </a:solidFill>
            <a:effectLst/>
            <a:uLnTx/>
            <a:uFillTx/>
            <a:latin typeface="Calibri"/>
            <a:ea typeface="+mn-ea"/>
            <a:cs typeface="Calibri"/>
          </a:endParaRPr>
        </a:p>
      </xdr:txBody>
    </xdr:sp>
    <xdr:clientData/>
  </xdr:twoCellAnchor>
  <xdr:twoCellAnchor>
    <xdr:from>
      <xdr:col>4</xdr:col>
      <xdr:colOff>504263</xdr:colOff>
      <xdr:row>30</xdr:row>
      <xdr:rowOff>171263</xdr:rowOff>
    </xdr:from>
    <xdr:to>
      <xdr:col>6</xdr:col>
      <xdr:colOff>402663</xdr:colOff>
      <xdr:row>32</xdr:row>
      <xdr:rowOff>171263</xdr:rowOff>
    </xdr:to>
    <xdr:sp macro="" textlink="">
      <xdr:nvSpPr>
        <xdr:cNvPr id="77" name="Text Box 7">
          <a:extLst>
            <a:ext uri="{FF2B5EF4-FFF2-40B4-BE49-F238E27FC236}">
              <a16:creationId xmlns:a16="http://schemas.microsoft.com/office/drawing/2014/main" id="{8206D42A-6C15-409F-8355-524FC749B2BC}"/>
            </a:ext>
          </a:extLst>
        </xdr:cNvPr>
        <xdr:cNvSpPr txBox="1">
          <a:spLocks noChangeArrowheads="1"/>
        </xdr:cNvSpPr>
      </xdr:nvSpPr>
      <xdr:spPr bwMode="auto">
        <a:xfrm>
          <a:off x="2924734" y="5550087"/>
          <a:ext cx="1108635"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of Total </a:t>
          </a:r>
          <a:r>
            <a:rPr kumimoji="0" lang="en-US" sz="1200" b="1" i="0" u="none" strike="noStrike" kern="0" cap="none" spc="0" normalizeH="0" baseline="0" noProof="0">
              <a:ln>
                <a:noFill/>
              </a:ln>
              <a:solidFill>
                <a:srgbClr val="000000"/>
              </a:solidFill>
              <a:effectLst/>
              <a:uLnTx/>
              <a:uFillTx/>
              <a:latin typeface="Calibri"/>
              <a:cs typeface="Calibri"/>
            </a:rPr>
            <a:t>Profit</a:t>
          </a:r>
        </a:p>
      </xdr:txBody>
    </xdr:sp>
    <xdr:clientData/>
  </xdr:twoCellAnchor>
  <xdr:twoCellAnchor>
    <xdr:from>
      <xdr:col>7</xdr:col>
      <xdr:colOff>200026</xdr:colOff>
      <xdr:row>26</xdr:row>
      <xdr:rowOff>164916</xdr:rowOff>
    </xdr:from>
    <xdr:to>
      <xdr:col>15</xdr:col>
      <xdr:colOff>582706</xdr:colOff>
      <xdr:row>39</xdr:row>
      <xdr:rowOff>33618</xdr:rowOff>
    </xdr:to>
    <xdr:sp macro="" textlink="">
      <xdr:nvSpPr>
        <xdr:cNvPr id="81" name="Rectangle: Rounded Corners 80">
          <a:extLst>
            <a:ext uri="{FF2B5EF4-FFF2-40B4-BE49-F238E27FC236}">
              <a16:creationId xmlns:a16="http://schemas.microsoft.com/office/drawing/2014/main" id="{E9A3D489-6661-49D8-943B-29B4CF4DECC4}"/>
            </a:ext>
          </a:extLst>
        </xdr:cNvPr>
        <xdr:cNvSpPr/>
      </xdr:nvSpPr>
      <xdr:spPr>
        <a:xfrm>
          <a:off x="4435850" y="4826563"/>
          <a:ext cx="5223621" cy="2199526"/>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465788</xdr:colOff>
      <xdr:row>30</xdr:row>
      <xdr:rowOff>49875</xdr:rowOff>
    </xdr:from>
    <xdr:to>
      <xdr:col>9</xdr:col>
      <xdr:colOff>288118</xdr:colOff>
      <xdr:row>36</xdr:row>
      <xdr:rowOff>112059</xdr:rowOff>
    </xdr:to>
    <xdr:sp macro="" textlink="">
      <xdr:nvSpPr>
        <xdr:cNvPr id="84" name="Rectangle: Rounded Corners 83">
          <a:extLst>
            <a:ext uri="{FF2B5EF4-FFF2-40B4-BE49-F238E27FC236}">
              <a16:creationId xmlns:a16="http://schemas.microsoft.com/office/drawing/2014/main" id="{AB98BE4A-4898-4301-97B5-F3406E71CFCD}"/>
            </a:ext>
          </a:extLst>
        </xdr:cNvPr>
        <xdr:cNvSpPr/>
      </xdr:nvSpPr>
      <xdr:spPr>
        <a:xfrm>
          <a:off x="4701612" y="5428699"/>
          <a:ext cx="1032565" cy="1137948"/>
        </a:xfrm>
        <a:prstGeom prst="roundRect">
          <a:avLst>
            <a:gd name="adj" fmla="val 5807"/>
          </a:avLst>
        </a:prstGeom>
        <a:solidFill>
          <a:srgbClr val="E4DDE7"/>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482784</xdr:colOff>
      <xdr:row>30</xdr:row>
      <xdr:rowOff>40221</xdr:rowOff>
    </xdr:from>
    <xdr:to>
      <xdr:col>11</xdr:col>
      <xdr:colOff>315544</xdr:colOff>
      <xdr:row>36</xdr:row>
      <xdr:rowOff>110508</xdr:rowOff>
    </xdr:to>
    <xdr:sp macro="" textlink="">
      <xdr:nvSpPr>
        <xdr:cNvPr id="85" name="Rectangle: Rounded Corners 84">
          <a:extLst>
            <a:ext uri="{FF2B5EF4-FFF2-40B4-BE49-F238E27FC236}">
              <a16:creationId xmlns:a16="http://schemas.microsoft.com/office/drawing/2014/main" id="{564E386C-861B-4955-8AD2-31EC59897D74}"/>
            </a:ext>
          </a:extLst>
        </xdr:cNvPr>
        <xdr:cNvSpPr/>
      </xdr:nvSpPr>
      <xdr:spPr>
        <a:xfrm>
          <a:off x="5928843" y="5419045"/>
          <a:ext cx="1042995" cy="1146051"/>
        </a:xfrm>
        <a:prstGeom prst="roundRect">
          <a:avLst>
            <a:gd name="adj" fmla="val 5807"/>
          </a:avLst>
        </a:prstGeom>
        <a:solidFill>
          <a:srgbClr val="B4C7E7"/>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477555</xdr:colOff>
      <xdr:row>30</xdr:row>
      <xdr:rowOff>27268</xdr:rowOff>
    </xdr:from>
    <xdr:to>
      <xdr:col>13</xdr:col>
      <xdr:colOff>296867</xdr:colOff>
      <xdr:row>36</xdr:row>
      <xdr:rowOff>108414</xdr:rowOff>
    </xdr:to>
    <xdr:sp macro="" textlink="">
      <xdr:nvSpPr>
        <xdr:cNvPr id="86" name="Rectangle: Rounded Corners 85">
          <a:extLst>
            <a:ext uri="{FF2B5EF4-FFF2-40B4-BE49-F238E27FC236}">
              <a16:creationId xmlns:a16="http://schemas.microsoft.com/office/drawing/2014/main" id="{78DEF10E-5BA1-4A2F-97F2-971FFC637ABD}"/>
            </a:ext>
          </a:extLst>
        </xdr:cNvPr>
        <xdr:cNvSpPr/>
      </xdr:nvSpPr>
      <xdr:spPr>
        <a:xfrm>
          <a:off x="7133849" y="5406092"/>
          <a:ext cx="1029547" cy="1156910"/>
        </a:xfrm>
        <a:prstGeom prst="roundRect">
          <a:avLst>
            <a:gd name="adj" fmla="val 5807"/>
          </a:avLst>
        </a:prstGeom>
        <a:solidFill>
          <a:schemeClr val="bg1"/>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13</xdr:col>
      <xdr:colOff>478677</xdr:colOff>
      <xdr:row>30</xdr:row>
      <xdr:rowOff>27268</xdr:rowOff>
    </xdr:from>
    <xdr:to>
      <xdr:col>15</xdr:col>
      <xdr:colOff>273796</xdr:colOff>
      <xdr:row>36</xdr:row>
      <xdr:rowOff>108414</xdr:rowOff>
    </xdr:to>
    <xdr:sp macro="" textlink="">
      <xdr:nvSpPr>
        <xdr:cNvPr id="87" name="Rectangle: Rounded Corners 86">
          <a:extLst>
            <a:ext uri="{FF2B5EF4-FFF2-40B4-BE49-F238E27FC236}">
              <a16:creationId xmlns:a16="http://schemas.microsoft.com/office/drawing/2014/main" id="{57C62BEE-A10A-4F1D-97B2-BD8ED84F8A82}"/>
            </a:ext>
          </a:extLst>
        </xdr:cNvPr>
        <xdr:cNvSpPr/>
      </xdr:nvSpPr>
      <xdr:spPr>
        <a:xfrm>
          <a:off x="8345206" y="5406092"/>
          <a:ext cx="1005355" cy="1156910"/>
        </a:xfrm>
        <a:prstGeom prst="roundRect">
          <a:avLst>
            <a:gd name="adj" fmla="val 5807"/>
          </a:avLst>
        </a:prstGeom>
        <a:solidFill>
          <a:srgbClr val="F6CEE9"/>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544234</xdr:colOff>
      <xdr:row>35</xdr:row>
      <xdr:rowOff>24094</xdr:rowOff>
    </xdr:from>
    <xdr:to>
      <xdr:col>15</xdr:col>
      <xdr:colOff>445059</xdr:colOff>
      <xdr:row>37</xdr:row>
      <xdr:rowOff>164703</xdr:rowOff>
    </xdr:to>
    <xdr:sp macro="" textlink="">
      <xdr:nvSpPr>
        <xdr:cNvPr id="88" name="Oval 87">
          <a:extLst>
            <a:ext uri="{FF2B5EF4-FFF2-40B4-BE49-F238E27FC236}">
              <a16:creationId xmlns:a16="http://schemas.microsoft.com/office/drawing/2014/main" id="{0081B7CE-0C24-48FD-AD09-B6A7D7B0AB1B}"/>
            </a:ext>
          </a:extLst>
        </xdr:cNvPr>
        <xdr:cNvSpPr/>
      </xdr:nvSpPr>
      <xdr:spPr>
        <a:xfrm>
          <a:off x="9015881" y="6299388"/>
          <a:ext cx="505943" cy="499197"/>
        </a:xfrm>
        <a:prstGeom prst="ellipse">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8</xdr:col>
      <xdr:colOff>531347</xdr:colOff>
      <xdr:row>35</xdr:row>
      <xdr:rowOff>41649</xdr:rowOff>
    </xdr:from>
    <xdr:to>
      <xdr:col>9</xdr:col>
      <xdr:colOff>425822</xdr:colOff>
      <xdr:row>38</xdr:row>
      <xdr:rowOff>18839</xdr:rowOff>
    </xdr:to>
    <xdr:sp macro="" textlink="">
      <xdr:nvSpPr>
        <xdr:cNvPr id="91" name="Oval 90">
          <a:extLst>
            <a:ext uri="{FF2B5EF4-FFF2-40B4-BE49-F238E27FC236}">
              <a16:creationId xmlns:a16="http://schemas.microsoft.com/office/drawing/2014/main" id="{84F66AD1-C52A-4277-AFDC-42BFADA72927}"/>
            </a:ext>
          </a:extLst>
        </xdr:cNvPr>
        <xdr:cNvSpPr/>
      </xdr:nvSpPr>
      <xdr:spPr>
        <a:xfrm>
          <a:off x="5372288" y="6316943"/>
          <a:ext cx="499593" cy="515072"/>
        </a:xfrm>
        <a:prstGeom prst="ellipse">
          <a:avLst/>
        </a:prstGeom>
        <a:solidFill>
          <a:schemeClr val="bg1">
            <a:lumMod val="50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522943</xdr:colOff>
      <xdr:row>35</xdr:row>
      <xdr:rowOff>43330</xdr:rowOff>
    </xdr:from>
    <xdr:to>
      <xdr:col>11</xdr:col>
      <xdr:colOff>430118</xdr:colOff>
      <xdr:row>38</xdr:row>
      <xdr:rowOff>4645</xdr:rowOff>
    </xdr:to>
    <xdr:sp macro="" textlink="">
      <xdr:nvSpPr>
        <xdr:cNvPr id="92" name="Oval 91">
          <a:extLst>
            <a:ext uri="{FF2B5EF4-FFF2-40B4-BE49-F238E27FC236}">
              <a16:creationId xmlns:a16="http://schemas.microsoft.com/office/drawing/2014/main" id="{CCAC6599-A1B1-4C24-8F15-FDF985DDF148}"/>
            </a:ext>
          </a:extLst>
        </xdr:cNvPr>
        <xdr:cNvSpPr/>
      </xdr:nvSpPr>
      <xdr:spPr>
        <a:xfrm>
          <a:off x="6574119" y="6318624"/>
          <a:ext cx="512293" cy="499197"/>
        </a:xfrm>
        <a:prstGeom prst="ellipse">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539938</xdr:colOff>
      <xdr:row>35</xdr:row>
      <xdr:rowOff>24094</xdr:rowOff>
    </xdr:from>
    <xdr:to>
      <xdr:col>13</xdr:col>
      <xdr:colOff>431239</xdr:colOff>
      <xdr:row>37</xdr:row>
      <xdr:rowOff>171053</xdr:rowOff>
    </xdr:to>
    <xdr:sp macro="" textlink="">
      <xdr:nvSpPr>
        <xdr:cNvPr id="93" name="Oval 92">
          <a:extLst>
            <a:ext uri="{FF2B5EF4-FFF2-40B4-BE49-F238E27FC236}">
              <a16:creationId xmlns:a16="http://schemas.microsoft.com/office/drawing/2014/main" id="{EC69A1F9-4D67-4C5D-A24E-2519D5941A42}"/>
            </a:ext>
          </a:extLst>
        </xdr:cNvPr>
        <xdr:cNvSpPr/>
      </xdr:nvSpPr>
      <xdr:spPr>
        <a:xfrm>
          <a:off x="7801350" y="6299388"/>
          <a:ext cx="496418" cy="505547"/>
        </a:xfrm>
        <a:prstGeom prst="ellipse">
          <a:avLst/>
        </a:prstGeom>
        <a:solidFill>
          <a:schemeClr val="bg1">
            <a:lumMod val="50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7</xdr:col>
      <xdr:colOff>537883</xdr:colOff>
      <xdr:row>31</xdr:row>
      <xdr:rowOff>105708</xdr:rowOff>
    </xdr:from>
    <xdr:to>
      <xdr:col>9</xdr:col>
      <xdr:colOff>313496</xdr:colOff>
      <xdr:row>33</xdr:row>
      <xdr:rowOff>28760</xdr:rowOff>
    </xdr:to>
    <xdr:sp macro="" textlink="'Analysis 2'!$AF$4">
      <xdr:nvSpPr>
        <xdr:cNvPr id="94" name="Text Box 7">
          <a:extLst>
            <a:ext uri="{FF2B5EF4-FFF2-40B4-BE49-F238E27FC236}">
              <a16:creationId xmlns:a16="http://schemas.microsoft.com/office/drawing/2014/main" id="{23473BA4-B765-49A1-B770-4BF2EE8BACFF}"/>
            </a:ext>
          </a:extLst>
        </xdr:cNvPr>
        <xdr:cNvSpPr txBox="1">
          <a:spLocks noChangeArrowheads="1"/>
        </xdr:cNvSpPr>
      </xdr:nvSpPr>
      <xdr:spPr bwMode="auto">
        <a:xfrm>
          <a:off x="4773707" y="5663826"/>
          <a:ext cx="985848" cy="28164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1D83EF00-6BE9-4975-A574-0E4D92484C64}" type="TxLink">
            <a:rPr kumimoji="0" lang="en-US" sz="1800" b="1" i="0" u="none" strike="noStrike" kern="0" cap="none" spc="0" normalizeH="0" baseline="0" noProof="0">
              <a:ln>
                <a:noFill/>
              </a:ln>
              <a:solidFill>
                <a:sysClr val="windowText" lastClr="000000"/>
              </a:solidFill>
              <a:effectLst/>
              <a:uLnTx/>
              <a:uFillTx/>
              <a:latin typeface="Calibri"/>
              <a:ea typeface="+mn-ea"/>
              <a:cs typeface="Calibri"/>
            </a:rPr>
            <a:t> $2.54 M</a:t>
          </a:fld>
          <a:endParaRPr kumimoji="0" lang="en-US" sz="1800" b="1"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9</xdr:col>
      <xdr:colOff>570938</xdr:colOff>
      <xdr:row>31</xdr:row>
      <xdr:rowOff>123264</xdr:rowOff>
    </xdr:from>
    <xdr:to>
      <xdr:col>11</xdr:col>
      <xdr:colOff>358588</xdr:colOff>
      <xdr:row>33</xdr:row>
      <xdr:rowOff>39966</xdr:rowOff>
    </xdr:to>
    <xdr:sp macro="" textlink="'Analysis 2'!$AF$5">
      <xdr:nvSpPr>
        <xdr:cNvPr id="95" name="Text Box 7">
          <a:extLst>
            <a:ext uri="{FF2B5EF4-FFF2-40B4-BE49-F238E27FC236}">
              <a16:creationId xmlns:a16="http://schemas.microsoft.com/office/drawing/2014/main" id="{37C43F21-26D1-45C8-A918-89C86C703AC2}"/>
            </a:ext>
          </a:extLst>
        </xdr:cNvPr>
        <xdr:cNvSpPr txBox="1">
          <a:spLocks noChangeArrowheads="1"/>
        </xdr:cNvSpPr>
      </xdr:nvSpPr>
      <xdr:spPr bwMode="auto">
        <a:xfrm>
          <a:off x="6016997" y="5681382"/>
          <a:ext cx="997885"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3EA7FC69-F5BE-4F84-84F4-40A2991637C6}" type="TxLink">
            <a:rPr kumimoji="0" lang="en-US" sz="1800" b="1" i="0" u="none" strike="noStrike" kern="0" cap="none" spc="0" normalizeH="0" baseline="0" noProof="0">
              <a:ln>
                <a:noFill/>
              </a:ln>
              <a:solidFill>
                <a:sysClr val="windowText" lastClr="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$2.50 M</a:t>
          </a:fld>
          <a:endParaRPr kumimoji="0" lang="en-US" sz="1800" b="1" i="0" u="none" strike="noStrike" kern="0" cap="none" spc="0" normalizeH="0" baseline="0" noProof="0">
            <a:ln>
              <a:noFill/>
            </a:ln>
            <a:solidFill>
              <a:sysClr val="windowText" lastClr="000000"/>
            </a:solidFill>
            <a:effectLst/>
            <a:uLnTx/>
            <a:uFillTx/>
            <a:latin typeface="Calibri"/>
            <a:ea typeface="+mn-ea"/>
            <a:cs typeface="Calibri"/>
          </a:endParaRPr>
        </a:p>
      </xdr:txBody>
    </xdr:sp>
    <xdr:clientData/>
  </xdr:twoCellAnchor>
  <xdr:twoCellAnchor>
    <xdr:from>
      <xdr:col>13</xdr:col>
      <xdr:colOff>520328</xdr:colOff>
      <xdr:row>31</xdr:row>
      <xdr:rowOff>100852</xdr:rowOff>
    </xdr:from>
    <xdr:to>
      <xdr:col>15</xdr:col>
      <xdr:colOff>513089</xdr:colOff>
      <xdr:row>33</xdr:row>
      <xdr:rowOff>17554</xdr:rowOff>
    </xdr:to>
    <xdr:sp macro="" textlink="'Analysis 2'!$AF$7">
      <xdr:nvSpPr>
        <xdr:cNvPr id="98" name="Text Box 7">
          <a:extLst>
            <a:ext uri="{FF2B5EF4-FFF2-40B4-BE49-F238E27FC236}">
              <a16:creationId xmlns:a16="http://schemas.microsoft.com/office/drawing/2014/main" id="{B94DBD00-1A05-49B6-9443-4D9523CDBDA0}"/>
            </a:ext>
          </a:extLst>
        </xdr:cNvPr>
        <xdr:cNvSpPr txBox="1">
          <a:spLocks noChangeArrowheads="1"/>
        </xdr:cNvSpPr>
      </xdr:nvSpPr>
      <xdr:spPr bwMode="auto">
        <a:xfrm>
          <a:off x="8386857" y="5658970"/>
          <a:ext cx="1202997"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43D080B0-7870-4DDE-820A-2C74552B4733}"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 $4.53 M</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8</xdr:col>
      <xdr:colOff>560294</xdr:colOff>
      <xdr:row>35</xdr:row>
      <xdr:rowOff>116915</xdr:rowOff>
    </xdr:from>
    <xdr:to>
      <xdr:col>9</xdr:col>
      <xdr:colOff>488203</xdr:colOff>
      <xdr:row>37</xdr:row>
      <xdr:rowOff>30442</xdr:rowOff>
    </xdr:to>
    <xdr:sp macro="" textlink="'Analysis 2'!$AG$4">
      <xdr:nvSpPr>
        <xdr:cNvPr id="99" name="Text Box 7">
          <a:extLst>
            <a:ext uri="{FF2B5EF4-FFF2-40B4-BE49-F238E27FC236}">
              <a16:creationId xmlns:a16="http://schemas.microsoft.com/office/drawing/2014/main" id="{62BC915A-33B8-E016-DDE2-EC853C59C868}"/>
            </a:ext>
          </a:extLst>
        </xdr:cNvPr>
        <xdr:cNvSpPr txBox="1">
          <a:spLocks noChangeArrowheads="1"/>
        </xdr:cNvSpPr>
      </xdr:nvSpPr>
      <xdr:spPr bwMode="auto">
        <a:xfrm>
          <a:off x="5401235" y="6392209"/>
          <a:ext cx="533027" cy="27211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B34AB79-B5C0-4935-A3AA-360C69CF99ED}" type="TxLink">
            <a:rPr kumimoji="0" lang="en-US" sz="1800" b="1" i="0" u="none" strike="noStrike" kern="0" cap="none" spc="0" normalizeH="0" baseline="0" noProof="0">
              <a:ln>
                <a:noFill/>
              </a:ln>
              <a:solidFill>
                <a:srgbClr val="000000"/>
              </a:solidFill>
              <a:effectLst/>
              <a:uLnTx/>
              <a:uFillTx/>
              <a:latin typeface="Calibri"/>
              <a:ea typeface="+mn-ea"/>
              <a:cs typeface="Calibri"/>
            </a:rPr>
            <a:t>20%</a:t>
          </a:fld>
          <a:endParaRPr kumimoji="0" lang="en-US" sz="18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10</xdr:col>
      <xdr:colOff>574115</xdr:colOff>
      <xdr:row>35</xdr:row>
      <xdr:rowOff>115235</xdr:rowOff>
    </xdr:from>
    <xdr:to>
      <xdr:col>11</xdr:col>
      <xdr:colOff>502584</xdr:colOff>
      <xdr:row>37</xdr:row>
      <xdr:rowOff>22412</xdr:rowOff>
    </xdr:to>
    <xdr:sp macro="" textlink="'Analysis 2'!$AG$5">
      <xdr:nvSpPr>
        <xdr:cNvPr id="100" name="Text Box 7">
          <a:extLst>
            <a:ext uri="{FF2B5EF4-FFF2-40B4-BE49-F238E27FC236}">
              <a16:creationId xmlns:a16="http://schemas.microsoft.com/office/drawing/2014/main" id="{7AFDC2BC-B824-E2DE-7C86-613A13EA2717}"/>
            </a:ext>
          </a:extLst>
        </xdr:cNvPr>
        <xdr:cNvSpPr txBox="1">
          <a:spLocks noChangeArrowheads="1"/>
        </xdr:cNvSpPr>
      </xdr:nvSpPr>
      <xdr:spPr bwMode="auto">
        <a:xfrm>
          <a:off x="6625291" y="6390529"/>
          <a:ext cx="533587" cy="26576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C233590-E55E-43CE-AE42-6DBEAF58FD81}"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19%</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12</xdr:col>
      <xdr:colOff>560854</xdr:colOff>
      <xdr:row>35</xdr:row>
      <xdr:rowOff>80122</xdr:rowOff>
    </xdr:from>
    <xdr:to>
      <xdr:col>13</xdr:col>
      <xdr:colOff>493059</xdr:colOff>
      <xdr:row>37</xdr:row>
      <xdr:rowOff>19049</xdr:rowOff>
    </xdr:to>
    <xdr:sp macro="" textlink="'Analysis 2'!$AG$6">
      <xdr:nvSpPr>
        <xdr:cNvPr id="101" name="Text Box 7">
          <a:extLst>
            <a:ext uri="{FF2B5EF4-FFF2-40B4-BE49-F238E27FC236}">
              <a16:creationId xmlns:a16="http://schemas.microsoft.com/office/drawing/2014/main" id="{CD7AB7B5-27A5-73CD-B164-146821C1A0E7}"/>
            </a:ext>
          </a:extLst>
        </xdr:cNvPr>
        <xdr:cNvSpPr txBox="1">
          <a:spLocks noChangeArrowheads="1"/>
        </xdr:cNvSpPr>
      </xdr:nvSpPr>
      <xdr:spPr bwMode="auto">
        <a:xfrm>
          <a:off x="7822266" y="6355416"/>
          <a:ext cx="537322" cy="297515"/>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85E865D4-E0A2-42E3-B7E4-B1B5994B9E7E}"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26%</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14</xdr:col>
      <xdr:colOff>587563</xdr:colOff>
      <xdr:row>35</xdr:row>
      <xdr:rowOff>95997</xdr:rowOff>
    </xdr:from>
    <xdr:to>
      <xdr:col>15</xdr:col>
      <xdr:colOff>523501</xdr:colOff>
      <xdr:row>37</xdr:row>
      <xdr:rowOff>19049</xdr:rowOff>
    </xdr:to>
    <xdr:sp macro="" textlink="'Analysis 2'!$AG$7">
      <xdr:nvSpPr>
        <xdr:cNvPr id="102" name="Text Box 7">
          <a:extLst>
            <a:ext uri="{FF2B5EF4-FFF2-40B4-BE49-F238E27FC236}">
              <a16:creationId xmlns:a16="http://schemas.microsoft.com/office/drawing/2014/main" id="{EE3A99B2-0AF7-A720-0AE2-B823D9B085F4}"/>
            </a:ext>
          </a:extLst>
        </xdr:cNvPr>
        <xdr:cNvSpPr txBox="1">
          <a:spLocks noChangeArrowheads="1"/>
        </xdr:cNvSpPr>
      </xdr:nvSpPr>
      <xdr:spPr bwMode="auto">
        <a:xfrm>
          <a:off x="9059210" y="6371291"/>
          <a:ext cx="541056" cy="28164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B8B5CC80-F497-4FCE-AFE1-4995779587D1}" type="TxLink">
            <a:rPr kumimoji="0" lang="en-US" sz="18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rtl="0" eaLnBrk="1" fontAlgn="auto" latinLnBrk="0" hangingPunct="1">
              <a:lnSpc>
                <a:spcPct val="100000"/>
              </a:lnSpc>
              <a:spcBef>
                <a:spcPts val="0"/>
              </a:spcBef>
              <a:spcAft>
                <a:spcPts val="0"/>
              </a:spcAft>
              <a:buClrTx/>
              <a:buSzTx/>
              <a:buFontTx/>
              <a:buNone/>
              <a:tabLst/>
              <a:defRPr sz="1000"/>
            </a:pPr>
            <a:t>35%</a:t>
          </a:fld>
          <a:endParaRPr kumimoji="0" lang="en-US" sz="1800" b="1" i="0" u="none" strike="noStrike" kern="0" cap="none" spc="0" normalizeH="0" baseline="0" noProof="0">
            <a:ln>
              <a:noFill/>
            </a:ln>
            <a:solidFill>
              <a:srgbClr val="000000"/>
            </a:solidFill>
            <a:effectLst/>
            <a:uLnTx/>
            <a:uFillTx/>
            <a:latin typeface="Calibri"/>
            <a:ea typeface="+mn-ea"/>
            <a:cs typeface="Calibri"/>
          </a:endParaRPr>
        </a:p>
      </xdr:txBody>
    </xdr:sp>
    <xdr:clientData/>
  </xdr:twoCellAnchor>
  <xdr:twoCellAnchor>
    <xdr:from>
      <xdr:col>11</xdr:col>
      <xdr:colOff>485588</xdr:colOff>
      <xdr:row>31</xdr:row>
      <xdr:rowOff>123263</xdr:rowOff>
    </xdr:from>
    <xdr:to>
      <xdr:col>13</xdr:col>
      <xdr:colOff>346570</xdr:colOff>
      <xdr:row>33</xdr:row>
      <xdr:rowOff>39965</xdr:rowOff>
    </xdr:to>
    <xdr:sp macro="" textlink="'Analysis 2'!$AF$6">
      <xdr:nvSpPr>
        <xdr:cNvPr id="96" name="Text Box 7">
          <a:extLst>
            <a:ext uri="{FF2B5EF4-FFF2-40B4-BE49-F238E27FC236}">
              <a16:creationId xmlns:a16="http://schemas.microsoft.com/office/drawing/2014/main" id="{CA41A25A-98BA-4181-A969-B8D79F9EA74B}"/>
            </a:ext>
          </a:extLst>
        </xdr:cNvPr>
        <xdr:cNvSpPr txBox="1">
          <a:spLocks noChangeArrowheads="1"/>
        </xdr:cNvSpPr>
      </xdr:nvSpPr>
      <xdr:spPr bwMode="auto">
        <a:xfrm>
          <a:off x="7141882" y="5681381"/>
          <a:ext cx="1071217" cy="275290"/>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fld id="{68A05BD7-3E29-49FD-8EA4-1502E55A8F6E}" type="TxLink">
            <a:rPr kumimoji="0" lang="en-US" sz="1800" b="1" i="0" u="none" strike="noStrike" kern="0" cap="none" spc="0" normalizeH="0" baseline="0" noProof="0">
              <a:ln>
                <a:noFill/>
              </a:ln>
              <a:solidFill>
                <a:srgbClr val="000000"/>
              </a:solidFill>
              <a:effectLst/>
              <a:uLnTx/>
              <a:uFillTx/>
              <a:latin typeface="Calibri"/>
              <a:ea typeface="+mn-ea"/>
              <a:cs typeface="Calibri"/>
            </a:rPr>
            <a:t> $3.31 M</a:t>
          </a:fld>
          <a:endParaRPr kumimoji="0" lang="en-US" sz="18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8</xdr:col>
      <xdr:colOff>30443</xdr:colOff>
      <xdr:row>34</xdr:row>
      <xdr:rowOff>3175</xdr:rowOff>
    </xdr:from>
    <xdr:to>
      <xdr:col>9</xdr:col>
      <xdr:colOff>164913</xdr:colOff>
      <xdr:row>35</xdr:row>
      <xdr:rowOff>97677</xdr:rowOff>
    </xdr:to>
    <xdr:sp macro="" textlink="">
      <xdr:nvSpPr>
        <xdr:cNvPr id="103" name="Text Box 7">
          <a:extLst>
            <a:ext uri="{FF2B5EF4-FFF2-40B4-BE49-F238E27FC236}">
              <a16:creationId xmlns:a16="http://schemas.microsoft.com/office/drawing/2014/main" id="{3F8A1804-12FB-4EC4-BDFC-6F9451C74D8B}"/>
            </a:ext>
          </a:extLst>
        </xdr:cNvPr>
        <xdr:cNvSpPr txBox="1">
          <a:spLocks noChangeArrowheads="1"/>
        </xdr:cNvSpPr>
      </xdr:nvSpPr>
      <xdr:spPr bwMode="auto">
        <a:xfrm>
          <a:off x="4871384" y="6099175"/>
          <a:ext cx="739588" cy="27379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1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10</xdr:col>
      <xdr:colOff>6973</xdr:colOff>
      <xdr:row>34</xdr:row>
      <xdr:rowOff>11201</xdr:rowOff>
    </xdr:from>
    <xdr:to>
      <xdr:col>11</xdr:col>
      <xdr:colOff>150968</xdr:colOff>
      <xdr:row>35</xdr:row>
      <xdr:rowOff>79933</xdr:rowOff>
    </xdr:to>
    <xdr:sp macro="" textlink="">
      <xdr:nvSpPr>
        <xdr:cNvPr id="104" name="Text Box 7">
          <a:extLst>
            <a:ext uri="{FF2B5EF4-FFF2-40B4-BE49-F238E27FC236}">
              <a16:creationId xmlns:a16="http://schemas.microsoft.com/office/drawing/2014/main" id="{2B72EE35-EC75-4063-AA93-A8588327F385}"/>
            </a:ext>
          </a:extLst>
        </xdr:cNvPr>
        <xdr:cNvSpPr txBox="1">
          <a:spLocks noChangeArrowheads="1"/>
        </xdr:cNvSpPr>
      </xdr:nvSpPr>
      <xdr:spPr bwMode="auto">
        <a:xfrm flipV="1">
          <a:off x="6058149" y="6107201"/>
          <a:ext cx="749113" cy="24802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2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12</xdr:col>
      <xdr:colOff>69785</xdr:colOff>
      <xdr:row>34</xdr:row>
      <xdr:rowOff>0</xdr:rowOff>
    </xdr:from>
    <xdr:to>
      <xdr:col>13</xdr:col>
      <xdr:colOff>191556</xdr:colOff>
      <xdr:row>35</xdr:row>
      <xdr:rowOff>100852</xdr:rowOff>
    </xdr:to>
    <xdr:sp macro="" textlink="">
      <xdr:nvSpPr>
        <xdr:cNvPr id="105" name="Text Box 7">
          <a:extLst>
            <a:ext uri="{FF2B5EF4-FFF2-40B4-BE49-F238E27FC236}">
              <a16:creationId xmlns:a16="http://schemas.microsoft.com/office/drawing/2014/main" id="{715715A5-4930-40BC-A412-69B1D82FEF49}"/>
            </a:ext>
          </a:extLst>
        </xdr:cNvPr>
        <xdr:cNvSpPr txBox="1">
          <a:spLocks noChangeArrowheads="1"/>
        </xdr:cNvSpPr>
      </xdr:nvSpPr>
      <xdr:spPr bwMode="auto">
        <a:xfrm>
          <a:off x="7331197" y="6096000"/>
          <a:ext cx="726888" cy="280146"/>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3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14</xdr:col>
      <xdr:colOff>30442</xdr:colOff>
      <xdr:row>33</xdr:row>
      <xdr:rowOff>179293</xdr:rowOff>
    </xdr:from>
    <xdr:to>
      <xdr:col>15</xdr:col>
      <xdr:colOff>155387</xdr:colOff>
      <xdr:row>35</xdr:row>
      <xdr:rowOff>116726</xdr:rowOff>
    </xdr:to>
    <xdr:sp macro="" textlink="">
      <xdr:nvSpPr>
        <xdr:cNvPr id="106" name="Text Box 7">
          <a:extLst>
            <a:ext uri="{FF2B5EF4-FFF2-40B4-BE49-F238E27FC236}">
              <a16:creationId xmlns:a16="http://schemas.microsoft.com/office/drawing/2014/main" id="{BC2E82C8-EDC7-44E8-8ACC-1889726402F6}"/>
            </a:ext>
          </a:extLst>
        </xdr:cNvPr>
        <xdr:cNvSpPr txBox="1">
          <a:spLocks noChangeArrowheads="1"/>
        </xdr:cNvSpPr>
      </xdr:nvSpPr>
      <xdr:spPr bwMode="auto">
        <a:xfrm>
          <a:off x="8502089" y="6095999"/>
          <a:ext cx="730063" cy="296021"/>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Calibri"/>
              <a:cs typeface="Calibri"/>
            </a:rPr>
            <a:t>Quarter 4 </a:t>
          </a:r>
          <a:endParaRPr kumimoji="0" lang="en-US" sz="1200" b="1" i="0" u="none" strike="noStrike" kern="0" cap="none" spc="0" normalizeH="0" baseline="0" noProof="0">
            <a:ln>
              <a:noFill/>
            </a:ln>
            <a:solidFill>
              <a:srgbClr val="000000"/>
            </a:solidFill>
            <a:effectLst/>
            <a:uLnTx/>
            <a:uFillTx/>
            <a:latin typeface="Calibri"/>
            <a:cs typeface="Calibri"/>
          </a:endParaRPr>
        </a:p>
      </xdr:txBody>
    </xdr:sp>
    <xdr:clientData/>
  </xdr:twoCellAnchor>
  <xdr:twoCellAnchor>
    <xdr:from>
      <xdr:col>7</xdr:col>
      <xdr:colOff>587561</xdr:colOff>
      <xdr:row>28</xdr:row>
      <xdr:rowOff>4856</xdr:rowOff>
    </xdr:from>
    <xdr:to>
      <xdr:col>11</xdr:col>
      <xdr:colOff>400237</xdr:colOff>
      <xdr:row>30</xdr:row>
      <xdr:rowOff>4855</xdr:rowOff>
    </xdr:to>
    <xdr:sp macro="" textlink="">
      <xdr:nvSpPr>
        <xdr:cNvPr id="107" name="Text Box 7">
          <a:extLst>
            <a:ext uri="{FF2B5EF4-FFF2-40B4-BE49-F238E27FC236}">
              <a16:creationId xmlns:a16="http://schemas.microsoft.com/office/drawing/2014/main" id="{69BEACDD-CCE8-4B96-B7BE-B2E7AFC6E87E}"/>
            </a:ext>
          </a:extLst>
        </xdr:cNvPr>
        <xdr:cNvSpPr txBox="1">
          <a:spLocks noChangeArrowheads="1"/>
        </xdr:cNvSpPr>
      </xdr:nvSpPr>
      <xdr:spPr bwMode="auto">
        <a:xfrm>
          <a:off x="4823385" y="5025091"/>
          <a:ext cx="2233146" cy="358588"/>
        </a:xfrm>
        <a:prstGeom prst="rect">
          <a:avLst/>
        </a:prstGeom>
        <a:noFill/>
        <a:ln w="9525">
          <a:noFill/>
          <a:miter lim="800000"/>
          <a:headEnd/>
          <a:tailEnd/>
        </a:ln>
      </xdr:spPr>
      <xdr:txBody>
        <a:bodyPr vertOverflow="clip" wrap="square" lIns="27432" tIns="27432"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Calibri"/>
              <a:cs typeface="Calibri"/>
            </a:rPr>
            <a:t>Quarterly View by Profit</a:t>
          </a:r>
        </a:p>
      </xdr:txBody>
    </xdr:sp>
    <xdr:clientData/>
  </xdr:twoCellAnchor>
  <xdr:twoCellAnchor>
    <xdr:from>
      <xdr:col>16</xdr:col>
      <xdr:colOff>145680</xdr:colOff>
      <xdr:row>27</xdr:row>
      <xdr:rowOff>11206</xdr:rowOff>
    </xdr:from>
    <xdr:to>
      <xdr:col>22</xdr:col>
      <xdr:colOff>504266</xdr:colOff>
      <xdr:row>39</xdr:row>
      <xdr:rowOff>78441</xdr:rowOff>
    </xdr:to>
    <xdr:sp macro="" textlink="">
      <xdr:nvSpPr>
        <xdr:cNvPr id="108" name="Rectangle: Rounded Corners 107">
          <a:extLst>
            <a:ext uri="{FF2B5EF4-FFF2-40B4-BE49-F238E27FC236}">
              <a16:creationId xmlns:a16="http://schemas.microsoft.com/office/drawing/2014/main" id="{4C32248F-FFDD-431A-9929-70FD71638610}"/>
            </a:ext>
          </a:extLst>
        </xdr:cNvPr>
        <xdr:cNvSpPr/>
      </xdr:nvSpPr>
      <xdr:spPr>
        <a:xfrm>
          <a:off x="9827562" y="4852147"/>
          <a:ext cx="3989292" cy="221876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16</xdr:col>
      <xdr:colOff>313765</xdr:colOff>
      <xdr:row>27</xdr:row>
      <xdr:rowOff>161738</xdr:rowOff>
    </xdr:from>
    <xdr:to>
      <xdr:col>22</xdr:col>
      <xdr:colOff>358589</xdr:colOff>
      <xdr:row>38</xdr:row>
      <xdr:rowOff>123265</xdr:rowOff>
    </xdr:to>
    <mc:AlternateContent xmlns:mc="http://schemas.openxmlformats.org/markup-compatibility/2006">
      <mc:Choice xmlns:a14="http://schemas.microsoft.com/office/drawing/2010/main" Requires="a14">
        <xdr:graphicFrame macro="">
          <xdr:nvGraphicFramePr>
            <xdr:cNvPr id="109" name="Country">
              <a:extLst>
                <a:ext uri="{FF2B5EF4-FFF2-40B4-BE49-F238E27FC236}">
                  <a16:creationId xmlns:a16="http://schemas.microsoft.com/office/drawing/2014/main" id="{8210E9CE-6616-43A4-9AC0-F54CAAF40D3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998822" y="5005854"/>
              <a:ext cx="3669180" cy="1933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794328705" backgroundQuery="1" createdVersion="8" refreshedVersion="8" minRefreshableVersion="3" recordCount="0" supportSubquery="1" supportAdvancedDrill="1" xr:uid="{3AC5F94A-A60A-4236-98AC-A40B145B5244}">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69560183" backgroundQuery="1" createdVersion="8" refreshedVersion="8" minRefreshableVersion="3" recordCount="0" supportSubquery="1" supportAdvancedDrill="1" xr:uid="{7B6DAB21-2375-4FB0-9108-DED1C72C58FB}">
  <cacheSource type="external" connectionId="8"/>
  <cacheFields count="6">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Custom].[WeekTypeCustom]" caption="WeekTypeCustom" numFmtId="0" hierarchy="12" level="1">
      <sharedItems count="2">
        <s v="Weekday"/>
        <s v="Weekend"/>
      </sharedItems>
    </cacheField>
    <cacheField name="[DimDate].[Quarter].[Quarter]" caption="Quarter" numFmtId="0" hierarchy="13" level="1">
      <sharedItems count="4">
        <s v="QTR-1"/>
        <s v="QTR-2"/>
        <s v="QTR-3"/>
        <s v="QTR-4"/>
      </sharedItems>
    </cacheField>
    <cacheField name="[DimGeography].[Country].[Country]" caption="Country"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Custom]" caption="WeekTypeCustom" attribute="1" defaultMemberUniqueName="[DimDate].[WeekTypeCustom].[All]" allUniqueName="[DimDate].[WeekTypeCustom].[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Day Number]" caption="Day Number" attribute="1" defaultMemberUniqueName="[DimDate].[Day Number].[All]" allUniqueName="[DimDate].[Day Number].[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0023145" backgroundQuery="1" createdVersion="8" refreshedVersion="8" minRefreshableVersion="3" recordCount="0" supportSubquery="1" supportAdvancedDrill="1" xr:uid="{EBBD9AFF-6CB6-4364-8BF8-6A80D18EC982}">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WeekTypeCustom].[WeekTypeCustom]" caption="WeekTypeCustom"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Custom]" caption="WeekTypeCustom" attribute="1" defaultMemberUniqueName="[DimDate].[WeekTypeCustom].[All]" allUniqueName="[DimDate].[WeekTypeCustom].[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0601853" backgroundQuery="1" createdVersion="8" refreshedVersion="8" minRefreshableVersion="3" recordCount="0" supportSubquery="1" supportAdvancedDrill="1" xr:uid="{1F00763A-A3DF-4816-846F-D5377D4992AD}">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1180554" backgroundQuery="1" createdVersion="8" refreshedVersion="8" minRefreshableVersion="3" recordCount="0" supportSubquery="1" supportAdvancedDrill="1" xr:uid="{57929805-4628-4975-9BAB-94FDC069127F}">
  <cacheSource type="external" connectionId="8"/>
  <cacheFields count="4">
    <cacheField name="[Measures].[Sum of Total Profit]" caption="Sum of Total Profit" numFmtId="0" hierarchy="44"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1759262" backgroundQuery="1" createdVersion="8" refreshedVersion="8" minRefreshableVersion="3" recordCount="0" supportSubquery="1" supportAdvancedDrill="1" xr:uid="{BF4946E1-7BDD-4A0B-87A2-61B03E080A00}">
  <cacheSource type="external" connectionId="8"/>
  <cacheFields count="5">
    <cacheField name="[Measures].[Total Transactions]" caption="Total Transactions" numFmtId="0" hierarchy="46" level="32767"/>
    <cacheField name="[Measures].[Sum of Total Revenue]" caption="Sum of Total Revenue" numFmtId="0" hierarchy="43" level="32767"/>
    <cacheField name="[Measures].[Sum of Total Profit]" caption="Sum of Total Profit" numFmtId="0" hierarchy="44"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2222223" backgroundQuery="1" createdVersion="8" refreshedVersion="8" minRefreshableVersion="3" recordCount="0" supportSubquery="1" supportAdvancedDrill="1" xr:uid="{E72808ED-AEBA-4A04-B965-E5DE0E6FE47F}">
  <cacheSource type="external" connectionId="8"/>
  <cacheFields count="11">
    <cacheField name="[Measures].[Total Transactions]" caption="Total 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All Products]" caption="All Products" numFmtId="0" hierarchy="47" level="32767"/>
    <cacheField name="[Measures].[Sold Products]" caption="Sold Products" numFmtId="0" hierarchy="48" level="32767"/>
    <cacheField name="[Measures].[Unsold Products]" caption="Unsold Products" numFmtId="0" hierarchy="49" level="32767"/>
    <cacheField name="[Measures].[%Profit Margain]" caption="%Profit Margain" numFmtId="0" hierarchy="50"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51972800924" backgroundQuery="1" createdVersion="8" refreshedVersion="8" minRefreshableVersion="3" recordCount="0" supportSubquery="1" supportAdvancedDrill="1" xr:uid="{50A5462C-5842-48C1-8519-7634A7E5148B}">
  <cacheSource type="external" connectionId="8"/>
  <cacheFields count="8">
    <cacheField name="[Measures].[Total Transactions]" caption="Total Transactions" numFmtId="0" hierarchy="46" level="32767"/>
    <cacheField name="[Measures].[Sum of COGS]" caption="Sum of COGS" numFmtId="0" hierarchy="42" level="32767"/>
    <cacheField name="[Measures].[Sum of Total Revenue]" caption="Sum of Total Revenue" numFmtId="0" hierarchy="43" level="32767"/>
    <cacheField name="[Measures].[Sum of Total Profit]" caption="Sum of Total Profit" numFmtId="0" hierarchy="44" level="32767"/>
    <cacheField name="[Measures].[Sum of OrderQuantity]" caption="Sum of OrderQuantity" numFmtId="0" hierarchy="45" level="32767"/>
    <cacheField name="[Measures].[%Profit Margain]" caption="%Profit Margain" numFmtId="0" hierarchy="50"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3.749945601849" backgroundQuery="1" createdVersion="3" refreshedVersion="8" minRefreshableVersion="3" recordCount="0" supportSubquery="1" supportAdvancedDrill="1" xr:uid="{8F4F1129-4249-4BCB-A8D4-6E399685FE34}">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544495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3.749952777776" backgroundQuery="1" createdVersion="3" refreshedVersion="8" minRefreshableVersion="3" recordCount="0" supportSubquery="1" supportAdvancedDrill="1" xr:uid="{6DDEAAE8-70A4-4D1A-BDDE-6EE0C41126A2}">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378598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4.038089583337" backgroundQuery="1" createdVersion="3" refreshedVersion="8" minRefreshableVersion="3" recordCount="0" supportSubquery="1" supportAdvancedDrill="1" xr:uid="{B9DA6BE1-3120-4001-80FA-9120179B07FA}">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280401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F4698-3BD0-4163-A3BC-247505CC7519}" name="PivotTable4" cacheId="785" applyNumberFormats="0" applyBorderFormats="0" applyFontFormats="0" applyPatternFormats="0" applyAlignmentFormats="0" applyWidthHeightFormats="1" dataCaption="Values" tag="6ca90b15-298b-4cb3-b507-86e8864a3114" updatedVersion="8" minRefreshableVersion="3" useAutoFormatting="1" subtotalHiddenItems="1" rowGrandTotals="0" colGrandTotals="0" itemPrintTitles="1" createdVersion="8" indent="0" compact="0" compactData="0" multipleFieldFilters="0">
  <location ref="X4:X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393">
      <pivotArea type="all" dataOnly="0" outline="0" fieldPosition="0"/>
    </format>
    <format dxfId="392">
      <pivotArea outline="0" collapsedLevelsAreSubtotals="1" fieldPosition="0"/>
    </format>
    <format dxfId="391">
      <pivotArea field="0" type="button" dataOnly="0" labelOnly="1" outline="0" axis="axisRow" fieldPosition="0"/>
    </format>
    <format dxfId="390">
      <pivotArea dataOnly="0" labelOnly="1" outline="0" fieldPosition="0">
        <references count="1">
          <reference field="0"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833" applyNumberFormats="0" applyBorderFormats="0" applyFontFormats="0" applyPatternFormats="0" applyAlignmentFormats="0" applyWidthHeightFormats="1" dataCaption="Values" tag="8d76b6e2-8c6b-4eba-a54c-d1cb87e1b5bb" updatedVersion="8" minRefreshableVersion="3" useAutoFormatting="1" subtotalHiddenItems="1" rowGrandTotals="0" colGrandTotals="0" itemPrintTitles="1" createdVersion="8" indent="0" compact="0" compactData="0" multipleFieldFilters="0">
  <location ref="C16:F20"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s" fld="0" subtotal="count" baseField="0" baseItem="0" numFmtId="165"/>
  </dataFields>
  <formats count="9">
    <format dxfId="402">
      <pivotArea outline="0" collapsedLevelsAreSubtotals="1" fieldPosition="0">
        <references count="1">
          <reference field="4294967294" count="1" selected="0">
            <x v="2"/>
          </reference>
        </references>
      </pivotArea>
    </format>
    <format dxfId="401">
      <pivotArea outline="0" collapsedLevelsAreSubtotals="1" fieldPosition="0">
        <references count="1">
          <reference field="4294967294" count="1" selected="0">
            <x v="0"/>
          </reference>
        </references>
      </pivotArea>
    </format>
    <format dxfId="400">
      <pivotArea outline="0" collapsedLevelsAreSubtotals="1" fieldPosition="0">
        <references count="1">
          <reference field="4294967294" count="1" selected="0">
            <x v="1"/>
          </reference>
        </references>
      </pivotArea>
    </format>
    <format dxfId="399">
      <pivotArea dataOnly="0" labelOnly="1" outline="0" fieldPosition="0">
        <references count="1">
          <reference field="4294967294" count="3">
            <x v="0"/>
            <x v="1"/>
            <x v="2"/>
          </reference>
        </references>
      </pivotArea>
    </format>
    <format dxfId="398">
      <pivotArea type="all" dataOnly="0" outline="0" fieldPosition="0"/>
    </format>
    <format dxfId="397">
      <pivotArea outline="0" collapsedLevelsAreSubtotals="1" fieldPosition="0"/>
    </format>
    <format dxfId="396">
      <pivotArea field="3" type="button" dataOnly="0" labelOnly="1" outline="0" axis="axisRow" fieldPosition="0"/>
    </format>
    <format dxfId="395">
      <pivotArea dataOnly="0" labelOnly="1" outline="0" fieldPosition="0">
        <references count="1">
          <reference field="3" count="0"/>
        </references>
      </pivotArea>
    </format>
    <format dxfId="394">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836" applyNumberFormats="0" applyBorderFormats="0" applyFontFormats="0" applyPatternFormats="0" applyAlignmentFormats="0" applyWidthHeightFormats="1" dataCaption="Values" tag="43f5b4ac-ab6b-41e2-96b2-8e57621a71ad" updatedVersion="8" minRefreshableVersion="3" useAutoFormatting="1" subtotalHiddenItems="1" itemPrintTitles="1" createdVersion="8" indent="0" outline="1" outlineData="1" multipleFieldFilters="0">
  <location ref="C3:K4"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411">
      <pivotArea outline="0" collapsedLevelsAreSubtotals="1" fieldPosition="0">
        <references count="1">
          <reference field="4294967294" count="1" selected="0">
            <x v="0"/>
          </reference>
        </references>
      </pivotArea>
    </format>
    <format dxfId="410">
      <pivotArea outline="0" collapsedLevelsAreSubtotals="1" fieldPosition="0">
        <references count="1">
          <reference field="4294967294" count="1" selected="0">
            <x v="5"/>
          </reference>
        </references>
      </pivotArea>
    </format>
    <format dxfId="409">
      <pivotArea outline="0" collapsedLevelsAreSubtotals="1" fieldPosition="0">
        <references count="1">
          <reference field="4294967294" count="1" selected="0">
            <x v="2"/>
          </reference>
        </references>
      </pivotArea>
    </format>
    <format dxfId="408">
      <pivotArea outline="0" collapsedLevelsAreSubtotals="1" fieldPosition="0">
        <references count="1">
          <reference field="4294967294" count="1" selected="0">
            <x v="1"/>
          </reference>
        </references>
      </pivotArea>
    </format>
    <format dxfId="407">
      <pivotArea outline="0" collapsedLevelsAreSubtotals="1" fieldPosition="0">
        <references count="1">
          <reference field="4294967294" count="1" selected="0">
            <x v="4"/>
          </reference>
        </references>
      </pivotArea>
    </format>
    <format dxfId="406">
      <pivotArea dataOnly="0" labelOnly="1" outline="0" fieldPosition="0">
        <references count="1">
          <reference field="4294967294" count="9">
            <x v="0"/>
            <x v="1"/>
            <x v="2"/>
            <x v="3"/>
            <x v="4"/>
            <x v="5"/>
            <x v="6"/>
            <x v="7"/>
            <x v="8"/>
          </reference>
        </references>
      </pivotArea>
    </format>
    <format dxfId="405">
      <pivotArea type="all" dataOnly="0" outline="0" fieldPosition="0"/>
    </format>
    <format dxfId="404">
      <pivotArea outline="0" collapsedLevelsAreSubtotals="1" fieldPosition="0"/>
    </format>
    <format dxfId="403">
      <pivotArea dataOnly="0" labelOnly="1" outline="0" fieldPosition="0">
        <references count="1">
          <reference field="4294967294" count="9">
            <x v="0"/>
            <x v="1"/>
            <x v="2"/>
            <x v="3"/>
            <x v="4"/>
            <x v="5"/>
            <x v="6"/>
            <x v="7"/>
            <x v="8"/>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50D4E2-5966-41CB-9C15-B3A362E26EEE}" name="PivotTable7" cacheId="839"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P4:V8"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1" baseField="0" baseItem="0" numFmtId="166"/>
    <dataField name=" Total Revenue" fld="2" baseField="0" baseItem="0" numFmtId="166"/>
    <dataField name="%Profit Margin" fld="5" subtotal="count" baseField="0" baseItem="0"/>
    <dataField name=" Total Profit" fld="3" baseField="0" baseItem="0" numFmtId="166"/>
    <dataField name=" OrderQuantity" fld="4" baseField="0" baseItem="0" numFmtId="165"/>
  </dataFields>
  <formats count="9">
    <format dxfId="420">
      <pivotArea outline="0" collapsedLevelsAreSubtotals="1" fieldPosition="0">
        <references count="1">
          <reference field="4294967294" count="1" selected="0">
            <x v="0"/>
          </reference>
        </references>
      </pivotArea>
    </format>
    <format dxfId="419">
      <pivotArea outline="0" collapsedLevelsAreSubtotals="1" fieldPosition="0">
        <references count="1">
          <reference field="4294967294" count="1" selected="0">
            <x v="5"/>
          </reference>
        </references>
      </pivotArea>
    </format>
    <format dxfId="418">
      <pivotArea outline="0" collapsedLevelsAreSubtotals="1" fieldPosition="0">
        <references count="1">
          <reference field="4294967294" count="1" selected="0">
            <x v="2"/>
          </reference>
        </references>
      </pivotArea>
    </format>
    <format dxfId="417">
      <pivotArea outline="0" collapsedLevelsAreSubtotals="1" fieldPosition="0">
        <references count="1">
          <reference field="4294967294" count="1" selected="0">
            <x v="1"/>
          </reference>
        </references>
      </pivotArea>
    </format>
    <format dxfId="416">
      <pivotArea outline="0" collapsedLevelsAreSubtotals="1" fieldPosition="0">
        <references count="1">
          <reference field="4294967294" count="1" selected="0">
            <x v="4"/>
          </reference>
        </references>
      </pivotArea>
    </format>
    <format dxfId="415">
      <pivotArea dataOnly="0" labelOnly="1" outline="0" fieldPosition="0">
        <references count="1">
          <reference field="4294967294" count="6">
            <x v="0"/>
            <x v="1"/>
            <x v="2"/>
            <x v="3"/>
            <x v="4"/>
            <x v="5"/>
          </reference>
        </references>
      </pivotArea>
    </format>
    <format dxfId="414">
      <pivotArea type="all" dataOnly="0" outline="0" fieldPosition="0"/>
    </format>
    <format dxfId="413">
      <pivotArea outline="0" collapsedLevelsAreSubtotals="1" fieldPosition="0"/>
    </format>
    <format dxfId="412">
      <pivotArea dataOnly="0" labelOnly="1" outline="0" fieldPosition="0">
        <references count="1">
          <reference field="4294967294" count="6">
            <x v="0"/>
            <x v="1"/>
            <x v="2"/>
            <x v="3"/>
            <x v="4"/>
            <x v="5"/>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B5D4CD-8C0B-475C-BD2C-20AD715D9C55}" name="PivotTable4" cacheId="821" applyNumberFormats="0" applyBorderFormats="0" applyFontFormats="0" applyPatternFormats="0" applyAlignmentFormats="0" applyWidthHeightFormats="1" dataCaption="Values" missingCaption="0" tag="3c49f880-7908-4cd7-a8c0-ffc80227578e" updatedVersion="8" minRefreshableVersion="3" useAutoFormatting="1" subtotalHiddenItems="1" rowGrandTotals="0" colGrandTotals="0" itemPrintTitles="1" createdVersion="8" indent="0" showEmptyRow="1" showEmptyCol="1" compact="0" compactData="0" multipleFieldFilters="0" chartFormat="16" rowHeaderCaption="">
  <location ref="AE3:AG7" firstHeaderRow="0" firstDataRow="1" firstDataCol="1"/>
  <pivotFields count="6">
    <pivotField dataField="1" compact="0" outline="0" subtotalTop="0" showAll="0" defaultSubtotal="0"/>
    <pivotField compact="0" allDrilled="1" outline="0" subtotalTop="0" showAll="0" dataSourceSort="1" defaultSubtotal="0" defaultAttributeDrillState="1"/>
    <pivotField name="WeekType"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Total Profit" fld="0" baseField="0" baseItem="0" numFmtId="166"/>
    <dataField name="Sum of Total Profit" fld="5" showDataAs="percentOfTotal" baseField="0" baseItem="0" numFmtId="9">
      <extLst>
        <ext xmlns:x14="http://schemas.microsoft.com/office/spreadsheetml/2009/9/main" uri="{E15A36E0-9728-4e99-A89B-3F7291B0FE68}">
          <x14:dataField sourceField="0" uniqueName="[__Xl2].[Measures].[Sum of Total Profit]"/>
        </ext>
      </extLst>
    </dataField>
  </dataFields>
  <formats count="8">
    <format dxfId="367">
      <pivotArea outline="0" collapsedLevelsAreSubtotals="1" fieldPosition="0">
        <references count="1">
          <reference field="4294967294" count="1" selected="0">
            <x v="0"/>
          </reference>
        </references>
      </pivotArea>
    </format>
    <format dxfId="368">
      <pivotArea dataOnly="0" labelOnly="1" outline="0" fieldPosition="0">
        <references count="1">
          <reference field="4294967294" count="1">
            <x v="0"/>
          </reference>
        </references>
      </pivotArea>
    </format>
    <format dxfId="369">
      <pivotArea type="all" dataOnly="0" outline="0" fieldPosition="0"/>
    </format>
    <format dxfId="370">
      <pivotArea outline="0" collapsedLevelsAreSubtotals="1" fieldPosition="0"/>
    </format>
    <format dxfId="371">
      <pivotArea dataOnly="0" labelOnly="1" outline="0" fieldPosition="0">
        <references count="1">
          <reference field="4294967294" count="1">
            <x v="0"/>
          </reference>
        </references>
      </pivotArea>
    </format>
    <format dxfId="372">
      <pivotArea outline="0" collapsedLevelsAreSubtotals="1" fieldPosition="0"/>
    </format>
    <format dxfId="366">
      <pivotArea outline="0" fieldPosition="0">
        <references count="1">
          <reference field="4294967294" count="1">
            <x v="1"/>
          </reference>
        </references>
      </pivotArea>
    </format>
    <format dxfId="365">
      <pivotArea outline="0" fieldPosition="0">
        <references count="1">
          <reference field="4294967294" count="1" selected="0">
            <x v="1"/>
          </reference>
        </references>
      </pivotArea>
    </format>
  </formats>
  <chartFormats count="2">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caption="WeekType"/>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E19C9B-A0DE-4BE8-AF3B-3F87349CC4F0}" name="PivotTable3" cacheId="824" applyNumberFormats="0" applyBorderFormats="0" applyFontFormats="0" applyPatternFormats="0" applyAlignmentFormats="0" applyWidthHeightFormats="1" dataCaption="Values" tag="039a3436-9a02-4322-8599-de5b7477fe42" updatedVersion="8" minRefreshableVersion="3" useAutoFormatting="1" subtotalHiddenItems="1" rowGrandTotals="0" colGrandTotals="0" itemPrintTitles="1" createdVersion="8" indent="0" compact="0" compactData="0" multipleFieldFilters="0" chartFormat="16" rowHeaderCaption="">
  <location ref="Y3:Z5" firstHeaderRow="1" firstDataRow="1" firstDataCol="1"/>
  <pivotFields count="4">
    <pivotField dataField="1" compact="0" outline="0" subtotalTop="0" showAll="0" defaultSubtotal="0"/>
    <pivotField compact="0" allDrilled="1" outline="0" subtotalTop="0" showAll="0" dataSourceSort="1" defaultSubtotal="0" defaultAttributeDrillState="1"/>
    <pivotField name="WeekType"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166"/>
  </dataFields>
  <formats count="6">
    <format dxfId="373">
      <pivotArea outline="0" collapsedLevelsAreSubtotals="1" fieldPosition="0">
        <references count="1">
          <reference field="4294967294" count="1" selected="0">
            <x v="0"/>
          </reference>
        </references>
      </pivotArea>
    </format>
    <format dxfId="374">
      <pivotArea dataOnly="0" labelOnly="1" outline="0" fieldPosition="0">
        <references count="1">
          <reference field="4294967294" count="1">
            <x v="0"/>
          </reference>
        </references>
      </pivotArea>
    </format>
    <format dxfId="375">
      <pivotArea type="all" dataOnly="0" outline="0" fieldPosition="0"/>
    </format>
    <format dxfId="376">
      <pivotArea outline="0" collapsedLevelsAreSubtotals="1" fieldPosition="0"/>
    </format>
    <format dxfId="377">
      <pivotArea dataOnly="0" labelOnly="1" outline="0" fieldPosition="0">
        <references count="1">
          <reference field="4294967294" count="1">
            <x v="0"/>
          </reference>
        </references>
      </pivotArea>
    </format>
    <format dxfId="378">
      <pivotArea outline="0" collapsedLevelsAreSubtotals="1" fieldPosition="0"/>
    </format>
  </formats>
  <chartFormats count="4">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 count="1" selected="0">
            <x v="0"/>
          </reference>
        </references>
      </pivotArea>
    </chartFormat>
    <chartFormat chart="15" format="8">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DBFDB5-0C27-4CAD-8D04-01EFFF9125C0}" name="PivotTable2" cacheId="827" applyNumberFormats="0" applyBorderFormats="0" applyFontFormats="0" applyPatternFormats="0" applyAlignmentFormats="0" applyWidthHeightFormats="1" dataCaption="Values" tag="76d32f0a-6272-48b3-bda1-e38ebd0fb10f" updatedVersion="8" minRefreshableVersion="3" useAutoFormatting="1" subtotalHiddenItems="1" rowGrandTotals="0" colGrandTotals="0" itemPrintTitles="1" createdVersion="8" indent="0" compact="0" compactData="0" multipleFieldFilters="0" chartFormat="8" rowHeaderCaption="">
  <location ref="L3:M10"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 Total Profit" fld="0" baseField="0" baseItem="0" numFmtId="166"/>
  </dataFields>
  <formats count="6">
    <format dxfId="379">
      <pivotArea outline="0" collapsedLevelsAreSubtotals="1" fieldPosition="0">
        <references count="1">
          <reference field="4294967294" count="1" selected="0">
            <x v="0"/>
          </reference>
        </references>
      </pivotArea>
    </format>
    <format dxfId="380">
      <pivotArea dataOnly="0" labelOnly="1" outline="0" fieldPosition="0">
        <references count="1">
          <reference field="4294967294" count="1">
            <x v="0"/>
          </reference>
        </references>
      </pivotArea>
    </format>
    <format dxfId="381">
      <pivotArea type="all" dataOnly="0" outline="0" fieldPosition="0"/>
    </format>
    <format dxfId="382">
      <pivotArea outline="0" collapsedLevelsAreSubtotals="1" fieldPosition="0"/>
    </format>
    <format dxfId="383">
      <pivotArea dataOnly="0" labelOnly="1" outline="0" fieldPosition="0">
        <references count="1">
          <reference field="4294967294" count="1">
            <x v="0"/>
          </reference>
        </references>
      </pivotArea>
    </format>
    <format dxfId="384">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1DFD9D-6F57-49EA-A593-7738AC89A0CF}" name="PivotTable1" cacheId="830" applyNumberFormats="0" applyBorderFormats="0" applyFontFormats="0" applyPatternFormats="0" applyAlignmentFormats="0" applyWidthHeightFormats="1" dataCaption="Values" tag="c144066b-aa54-4daa-a42a-f206a8aabcc5" updatedVersion="8" minRefreshableVersion="3" useAutoFormatting="1" subtotalHiddenItems="1" rowGrandTotals="0" colGrandTotals="0" itemPrintTitles="1" createdVersion="8" indent="0" compact="0" compactData="0" multipleFieldFilters="0" chartFormat="8" rowHeaderCaption="">
  <location ref="C3:D15"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 Total Profit" fld="0" baseField="0" baseItem="0" numFmtId="169"/>
  </dataFields>
  <formats count="6">
    <format dxfId="389">
      <pivotArea outline="0" collapsedLevelsAreSubtotals="1" fieldPosition="0">
        <references count="1">
          <reference field="4294967294" count="1" selected="0">
            <x v="0"/>
          </reference>
        </references>
      </pivotArea>
    </format>
    <format dxfId="388">
      <pivotArea dataOnly="0" labelOnly="1" outline="0" fieldPosition="0">
        <references count="1">
          <reference field="4294967294" count="1">
            <x v="0"/>
          </reference>
        </references>
      </pivotArea>
    </format>
    <format dxfId="387">
      <pivotArea type="all" dataOnly="0" outline="0" fieldPosition="0"/>
    </format>
    <format dxfId="386">
      <pivotArea outline="0" collapsedLevelsAreSubtotals="1" fieldPosition="0"/>
    </format>
    <format dxfId="385">
      <pivotArea dataOnly="0" labelOnly="1" outline="0" fieldPosition="0">
        <references count="1">
          <reference field="4294967294" count="1">
            <x v="0"/>
          </reference>
        </references>
      </pivotArea>
    </format>
    <format dxfId="358">
      <pivotArea outline="0" collapsedLevelsAreSubtotals="1" fieldPosition="0"/>
    </format>
  </formats>
  <chartFormats count="7">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3"/>
          </reference>
        </references>
      </pivotArea>
    </chartFormat>
    <chartFormat chart="5" format="5">
      <pivotArea type="data" outline="0" fieldPosition="0">
        <references count="2">
          <reference field="4294967294" count="1" selected="0">
            <x v="0"/>
          </reference>
          <reference field="2" count="1" selected="0">
            <x v="5"/>
          </reference>
        </references>
      </pivotArea>
    </chartFormat>
    <chartFormat chart="5" format="6">
      <pivotArea type="data" outline="0" fieldPosition="0">
        <references count="2">
          <reference field="4294967294" count="1" selected="0">
            <x v="0"/>
          </reference>
          <reference field="2" count="1" selected="0">
            <x v="7"/>
          </reference>
        </references>
      </pivotArea>
    </chartFormat>
    <chartFormat chart="5" format="7">
      <pivotArea type="data" outline="0" fieldPosition="0">
        <references count="2">
          <reference field="4294967294" count="1" selected="0">
            <x v="0"/>
          </reference>
          <reference field="2" count="1" selected="0">
            <x v="9"/>
          </reference>
        </references>
      </pivotArea>
    </chartFormat>
    <chartFormat chart="5" format="8">
      <pivotArea type="data" outline="0" fieldPosition="0">
        <references count="2">
          <reference field="4294967294" count="1" selected="0">
            <x v="0"/>
          </reference>
          <reference field="2" count="1" selected="0">
            <x v="4"/>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 tabId="3" name="PivotTable4"/>
    <pivotTable tabId="5" name="PivotTable1"/>
    <pivotTable tabId="5" name="PivotTable2"/>
    <pivotTable tabId="5" name="PivotTable3"/>
    <pivotTable tabId="5" name="PivotTable4"/>
  </pivotTables>
  <data>
    <olap pivotCacheId="315444952">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D581623-EC61-48A1-9411-5D1C1C462930}" sourceName="[DimDate].[Month Name]">
  <pivotTables>
    <pivotTable tabId="3" name="PivotTable7"/>
  </pivotTables>
  <data>
    <olap pivotCacheId="1653785982">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F54EA84-D63C-4E27-A897-0ADCAACBA54F}" sourceName="[DimGeography].[Country]">
  <pivotTables>
    <pivotTable tabId="5" name="PivotTable4"/>
    <pivotTable tabId="5" name="PivotTable3"/>
    <pivotTable tabId="5" name="PivotTable2"/>
    <pivotTable tabId="5" name="PivotTable1"/>
    <pivotTable tabId="3" name="PivotTable2"/>
    <pivotTable tabId="3" name="PivotTable1"/>
    <pivotTable tabId="3" name="PivotTable7"/>
  </pivotTables>
  <data>
    <olap pivotCacheId="228040173">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 name="Month Name 1" xr10:uid="{A437DF5D-D618-4858-A9DE-35BF2AA6D290}" cache="Slicer_Month_Name" caption="Month Name" columnCount="2" showCaption="0" level="1" style="SlicerStyleLight1 2" rowHeight="241300"/>
  <slicer name="Country" xr10:uid="{872BA29A-AC81-49D4-B337-7E133724F7C6}" cache="Slicer_Country" caption="Country" columnCount="2" showCaption="0" level="1" style="SlicerStyleLight1 2" rowHeight="54864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AC54"/>
  <sheetViews>
    <sheetView workbookViewId="0">
      <selection activeCell="E33" sqref="E33"/>
    </sheetView>
  </sheetViews>
  <sheetFormatPr defaultRowHeight="14.5" x14ac:dyDescent="0.35"/>
  <cols>
    <col min="2" max="2" width="15.36328125" bestFit="1" customWidth="1"/>
    <col min="3" max="3" width="16.26953125" bestFit="1" customWidth="1"/>
    <col min="4" max="4" width="9" bestFit="1" customWidth="1"/>
    <col min="5" max="5" width="13.6328125"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 min="13" max="13" width="5.54296875" style="15" customWidth="1"/>
    <col min="15" max="16" width="7.08984375" bestFit="1" customWidth="1"/>
    <col min="17" max="17" width="16.26953125" bestFit="1" customWidth="1"/>
    <col min="18" max="18" width="9" bestFit="1" customWidth="1"/>
    <col min="19" max="19" width="13.6328125" bestFit="1" customWidth="1"/>
    <col min="20" max="20" width="13.7265625" bestFit="1" customWidth="1"/>
    <col min="21" max="21" width="10.7265625" bestFit="1" customWidth="1"/>
    <col min="22" max="22" width="13.7265625" bestFit="1" customWidth="1"/>
    <col min="23" max="24" width="7.08984375" bestFit="1" customWidth="1"/>
    <col min="26" max="26" width="18.08984375" bestFit="1" customWidth="1"/>
    <col min="28" max="28" width="10.81640625" bestFit="1" customWidth="1"/>
    <col min="29" max="29" width="10.453125" bestFit="1" customWidth="1"/>
  </cols>
  <sheetData>
    <row r="3" spans="3:29" x14ac:dyDescent="0.35">
      <c r="C3" s="3" t="s">
        <v>0</v>
      </c>
      <c r="D3" s="3" t="s">
        <v>5</v>
      </c>
      <c r="E3" s="3" t="s">
        <v>6</v>
      </c>
      <c r="F3" s="3" t="s">
        <v>4</v>
      </c>
      <c r="G3" s="3" t="s">
        <v>7</v>
      </c>
      <c r="H3" s="3" t="s">
        <v>8</v>
      </c>
      <c r="I3" s="3" t="s">
        <v>1</v>
      </c>
      <c r="J3" s="3" t="s">
        <v>2</v>
      </c>
      <c r="K3" s="3" t="s">
        <v>3</v>
      </c>
    </row>
    <row r="4" spans="3:29" x14ac:dyDescent="0.35">
      <c r="C4" s="4">
        <v>5335</v>
      </c>
      <c r="D4" s="5">
        <v>18540238.932200238</v>
      </c>
      <c r="E4" s="5">
        <v>31429010.563799851</v>
      </c>
      <c r="F4" s="6">
        <v>0.41009154918944379</v>
      </c>
      <c r="G4" s="5">
        <v>12888771.631600074</v>
      </c>
      <c r="H4" s="4">
        <v>55821</v>
      </c>
      <c r="I4" s="7">
        <v>606</v>
      </c>
      <c r="J4" s="7">
        <v>133</v>
      </c>
      <c r="K4" s="7">
        <v>473</v>
      </c>
      <c r="P4" s="8" t="s">
        <v>9</v>
      </c>
      <c r="Q4" s="3" t="s">
        <v>0</v>
      </c>
      <c r="R4" s="3" t="s">
        <v>5</v>
      </c>
      <c r="S4" s="3" t="s">
        <v>6</v>
      </c>
      <c r="T4" s="3" t="s">
        <v>33</v>
      </c>
      <c r="U4" s="3" t="s">
        <v>7</v>
      </c>
      <c r="V4" s="3" t="s">
        <v>8</v>
      </c>
      <c r="X4" s="8" t="s">
        <v>9</v>
      </c>
      <c r="Z4" t="s">
        <v>20</v>
      </c>
    </row>
    <row r="5" spans="3:29" x14ac:dyDescent="0.35">
      <c r="P5" s="9">
        <v>2005</v>
      </c>
      <c r="Q5" s="4">
        <v>394</v>
      </c>
      <c r="R5" s="5">
        <v>7973149.7549000001</v>
      </c>
      <c r="S5" s="5">
        <v>13371584.691399988</v>
      </c>
      <c r="T5" s="6">
        <v>0.40372439475868782</v>
      </c>
      <c r="U5" s="5">
        <v>5398434.9364999952</v>
      </c>
      <c r="V5" s="4">
        <v>4049</v>
      </c>
      <c r="X5" s="9">
        <v>2007</v>
      </c>
      <c r="Z5">
        <f>COUNTA(X5:X8)</f>
        <v>1</v>
      </c>
    </row>
    <row r="6" spans="3:29" x14ac:dyDescent="0.35">
      <c r="P6" s="9">
        <v>2006</v>
      </c>
      <c r="Q6" s="4">
        <v>859</v>
      </c>
      <c r="R6" s="5">
        <v>13803859.211399991</v>
      </c>
      <c r="S6" s="5">
        <v>23350475.341399979</v>
      </c>
      <c r="T6" s="6">
        <v>0.40884033367295108</v>
      </c>
      <c r="U6" s="5">
        <v>9546616.1299999841</v>
      </c>
      <c r="V6" s="4">
        <v>9278</v>
      </c>
    </row>
    <row r="7" spans="3:29" x14ac:dyDescent="0.35">
      <c r="P7" s="9">
        <v>2007</v>
      </c>
      <c r="Q7" s="4">
        <v>5335</v>
      </c>
      <c r="R7" s="5">
        <v>18540238.932200238</v>
      </c>
      <c r="S7" s="5">
        <v>31429010.563799851</v>
      </c>
      <c r="T7" s="6">
        <v>0.41009154918944379</v>
      </c>
      <c r="U7" s="5">
        <v>12888771.631600074</v>
      </c>
      <c r="V7" s="4">
        <v>55821</v>
      </c>
    </row>
    <row r="8" spans="3:29" x14ac:dyDescent="0.35">
      <c r="P8" s="9">
        <v>2008</v>
      </c>
      <c r="Q8" s="4">
        <v>6757</v>
      </c>
      <c r="R8" s="5">
        <v>16204277.008500243</v>
      </c>
      <c r="S8" s="5">
        <v>27070596.519999925</v>
      </c>
      <c r="T8" s="6">
        <v>0.40140672568748076</v>
      </c>
      <c r="U8" s="5">
        <v>10866319.511500081</v>
      </c>
      <c r="V8" s="4">
        <v>70248</v>
      </c>
    </row>
    <row r="9" spans="3:29" x14ac:dyDescent="0.35">
      <c r="Z9" s="16" t="s">
        <v>21</v>
      </c>
      <c r="AA9" s="16" t="s">
        <v>9</v>
      </c>
      <c r="AB9" s="16" t="s">
        <v>24</v>
      </c>
      <c r="AC9" s="16" t="s">
        <v>12</v>
      </c>
    </row>
    <row r="10" spans="3:29" x14ac:dyDescent="0.35">
      <c r="Z10" s="9" t="s">
        <v>22</v>
      </c>
      <c r="AA10" s="9">
        <f>IF(Z5=1,X5,0)</f>
        <v>2007</v>
      </c>
      <c r="AB10" s="5">
        <f>IFERROR(VLOOKUP(AA10,LookTable,6,0),0)</f>
        <v>12888771.631600074</v>
      </c>
      <c r="AC10" s="17">
        <f>IFERROR(AB10/SUM($AB$10:$AB$11),0)</f>
        <v>0.57448401465385979</v>
      </c>
    </row>
    <row r="11" spans="3:29" x14ac:dyDescent="0.35">
      <c r="Z11" s="9" t="s">
        <v>23</v>
      </c>
      <c r="AA11" s="9">
        <f>IF(OR(X5=2009,Z5&gt;1),0,X5-1)</f>
        <v>2006</v>
      </c>
      <c r="AB11" s="5">
        <f>IFERROR(VLOOKUP(AA11,LookTable,6,0),0)</f>
        <v>9546616.1299999841</v>
      </c>
      <c r="AC11" s="17">
        <f>IFERROR(AB11/SUM($AB$10:$AB$11),0)</f>
        <v>0.42551598534614021</v>
      </c>
    </row>
    <row r="12" spans="3:29" x14ac:dyDescent="0.35">
      <c r="D12" s="2" t="s">
        <v>10</v>
      </c>
      <c r="E12" s="1">
        <v>2</v>
      </c>
    </row>
    <row r="14" spans="3:29" x14ac:dyDescent="0.35">
      <c r="Z14" s="18" t="s">
        <v>25</v>
      </c>
      <c r="AA14" s="18"/>
      <c r="AB14" s="18"/>
      <c r="AC14" s="19">
        <f>AC10-AC11</f>
        <v>0.14896802930771957</v>
      </c>
    </row>
    <row r="16" spans="3:29" x14ac:dyDescent="0.35">
      <c r="C16" s="8" t="s">
        <v>9</v>
      </c>
      <c r="D16" s="3" t="s">
        <v>16</v>
      </c>
      <c r="E16" s="3" t="s">
        <v>17</v>
      </c>
      <c r="F16" s="3" t="s">
        <v>18</v>
      </c>
    </row>
    <row r="17" spans="2:29" x14ac:dyDescent="0.35">
      <c r="C17" s="9">
        <v>2005</v>
      </c>
      <c r="D17" s="5">
        <v>13371584.691399988</v>
      </c>
      <c r="E17" s="5">
        <v>5398434.9364999952</v>
      </c>
      <c r="F17" s="4">
        <v>394</v>
      </c>
      <c r="Z17" s="16" t="s">
        <v>26</v>
      </c>
      <c r="AA17" s="16" t="s">
        <v>9</v>
      </c>
      <c r="AB17" s="16" t="s">
        <v>27</v>
      </c>
      <c r="AC17" s="16" t="s">
        <v>12</v>
      </c>
    </row>
    <row r="18" spans="2:29" x14ac:dyDescent="0.35">
      <c r="C18" s="9">
        <v>2006</v>
      </c>
      <c r="D18" s="5">
        <v>23350475.341399979</v>
      </c>
      <c r="E18" s="5">
        <v>9546616.1299999841</v>
      </c>
      <c r="F18" s="4">
        <v>859</v>
      </c>
      <c r="Z18" s="9" t="s">
        <v>22</v>
      </c>
      <c r="AA18" s="9">
        <f>IF(Z5=1,X5,0)</f>
        <v>2007</v>
      </c>
      <c r="AB18" s="5">
        <f>IFERROR(VLOOKUP(AA18,LookTable,4,0),0)</f>
        <v>31429010.563799851</v>
      </c>
      <c r="AC18" s="17">
        <f>IFERROR(AB18/SUM($AB$18:$AB$19),0)</f>
        <v>0.57373686599013007</v>
      </c>
    </row>
    <row r="19" spans="2:29" x14ac:dyDescent="0.35">
      <c r="C19" s="9">
        <v>2007</v>
      </c>
      <c r="D19" s="5">
        <v>31429010.563799851</v>
      </c>
      <c r="E19" s="5">
        <v>12888771.631600074</v>
      </c>
      <c r="F19" s="4">
        <v>5335</v>
      </c>
      <c r="Z19" s="9" t="s">
        <v>23</v>
      </c>
      <c r="AA19" s="9">
        <f>IF(OR(X5=2009,Z5&gt;1),0,X5-1)</f>
        <v>2006</v>
      </c>
      <c r="AB19" s="5">
        <f>IFERROR(VLOOKUP(AA19,LookTable,4,0),0)</f>
        <v>23350475.341399979</v>
      </c>
      <c r="AC19" s="17">
        <f>IFERROR(AB19/SUM($AB$18:$AB$19),0)</f>
        <v>0.42626313400987004</v>
      </c>
    </row>
    <row r="20" spans="2:29" x14ac:dyDescent="0.35">
      <c r="C20" s="9">
        <v>2008</v>
      </c>
      <c r="D20" s="5">
        <v>27070596.519999925</v>
      </c>
      <c r="E20" s="5">
        <v>10866319.511500081</v>
      </c>
      <c r="F20" s="4">
        <v>6757</v>
      </c>
    </row>
    <row r="22" spans="2:29" x14ac:dyDescent="0.35">
      <c r="Z22" s="18" t="s">
        <v>25</v>
      </c>
      <c r="AA22" s="18"/>
      <c r="AB22" s="18"/>
      <c r="AC22" s="19">
        <f>AC18-AC19</f>
        <v>0.14747373198026004</v>
      </c>
    </row>
    <row r="24" spans="2:29" x14ac:dyDescent="0.35">
      <c r="C24" s="9" t="str">
        <f>C16</f>
        <v>Year</v>
      </c>
      <c r="D24" s="7" t="str" cm="1">
        <f t="array" ref="D24">_xlfn.IFS($E$12=1,D16,$E$12=2,E16,$E$12=3,F16)</f>
        <v xml:space="preserve">  Profit</v>
      </c>
      <c r="E24" s="9" t="str">
        <f>"Average" &amp; D24</f>
        <v>Average  Profit</v>
      </c>
      <c r="F24" s="9" t="s">
        <v>11</v>
      </c>
    </row>
    <row r="25" spans="2:29" x14ac:dyDescent="0.35">
      <c r="C25" s="9">
        <f t="shared" ref="C25:C28" si="0">C17</f>
        <v>2005</v>
      </c>
      <c r="D25" s="14" cm="1">
        <f t="array" ref="D25">_xlfn.IFS($E$12=1,D17,$E$12=2,E17,$E$12=3,F17)</f>
        <v>5398434.9364999952</v>
      </c>
      <c r="E25" s="7">
        <f>AVERAGE($D$25:$D$28)</f>
        <v>9675035.5524000339</v>
      </c>
      <c r="F25" s="9" t="str">
        <f>IF(D25&gt;E25,D25,"")</f>
        <v/>
      </c>
      <c r="Z25" s="16" t="s">
        <v>31</v>
      </c>
      <c r="AA25" s="16" t="s">
        <v>9</v>
      </c>
      <c r="AB25" s="16" t="s">
        <v>28</v>
      </c>
      <c r="AC25" s="16" t="s">
        <v>12</v>
      </c>
    </row>
    <row r="26" spans="2:29" x14ac:dyDescent="0.35">
      <c r="C26" s="9">
        <f t="shared" si="0"/>
        <v>2006</v>
      </c>
      <c r="D26" s="14" cm="1">
        <f t="array" ref="D26">_xlfn.IFS($E$12=1,D18,$E$12=2,E18,$E$12=3,F18)</f>
        <v>9546616.1299999841</v>
      </c>
      <c r="E26" s="7">
        <f t="shared" ref="E26:E28" si="1">AVERAGE($D$25:$D$28)</f>
        <v>9675035.5524000339</v>
      </c>
      <c r="F26" s="9" t="str">
        <f t="shared" ref="F26:F28" si="2">IF(D26&gt;E26,D26,"")</f>
        <v/>
      </c>
      <c r="Z26" s="9" t="s">
        <v>22</v>
      </c>
      <c r="AA26" s="9">
        <f>IF(Z5=1,X5,0)</f>
        <v>2007</v>
      </c>
      <c r="AB26" s="5">
        <f>IFERROR(VLOOKUP(AA26,LookTable,3,0),0)</f>
        <v>18540238.932200238</v>
      </c>
      <c r="AC26" s="17">
        <f>IFERROR(AB26/SUM($AB$26:$AB$27),0)</f>
        <v>0.57321860853519291</v>
      </c>
    </row>
    <row r="27" spans="2:29" x14ac:dyDescent="0.35">
      <c r="C27" s="9">
        <f t="shared" si="0"/>
        <v>2007</v>
      </c>
      <c r="D27" s="14" cm="1">
        <f t="array" ref="D27">_xlfn.IFS($E$12=1,D19,$E$12=2,E19,$E$12=3,F19)</f>
        <v>12888771.631600074</v>
      </c>
      <c r="E27" s="7">
        <f t="shared" si="1"/>
        <v>9675035.5524000339</v>
      </c>
      <c r="F27" s="11">
        <f t="shared" si="2"/>
        <v>12888771.631600074</v>
      </c>
      <c r="Z27" s="9" t="s">
        <v>23</v>
      </c>
      <c r="AA27" s="9">
        <f>IF(OR(X5=2009,Z5&gt;1),0,X5-1)</f>
        <v>2006</v>
      </c>
      <c r="AB27" s="5">
        <f>IFERROR(VLOOKUP(AA27,LookTable,3,0),0)</f>
        <v>13803859.211399991</v>
      </c>
      <c r="AC27" s="17">
        <f>IFERROR(AB27/SUM($AB$26:$AB$27),0)</f>
        <v>0.42678139146480715</v>
      </c>
    </row>
    <row r="28" spans="2:29" x14ac:dyDescent="0.35">
      <c r="C28" s="9">
        <f t="shared" si="0"/>
        <v>2008</v>
      </c>
      <c r="D28" s="14" cm="1">
        <f t="array" ref="D28">_xlfn.IFS($E$12=1,D20,$E$12=2,E20,$E$12=3,F20)</f>
        <v>10866319.511500081</v>
      </c>
      <c r="E28" s="7">
        <f t="shared" si="1"/>
        <v>9675035.5524000339</v>
      </c>
      <c r="F28" s="9">
        <f t="shared" si="2"/>
        <v>10866319.511500081</v>
      </c>
    </row>
    <row r="29" spans="2:29" x14ac:dyDescent="0.35">
      <c r="S29" t="s">
        <v>19</v>
      </c>
    </row>
    <row r="30" spans="2:29" x14ac:dyDescent="0.35">
      <c r="Z30" s="18" t="s">
        <v>25</v>
      </c>
      <c r="AA30" s="18"/>
      <c r="AB30" s="18"/>
      <c r="AC30" s="19">
        <f>AC26-AC27</f>
        <v>0.14643721707038576</v>
      </c>
    </row>
    <row r="31" spans="2:29" x14ac:dyDescent="0.35">
      <c r="C31" t="s">
        <v>13</v>
      </c>
      <c r="E31" t="s">
        <v>15</v>
      </c>
    </row>
    <row r="32" spans="2:29" x14ac:dyDescent="0.35">
      <c r="B32" t="s">
        <v>14</v>
      </c>
      <c r="C32" s="12">
        <f>SUM(F25:F28)</f>
        <v>23755091.143100157</v>
      </c>
      <c r="E32" t="str">
        <f>"of" &amp;D24&amp;" from 2007 &amp; 2008"</f>
        <v>of  Profit from 2007 &amp; 2008</v>
      </c>
    </row>
    <row r="33" spans="2:29" x14ac:dyDescent="0.35">
      <c r="B33" t="s">
        <v>12</v>
      </c>
      <c r="C33" s="10">
        <f>C32/SUM(D25:D28)</f>
        <v>0.61382438892452851</v>
      </c>
      <c r="Z33" s="16" t="s">
        <v>14</v>
      </c>
      <c r="AA33" s="16" t="s">
        <v>9</v>
      </c>
      <c r="AB33" s="16" t="s">
        <v>29</v>
      </c>
      <c r="AC33" s="16" t="s">
        <v>12</v>
      </c>
    </row>
    <row r="34" spans="2:29" x14ac:dyDescent="0.35">
      <c r="Z34" s="9" t="s">
        <v>22</v>
      </c>
      <c r="AA34" s="9">
        <f>IF(Z5=1,X5,0)</f>
        <v>2007</v>
      </c>
      <c r="AB34" s="5">
        <f>IFERROR(VLOOKUP(AA34,LookTable,2,0),0)</f>
        <v>5335</v>
      </c>
      <c r="AC34" s="17">
        <f>IFERROR(AB34/SUM($AB$34:$AB$35),0)</f>
        <v>0.86131740393929612</v>
      </c>
    </row>
    <row r="35" spans="2:29" x14ac:dyDescent="0.35">
      <c r="Z35" s="9" t="s">
        <v>23</v>
      </c>
      <c r="AA35" s="9">
        <f>IF(OR(X5=2009,Z5&gt;1),0,X5-1)</f>
        <v>2006</v>
      </c>
      <c r="AB35" s="5">
        <f>IFERROR(VLOOKUP(AA35,LookTable,2,0),0)</f>
        <v>859</v>
      </c>
      <c r="AC35" s="17">
        <f>IFERROR(AB35/SUM($AB$34:$AB$35),0)</f>
        <v>0.13868259606070391</v>
      </c>
    </row>
    <row r="38" spans="2:29" x14ac:dyDescent="0.35">
      <c r="Z38" s="18" t="s">
        <v>25</v>
      </c>
      <c r="AA38" s="18"/>
      <c r="AB38" s="18"/>
      <c r="AC38" s="19">
        <f>AC34-AC35</f>
        <v>0.72263480787859224</v>
      </c>
    </row>
    <row r="41" spans="2:29" x14ac:dyDescent="0.35">
      <c r="Z41" s="16" t="s">
        <v>32</v>
      </c>
      <c r="AA41" s="16" t="s">
        <v>9</v>
      </c>
      <c r="AB41" s="16" t="s">
        <v>30</v>
      </c>
      <c r="AC41" s="16" t="s">
        <v>12</v>
      </c>
    </row>
    <row r="42" spans="2:29" x14ac:dyDescent="0.35">
      <c r="Z42" s="9" t="s">
        <v>22</v>
      </c>
      <c r="AA42" s="9">
        <f>IF(Z5=1,X5,0)</f>
        <v>2007</v>
      </c>
      <c r="AB42" s="5">
        <f>IFERROR(VLOOKUP(AA42,LookTable,7,0),0)</f>
        <v>55821</v>
      </c>
      <c r="AC42" s="17">
        <f>IFERROR(AB42/SUM($AB$42:$AB$43),0)</f>
        <v>0.85747860950245014</v>
      </c>
    </row>
    <row r="43" spans="2:29" x14ac:dyDescent="0.35">
      <c r="Z43" s="9" t="s">
        <v>23</v>
      </c>
      <c r="AA43" s="9">
        <f>IF(OR(X5=2009,Z5&gt;1),0,X5-1)</f>
        <v>2006</v>
      </c>
      <c r="AB43" s="5">
        <f>IFERROR(VLOOKUP(AA43,LookTable,7,0),0)</f>
        <v>9278</v>
      </c>
      <c r="AC43" s="17">
        <f>IFERROR(AB43/SUM($AB$42:$AB$43),0)</f>
        <v>0.14252139049754989</v>
      </c>
    </row>
    <row r="46" spans="2:29" x14ac:dyDescent="0.35">
      <c r="Z46" s="18" t="s">
        <v>25</v>
      </c>
      <c r="AA46" s="18"/>
      <c r="AB46" s="18"/>
      <c r="AC46" s="19">
        <f>AC42-AC43</f>
        <v>0.71495721900490028</v>
      </c>
    </row>
    <row r="49" spans="26:29" x14ac:dyDescent="0.35">
      <c r="Z49" s="16" t="s">
        <v>34</v>
      </c>
      <c r="AA49" s="16" t="s">
        <v>9</v>
      </c>
      <c r="AB49" s="16" t="s">
        <v>35</v>
      </c>
      <c r="AC49" s="16" t="s">
        <v>12</v>
      </c>
    </row>
    <row r="50" spans="26:29" x14ac:dyDescent="0.35">
      <c r="Z50" s="9" t="s">
        <v>22</v>
      </c>
      <c r="AA50" s="9">
        <f>IF(Z5=1,X5,0)</f>
        <v>2007</v>
      </c>
      <c r="AB50" s="20">
        <f>IFERROR(VLOOKUP(AA50,LookTable,5,0),0)</f>
        <v>0.41009154918944379</v>
      </c>
      <c r="AC50" s="17">
        <f>IFERROR(AB50/SUM($AB$50:$AB$51),0)</f>
        <v>0.50076393137370556</v>
      </c>
    </row>
    <row r="51" spans="26:29" x14ac:dyDescent="0.35">
      <c r="Z51" s="9" t="s">
        <v>23</v>
      </c>
      <c r="AA51" s="9">
        <f>IF(OR(X5=2009,Z5&gt;1),0,X5-1)</f>
        <v>2006</v>
      </c>
      <c r="AB51" s="20">
        <f>IFERROR(VLOOKUP(AA51,LookTable,5,0),0)</f>
        <v>0.40884033367295108</v>
      </c>
      <c r="AC51" s="17">
        <f>IFERROR(AB51/SUM($AB$50:$AB$51),0)</f>
        <v>0.49923606862629449</v>
      </c>
    </row>
    <row r="54" spans="26:29" x14ac:dyDescent="0.35">
      <c r="Z54" s="18" t="s">
        <v>25</v>
      </c>
      <c r="AA54" s="18"/>
      <c r="AB54" s="18"/>
      <c r="AC54" s="19">
        <f>AC50-AC51</f>
        <v>1.5278627474110684E-3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U23"/>
  <sheetViews>
    <sheetView showGridLines="0" showRowColHeaders="0" tabSelected="1" zoomScale="85" zoomScaleNormal="85" workbookViewId="0">
      <selection activeCell="Q42" sqref="Q42"/>
    </sheetView>
  </sheetViews>
  <sheetFormatPr defaultRowHeight="14.5" x14ac:dyDescent="0.35"/>
  <sheetData>
    <row r="23" spans="21:21" x14ac:dyDescent="0.35">
      <c r="U23" s="13"/>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17</xdr:col>
                    <xdr:colOff>177800</xdr:colOff>
                    <xdr:row>3</xdr:row>
                    <xdr:rowOff>19050</xdr:rowOff>
                  </from>
                  <to>
                    <xdr:col>18</xdr:col>
                    <xdr:colOff>469900</xdr:colOff>
                    <xdr:row>4</xdr:row>
                    <xdr:rowOff>31750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18</xdr:col>
                    <xdr:colOff>469900</xdr:colOff>
                    <xdr:row>3</xdr:row>
                    <xdr:rowOff>19050</xdr:rowOff>
                  </from>
                  <to>
                    <xdr:col>20</xdr:col>
                    <xdr:colOff>152400</xdr:colOff>
                    <xdr:row>4</xdr:row>
                    <xdr:rowOff>31750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20</xdr:col>
                    <xdr:colOff>152400</xdr:colOff>
                    <xdr:row>3</xdr:row>
                    <xdr:rowOff>19050</xdr:rowOff>
                  </from>
                  <to>
                    <xdr:col>21</xdr:col>
                    <xdr:colOff>438150</xdr:colOff>
                    <xdr:row>4</xdr:row>
                    <xdr:rowOff>31750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F675-DF3E-443F-971A-A27CCBCCCD0F}">
  <dimension ref="C2:AG15"/>
  <sheetViews>
    <sheetView workbookViewId="0">
      <selection activeCell="D4" sqref="D4:D15"/>
    </sheetView>
  </sheetViews>
  <sheetFormatPr defaultRowHeight="14.5" x14ac:dyDescent="0.35"/>
  <cols>
    <col min="2" max="2" width="15.36328125" bestFit="1" customWidth="1"/>
    <col min="3" max="3" width="14.453125" bestFit="1" customWidth="1"/>
    <col min="4" max="7" width="10.7265625" bestFit="1" customWidth="1"/>
    <col min="8" max="9" width="11" bestFit="1" customWidth="1"/>
    <col min="10" max="10" width="3.54296875" style="23" customWidth="1"/>
    <col min="11" max="11" width="14.81640625" bestFit="1" customWidth="1"/>
    <col min="12" max="12" width="11.81640625" bestFit="1" customWidth="1"/>
    <col min="13" max="13" width="10.7265625" bestFit="1" customWidth="1"/>
    <col min="16" max="16" width="10.7265625" bestFit="1" customWidth="1"/>
    <col min="20" max="20" width="10.453125" bestFit="1" customWidth="1"/>
    <col min="23" max="23" width="3.26953125" style="23" customWidth="1"/>
    <col min="25" max="25" width="12.36328125" bestFit="1" customWidth="1"/>
    <col min="26" max="26" width="10.7265625" bestFit="1" customWidth="1"/>
    <col min="29" max="29" width="5.453125" style="23" customWidth="1"/>
    <col min="31" max="31" width="9.81640625" bestFit="1" customWidth="1"/>
    <col min="32" max="32" width="10.7265625" bestFit="1" customWidth="1"/>
    <col min="33" max="33" width="16.90625" bestFit="1" customWidth="1"/>
  </cols>
  <sheetData>
    <row r="2" spans="3:33" x14ac:dyDescent="0.35">
      <c r="G2" t="s">
        <v>49</v>
      </c>
    </row>
    <row r="3" spans="3:33" x14ac:dyDescent="0.35">
      <c r="C3" s="8" t="s">
        <v>48</v>
      </c>
      <c r="D3" s="9" t="s">
        <v>7</v>
      </c>
      <c r="G3">
        <v>1</v>
      </c>
      <c r="H3" s="21">
        <f>LARGE($D$4:$D$15,G3)</f>
        <v>1545027.6045000008</v>
      </c>
      <c r="I3" t="str">
        <f>INDEX($C$4:$C$15,MATCH(H3,$D$4:$D$15,0))</f>
        <v>Oct</v>
      </c>
      <c r="L3" s="8" t="s">
        <v>50</v>
      </c>
      <c r="M3" s="9" t="s">
        <v>7</v>
      </c>
      <c r="O3" t="str">
        <f>L3</f>
        <v>Day Name</v>
      </c>
      <c r="P3" t="str">
        <f>M3</f>
        <v xml:space="preserve"> Total Profit</v>
      </c>
      <c r="Q3" t="s">
        <v>58</v>
      </c>
      <c r="T3" t="s">
        <v>59</v>
      </c>
      <c r="Y3" s="8" t="s">
        <v>64</v>
      </c>
      <c r="Z3" s="9" t="s">
        <v>7</v>
      </c>
      <c r="AA3" t="s">
        <v>62</v>
      </c>
      <c r="AE3" s="8" t="s">
        <v>65</v>
      </c>
      <c r="AF3" s="3" t="s">
        <v>7</v>
      </c>
      <c r="AG3" s="9" t="s">
        <v>70</v>
      </c>
    </row>
    <row r="4" spans="3:33" x14ac:dyDescent="0.35">
      <c r="C4" s="9" t="s">
        <v>36</v>
      </c>
      <c r="D4" s="14">
        <v>779223.9128000004</v>
      </c>
      <c r="G4">
        <v>2</v>
      </c>
      <c r="H4" s="21">
        <f t="shared" ref="H4:H5" si="0">LARGE($D$4:$D$15,G4)</f>
        <v>1519099.1592999995</v>
      </c>
      <c r="I4" t="str">
        <f t="shared" ref="I4:I5" si="1">INDEX($C$4:$C$15,MATCH(H4,$D$4:$D$15,0))</f>
        <v>Sep</v>
      </c>
      <c r="L4" s="9" t="s">
        <v>52</v>
      </c>
      <c r="M4" s="5">
        <v>1767461.3821000028</v>
      </c>
      <c r="O4" t="str">
        <f t="shared" ref="O4:O10" si="2">L4</f>
        <v>Mon</v>
      </c>
      <c r="P4" s="22">
        <f t="shared" ref="P4:P10" si="3">M4</f>
        <v>1767461.3821000028</v>
      </c>
      <c r="Q4" t="str" cm="1">
        <f t="array" ref="Q4">IFERROR(_xlfn.IFS(P4=$U$4,P4,P4=$U$5,P4,P4=$U$6,P4)," ")</f>
        <v xml:space="preserve"> </v>
      </c>
      <c r="T4">
        <v>1</v>
      </c>
      <c r="U4" s="22">
        <f>LARGE($P$4:$P$10,T4)</f>
        <v>2104225.9184999997</v>
      </c>
      <c r="Y4" s="9" t="s">
        <v>60</v>
      </c>
      <c r="Z4" s="5">
        <v>9652044.0732000452</v>
      </c>
      <c r="AA4" s="10">
        <f>Z4/SUM($Z$4:Z5)</f>
        <v>0.74887230133984595</v>
      </c>
      <c r="AE4" s="9" t="s">
        <v>66</v>
      </c>
      <c r="AF4" s="5">
        <v>2540022.5386999995</v>
      </c>
      <c r="AG4" s="24">
        <v>0.19707250708612864</v>
      </c>
    </row>
    <row r="5" spans="3:33" x14ac:dyDescent="0.35">
      <c r="C5" s="9" t="s">
        <v>37</v>
      </c>
      <c r="D5" s="14">
        <v>874592.92510000046</v>
      </c>
      <c r="G5">
        <v>3</v>
      </c>
      <c r="H5" s="21">
        <f t="shared" si="0"/>
        <v>1505092.9471000023</v>
      </c>
      <c r="I5" t="str">
        <f t="shared" si="1"/>
        <v>Dec</v>
      </c>
      <c r="L5" s="9" t="s">
        <v>56</v>
      </c>
      <c r="M5" s="5">
        <v>1825620.3897000016</v>
      </c>
      <c r="O5" t="str">
        <f t="shared" si="2"/>
        <v>Tue</v>
      </c>
      <c r="P5" s="22">
        <f t="shared" si="3"/>
        <v>1825620.3897000016</v>
      </c>
      <c r="Q5" t="str" cm="1">
        <f t="array" ref="Q5">IFERROR(_xlfn.IFS(P5=$U$4,P5,P5=$U$5,P5,P5=$U$6,P5)," ")</f>
        <v xml:space="preserve"> </v>
      </c>
      <c r="T5">
        <v>2</v>
      </c>
      <c r="U5" s="22">
        <f t="shared" ref="U5:U6" si="4">LARGE($P$4:$P$10,T5)</f>
        <v>2033755.8723000013</v>
      </c>
      <c r="Y5" s="9" t="s">
        <v>61</v>
      </c>
      <c r="Z5" s="5">
        <v>3236727.5583999977</v>
      </c>
      <c r="AA5" s="10">
        <f>Z5/SUM($Z$4:Z5)</f>
        <v>0.25112769866015405</v>
      </c>
      <c r="AE5" s="9" t="s">
        <v>67</v>
      </c>
      <c r="AF5" s="5">
        <v>2504944.5935</v>
      </c>
      <c r="AG5" s="24">
        <v>0.19435091761254397</v>
      </c>
    </row>
    <row r="6" spans="3:33" x14ac:dyDescent="0.35">
      <c r="C6" s="9" t="s">
        <v>38</v>
      </c>
      <c r="D6" s="14">
        <v>886205.70080000022</v>
      </c>
      <c r="L6" s="9" t="s">
        <v>57</v>
      </c>
      <c r="M6" s="5">
        <v>2033755.8723000013</v>
      </c>
      <c r="O6" t="str">
        <f t="shared" si="2"/>
        <v>Wed</v>
      </c>
      <c r="P6" s="22">
        <f t="shared" si="3"/>
        <v>2033755.8723000013</v>
      </c>
      <c r="Q6" cm="1">
        <f t="array" ref="Q6">IFERROR(_xlfn.IFS(P6=$U$4,P6,P6=$U$5,P6,P6=$U$6,P6)," ")</f>
        <v>2033755.8723000013</v>
      </c>
      <c r="T6">
        <v>3</v>
      </c>
      <c r="U6" s="22">
        <f t="shared" si="4"/>
        <v>1920980.5105999985</v>
      </c>
      <c r="AE6" s="9" t="s">
        <v>68</v>
      </c>
      <c r="AF6" s="5">
        <v>3309462.9433999918</v>
      </c>
      <c r="AG6" s="24">
        <v>0.25677101262978458</v>
      </c>
    </row>
    <row r="7" spans="3:33" x14ac:dyDescent="0.35">
      <c r="C7" s="9" t="s">
        <v>39</v>
      </c>
      <c r="D7" s="14">
        <v>908037.57870000065</v>
      </c>
      <c r="L7" s="9" t="s">
        <v>55</v>
      </c>
      <c r="M7" s="5">
        <v>2104225.9184999997</v>
      </c>
      <c r="O7" t="str">
        <f t="shared" si="2"/>
        <v>Thu</v>
      </c>
      <c r="P7" s="22">
        <f t="shared" si="3"/>
        <v>2104225.9184999997</v>
      </c>
      <c r="Q7" cm="1">
        <f t="array" ref="Q7">IFERROR(_xlfn.IFS(P7=$U$4,P7,P7=$U$5,P7,P7=$U$6,P7)," ")</f>
        <v>2104225.9184999997</v>
      </c>
      <c r="AE7" s="9" t="s">
        <v>69</v>
      </c>
      <c r="AF7" s="5">
        <v>4534341.5560000101</v>
      </c>
      <c r="AG7" s="24">
        <v>0.35180556267153718</v>
      </c>
    </row>
    <row r="8" spans="3:33" x14ac:dyDescent="0.35">
      <c r="C8" s="9" t="s">
        <v>40</v>
      </c>
      <c r="D8" s="14">
        <v>786384.31340000022</v>
      </c>
      <c r="H8" s="10">
        <f>SUM(H3:H5)/SUM(D4:D15)</f>
        <v>0.35451165103254939</v>
      </c>
      <c r="L8" s="9" t="s">
        <v>51</v>
      </c>
      <c r="M8" s="5">
        <v>1920980.5105999985</v>
      </c>
      <c r="O8" t="str">
        <f t="shared" si="2"/>
        <v>Fri</v>
      </c>
      <c r="P8" s="22">
        <f t="shared" si="3"/>
        <v>1920980.5105999985</v>
      </c>
      <c r="Q8" cm="1">
        <f t="array" ref="Q8">IFERROR(_xlfn.IFS(P8=$U$4,P8,P8=$U$5,P8,P8=$U$6,P8)," ")</f>
        <v>1920980.5105999985</v>
      </c>
      <c r="Y8" t="s">
        <v>63</v>
      </c>
    </row>
    <row r="9" spans="3:33" x14ac:dyDescent="0.35">
      <c r="C9" s="9" t="s">
        <v>41</v>
      </c>
      <c r="D9" s="14">
        <v>810522.70140000037</v>
      </c>
      <c r="L9" s="9" t="s">
        <v>53</v>
      </c>
      <c r="M9" s="5">
        <v>1568763.7673000004</v>
      </c>
      <c r="O9" t="str">
        <f t="shared" si="2"/>
        <v>Sat</v>
      </c>
      <c r="P9" s="22">
        <f t="shared" si="3"/>
        <v>1568763.7673000004</v>
      </c>
      <c r="Q9" t="str" cm="1">
        <f t="array" ref="Q9">IFERROR(_xlfn.IFS(P9=$U$4,P9,P9=$U$5,P9,P9=$U$6,P9)," ")</f>
        <v xml:space="preserve"> </v>
      </c>
      <c r="Y9" s="10">
        <f>MAX(AA4:AA5)</f>
        <v>0.74887230133984595</v>
      </c>
    </row>
    <row r="10" spans="3:33" x14ac:dyDescent="0.35">
      <c r="C10" s="9" t="s">
        <v>42</v>
      </c>
      <c r="D10" s="14">
        <v>997951.95709999918</v>
      </c>
      <c r="G10" t="str">
        <f>"In "&amp;'Analysis 1'!X5</f>
        <v>In 2007</v>
      </c>
      <c r="L10" s="9" t="s">
        <v>54</v>
      </c>
      <c r="M10" s="5">
        <v>1667963.7910999996</v>
      </c>
      <c r="O10" t="str">
        <f t="shared" si="2"/>
        <v>Sun</v>
      </c>
      <c r="P10" s="22">
        <f t="shared" si="3"/>
        <v>1667963.7910999996</v>
      </c>
      <c r="Q10" t="str" cm="1">
        <f t="array" ref="Q10">IFERROR(_xlfn.IFS(P10=$U$4,P10,P10=$U$5,P10,P10=$U$6,P10)," ")</f>
        <v xml:space="preserve"> </v>
      </c>
      <c r="Y10" t="str">
        <f>UPPER(INDEX(Y4:Y5,MATCH(Y9,AA4:AA5,0)))&amp;" makes up"</f>
        <v>WEEKDAY makes up</v>
      </c>
    </row>
    <row r="11" spans="3:33" x14ac:dyDescent="0.35">
      <c r="C11" s="9" t="s">
        <v>43</v>
      </c>
      <c r="D11" s="14">
        <v>792411.82699999958</v>
      </c>
    </row>
    <row r="12" spans="3:33" x14ac:dyDescent="0.35">
      <c r="C12" s="9" t="s">
        <v>44</v>
      </c>
      <c r="D12" s="14">
        <v>1519099.1592999995</v>
      </c>
    </row>
    <row r="13" spans="3:33" x14ac:dyDescent="0.35">
      <c r="C13" s="9" t="s">
        <v>45</v>
      </c>
      <c r="D13" s="14">
        <v>1545027.6045000008</v>
      </c>
    </row>
    <row r="14" spans="3:33" x14ac:dyDescent="0.35">
      <c r="C14" s="9" t="s">
        <v>46</v>
      </c>
      <c r="D14" s="14">
        <v>1484221.0044000009</v>
      </c>
    </row>
    <row r="15" spans="3:33" x14ac:dyDescent="0.35">
      <c r="C15" s="9" t="s">
        <v>47</v>
      </c>
      <c r="D15" s="14">
        <v>1505092.9471000023</v>
      </c>
      <c r="Q15" s="10">
        <f>SUM(Q4:Q10)/SUM(P4:P10)</f>
        <v>0.47009617941751397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698E9DE6-19F3-4AFA-826F-3AC78F222BCB}">
  <ds:schemaRefs/>
</ds:datastoreItem>
</file>

<file path=customXml/itemProps2.xml><?xml version="1.0" encoding="utf-8"?>
<ds:datastoreItem xmlns:ds="http://schemas.openxmlformats.org/officeDocument/2006/customXml" ds:itemID="{6664AC4D-39CB-4B05-B262-DF7915D8D35B}">
  <ds:schemaRefs/>
</ds:datastoreItem>
</file>

<file path=customXml/itemProps3.xml><?xml version="1.0" encoding="utf-8"?>
<ds:datastoreItem xmlns:ds="http://schemas.openxmlformats.org/officeDocument/2006/customXml" ds:itemID="{CB864396-BEDF-4683-9D00-E6C5F5EFBE74}">
  <ds:schemaRefs/>
</ds:datastoreItem>
</file>

<file path=customXml/itemProps4.xml><?xml version="1.0" encoding="utf-8"?>
<ds:datastoreItem xmlns:ds="http://schemas.openxmlformats.org/officeDocument/2006/customXml" ds:itemID="{0576EF2F-8B96-48B8-ACA7-CB09AF68C52A}">
  <ds:schemaRefs/>
</ds:datastoreItem>
</file>

<file path=customXml/itemProps5.xml><?xml version="1.0" encoding="utf-8"?>
<ds:datastoreItem xmlns:ds="http://schemas.openxmlformats.org/officeDocument/2006/customXml" ds:itemID="{8159B9F8-BB91-4EA6-9BF5-C806735080C2}">
  <ds:schemaRefs/>
</ds:datastoreItem>
</file>

<file path=customXml/itemProps6.xml><?xml version="1.0" encoding="utf-8"?>
<ds:datastoreItem xmlns:ds="http://schemas.openxmlformats.org/officeDocument/2006/customXml" ds:itemID="{1F35E5CC-7FEC-4760-9F08-7F794947D023}">
  <ds:schemaRefs/>
</ds:datastoreItem>
</file>

<file path=customXml/itemProps7.xml><?xml version="1.0" encoding="utf-8"?>
<ds:datastoreItem xmlns:ds="http://schemas.openxmlformats.org/officeDocument/2006/customXml" ds:itemID="{E9DA593E-D9B1-472C-A944-172B8E8C9123}">
  <ds:schemaRefs/>
</ds:datastoreItem>
</file>

<file path=customXml/itemProps8.xml><?xml version="1.0" encoding="utf-8"?>
<ds:datastoreItem xmlns:ds="http://schemas.openxmlformats.org/officeDocument/2006/customXml" ds:itemID="{BB98914E-1AB1-4803-9367-A76C820AA0AA}">
  <ds:schemaRefs/>
</ds:datastoreItem>
</file>

<file path=customXml/itemProps9.xml><?xml version="1.0" encoding="utf-8"?>
<ds:datastoreItem xmlns:ds="http://schemas.openxmlformats.org/officeDocument/2006/customXml" ds:itemID="{C36B8658-28F6-4ADA-9845-4B193A4C70DB}">
  <ds:schemaRefs/>
</ds:datastoreItem>
</file>

<file path=customXml/itemProps10.xml><?xml version="1.0" encoding="utf-8"?>
<ds:datastoreItem xmlns:ds="http://schemas.openxmlformats.org/officeDocument/2006/customXml" ds:itemID="{E5B760B8-8709-4ED0-828B-E558947AF9E0}">
  <ds:schemaRefs/>
</ds:datastoreItem>
</file>

<file path=customXml/itemProps11.xml><?xml version="1.0" encoding="utf-8"?>
<ds:datastoreItem xmlns:ds="http://schemas.openxmlformats.org/officeDocument/2006/customXml" ds:itemID="{CFB0F405-50D4-4550-B1C7-792278AAA6C4}">
  <ds:schemaRefs/>
</ds:datastoreItem>
</file>

<file path=customXml/itemProps12.xml><?xml version="1.0" encoding="utf-8"?>
<ds:datastoreItem xmlns:ds="http://schemas.openxmlformats.org/officeDocument/2006/customXml" ds:itemID="{AA341394-0771-4C3E-A31F-E2E1874BFEED}">
  <ds:schemaRefs/>
</ds:datastoreItem>
</file>

<file path=customXml/itemProps13.xml><?xml version="1.0" encoding="utf-8"?>
<ds:datastoreItem xmlns:ds="http://schemas.openxmlformats.org/officeDocument/2006/customXml" ds:itemID="{962B3E94-32DE-4CF7-ABC1-CE1598AD487C}">
  <ds:schemaRefs/>
</ds:datastoreItem>
</file>

<file path=customXml/itemProps14.xml><?xml version="1.0" encoding="utf-8"?>
<ds:datastoreItem xmlns:ds="http://schemas.openxmlformats.org/officeDocument/2006/customXml" ds:itemID="{4E5AA03B-45E0-4683-8B9D-D98958FEC729}">
  <ds:schemaRefs/>
</ds:datastoreItem>
</file>

<file path=customXml/itemProps15.xml><?xml version="1.0" encoding="utf-8"?>
<ds:datastoreItem xmlns:ds="http://schemas.openxmlformats.org/officeDocument/2006/customXml" ds:itemID="{50FD66E2-0EF7-4A26-B2E2-E5DB35C6C560}">
  <ds:schemaRefs/>
</ds:datastoreItem>
</file>

<file path=customXml/itemProps16.xml><?xml version="1.0" encoding="utf-8"?>
<ds:datastoreItem xmlns:ds="http://schemas.openxmlformats.org/officeDocument/2006/customXml" ds:itemID="{2EC3F786-EAA8-49D0-9F73-92E1B988C10F}">
  <ds:schemaRefs/>
</ds:datastoreItem>
</file>

<file path=customXml/itemProps17.xml><?xml version="1.0" encoding="utf-8"?>
<ds:datastoreItem xmlns:ds="http://schemas.openxmlformats.org/officeDocument/2006/customXml" ds:itemID="{F54D0F0F-189B-4BFC-84C7-4EE622E8B98A}">
  <ds:schemaRefs/>
</ds:datastoreItem>
</file>

<file path=customXml/itemProps18.xml><?xml version="1.0" encoding="utf-8"?>
<ds:datastoreItem xmlns:ds="http://schemas.openxmlformats.org/officeDocument/2006/customXml" ds:itemID="{6A247909-D8B1-4F09-B921-D4901D908FF2}">
  <ds:schemaRefs>
    <ds:schemaRef ds:uri="http://schemas.microsoft.com/DataMashup"/>
  </ds:schemaRefs>
</ds:datastoreItem>
</file>

<file path=customXml/itemProps19.xml><?xml version="1.0" encoding="utf-8"?>
<ds:datastoreItem xmlns:ds="http://schemas.openxmlformats.org/officeDocument/2006/customXml" ds:itemID="{45DBF411-20AC-4365-835F-8E3D13AC10E8}">
  <ds:schemaRefs/>
</ds:datastoreItem>
</file>

<file path=customXml/itemProps20.xml><?xml version="1.0" encoding="utf-8"?>
<ds:datastoreItem xmlns:ds="http://schemas.openxmlformats.org/officeDocument/2006/customXml" ds:itemID="{7A06D40B-1CD3-4652-97BA-0F6C8002CA7E}">
  <ds:schemaRefs/>
</ds:datastoreItem>
</file>

<file path=customXml/itemProps21.xml><?xml version="1.0" encoding="utf-8"?>
<ds:datastoreItem xmlns:ds="http://schemas.openxmlformats.org/officeDocument/2006/customXml" ds:itemID="{F72B5170-1F02-4080-B422-ACAFC7FF9BDD}">
  <ds:schemaRefs/>
</ds:datastoreItem>
</file>

<file path=customXml/itemProps22.xml><?xml version="1.0" encoding="utf-8"?>
<ds:datastoreItem xmlns:ds="http://schemas.openxmlformats.org/officeDocument/2006/customXml" ds:itemID="{1FB0DAAE-94F8-4518-80FA-AC645A75A792}">
  <ds:schemaRefs/>
</ds:datastoreItem>
</file>

<file path=customXml/itemProps23.xml><?xml version="1.0" encoding="utf-8"?>
<ds:datastoreItem xmlns:ds="http://schemas.openxmlformats.org/officeDocument/2006/customXml" ds:itemID="{8E0D6FD8-77D1-4CB1-A5DC-9D79640EDE23}">
  <ds:schemaRefs/>
</ds:datastoreItem>
</file>

<file path=customXml/itemProps24.xml><?xml version="1.0" encoding="utf-8"?>
<ds:datastoreItem xmlns:ds="http://schemas.openxmlformats.org/officeDocument/2006/customXml" ds:itemID="{B10F2965-58B8-4EA6-A5CC-9CA15DC3E3B5}">
  <ds:schemaRefs/>
</ds:datastoreItem>
</file>

<file path=customXml/itemProps25.xml><?xml version="1.0" encoding="utf-8"?>
<ds:datastoreItem xmlns:ds="http://schemas.openxmlformats.org/officeDocument/2006/customXml" ds:itemID="{5006E045-ACF8-4E2D-B624-16F2B06918CC}">
  <ds:schemaRefs/>
</ds:datastoreItem>
</file>

<file path=customXml/itemProps26.xml><?xml version="1.0" encoding="utf-8"?>
<ds:datastoreItem xmlns:ds="http://schemas.openxmlformats.org/officeDocument/2006/customXml" ds:itemID="{762A5D92-1A2C-4598-A1A7-FAB93644B83B}">
  <ds:schemaRefs/>
</ds:datastoreItem>
</file>

<file path=customXml/itemProps27.xml><?xml version="1.0" encoding="utf-8"?>
<ds:datastoreItem xmlns:ds="http://schemas.openxmlformats.org/officeDocument/2006/customXml" ds:itemID="{0E1AC3F4-8265-4A35-9082-A81FDE5C7F7E}">
  <ds:schemaRefs/>
</ds:datastoreItem>
</file>

<file path=customXml/itemProps28.xml><?xml version="1.0" encoding="utf-8"?>
<ds:datastoreItem xmlns:ds="http://schemas.openxmlformats.org/officeDocument/2006/customXml" ds:itemID="{7C09B574-5F57-4AA3-B76A-FB03E8A89C52}">
  <ds:schemaRefs/>
</ds:datastoreItem>
</file>

<file path=customXml/itemProps29.xml><?xml version="1.0" encoding="utf-8"?>
<ds:datastoreItem xmlns:ds="http://schemas.openxmlformats.org/officeDocument/2006/customXml" ds:itemID="{25F9221A-4CED-4580-B186-0A42FA5F4D9D}">
  <ds:schemaRefs/>
</ds:datastoreItem>
</file>

<file path=customXml/itemProps30.xml><?xml version="1.0" encoding="utf-8"?>
<ds:datastoreItem xmlns:ds="http://schemas.openxmlformats.org/officeDocument/2006/customXml" ds:itemID="{92773BB4-B2AC-4484-B22C-A737CFB90CF7}">
  <ds:schemaRefs/>
</ds:datastoreItem>
</file>

<file path=customXml/itemProps31.xml><?xml version="1.0" encoding="utf-8"?>
<ds:datastoreItem xmlns:ds="http://schemas.openxmlformats.org/officeDocument/2006/customXml" ds:itemID="{4D2E73F2-7C05-4D3B-BA57-6C8809780456}">
  <ds:schemaRefs/>
</ds:datastoreItem>
</file>

<file path=customXml/itemProps32.xml><?xml version="1.0" encoding="utf-8"?>
<ds:datastoreItem xmlns:ds="http://schemas.openxmlformats.org/officeDocument/2006/customXml" ds:itemID="{551645B4-7643-4307-9F75-EBE28A209293}">
  <ds:schemaRefs/>
</ds:datastoreItem>
</file>

<file path=customXml/itemProps33.xml><?xml version="1.0" encoding="utf-8"?>
<ds:datastoreItem xmlns:ds="http://schemas.openxmlformats.org/officeDocument/2006/customXml" ds:itemID="{5FB6D935-CEED-4B43-8014-ECDEE0F9210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Analysis</vt:lpstr>
      <vt:lpstr>Dashboard</vt:lpstr>
      <vt:lpstr>Analysis 1</vt:lpstr>
      <vt:lpstr>Time Series Dashboard</vt:lpstr>
      <vt:lpstr>Analysis 2</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2024-03-13T08:17:10Z</dcterms:modified>
</cp:coreProperties>
</file>