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Ali\IDBM &amp; SSE at Aalto\Semester 1\Sustainable Supply Chain\"/>
    </mc:Choice>
  </mc:AlternateContent>
  <xr:revisionPtr revIDLastSave="0" documentId="13_ncr:1_{1905BDD0-690A-46E8-AB53-103278524A22}" xr6:coauthVersionLast="47" xr6:coauthVersionMax="47" xr10:uidLastSave="{00000000-0000-0000-0000-000000000000}"/>
  <bookViews>
    <workbookView xWindow="-96" yWindow="-96" windowWidth="23232" windowHeight="12432" firstSheet="2" activeTab="4" xr2:uid="{BDDFAAF2-5C1D-4CF3-BFC0-1A6768158674}"/>
  </bookViews>
  <sheets>
    <sheet name="Sheet2" sheetId="2" r:id="rId1"/>
    <sheet name="% of Total Plastic Weight" sheetId="3" r:id="rId2"/>
    <sheet name="Total Plastic at HP" sheetId="4" r:id="rId3"/>
    <sheet name="Plastic Usage (Current Rate)" sheetId="1" r:id="rId4"/>
    <sheet name="Plastic Usage (Required Rate)" sheetId="5" r:id="rId5"/>
  </sheets>
  <definedNames>
    <definedName name="solver_adj" localSheetId="3" hidden="1">'Plastic Usage (Current Rate)'!$B$2:$H$7</definedName>
    <definedName name="solver_adj" localSheetId="4" hidden="1">'Plastic Usage (Required Rate)'!$H$2:$H$6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2</definedName>
    <definedName name="solver_eng" localSheetId="3" hidden="1">1</definedName>
    <definedName name="solver_eng" localSheetId="4" hidden="1">1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0</definedName>
    <definedName name="solver_nwt" localSheetId="3" hidden="1">1</definedName>
    <definedName name="solver_nwt" localSheetId="4" hidden="1">1</definedName>
    <definedName name="solver_opt" localSheetId="3" hidden="1">'Plastic Usage (Current Rate)'!$H$8</definedName>
    <definedName name="solver_opt" localSheetId="4" hidden="1">'Plastic Usage (Required Rate)'!$H$8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2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2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3</definedName>
    <definedName name="solver_typ" localSheetId="4" hidden="1">3</definedName>
    <definedName name="solver_val" localSheetId="3" hidden="1">0.3</definedName>
    <definedName name="solver_val" localSheetId="4" hidden="1">0.3</definedName>
    <definedName name="solver_ver" localSheetId="3" hidden="1">3</definedName>
    <definedName name="solver_ver" localSheetId="4" hidden="1">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D9" i="5"/>
  <c r="C9" i="5"/>
  <c r="B7" i="5"/>
  <c r="B9" i="5" s="1"/>
  <c r="F9" i="5" a="1"/>
  <c r="F6" i="1" a="1"/>
  <c r="F9" i="5" l="1"/>
  <c r="H7" i="5"/>
  <c r="H8" i="5" s="1"/>
  <c r="G7" i="5"/>
  <c r="G8" i="5" s="1"/>
  <c r="F6" i="1"/>
  <c r="C9" i="1"/>
  <c r="D9" i="1"/>
  <c r="E9" i="1"/>
  <c r="B7" i="1"/>
  <c r="B9" i="1" s="1"/>
  <c r="F3" i="1" a="1"/>
  <c r="F5" i="1" a="1"/>
  <c r="F4" i="1" a="1"/>
  <c r="F2" i="1" a="1"/>
  <c r="C7" i="4"/>
  <c r="C6" i="4"/>
  <c r="C8" i="4"/>
  <c r="H2" i="3"/>
  <c r="H3" i="3"/>
  <c r="H5" i="3"/>
  <c r="C7" i="3"/>
  <c r="C8" i="3"/>
  <c r="H8" i="3"/>
  <c r="H4" i="3"/>
  <c r="C6" i="3"/>
  <c r="H6" i="3"/>
  <c r="H7" i="3"/>
  <c r="D6" i="3"/>
  <c r="D8" i="3"/>
  <c r="E8" i="3"/>
  <c r="D7" i="3"/>
  <c r="E6" i="3"/>
  <c r="E7" i="3"/>
  <c r="D8" i="4"/>
  <c r="E8" i="4"/>
  <c r="E6" i="4"/>
  <c r="E7" i="4"/>
  <c r="D7" i="4"/>
  <c r="D6" i="4"/>
  <c r="F7" i="5" l="1"/>
  <c r="F8" i="5" s="1"/>
  <c r="G7" i="1"/>
  <c r="H7" i="1"/>
  <c r="F4" i="1"/>
  <c r="F5" i="1"/>
  <c r="F3" i="1"/>
  <c r="F2" i="1"/>
  <c r="F9" i="1" a="1"/>
  <c r="F7" i="1" l="1"/>
  <c r="F8" i="1" s="1"/>
  <c r="F9" i="1"/>
  <c r="G8" i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<sst xmlns="http://schemas.openxmlformats.org/spreadsheetml/2006/main" count="37" uniqueCount="25">
  <si>
    <t>Product Type</t>
  </si>
  <si>
    <t>Personal Systems</t>
  </si>
  <si>
    <t>Home &amp; Office Printers</t>
  </si>
  <si>
    <t>HP Ink Cartridges</t>
  </si>
  <si>
    <t>HP Toner Cartridges</t>
  </si>
  <si>
    <t>Large-Format Printers</t>
  </si>
  <si>
    <t>% of Total Plastic Weight at HP</t>
  </si>
  <si>
    <t>Total PCR Plastic</t>
  </si>
  <si>
    <t>Total Plastic at HP</t>
  </si>
  <si>
    <t>Forecast(% of Total Plastic Weight at HP)</t>
  </si>
  <si>
    <t>Lower Confidence Bound(% of Total Plastic Weight at HP)</t>
  </si>
  <si>
    <t>Upper Confidence Bound(% of Total Plastic Weight at HP)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</si>
  <si>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</si>
  <si>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</si>
  <si>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</si>
  <si>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</si>
  <si>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</si>
  <si>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</si>
  <si>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</si>
  <si>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</si>
  <si>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</si>
  <si>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Product</t>
  </si>
  <si>
    <t>Forecast(Total Plastic at HP)</t>
  </si>
  <si>
    <t>Lower Confidence Bound(Total Plastic at HP)</t>
  </si>
  <si>
    <t>Upper Confidence Bound(Total Plastic at 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</si>
</sst>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4" fontId="0" fillId="0" borderId="0" xfId="0" applyNumberFormat="1"/>
    <xf numFmtId="0" fontId="2" fillId="2" borderId="0" xfId="0" applyFont="1" applyFill="1"/>
    <xf numFmtId="1" fontId="0" fillId="2" borderId="0" xfId="0" applyNumberFormat="1" applyFill="1"/>
    <xf numFmtId="1" fontId="2" fillId="2" borderId="0" xfId="0" applyNumberFormat="1" applyFont="1" applyFill="1"/>
    <xf numFmtId="9" fontId="2" fillId="2" borderId="0" xfId="1" applyFont="1" applyFill="1"/>
    <xf numFmtId="0" fontId="2" fillId="3" borderId="0" xfId="0" applyFont="1" applyFill="1"/>
    <xf numFmtId="0" fontId="0" fillId="3" borderId="0" xfId="0" applyFill="1"/>
    <xf numFmtId="9" fontId="2" fillId="3" borderId="0" xfId="0" applyNumberFormat="1" applyFont="1" applyFill="1"/>
    <xf numFmtId="1" fontId="2" fillId="3" borderId="0" xfId="0" applyNumberFormat="1" applyFont="1" applyFill="1"/>
  </cellXfs>
  <cellStyles count="2">
    <cellStyle name="Normal" xfId="0" builtinId="0"/>
    <cellStyle name="Percent" xfId="1" builtinId="5"/>
  </cellStyles>
  <dxfs count="5">
    <dxf>
      <numFmt numFmtId="2" formatCode="0.00"/>
    </dxf>
    <dxf>
      <numFmt numFmtId="2" formatCode="0.00"/>
    </dxf>
    <dxf>
      <numFmt numFmtId="4" formatCode="#,##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'% of Total Plastic Weight'!$B$1</c:f>
              <c:strCache>
                <c:ptCount val="1"/>
                <c:pt idx="0">
                  <c:v>% of Total Plastic Weight at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'% of Total Plastic Weight'!$B$2:$B$8</c:f>
              <c:numCache>
                <c:formatCode>General</c:formatCode>
                <c:ptCount val="7"/>
                <c:pt idx="0">
                  <c:v>0.09</c:v>
                </c:pt>
                <c:pt idx="1">
                  <c:v>0.11</c:v>
                </c:pt>
                <c:pt idx="2">
                  <c:v>0.13</c:v>
                </c:pt>
                <c:pt idx="3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8-4ED4-B3B2-32FEDC421682}"/>
            </c:ext>
          </c:extLst>
        </c:ser>
        <c:ser>
          <c:idx val="1"/>
          <c:order val="1"/>
          <c:tx>
            <c:strRef>
              <c:f>'% of Total Plastic Weight'!$C$1</c:f>
              <c:strCache>
                <c:ptCount val="1"/>
                <c:pt idx="0">
                  <c:v>Forecast(% of Total Plastic Weight at HP)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'% of Total Plastic Weight'!$A$2:$A$8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'% of Total Plastic Weight'!$C$2:$C$8</c:f>
              <c:numCache>
                <c:formatCode>General</c:formatCode>
                <c:ptCount val="7"/>
                <c:pt idx="3">
                  <c:v>0.15</c:v>
                </c:pt>
                <c:pt idx="4">
                  <c:v>0.16999999999999998</c:v>
                </c:pt>
                <c:pt idx="5">
                  <c:v>0.18999999999999997</c:v>
                </c:pt>
                <c:pt idx="6">
                  <c:v>0.20999999999999996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8-4ED4-B3B2-32FEDC421682}"/>
            </c:ext>
          </c:extLst>
        </c:ser>
        <c:ser>
          <c:idx val="2"/>
          <c:order val="2"/>
          <c:tx>
            <c:strRef>
              <c:f>'% of Total Plastic Weight'!$D$1</c:f>
              <c:strCache>
                <c:ptCount val="1"/>
                <c:pt idx="0">
                  <c:v>Lower Confidence Bound(% of Total Plastic Weight at HP)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'% of Total Plastic Weight'!$A$2:$A$8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'% of Total Plastic Weight'!$D$2:$D$8</c:f>
              <c:numCache>
                <c:formatCode>General</c:formatCode>
                <c:ptCount val="7"/>
                <c:pt idx="3" formatCode="0.00">
                  <c:v>0.15</c:v>
                </c:pt>
                <c:pt idx="4" formatCode="0.00">
                  <c:v>0.16999999999999998</c:v>
                </c:pt>
                <c:pt idx="5" formatCode="0.00">
                  <c:v>0.18999999999999995</c:v>
                </c:pt>
                <c:pt idx="6" formatCode="0.00">
                  <c:v>0.20999999999999994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8-4ED4-B3B2-32FEDC421682}"/>
            </c:ext>
          </c:extLst>
        </c:ser>
        <c:ser>
          <c:idx val="3"/>
          <c:order val="3"/>
          <c:tx>
            <c:strRef>
              <c:f>'% of Total Plastic Weight'!$E$1</c:f>
              <c:strCache>
                <c:ptCount val="1"/>
                <c:pt idx="0">
                  <c:v>Upper Confidence Bound(% of Total Plastic Weight at HP)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'% of Total Plastic Weight'!$A$2:$A$8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'% of Total Plastic Weight'!$E$2:$E$8</c:f>
              <c:numCache>
                <c:formatCode>General</c:formatCode>
                <c:ptCount val="7"/>
                <c:pt idx="3" formatCode="0.00">
                  <c:v>0.15</c:v>
                </c:pt>
                <c:pt idx="4" formatCode="0.00">
                  <c:v>0.16999999999999998</c:v>
                </c:pt>
                <c:pt idx="5" formatCode="0.00">
                  <c:v>0.19</c:v>
                </c:pt>
                <c:pt idx="6" formatCode="0.00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8-4ED4-B3B2-32FEDC421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92255"/>
        <c:axId val="1251339103"/>
      </c:lineChart>
      <c:catAx>
        <c:axId val="18649225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39103"/>
        <c:crosses val="autoZero"/>
        <c:auto val="1"/>
        <c:lblAlgn val="ctr"/>
        <c:lblOffset val="100"/>
        <c:noMultiLvlLbl val="0"/>
      </c:catAx>
      <c:valAx>
        <c:axId val="125133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9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'Total Plastic at HP'!$B$1</c:f>
              <c:strCache>
                <c:ptCount val="1"/>
                <c:pt idx="0">
                  <c:v>Total Plastic at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'Total Plastic at HP'!$B$2:$B$8</c:f>
              <c:numCache>
                <c:formatCode>General</c:formatCode>
                <c:ptCount val="7"/>
                <c:pt idx="0">
                  <c:v>283988.88888888888</c:v>
                </c:pt>
                <c:pt idx="1">
                  <c:v>249909.09090909091</c:v>
                </c:pt>
                <c:pt idx="2">
                  <c:v>246153.84615384616</c:v>
                </c:pt>
                <c:pt idx="3">
                  <c:v>214666.66666666669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D-4C25-A7C6-C1EE043D3D88}"/>
            </c:ext>
          </c:extLst>
        </c:ser>
        <c:ser>
          <c:idx val="1"/>
          <c:order val="1"/>
          <c:tx>
            <c:strRef>
              <c:f>'Total Plastic at HP'!$C$1</c:f>
              <c:strCache>
                <c:ptCount val="1"/>
                <c:pt idx="0">
                  <c:v>Forecast(Total Plastic at HP)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 Plastic at HP'!$A$2:$A$8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'Total Plastic at HP'!$C$2:$C$8</c:f>
              <c:numCache>
                <c:formatCode>General</c:formatCode>
                <c:ptCount val="7"/>
                <c:pt idx="3">
                  <c:v>214666.66666666669</c:v>
                </c:pt>
                <c:pt idx="4">
                  <c:v>197498.48257865923</c:v>
                </c:pt>
                <c:pt idx="5">
                  <c:v>176153.97551525221</c:v>
                </c:pt>
                <c:pt idx="6">
                  <c:v>154809.4684518452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D-4C25-A7C6-C1EE043D3D88}"/>
            </c:ext>
          </c:extLst>
        </c:ser>
        <c:ser>
          <c:idx val="2"/>
          <c:order val="2"/>
          <c:tx>
            <c:strRef>
              <c:f>'Total Plastic at HP'!$D$1</c:f>
              <c:strCache>
                <c:ptCount val="1"/>
                <c:pt idx="0">
                  <c:v>Lower Confidence Bound(Total Plastic at HP)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'Total Plastic at HP'!$A$2:$A$8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'Total Plastic at HP'!$D$2:$D$8</c:f>
              <c:numCache>
                <c:formatCode>General</c:formatCode>
                <c:ptCount val="7"/>
                <c:pt idx="3" formatCode="0.00">
                  <c:v>214666.66666666669</c:v>
                </c:pt>
                <c:pt idx="4" formatCode="0.00">
                  <c:v>182915.24838226227</c:v>
                </c:pt>
                <c:pt idx="5" formatCode="0.00">
                  <c:v>161496.54826358639</c:v>
                </c:pt>
                <c:pt idx="6" formatCode="0.00">
                  <c:v>140076.75655603746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D-4C25-A7C6-C1EE043D3D88}"/>
            </c:ext>
          </c:extLst>
        </c:ser>
        <c:ser>
          <c:idx val="3"/>
          <c:order val="3"/>
          <c:tx>
            <c:strRef>
              <c:f>'Total Plastic at HP'!$E$1</c:f>
              <c:strCache>
                <c:ptCount val="1"/>
                <c:pt idx="0">
                  <c:v>Upper Confidence Bound(Total Plastic at HP)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'Total Plastic at HP'!$A$2:$A$8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'Total Plastic at HP'!$E$2:$E$8</c:f>
              <c:numCache>
                <c:formatCode>General</c:formatCode>
                <c:ptCount val="7"/>
                <c:pt idx="3" formatCode="0.00">
                  <c:v>214666.66666666669</c:v>
                </c:pt>
                <c:pt idx="4" formatCode="0.00">
                  <c:v>212081.71677505618</c:v>
                </c:pt>
                <c:pt idx="5" formatCode="0.00">
                  <c:v>190811.40276691804</c:v>
                </c:pt>
                <c:pt idx="6" formatCode="0.00">
                  <c:v>169542.18034765293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5D-4C25-A7C6-C1EE043D3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09119"/>
        <c:axId val="39650399"/>
      </c:lineChart>
      <c:catAx>
        <c:axId val="75400911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0399"/>
        <c:crosses val="autoZero"/>
        <c:auto val="1"/>
        <c:lblAlgn val="ctr"/>
        <c:lblOffset val="100"/>
        <c:noMultiLvlLbl val="0"/>
      </c:catAx>
      <c:valAx>
        <c:axId val="396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Plastic Usage</a:t>
            </a:r>
            <a:r>
              <a:rPr lang="en-US" baseline="0"/>
              <a:t> in HP Portfolio (Current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'Plastic Usage (Current Rate)'!$A$2</c:f>
              <c:strCache>
                <c:ptCount val="1"/>
                <c:pt idx="0">
                  <c:v>Personal Systems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'Plastic Usage (Current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(Current Rate)'!$B$2:$H$2</c:f>
              <c:numCache>
                <c:formatCode>General</c:formatCode>
                <c:ptCount val="7"/>
                <c:pt idx="0">
                  <c:v>9650</c:v>
                </c:pt>
                <c:pt idx="1">
                  <c:v>9780</c:v>
                </c:pt>
                <c:pt idx="2">
                  <c:v>8510</c:v>
                </c:pt>
                <c:pt idx="3">
                  <c:v>11130</c:v>
                </c:pt>
                <c:pt idx="4" formatCode="0">
                  <c:v>11010.290316071072</c:v>
                </c:pt>
                <c:pt idx="5" formatCode="0">
                  <c:v>11389.075556820715</c:v>
                </c:pt>
                <c:pt idx="6" formatCode="0">
                  <c:v>11767.860797570358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B-405F-B3C6-968EBCF15305}"/>
            </c:ext>
          </c:extLst>
        </c:ser>
        <c:ser>
          <c:idx val="1"/>
          <c:order val="1"/>
          <c:tx>
            <c:strRef>
              <c:f>'Plastic Usage (Current Rate)'!$A$3</c:f>
              <c:strCache>
                <c:ptCount val="1"/>
                <c:pt idx="0">
                  <c:v>Home &amp; Office Printers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'Plastic Usage (Current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(Current Rate)'!$B$3:$H$3</c:f>
              <c:numCache>
                <c:formatCode>General</c:formatCode>
                <c:ptCount val="7"/>
                <c:pt idx="0">
                  <c:v>6760</c:v>
                </c:pt>
                <c:pt idx="1">
                  <c:v>8720</c:v>
                </c:pt>
                <c:pt idx="2">
                  <c:v>12700</c:v>
                </c:pt>
                <c:pt idx="3">
                  <c:v>13300</c:v>
                </c:pt>
                <c:pt idx="4" formatCode="0">
                  <c:v>16027.929637519284</c:v>
                </c:pt>
                <c:pt idx="5" formatCode="0">
                  <c:v>18344.898207882856</c:v>
                </c:pt>
                <c:pt idx="6" formatCode="0">
                  <c:v>20661.866778246425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B-405F-B3C6-968EBCF15305}"/>
            </c:ext>
          </c:extLst>
        </c:ser>
        <c:ser>
          <c:idx val="2"/>
          <c:order val="2"/>
          <c:tx>
            <c:strRef>
              <c:f>'Plastic Usage (Current Rate)'!$A$4</c:f>
              <c:strCache>
                <c:ptCount val="1"/>
                <c:pt idx="0">
                  <c:v>HP Ink Cartridges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'Plastic Usage (Current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(Current Rate)'!$B$4:$H$4</c:f>
              <c:numCache>
                <c:formatCode>General</c:formatCode>
                <c:ptCount val="7"/>
                <c:pt idx="0">
                  <c:v>5384</c:v>
                </c:pt>
                <c:pt idx="1">
                  <c:v>5676</c:v>
                </c:pt>
                <c:pt idx="2">
                  <c:v>7788</c:v>
                </c:pt>
                <c:pt idx="3">
                  <c:v>4560</c:v>
                </c:pt>
                <c:pt idx="4" formatCode="0">
                  <c:v>5166.8561466350002</c:v>
                </c:pt>
                <c:pt idx="5" formatCode="0">
                  <c:v>5044.6097610685711</c:v>
                </c:pt>
                <c:pt idx="6" formatCode="0">
                  <c:v>4922.3633755021428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6B-405F-B3C6-968EBCF15305}"/>
            </c:ext>
          </c:extLst>
        </c:ser>
        <c:ser>
          <c:idx val="3"/>
          <c:order val="3"/>
          <c:tx>
            <c:strRef>
              <c:f>'Plastic Usage (Current Rate)'!$A$5</c:f>
              <c:strCache>
                <c:ptCount val="1"/>
                <c:pt idx="0">
                  <c:v>HP Toner Cartridges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'Plastic Usage (Current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(Current Rate)'!$B$5:$H$5</c:f>
              <c:numCache>
                <c:formatCode>General</c:formatCode>
                <c:ptCount val="7"/>
                <c:pt idx="0">
                  <c:v>3565</c:v>
                </c:pt>
                <c:pt idx="1">
                  <c:v>2913</c:v>
                </c:pt>
                <c:pt idx="2">
                  <c:v>2414</c:v>
                </c:pt>
                <c:pt idx="3">
                  <c:v>2600</c:v>
                </c:pt>
                <c:pt idx="4" formatCode="0">
                  <c:v>2133.0057259116088</c:v>
                </c:pt>
                <c:pt idx="5" formatCode="0">
                  <c:v>1809.9091779392879</c:v>
                </c:pt>
                <c:pt idx="6" formatCode="0">
                  <c:v>1486.8126299669671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6B-405F-B3C6-968EBCF15305}"/>
            </c:ext>
          </c:extLst>
        </c:ser>
        <c:ser>
          <c:idx val="4"/>
          <c:order val="4"/>
          <c:tx>
            <c:strRef>
              <c:f>'Plastic Usage (Current Rate)'!$A$6</c:f>
              <c:strCache>
                <c:ptCount val="1"/>
                <c:pt idx="0">
                  <c:v>Large-Format Printers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'Plastic Usage (Current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(Current Rate)'!$B$6:$H$6</c:f>
              <c:numCache>
                <c:formatCode>General</c:formatCode>
                <c:ptCount val="7"/>
                <c:pt idx="0">
                  <c:v>200</c:v>
                </c:pt>
                <c:pt idx="1">
                  <c:v>310</c:v>
                </c:pt>
                <c:pt idx="2">
                  <c:v>560</c:v>
                </c:pt>
                <c:pt idx="3">
                  <c:v>550</c:v>
                </c:pt>
                <c:pt idx="4" formatCode="0">
                  <c:v>705.97228669928575</c:v>
                </c:pt>
                <c:pt idx="5" formatCode="0">
                  <c:v>832.46208012285717</c:v>
                </c:pt>
                <c:pt idx="6" formatCode="0">
                  <c:v>958.9518735464286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6B-405F-B3C6-968EBCF15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74799455"/>
        <c:axId val="119386303"/>
      </c:barChart>
      <c:catAx>
        <c:axId val="17479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Timeline</a:t>
                </a:r>
                <a:r>
                  <a:rPr lang="en-US" baseline="0"/>
                  <a:t> </a:t>
                </a:r>
                <a:r>
                  <a:rPr lang="en-US" i="1" baseline="0"/>
                  <a:t>(incl. forecast 2023-2025)</a:t>
                </a:r>
                <a:endParaRPr lang="en-US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86303"/>
        <c:crosses val="autoZero"/>
        <c:auto val="1"/>
        <c:lblAlgn val="ctr"/>
        <c:lblOffset val="100"/>
        <c:noMultiLvlLbl val="0"/>
      </c:catAx>
      <c:valAx>
        <c:axId val="11938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  <a:r>
                  <a:rPr lang="en-US" baseline="0"/>
                  <a:t> tonnes of PCR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9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Plastic Usage in HP Portfolio (Required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'Plastic Usage (Required Rate)'!$A$2</c:f>
              <c:strCache>
                <c:ptCount val="1"/>
                <c:pt idx="0">
                  <c:v>Personal Systems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'Plastic Usage (Required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(Required Rate)'!$B$2:$H$2</c:f>
              <c:numCache>
                <c:formatCode>General</c:formatCode>
                <c:ptCount val="7"/>
                <c:pt idx="0">
                  <c:v>9650</c:v>
                </c:pt>
                <c:pt idx="1">
                  <c:v>9780</c:v>
                </c:pt>
                <c:pt idx="2">
                  <c:v>8510</c:v>
                </c:pt>
                <c:pt idx="3">
                  <c:v>11130</c:v>
                </c:pt>
                <c:pt idx="4" formatCode="0">
                  <c:v>11901.418796651924</c:v>
                </c:pt>
                <c:pt idx="5" formatCode="0">
                  <c:v>12712.61860661157</c:v>
                </c:pt>
                <c:pt idx="6" formatCode="0">
                  <c:v>13096.888775608293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8-445C-8335-A3733FBD2C40}"/>
            </c:ext>
          </c:extLst>
        </c:ser>
        <c:ser>
          <c:idx val="1"/>
          <c:order val="1"/>
          <c:tx>
            <c:strRef>
              <c:f>'Plastic Usage (Required Rate)'!$A$3</c:f>
              <c:strCache>
                <c:ptCount val="1"/>
                <c:pt idx="0">
                  <c:v>Home &amp; Office Printers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'Plastic Usage (Required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(Required Rate)'!$B$3:$H$3</c:f>
              <c:numCache>
                <c:formatCode>General</c:formatCode>
                <c:ptCount val="7"/>
                <c:pt idx="0">
                  <c:v>6760</c:v>
                </c:pt>
                <c:pt idx="1">
                  <c:v>8720</c:v>
                </c:pt>
                <c:pt idx="2">
                  <c:v>12700</c:v>
                </c:pt>
                <c:pt idx="3">
                  <c:v>13300</c:v>
                </c:pt>
                <c:pt idx="4" formatCode="0">
                  <c:v>16919.058118100136</c:v>
                </c:pt>
                <c:pt idx="5" formatCode="0">
                  <c:v>19668.441257673709</c:v>
                </c:pt>
                <c:pt idx="6" formatCode="0">
                  <c:v>21990.89475628436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8-445C-8335-A3733FBD2C40}"/>
            </c:ext>
          </c:extLst>
        </c:ser>
        <c:ser>
          <c:idx val="2"/>
          <c:order val="2"/>
          <c:tx>
            <c:strRef>
              <c:f>'Plastic Usage (Required Rate)'!$A$4</c:f>
              <c:strCache>
                <c:ptCount val="1"/>
                <c:pt idx="0">
                  <c:v>HP Ink Cartridges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'Plastic Usage (Required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(Required Rate)'!$B$4:$H$4</c:f>
              <c:numCache>
                <c:formatCode>General</c:formatCode>
                <c:ptCount val="7"/>
                <c:pt idx="0">
                  <c:v>5384</c:v>
                </c:pt>
                <c:pt idx="1">
                  <c:v>5676</c:v>
                </c:pt>
                <c:pt idx="2">
                  <c:v>7788</c:v>
                </c:pt>
                <c:pt idx="3">
                  <c:v>4560</c:v>
                </c:pt>
                <c:pt idx="4" formatCode="0">
                  <c:v>6057.984627215852</c:v>
                </c:pt>
                <c:pt idx="5" formatCode="0">
                  <c:v>6368.1528108594257</c:v>
                </c:pt>
                <c:pt idx="6" formatCode="0">
                  <c:v>6251.3913535400779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F8-445C-8335-A3733FBD2C40}"/>
            </c:ext>
          </c:extLst>
        </c:ser>
        <c:ser>
          <c:idx val="3"/>
          <c:order val="3"/>
          <c:tx>
            <c:strRef>
              <c:f>'Plastic Usage (Required Rate)'!$A$5</c:f>
              <c:strCache>
                <c:ptCount val="1"/>
                <c:pt idx="0">
                  <c:v>HP Toner Cartridges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'Plastic Usage (Required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(Required Rate)'!$B$5:$H$5</c:f>
              <c:numCache>
                <c:formatCode>General</c:formatCode>
                <c:ptCount val="7"/>
                <c:pt idx="0">
                  <c:v>3565</c:v>
                </c:pt>
                <c:pt idx="1">
                  <c:v>2913</c:v>
                </c:pt>
                <c:pt idx="2">
                  <c:v>2414</c:v>
                </c:pt>
                <c:pt idx="3">
                  <c:v>2600</c:v>
                </c:pt>
                <c:pt idx="4" formatCode="0">
                  <c:v>3024.1342064924602</c:v>
                </c:pt>
                <c:pt idx="5" formatCode="0">
                  <c:v>3133.4522277301426</c:v>
                </c:pt>
                <c:pt idx="6" formatCode="0">
                  <c:v>2815.8406080049022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F8-445C-8335-A3733FBD2C40}"/>
            </c:ext>
          </c:extLst>
        </c:ser>
        <c:ser>
          <c:idx val="4"/>
          <c:order val="4"/>
          <c:tx>
            <c:strRef>
              <c:f>'Plastic Usage (Required Rate)'!$A$6</c:f>
              <c:strCache>
                <c:ptCount val="1"/>
                <c:pt idx="0">
                  <c:v>Large-Format Printers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'Plastic Usage (Required Rate)'!$B$1:$H$1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'Plastic Usage (Required Rate)'!$B$6:$H$6</c:f>
              <c:numCache>
                <c:formatCode>General</c:formatCode>
                <c:ptCount val="7"/>
                <c:pt idx="0">
                  <c:v>200</c:v>
                </c:pt>
                <c:pt idx="1">
                  <c:v>310</c:v>
                </c:pt>
                <c:pt idx="2">
                  <c:v>560</c:v>
                </c:pt>
                <c:pt idx="3">
                  <c:v>550</c:v>
                </c:pt>
                <c:pt idx="4" formatCode="0">
                  <c:v>1597.100767280137</c:v>
                </c:pt>
                <c:pt idx="5" formatCode="0">
                  <c:v>2156.0051299137117</c:v>
                </c:pt>
                <c:pt idx="6" formatCode="0">
                  <c:v>2287.9798515843636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F8-445C-8335-A3733FBD2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15647999"/>
        <c:axId val="109880687"/>
      </c:barChart>
      <c:catAx>
        <c:axId val="11564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Timeline (incl. forecast 2023-2025)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0687"/>
        <c:crosses val="autoZero"/>
        <c:auto val="1"/>
        <c:lblAlgn val="ctr"/>
        <c:lblOffset val="100"/>
        <c:noMultiLvlLbl val="0"/>
      </c:catAx>
      <c:valAx>
        <c:axId val="1098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metric tonnes of PCR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4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1386840</xdr:colOff>
      <xdr:row>8</xdr:row>
      <xdr:rowOff>106680</xdr:rowOff>
    </xdr:from>
    <xdr:to>
      <xdr:col>4</xdr:col>
      <xdr:colOff>1760220</xdr:colOff>
      <xdr:row>25</xdr:row>
      <xdr:rowOff>177164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D4231-5418-102F-EF69-3C2E5C233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529590</xdr:colOff>
      <xdr:row>5</xdr:row>
      <xdr:rowOff>60959</xdr:rowOff>
    </xdr:from>
    <xdr:to>
      <xdr:col>9</xdr:col>
      <xdr:colOff>87630</xdr:colOff>
      <xdr:row>23</xdr:row>
      <xdr:rowOff>55244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F8449-24CA-FDE9-18B5-429884DB7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10</xdr:row>
      <xdr:rowOff>158115</xdr:rowOff>
    </xdr:from>
    <xdr:to>
      <xdr:col>12</xdr:col>
      <xdr:colOff>396240</xdr:colOff>
      <xdr:row>25</xdr:row>
      <xdr:rowOff>158115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D15E8-8FD9-6BE9-6C98-FC6AED879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217170</xdr:colOff>
      <xdr:row>11</xdr:row>
      <xdr:rowOff>47625</xdr:rowOff>
    </xdr:from>
    <xdr:to>
      <xdr:col>11</xdr:col>
      <xdr:colOff>548640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CB6D4-C42B-2066-CC9B-439DDD3DF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biyah ch" refreshedDate="45188.867657060182" createdVersion="8" refreshedVersion="8" minRefreshableVersion="3" recordCount="2" xr:uid="{28608D8C-8EAF-49E8-AC90-E80F0EEAE434}">
  <cacheSource type="worksheet">
    <worksheetSource ref="B7:E9" sheet="Plastic Usage (Current Rate)"/>
  </cacheSource>
  <cacheFields count="4">
    <cacheField name="25559" numFmtId="0">
      <sharedItems containsSemiMixedTypes="0" containsString="0" containsNumber="1" minValue="0.09" maxValue="283988.88888888888"/>
    </cacheField>
    <cacheField name="27490" numFmtId="0">
      <sharedItems containsSemiMixedTypes="0" containsString="0" containsNumber="1" minValue="0.11" maxValue="249909.09090909091"/>
    </cacheField>
    <cacheField name="32000" numFmtId="0">
      <sharedItems containsSemiMixedTypes="0" containsString="0" containsNumber="1" minValue="0.13" maxValue="246153.84615384616"/>
    </cacheField>
    <cacheField name="32200" numFmtId="0">
      <sharedItems containsSemiMixedTypes="0" containsString="0" containsNumber="1" minValue="0.15" maxValue="214666.666666666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n v="0.09"/>
    <n v="0.11"/>
    <n v="0.13"/>
    <n v="0.15"/>
  </r>
  <r>
    <n v="283988.88888888888"/>
    <n v="249909.09090909091"/>
    <n v="246153.84615384616"/>
    <n v="214666.666666666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BBBAC9-63AE-41CC-8948-746BB9E7203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404B9-5F3D-4F1D-B075-4C80767B937A}" name="Table1" displayName="Table1" ref="A1:E8" totalsRowShown="0">
  <autoFilter ref="A1:E8" xr:uid="{24D404B9-5F3D-4F1D-B075-4C80767B937A}"/>
  <tableColumns count="5">
    <tableColumn id="1" xr3:uid="{2FF120A3-EA48-46A3-BC1F-E046C30702F9}" name="Product Type"/>
    <tableColumn id="2" xr3:uid="{88A89106-AB27-45BD-A24D-2BEC09147138}" name="% of Total Plastic Weight at HP"/>
    <tableColumn id="3" xr3:uid="{31CD2C00-7811-47F1-A20B-D445FA0D62F9}" name="Forecast(% of Total Plastic Weight at HP)"/>
    <tableColumn id="4" xr3:uid="{6BE35C82-F04C-4763-9E70-24B0F80220A8}" name="Lower Confidence Bound(% of Total Plastic Weight at HP)" dataDxfId="4"/>
    <tableColumn id="5" xr3:uid="{AA7D911B-5B9F-4969-8FAA-660C80F4E9FF}" name="Upper Confidence Bound(% of Total Plastic Weight at HP)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F34EA-C30F-4FF0-9926-C360DCFC4AD0}" name="Table2" displayName="Table2" ref="G1:H8" totalsRowShown="0">
  <autoFilter ref="G1:H8" xr:uid="{AF6F34EA-C30F-4FF0-9926-C360DCFC4AD0}"/>
  <tableColumns count="2">
    <tableColumn id="1" xr3:uid="{AA0D829A-9151-4740-8EDF-E8ABA76AD34B}" name="Statistic"/>
    <tableColumn id="2" xr3:uid="{4DF6EF9A-5965-49E9-ABFF-E2299A2C51D3}" name="Valu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1436F6-8FC2-4A18-9F51-9C519659FBFF}" name="Table3" displayName="Table3" ref="A1:E8" totalsRowShown="0">
  <autoFilter ref="A1:E8" xr:uid="{691436F6-8FC2-4A18-9F51-9C519659FBFF}"/>
  <tableColumns count="5">
    <tableColumn id="1" xr3:uid="{E26E26AB-2C43-4E72-8743-8CF614B5A2E7}" name="Product"/>
    <tableColumn id="2" xr3:uid="{E2899DEA-0FE7-45DD-8A0A-FE5906897D41}" name="Total Plastic at HP"/>
    <tableColumn id="3" xr3:uid="{E17E5330-2309-4561-9502-77FFA430B707}" name="Forecast(Total Plastic at HP)"/>
    <tableColumn id="4" xr3:uid="{8D8FB954-8F32-464B-BAC3-7EE56890C4C3}" name="Lower Confidence Bound(Total Plastic at HP)" dataDxfId="1"/>
    <tableColumn id="5" xr3:uid="{1FB7B63F-7638-4FD7-BBAF-50AEA983627F}" name="Upper Confidence Bound(Total Plastic at H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A13E-DF34-45AA-BB94-EA67654A35B9}">
  <dimension ref="A3:C20"/>
  <sheetViews>
    <sheetView workbookViewId="0">
      <selection activeCell="A3" sqref="A3"/>
    </sheetView>
  </sheetViews>
  <sheetFormatPr defaultRowHeight="14.4" x14ac:dyDescent="0.55000000000000004"/>
  <cols>
    <col min="1" max="1" width="11.734375" bestFit="1" customWidth="1"/>
  </cols>
  <sheetData>
    <row r="3" spans="1:3" x14ac:dyDescent="0.55000000000000004">
      <c r="A3" s="2"/>
      <c r="B3" s="3"/>
      <c r="C3" s="4"/>
    </row>
    <row r="4" spans="1:3" x14ac:dyDescent="0.55000000000000004">
      <c r="A4" s="5"/>
      <c r="B4" s="6"/>
      <c r="C4" s="7"/>
    </row>
    <row r="5" spans="1:3" x14ac:dyDescent="0.55000000000000004">
      <c r="A5" s="5"/>
      <c r="B5" s="6"/>
      <c r="C5" s="7"/>
    </row>
    <row r="6" spans="1:3" x14ac:dyDescent="0.55000000000000004">
      <c r="A6" s="5"/>
      <c r="B6" s="6"/>
      <c r="C6" s="7"/>
    </row>
    <row r="7" spans="1:3" x14ac:dyDescent="0.55000000000000004">
      <c r="A7" s="5"/>
      <c r="B7" s="6"/>
      <c r="C7" s="7"/>
    </row>
    <row r="8" spans="1:3" x14ac:dyDescent="0.55000000000000004">
      <c r="A8" s="5"/>
      <c r="B8" s="6"/>
      <c r="C8" s="7"/>
    </row>
    <row r="9" spans="1:3" x14ac:dyDescent="0.55000000000000004">
      <c r="A9" s="5"/>
      <c r="B9" s="6"/>
      <c r="C9" s="7"/>
    </row>
    <row r="10" spans="1:3" x14ac:dyDescent="0.55000000000000004">
      <c r="A10" s="5"/>
      <c r="B10" s="6"/>
      <c r="C10" s="7"/>
    </row>
    <row r="11" spans="1:3" x14ac:dyDescent="0.55000000000000004">
      <c r="A11" s="5"/>
      <c r="B11" s="6"/>
      <c r="C11" s="7"/>
    </row>
    <row r="12" spans="1:3" x14ac:dyDescent="0.55000000000000004">
      <c r="A12" s="5"/>
      <c r="B12" s="6"/>
      <c r="C12" s="7"/>
    </row>
    <row r="13" spans="1:3" x14ac:dyDescent="0.55000000000000004">
      <c r="A13" s="5"/>
      <c r="B13" s="6"/>
      <c r="C13" s="7"/>
    </row>
    <row r="14" spans="1:3" x14ac:dyDescent="0.55000000000000004">
      <c r="A14" s="5"/>
      <c r="B14" s="6"/>
      <c r="C14" s="7"/>
    </row>
    <row r="15" spans="1:3" x14ac:dyDescent="0.55000000000000004">
      <c r="A15" s="5"/>
      <c r="B15" s="6"/>
      <c r="C15" s="7"/>
    </row>
    <row r="16" spans="1:3" x14ac:dyDescent="0.55000000000000004">
      <c r="A16" s="5"/>
      <c r="B16" s="6"/>
      <c r="C16" s="7"/>
    </row>
    <row r="17" spans="1:3" x14ac:dyDescent="0.55000000000000004">
      <c r="A17" s="5"/>
      <c r="B17" s="6"/>
      <c r="C17" s="7"/>
    </row>
    <row r="18" spans="1:3" x14ac:dyDescent="0.55000000000000004">
      <c r="A18" s="5"/>
      <c r="B18" s="6"/>
      <c r="C18" s="7"/>
    </row>
    <row r="19" spans="1:3" x14ac:dyDescent="0.55000000000000004">
      <c r="A19" s="5"/>
      <c r="B19" s="6"/>
      <c r="C19" s="7"/>
    </row>
    <row r="20" spans="1:3" x14ac:dyDescent="0.55000000000000004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74D0-8B72-4894-BCEE-627323474EA7}">
  <dimension ref="A1:H8"/>
  <sheetViews>
    <sheetView workbookViewId="0">
      <selection activeCell="H14" sqref="H14"/>
    </sheetView>
  </sheetViews>
  <sheetFormatPr defaultRowHeight="14.4" x14ac:dyDescent="0.55000000000000004"/>
  <cols>
    <col min="1" max="1" width="13.26171875" customWidth="1"/>
    <col min="2" max="5" width="27.05078125" customWidth="1"/>
    <col min="7" max="7" width="8.9453125" customWidth="1"/>
    <col min="8" max="8" width="7.15625" customWidth="1"/>
  </cols>
  <sheetData>
    <row r="1" spans="1:8" x14ac:dyDescent="0.55000000000000004">
      <c r="A1" t="s">
        <v>0</v>
      </c>
      <c r="B1" t="s">
        <v>6</v>
      </c>
      <c r="C1" t="s">
        <v>9</v>
      </c>
      <c r="D1" t="s">
        <v>10</v>
      </c>
      <c r="E1" t="s">
        <v>11</v>
      </c>
      <c r="G1" t="s">
        <v>12</v>
      </c>
      <c r="H1" t="s">
        <v>13</v>
      </c>
    </row>
    <row r="2" spans="1:8" x14ac:dyDescent="0.55000000000000004">
      <c r="A2">
        <v>2019</v>
      </c>
      <c r="B2">
        <v>0.09</v>
      </c>
      <c r="G2" t="s">
        <v>14</v>
      </c>
      <c r="H2" s="12">
        <f>_xlfn.FORECAST.ETS.STAT($B$2:$B$5,$A$2:$A$5,1,1,1)</f>
        <v>0.66666700000000001</v>
      </c>
    </row>
    <row r="3" spans="1:8" x14ac:dyDescent="0.55000000000000004">
      <c r="A3">
        <v>2020</v>
      </c>
      <c r="B3">
        <v>0.11</v>
      </c>
      <c r="G3" t="s">
        <v>15</v>
      </c>
      <c r="H3" s="12">
        <f>_xlfn.FORECAST.ETS.STAT($B$2:$B$5,$A$2:$A$5,2,1,1)</f>
        <v>0.16666700000000001</v>
      </c>
    </row>
    <row r="4" spans="1:8" x14ac:dyDescent="0.55000000000000004">
      <c r="A4">
        <v>2021</v>
      </c>
      <c r="B4">
        <v>0.13</v>
      </c>
      <c r="G4" t="s">
        <v>16</v>
      </c>
      <c r="H4" s="12">
        <f>_xlfn.FORECAST.ETS.STAT($B$2:$B$5,$A$2:$A$5,3,1,1)</f>
        <v>2.2204460492503131E-16</v>
      </c>
    </row>
    <row r="5" spans="1:8" x14ac:dyDescent="0.55000000000000004">
      <c r="A5">
        <v>2022</v>
      </c>
      <c r="B5">
        <v>0.15</v>
      </c>
      <c r="C5">
        <v>0.15</v>
      </c>
      <c r="D5" s="11">
        <v>0.15</v>
      </c>
      <c r="E5" s="11">
        <v>0.15</v>
      </c>
      <c r="G5" t="s">
        <v>17</v>
      </c>
      <c r="H5" s="12">
        <f>_xlfn.FORECAST.ETS.STAT($B$2:$B$5,$A$2:$A$5,4,1,1)</f>
        <v>1.7347234759768071E-16</v>
      </c>
    </row>
    <row r="6" spans="1:8" x14ac:dyDescent="0.55000000000000004">
      <c r="A6">
        <v>2023</v>
      </c>
      <c r="C6">
        <f>_xlfn.FORECAST.ETS(A6,$B$2:$B$5,$A$2:$A$5,1,1)</f>
        <v>0.16999999999999998</v>
      </c>
      <c r="D6" s="11">
        <f>C6-_xlfn.FORECAST.ETS.CONFINT(A6,$B$2:$B$5,$A$2:$A$5,0.95,1,1)</f>
        <v>0.16999999999999998</v>
      </c>
      <c r="E6" s="11">
        <f>C6+_xlfn.FORECAST.ETS.CONFINT(A6,$B$2:$B$5,$A$2:$A$5,0.95,1,1)</f>
        <v>0.16999999999999998</v>
      </c>
      <c r="G6" t="s">
        <v>18</v>
      </c>
      <c r="H6" s="12">
        <f>_xlfn.FORECAST.ETS.STAT($B$2:$B$5,$A$2:$A$5,5,1,1)</f>
        <v>3.154042683594195E-17</v>
      </c>
    </row>
    <row r="7" spans="1:8" x14ac:dyDescent="0.55000000000000004">
      <c r="A7">
        <v>2024</v>
      </c>
      <c r="C7">
        <f>_xlfn.FORECAST.ETS(A7,$B$2:$B$5,$A$2:$A$5,1,1)</f>
        <v>0.18999999999999997</v>
      </c>
      <c r="D7" s="11">
        <f>C7-_xlfn.FORECAST.ETS.CONFINT(A7,$B$2:$B$5,$A$2:$A$5,0.95,1,1)</f>
        <v>0.18999999999999995</v>
      </c>
      <c r="E7" s="11">
        <f>C7+_xlfn.FORECAST.ETS.CONFINT(A7,$B$2:$B$5,$A$2:$A$5,0.95,1,1)</f>
        <v>0.19</v>
      </c>
      <c r="G7" t="s">
        <v>19</v>
      </c>
      <c r="H7" s="12">
        <f>_xlfn.FORECAST.ETS.STAT($B$2:$B$5,$A$2:$A$5,6,1,1)</f>
        <v>3.4694469519536142E-18</v>
      </c>
    </row>
    <row r="8" spans="1:8" x14ac:dyDescent="0.55000000000000004">
      <c r="A8">
        <v>2025</v>
      </c>
      <c r="C8">
        <f>_xlfn.FORECAST.ETS(A8,$B$2:$B$5,$A$2:$A$5,1,1)</f>
        <v>0.20999999999999996</v>
      </c>
      <c r="D8" s="11">
        <f>C8-_xlfn.FORECAST.ETS.CONFINT(A8,$B$2:$B$5,$A$2:$A$5,0.95,1,1)</f>
        <v>0.20999999999999994</v>
      </c>
      <c r="E8" s="11">
        <f>C8+_xlfn.FORECAST.ETS.CONFINT(A8,$B$2:$B$5,$A$2:$A$5,0.95,1,1)</f>
        <v>0.21</v>
      </c>
      <c r="G8" t="s">
        <v>20</v>
      </c>
      <c r="H8" s="12">
        <f>_xlfn.FORECAST.ETS.STAT($B$2:$B$5,$A$2:$A$5,7,1,1)</f>
        <v>6.9388939039072284E-18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0E49-1E5C-4F54-B516-18265991376A}">
  <dimension ref="A1:E8"/>
  <sheetViews>
    <sheetView workbookViewId="0">
      <selection activeCell="L16" sqref="L16"/>
    </sheetView>
  </sheetViews>
  <sheetFormatPr defaultRowHeight="14.4" x14ac:dyDescent="0.55000000000000004"/>
  <cols>
    <col min="1" max="1" width="8.89453125" bestFit="1" customWidth="1"/>
    <col min="2" max="2" width="17" customWidth="1"/>
    <col min="3" max="3" width="25.1015625" customWidth="1"/>
    <col min="4" max="5" width="27.05078125" customWidth="1"/>
  </cols>
  <sheetData>
    <row r="1" spans="1:5" x14ac:dyDescent="0.55000000000000004">
      <c r="A1" t="s">
        <v>21</v>
      </c>
      <c r="B1" t="s">
        <v>8</v>
      </c>
      <c r="C1" t="s">
        <v>22</v>
      </c>
      <c r="D1" t="s">
        <v>23</v>
      </c>
      <c r="E1" t="s">
        <v>24</v>
      </c>
    </row>
    <row r="2" spans="1:5" x14ac:dyDescent="0.55000000000000004">
      <c r="A2">
        <v>2019</v>
      </c>
      <c r="B2">
        <v>283988.88888888888</v>
      </c>
    </row>
    <row r="3" spans="1:5" x14ac:dyDescent="0.55000000000000004">
      <c r="A3">
        <v>2020</v>
      </c>
      <c r="B3">
        <v>249909.09090909091</v>
      </c>
    </row>
    <row r="4" spans="1:5" x14ac:dyDescent="0.55000000000000004">
      <c r="A4">
        <v>2021</v>
      </c>
      <c r="B4">
        <v>246153.84615384616</v>
      </c>
    </row>
    <row r="5" spans="1:5" x14ac:dyDescent="0.55000000000000004">
      <c r="A5">
        <v>2022</v>
      </c>
      <c r="B5">
        <v>214666.66666666669</v>
      </c>
      <c r="C5">
        <v>214666.66666666669</v>
      </c>
      <c r="D5" s="11">
        <v>214666.66666666669</v>
      </c>
      <c r="E5" s="11">
        <v>214666.66666666669</v>
      </c>
    </row>
    <row r="6" spans="1:5" x14ac:dyDescent="0.55000000000000004">
      <c r="A6">
        <v>2023</v>
      </c>
      <c r="C6">
        <f>_xlfn.FORECAST.ETS(A6,$B$2:$B$5,$A$2:$A$5,1,1)</f>
        <v>197498.48257865923</v>
      </c>
      <c r="D6" s="11">
        <f>C6-_xlfn.FORECAST.ETS.CONFINT(A6,$B$2:$B$5,$A$2:$A$5,0.95,1,1)</f>
        <v>182915.24838226227</v>
      </c>
      <c r="E6" s="11">
        <f>C6+_xlfn.FORECAST.ETS.CONFINT(A6,$B$2:$B$5,$A$2:$A$5,0.95,1,1)</f>
        <v>212081.71677505618</v>
      </c>
    </row>
    <row r="7" spans="1:5" x14ac:dyDescent="0.55000000000000004">
      <c r="A7">
        <v>2024</v>
      </c>
      <c r="C7">
        <f>_xlfn.FORECAST.ETS(A7,$B$2:$B$5,$A$2:$A$5,1,1)</f>
        <v>176153.97551525221</v>
      </c>
      <c r="D7" s="11">
        <f>C7-_xlfn.FORECAST.ETS.CONFINT(A7,$B$2:$B$5,$A$2:$A$5,0.95,1,1)</f>
        <v>161496.54826358639</v>
      </c>
      <c r="E7" s="11">
        <f>C7+_xlfn.FORECAST.ETS.CONFINT(A7,$B$2:$B$5,$A$2:$A$5,0.95,1,1)</f>
        <v>190811.40276691804</v>
      </c>
    </row>
    <row r="8" spans="1:5" x14ac:dyDescent="0.55000000000000004">
      <c r="A8">
        <v>2025</v>
      </c>
      <c r="C8">
        <f>_xlfn.FORECAST.ETS(A8,$B$2:$B$5,$A$2:$A$5,1,1)</f>
        <v>154809.4684518452</v>
      </c>
      <c r="D8" s="11">
        <f>C8-_xlfn.FORECAST.ETS.CONFINT(A8,$B$2:$B$5,$A$2:$A$5,0.95,1,1)</f>
        <v>140076.75655603746</v>
      </c>
      <c r="E8" s="11">
        <f>C8+_xlfn.FORECAST.ETS.CONFINT(A8,$B$2:$B$5,$A$2:$A$5,0.95,1,1)</f>
        <v>169542.18034765293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91BF-F187-46CB-8701-8D1D4F96B6E8}">
  <dimension ref="A1:H9"/>
  <sheetViews>
    <sheetView workbookViewId="0">
      <selection activeCell="D5" sqref="D5"/>
    </sheetView>
  </sheetViews>
  <sheetFormatPr defaultRowHeight="14.4" x14ac:dyDescent="0.55000000000000004"/>
  <cols>
    <col min="1" max="1" width="25.68359375" bestFit="1" customWidth="1"/>
  </cols>
  <sheetData>
    <row r="1" spans="1:8" s="1" customFormat="1" x14ac:dyDescent="0.55000000000000004">
      <c r="A1" s="1" t="s">
        <v>0</v>
      </c>
      <c r="B1" s="17">
        <v>2019</v>
      </c>
      <c r="C1" s="17">
        <v>2020</v>
      </c>
      <c r="D1" s="17">
        <v>2021</v>
      </c>
      <c r="E1" s="17">
        <v>2022</v>
      </c>
      <c r="F1" s="13">
        <v>2023</v>
      </c>
      <c r="G1" s="13">
        <v>2024</v>
      </c>
      <c r="H1" s="13">
        <v>2025</v>
      </c>
    </row>
    <row r="2" spans="1:8" x14ac:dyDescent="0.55000000000000004">
      <c r="A2" t="s">
        <v>1</v>
      </c>
      <c r="B2" s="18">
        <v>9650</v>
      </c>
      <c r="C2" s="18">
        <v>9780</v>
      </c>
      <c r="D2" s="18">
        <v>8510</v>
      </c>
      <c r="E2" s="18">
        <v>11130</v>
      </c>
      <c r="F2" s="14" cm="1">
        <f t="array" ref="F2:H2">_xlfn.FORECAST.ETS($F$1:$H$1,B2:E2,$B$1:$E$1)</f>
        <v>11010.290316071072</v>
      </c>
      <c r="G2" s="14">
        <v>11389.075556820715</v>
      </c>
      <c r="H2" s="14">
        <v>11767.860797570358</v>
      </c>
    </row>
    <row r="3" spans="1:8" x14ac:dyDescent="0.55000000000000004">
      <c r="A3" t="s">
        <v>2</v>
      </c>
      <c r="B3" s="18">
        <v>6760</v>
      </c>
      <c r="C3" s="18">
        <v>8720</v>
      </c>
      <c r="D3" s="18">
        <v>12700</v>
      </c>
      <c r="E3" s="18">
        <v>13300</v>
      </c>
      <c r="F3" s="14" cm="1">
        <f t="array" ref="F3:H3">_xlfn.FORECAST.ETS($F$1:$H$1,B3:E3,$B$1:$E$1)</f>
        <v>16027.929637519284</v>
      </c>
      <c r="G3" s="14">
        <v>18344.898207882856</v>
      </c>
      <c r="H3" s="14">
        <v>20661.866778246425</v>
      </c>
    </row>
    <row r="4" spans="1:8" x14ac:dyDescent="0.55000000000000004">
      <c r="A4" t="s">
        <v>3</v>
      </c>
      <c r="B4" s="18">
        <v>5384</v>
      </c>
      <c r="C4" s="18">
        <v>5676</v>
      </c>
      <c r="D4" s="18">
        <v>7788</v>
      </c>
      <c r="E4" s="18">
        <v>4560</v>
      </c>
      <c r="F4" s="14" cm="1">
        <f t="array" ref="F4:H4">_xlfn.FORECAST.ETS($F$1:$H$1,B4:E4,$B$1:$E$1)</f>
        <v>5166.8561466350002</v>
      </c>
      <c r="G4" s="14">
        <v>5044.6097610685711</v>
      </c>
      <c r="H4" s="14">
        <v>4922.3633755021428</v>
      </c>
    </row>
    <row r="5" spans="1:8" x14ac:dyDescent="0.55000000000000004">
      <c r="A5" t="s">
        <v>4</v>
      </c>
      <c r="B5" s="18">
        <v>3565</v>
      </c>
      <c r="C5" s="18">
        <v>2913</v>
      </c>
      <c r="D5" s="18">
        <v>2414</v>
      </c>
      <c r="E5" s="18">
        <v>2600</v>
      </c>
      <c r="F5" s="14" cm="1">
        <f t="array" ref="F5:H5">_xlfn.FORECAST.ETS($F$1:$H$1,B5:E5,$B$1:$E$1)</f>
        <v>2133.0057259116088</v>
      </c>
      <c r="G5" s="14">
        <v>1809.9091779392879</v>
      </c>
      <c r="H5" s="14">
        <v>1486.8126299669671</v>
      </c>
    </row>
    <row r="6" spans="1:8" x14ac:dyDescent="0.55000000000000004">
      <c r="A6" t="s">
        <v>5</v>
      </c>
      <c r="B6" s="18">
        <v>200</v>
      </c>
      <c r="C6" s="18">
        <v>310</v>
      </c>
      <c r="D6" s="18">
        <v>560</v>
      </c>
      <c r="E6" s="18">
        <v>550</v>
      </c>
      <c r="F6" s="14" cm="1">
        <f t="array" ref="F6:H6">_xlfn.FORECAST.ETS($F$1:$H$1,B6:E6,$B$1:$E$1)</f>
        <v>705.97228669928575</v>
      </c>
      <c r="G6" s="14">
        <v>832.46208012285717</v>
      </c>
      <c r="H6" s="14">
        <v>958.9518735464286</v>
      </c>
    </row>
    <row r="7" spans="1:8" s="1" customFormat="1" x14ac:dyDescent="0.55000000000000004">
      <c r="A7" s="1" t="s">
        <v>7</v>
      </c>
      <c r="B7" s="17">
        <f t="shared" ref="B7" si="0">SUM(B2:B6)</f>
        <v>25559</v>
      </c>
      <c r="C7" s="17">
        <v>27490</v>
      </c>
      <c r="D7" s="17">
        <v>32000</v>
      </c>
      <c r="E7" s="17">
        <v>32200</v>
      </c>
      <c r="F7" s="15">
        <f>SUM(F2:F6)</f>
        <v>35044.054112836253</v>
      </c>
      <c r="G7" s="15">
        <f t="shared" ref="G7:H7" si="1">SUM(G2:G6)</f>
        <v>37420.954783834291</v>
      </c>
      <c r="H7" s="15">
        <f t="shared" si="1"/>
        <v>39797.855454832323</v>
      </c>
    </row>
    <row r="8" spans="1:8" x14ac:dyDescent="0.55000000000000004">
      <c r="A8" s="1" t="s">
        <v>6</v>
      </c>
      <c r="B8" s="19">
        <v>0.09</v>
      </c>
      <c r="C8" s="19">
        <v>0.11</v>
      </c>
      <c r="D8" s="19">
        <v>0.13</v>
      </c>
      <c r="E8" s="19">
        <v>0.15</v>
      </c>
      <c r="F8" s="16">
        <f>F7/F9</f>
        <v>0.17743961196703872</v>
      </c>
      <c r="G8" s="16">
        <f t="shared" ref="G8:H8" si="2">G7/G9</f>
        <v>0.21243321176475075</v>
      </c>
      <c r="H8" s="16">
        <f t="shared" si="2"/>
        <v>0.25707636524320077</v>
      </c>
    </row>
    <row r="9" spans="1:8" x14ac:dyDescent="0.55000000000000004">
      <c r="A9" s="1" t="s">
        <v>8</v>
      </c>
      <c r="B9" s="20">
        <f>B7/B8</f>
        <v>283988.88888888888</v>
      </c>
      <c r="C9" s="20">
        <f t="shared" ref="C9:E9" si="3">C7/C8</f>
        <v>249909.09090909091</v>
      </c>
      <c r="D9" s="20">
        <f t="shared" si="3"/>
        <v>246153.84615384616</v>
      </c>
      <c r="E9" s="20">
        <f t="shared" si="3"/>
        <v>214666.66666666669</v>
      </c>
      <c r="F9" s="15" cm="1">
        <f t="array" ref="F9:H9">_xlfn.FORECAST.ETS($F$1:$H$1,B9:E9,$B$1:$E$1)</f>
        <v>197498.48257865923</v>
      </c>
      <c r="G9" s="15">
        <v>176153.97551525221</v>
      </c>
      <c r="H9" s="15">
        <v>154809.4684518452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D98E-683D-477B-A282-DD4E63156487}">
  <dimension ref="A1:I9"/>
  <sheetViews>
    <sheetView tabSelected="1" workbookViewId="0">
      <selection activeCell="E26" sqref="E26"/>
    </sheetView>
  </sheetViews>
  <sheetFormatPr defaultRowHeight="14.4" x14ac:dyDescent="0.55000000000000004"/>
  <cols>
    <col min="1" max="1" width="25.68359375" bestFit="1" customWidth="1"/>
  </cols>
  <sheetData>
    <row r="1" spans="1:9" x14ac:dyDescent="0.55000000000000004">
      <c r="A1" s="1" t="s">
        <v>0</v>
      </c>
      <c r="B1" s="17">
        <v>2019</v>
      </c>
      <c r="C1" s="17">
        <v>2020</v>
      </c>
      <c r="D1" s="17">
        <v>2021</v>
      </c>
      <c r="E1" s="17">
        <v>2022</v>
      </c>
      <c r="F1" s="13">
        <v>2023</v>
      </c>
      <c r="G1" s="13">
        <v>2024</v>
      </c>
      <c r="H1" s="13">
        <v>2025</v>
      </c>
      <c r="I1" s="1"/>
    </row>
    <row r="2" spans="1:9" x14ac:dyDescent="0.55000000000000004">
      <c r="A2" t="s">
        <v>1</v>
      </c>
      <c r="B2" s="18">
        <v>9650</v>
      </c>
      <c r="C2" s="18">
        <v>9780</v>
      </c>
      <c r="D2" s="18">
        <v>8510</v>
      </c>
      <c r="E2" s="18">
        <v>11130</v>
      </c>
      <c r="F2" s="14">
        <v>11901.418796651924</v>
      </c>
      <c r="G2" s="14">
        <v>12712.61860661157</v>
      </c>
      <c r="H2" s="14">
        <v>13096.888775608293</v>
      </c>
    </row>
    <row r="3" spans="1:9" x14ac:dyDescent="0.55000000000000004">
      <c r="A3" t="s">
        <v>2</v>
      </c>
      <c r="B3" s="18">
        <v>6760</v>
      </c>
      <c r="C3" s="18">
        <v>8720</v>
      </c>
      <c r="D3" s="18">
        <v>12700</v>
      </c>
      <c r="E3" s="18">
        <v>13300</v>
      </c>
      <c r="F3" s="14">
        <v>16919.058118100136</v>
      </c>
      <c r="G3" s="14">
        <v>19668.441257673709</v>
      </c>
      <c r="H3" s="14">
        <v>21990.89475628436</v>
      </c>
    </row>
    <row r="4" spans="1:9" x14ac:dyDescent="0.55000000000000004">
      <c r="A4" t="s">
        <v>3</v>
      </c>
      <c r="B4" s="18">
        <v>5384</v>
      </c>
      <c r="C4" s="18">
        <v>5676</v>
      </c>
      <c r="D4" s="18">
        <v>7788</v>
      </c>
      <c r="E4" s="18">
        <v>4560</v>
      </c>
      <c r="F4" s="14">
        <v>6057.984627215852</v>
      </c>
      <c r="G4" s="14">
        <v>6368.1528108594257</v>
      </c>
      <c r="H4" s="14">
        <v>6251.3913535400779</v>
      </c>
    </row>
    <row r="5" spans="1:9" x14ac:dyDescent="0.55000000000000004">
      <c r="A5" t="s">
        <v>4</v>
      </c>
      <c r="B5" s="18">
        <v>3565</v>
      </c>
      <c r="C5" s="18">
        <v>2913</v>
      </c>
      <c r="D5" s="18">
        <v>2414</v>
      </c>
      <c r="E5" s="18">
        <v>2600</v>
      </c>
      <c r="F5" s="14">
        <v>3024.1342064924602</v>
      </c>
      <c r="G5" s="14">
        <v>3133.4522277301426</v>
      </c>
      <c r="H5" s="14">
        <v>2815.8406080049022</v>
      </c>
    </row>
    <row r="6" spans="1:9" x14ac:dyDescent="0.55000000000000004">
      <c r="A6" t="s">
        <v>5</v>
      </c>
      <c r="B6" s="18">
        <v>200</v>
      </c>
      <c r="C6" s="18">
        <v>310</v>
      </c>
      <c r="D6" s="18">
        <v>560</v>
      </c>
      <c r="E6" s="18">
        <v>550</v>
      </c>
      <c r="F6" s="14">
        <v>1597.100767280137</v>
      </c>
      <c r="G6" s="14">
        <v>2156.0051299137117</v>
      </c>
      <c r="H6" s="14">
        <v>2287.9798515843636</v>
      </c>
    </row>
    <row r="7" spans="1:9" x14ac:dyDescent="0.55000000000000004">
      <c r="A7" s="1" t="s">
        <v>7</v>
      </c>
      <c r="B7" s="17">
        <f t="shared" ref="B7" si="0">SUM(B2:B6)</f>
        <v>25559</v>
      </c>
      <c r="C7" s="17">
        <v>27490</v>
      </c>
      <c r="D7" s="17">
        <v>32000</v>
      </c>
      <c r="E7" s="17">
        <v>32200</v>
      </c>
      <c r="F7" s="15">
        <f>SUM(F2:F6)</f>
        <v>39499.696515740507</v>
      </c>
      <c r="G7" s="15">
        <f t="shared" ref="G7:H7" si="1">SUM(G2:G6)</f>
        <v>44038.670032788563</v>
      </c>
      <c r="H7" s="15">
        <f t="shared" si="1"/>
        <v>46442.995345021998</v>
      </c>
      <c r="I7" s="1"/>
    </row>
    <row r="8" spans="1:9" x14ac:dyDescent="0.55000000000000004">
      <c r="A8" s="1" t="s">
        <v>6</v>
      </c>
      <c r="B8" s="19">
        <v>0.09</v>
      </c>
      <c r="C8" s="19">
        <v>0.11</v>
      </c>
      <c r="D8" s="19">
        <v>0.13</v>
      </c>
      <c r="E8" s="19">
        <v>0.15</v>
      </c>
      <c r="F8" s="16">
        <f>F7/F9</f>
        <v>0.20000000000004386</v>
      </c>
      <c r="G8" s="16">
        <f t="shared" ref="G8:H8" si="2">G7/G9</f>
        <v>0.25000099999999997</v>
      </c>
      <c r="H8" s="16">
        <f t="shared" si="2"/>
        <v>0.30000099999999991</v>
      </c>
    </row>
    <row r="9" spans="1:9" x14ac:dyDescent="0.55000000000000004">
      <c r="A9" s="1" t="s">
        <v>8</v>
      </c>
      <c r="B9" s="20">
        <f>B7/B8</f>
        <v>283988.88888888888</v>
      </c>
      <c r="C9" s="20">
        <f t="shared" ref="C9:E9" si="3">C7/C8</f>
        <v>249909.09090909091</v>
      </c>
      <c r="D9" s="20">
        <f t="shared" si="3"/>
        <v>246153.84615384616</v>
      </c>
      <c r="E9" s="20">
        <f t="shared" si="3"/>
        <v>214666.66666666669</v>
      </c>
      <c r="F9" s="15" cm="1">
        <f t="array" ref="F9:H9">_xlfn.FORECAST.ETS($F$1:$H$1,B9:E9,$B$1:$E$1)</f>
        <v>197498.48257865923</v>
      </c>
      <c r="G9" s="15">
        <v>176153.97551525221</v>
      </c>
      <c r="H9" s="15">
        <v>154809.4684518452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% of Total Plastic Weight</vt:lpstr>
      <vt:lpstr>Total Plastic at HP</vt:lpstr>
      <vt:lpstr>Plastic Usage (Current Rate)</vt:lpstr>
      <vt:lpstr>Plastic Usage (Required Rate)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</dc:creator>
  <cp:lastModifiedBy>Ahmed Wali</cp:lastModifiedBy>
  <dcterms:created xsi:type="dcterms:W3CDTF">2023-09-19T17:29:55Z</dcterms:created>
  <dcterms:modified xsi:type="dcterms:W3CDTF">2024-02-11T23:03:04Z</dcterms:modified>
</cp:coreProperties>
</file>