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des\10 Semestre\03- TCC\AHP\Eficacia\"/>
    </mc:Choice>
  </mc:AlternateContent>
  <bookViews>
    <workbookView xWindow="0" yWindow="0" windowWidth="15360" windowHeight="7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A42" i="1"/>
  <c r="K41" i="1"/>
  <c r="A41" i="1"/>
  <c r="A40" i="1"/>
  <c r="A39" i="1"/>
  <c r="A38" i="1"/>
  <c r="A37" i="1"/>
  <c r="A36" i="1"/>
  <c r="A35" i="1"/>
  <c r="I34" i="1"/>
  <c r="H34" i="1"/>
  <c r="G34" i="1"/>
  <c r="F34" i="1"/>
  <c r="E34" i="1"/>
  <c r="D34" i="1"/>
  <c r="C34" i="1"/>
  <c r="B34" i="1"/>
  <c r="L14" i="1" l="1"/>
  <c r="F3" i="1" l="1"/>
  <c r="E3" i="1"/>
  <c r="D3" i="1" l="1"/>
  <c r="C3" i="1"/>
  <c r="B3" i="1"/>
  <c r="B25" i="1" s="1"/>
  <c r="P13" i="1" l="1"/>
  <c r="I25" i="1"/>
  <c r="H25" i="1"/>
  <c r="G25" i="1"/>
  <c r="F25" i="1"/>
  <c r="E25" i="1"/>
  <c r="D25" i="1"/>
  <c r="C25" i="1"/>
  <c r="L21" i="1"/>
  <c r="O21" i="1"/>
  <c r="O20" i="1"/>
  <c r="O18" i="1"/>
  <c r="O19" i="1"/>
  <c r="O17" i="1"/>
  <c r="O16" i="1"/>
  <c r="O15" i="1"/>
  <c r="O14" i="1"/>
  <c r="L20" i="1"/>
  <c r="V20" i="1" s="1"/>
  <c r="L19" i="1"/>
  <c r="L18" i="1"/>
  <c r="L17" i="1"/>
  <c r="L16" i="1"/>
  <c r="L15" i="1"/>
  <c r="Y19" i="1"/>
  <c r="Y21" i="1"/>
  <c r="Y20" i="1"/>
  <c r="Y18" i="1"/>
  <c r="Y17" i="1"/>
  <c r="Y16" i="1"/>
  <c r="Y15" i="1"/>
  <c r="Y14" i="1"/>
  <c r="Q13" i="1"/>
  <c r="R13" i="1"/>
  <c r="S13" i="1"/>
  <c r="T13" i="1"/>
  <c r="U13" i="1"/>
  <c r="V13" i="1"/>
  <c r="W13" i="1"/>
  <c r="A21" i="1"/>
  <c r="A20" i="1"/>
  <c r="A19" i="1"/>
  <c r="A18" i="1"/>
  <c r="A17" i="1"/>
  <c r="A16" i="1"/>
  <c r="A15" i="1"/>
  <c r="A14" i="1"/>
  <c r="E13" i="1"/>
  <c r="F13" i="1"/>
  <c r="G13" i="1"/>
  <c r="H13" i="1"/>
  <c r="I13" i="1"/>
  <c r="D13" i="1"/>
  <c r="C13" i="1"/>
  <c r="B13" i="1"/>
  <c r="U20" i="1" l="1"/>
  <c r="U16" i="1"/>
  <c r="S20" i="1"/>
  <c r="S16" i="1"/>
  <c r="T20" i="1"/>
  <c r="T16" i="1"/>
  <c r="P20" i="1"/>
  <c r="P16" i="1"/>
  <c r="R20" i="1"/>
  <c r="R16" i="1"/>
  <c r="Q20" i="1"/>
  <c r="Q16" i="1"/>
  <c r="W21" i="1"/>
  <c r="W20" i="1"/>
  <c r="W19" i="1"/>
  <c r="W17" i="1"/>
  <c r="W16" i="1"/>
  <c r="W15" i="1"/>
  <c r="W14" i="1"/>
  <c r="W18" i="1"/>
  <c r="V19" i="1"/>
  <c r="V18" i="1"/>
  <c r="V17" i="1"/>
  <c r="V16" i="1"/>
  <c r="V15" i="1"/>
  <c r="V14" i="1"/>
  <c r="V21" i="1"/>
  <c r="U14" i="1"/>
  <c r="U17" i="1"/>
  <c r="U15" i="1"/>
  <c r="U21" i="1"/>
  <c r="U19" i="1"/>
  <c r="U18" i="1"/>
  <c r="T21" i="1"/>
  <c r="T19" i="1"/>
  <c r="T18" i="1"/>
  <c r="T17" i="1"/>
  <c r="T15" i="1"/>
  <c r="T14" i="1"/>
  <c r="S19" i="1"/>
  <c r="S17" i="1"/>
  <c r="S15" i="1"/>
  <c r="S14" i="1"/>
  <c r="S18" i="1"/>
  <c r="S21" i="1"/>
  <c r="R21" i="1"/>
  <c r="R17" i="1"/>
  <c r="R15" i="1"/>
  <c r="R14" i="1"/>
  <c r="R19" i="1"/>
  <c r="R18" i="1"/>
  <c r="Q19" i="1"/>
  <c r="Q17" i="1"/>
  <c r="Q15" i="1"/>
  <c r="Q21" i="1"/>
  <c r="Q18" i="1"/>
  <c r="Q14" i="1"/>
  <c r="P19" i="1"/>
  <c r="P18" i="1"/>
  <c r="P17" i="1"/>
  <c r="P15" i="1"/>
  <c r="P14" i="1"/>
  <c r="P21" i="1"/>
  <c r="A26" i="1"/>
  <c r="Q31" i="1"/>
  <c r="Q30" i="1"/>
  <c r="Q29" i="1"/>
  <c r="Q28" i="1"/>
  <c r="Q27" i="1"/>
  <c r="Q26" i="1"/>
  <c r="A31" i="1"/>
  <c r="A30" i="1"/>
  <c r="A29" i="1"/>
  <c r="A28" i="1"/>
  <c r="A27" i="1"/>
  <c r="Z16" i="1" l="1"/>
  <c r="Z20" i="1"/>
  <c r="M41" i="1" s="1"/>
  <c r="Z15" i="1"/>
  <c r="Z18" i="1"/>
  <c r="F31" i="1" s="1"/>
  <c r="Z19" i="1"/>
  <c r="Z14" i="1"/>
  <c r="Z21" i="1"/>
  <c r="Z17" i="1"/>
  <c r="H28" i="1"/>
  <c r="C31" i="1"/>
  <c r="D29" i="1"/>
  <c r="E31" i="1" l="1"/>
  <c r="E37" i="1"/>
  <c r="E36" i="1"/>
  <c r="E35" i="1"/>
  <c r="D38" i="1"/>
  <c r="E40" i="1"/>
  <c r="E39" i="1"/>
  <c r="E38" i="1"/>
  <c r="I31" i="1"/>
  <c r="M42" i="1"/>
  <c r="B37" i="1"/>
  <c r="B36" i="1"/>
  <c r="B35" i="1"/>
  <c r="B38" i="1"/>
  <c r="B40" i="1"/>
  <c r="B39" i="1"/>
  <c r="G27" i="1"/>
  <c r="G37" i="1"/>
  <c r="G36" i="1"/>
  <c r="G35" i="1"/>
  <c r="G38" i="1"/>
  <c r="G40" i="1"/>
  <c r="G39" i="1"/>
  <c r="F36" i="1"/>
  <c r="F35" i="1"/>
  <c r="F37" i="1"/>
  <c r="F40" i="1"/>
  <c r="F39" i="1"/>
  <c r="F38" i="1"/>
  <c r="C37" i="1"/>
  <c r="C36" i="1"/>
  <c r="C35" i="1"/>
  <c r="C38" i="1"/>
  <c r="C40" i="1"/>
  <c r="C39" i="1"/>
  <c r="D37" i="1"/>
  <c r="D36" i="1"/>
  <c r="D35" i="1"/>
  <c r="D40" i="1"/>
  <c r="D39" i="1"/>
  <c r="B28" i="1"/>
  <c r="B31" i="1"/>
  <c r="E27" i="1"/>
  <c r="G28" i="1"/>
  <c r="E29" i="1"/>
  <c r="G30" i="1"/>
  <c r="E30" i="1"/>
  <c r="C26" i="1"/>
  <c r="C27" i="1"/>
  <c r="C30" i="1"/>
  <c r="C28" i="1"/>
  <c r="C29" i="1"/>
  <c r="F27" i="1"/>
  <c r="H26" i="1"/>
  <c r="H30" i="1"/>
  <c r="H29" i="1"/>
  <c r="H31" i="1"/>
  <c r="H27" i="1"/>
  <c r="G29" i="1"/>
  <c r="G31" i="1"/>
  <c r="G26" i="1"/>
  <c r="F26" i="1"/>
  <c r="F30" i="1"/>
  <c r="F29" i="1"/>
  <c r="E26" i="1"/>
  <c r="E28" i="1"/>
  <c r="D26" i="1"/>
  <c r="D30" i="1"/>
  <c r="D27" i="1"/>
  <c r="B26" i="1"/>
  <c r="D31" i="1"/>
  <c r="D28" i="1"/>
  <c r="B30" i="1"/>
  <c r="F28" i="1"/>
  <c r="B27" i="1"/>
  <c r="B29" i="1"/>
  <c r="I28" i="1"/>
  <c r="I26" i="1"/>
  <c r="I29" i="1"/>
  <c r="I27" i="1"/>
  <c r="I30" i="1"/>
  <c r="K35" i="1" l="1"/>
  <c r="M35" i="1" s="1"/>
  <c r="K36" i="1"/>
  <c r="M36" i="1" s="1"/>
  <c r="K39" i="1"/>
  <c r="M39" i="1" s="1"/>
  <c r="K40" i="1"/>
  <c r="M40" i="1" s="1"/>
  <c r="K38" i="1"/>
  <c r="M38" i="1" s="1"/>
  <c r="K37" i="1"/>
  <c r="M37" i="1" s="1"/>
  <c r="K30" i="1"/>
  <c r="K29" i="1"/>
  <c r="K27" i="1"/>
  <c r="K26" i="1"/>
  <c r="K28" i="1"/>
  <c r="K31" i="1"/>
  <c r="O36" i="1" l="1"/>
  <c r="O39" i="1" s="1"/>
  <c r="O42" i="1" s="1"/>
  <c r="O27" i="1"/>
  <c r="O28" i="1"/>
  <c r="O26" i="1"/>
  <c r="N28" i="1"/>
  <c r="N26" i="1"/>
  <c r="O29" i="1"/>
  <c r="N29" i="1"/>
  <c r="N27" i="1"/>
  <c r="O30" i="1"/>
  <c r="N30" i="1"/>
  <c r="R28" i="1" l="1"/>
  <c r="R27" i="1"/>
  <c r="R31" i="1"/>
  <c r="R30" i="1"/>
  <c r="R26" i="1"/>
  <c r="R29" i="1"/>
</calcChain>
</file>

<file path=xl/sharedStrings.xml><?xml version="1.0" encoding="utf-8"?>
<sst xmlns="http://schemas.openxmlformats.org/spreadsheetml/2006/main" count="120" uniqueCount="83">
  <si>
    <t>Ferramenta</t>
  </si>
  <si>
    <t>Colona 1</t>
  </si>
  <si>
    <t>Colona 2</t>
  </si>
  <si>
    <t>b) Normalização da matriz:</t>
  </si>
  <si>
    <t>1 = Igualmente importante</t>
  </si>
  <si>
    <t>3 = Moderadamente mais importante</t>
  </si>
  <si>
    <t>5 = Fortemente mais importante</t>
  </si>
  <si>
    <t>7 = Muito fortemente mais importante</t>
  </si>
  <si>
    <t>9 = Extremamente mais importante</t>
  </si>
  <si>
    <t>2, 4, 6, 8 são valores intermediários</t>
  </si>
  <si>
    <t>5 Estrelas</t>
  </si>
  <si>
    <t>4 Estrelas</t>
  </si>
  <si>
    <t>3 Estrelas</t>
  </si>
  <si>
    <t>2 Estrelas</t>
  </si>
  <si>
    <t>1 Estrela</t>
  </si>
  <si>
    <t>Colona 3</t>
  </si>
  <si>
    <t>Colona 4</t>
  </si>
  <si>
    <t>Colona 5</t>
  </si>
  <si>
    <t>Colona 6</t>
  </si>
  <si>
    <t>Estrela(S)</t>
  </si>
  <si>
    <t>Colona 7</t>
  </si>
  <si>
    <t>Colona 8</t>
  </si>
  <si>
    <t>4) Classificação de ferramentas em estrelas de 1 a 5</t>
  </si>
  <si>
    <t>Intervalos de classificação</t>
  </si>
  <si>
    <t>Soma Col. 1:</t>
  </si>
  <si>
    <t>Soma Col. 2:</t>
  </si>
  <si>
    <t>Soma Col. 3:</t>
  </si>
  <si>
    <t>Soma Col. 4:</t>
  </si>
  <si>
    <t>Soma Col. 5:</t>
  </si>
  <si>
    <t>Soma Col. 6:</t>
  </si>
  <si>
    <t>Soma Col. 7:</t>
  </si>
  <si>
    <t>Soma Col. 8:</t>
  </si>
  <si>
    <t>Número de Vulnerabilidades Identificadas</t>
  </si>
  <si>
    <t>Severidade Media</t>
  </si>
  <si>
    <t>Severidade Alta</t>
  </si>
  <si>
    <t>SevBai</t>
  </si>
  <si>
    <t>SevAlt</t>
  </si>
  <si>
    <t>SevCri</t>
  </si>
  <si>
    <t>Severidade Crítica</t>
  </si>
  <si>
    <t>Pontuação</t>
  </si>
  <si>
    <t>Anchore</t>
  </si>
  <si>
    <t xml:space="preserve"> Severidade Baix</t>
  </si>
  <si>
    <t xml:space="preserve">SevMed </t>
  </si>
  <si>
    <t>Clair</t>
  </si>
  <si>
    <t>Publicação: Detectando vulnerabilidades em contêineres com o aproveitamento do pipeline de CI/CD (Pub-10)</t>
  </si>
  <si>
    <t>Vetor Peso</t>
  </si>
  <si>
    <t>VP/Peso</t>
  </si>
  <si>
    <t>N. Métricas</t>
  </si>
  <si>
    <t>IR</t>
  </si>
  <si>
    <t>λmax</t>
  </si>
  <si>
    <t>IC</t>
  </si>
  <si>
    <t>RC</t>
  </si>
  <si>
    <t>1)O Número de Vulnerabilidades Identificadas é mais importante que as severidades Baixa e Média, pois fornece uma visão geral da quantidade de vulnerabilidades encontradas.</t>
  </si>
  <si>
    <t>3) A Severidade Crítica é a mais importante de todas, pois representa as vulnerabilidades mais graves e de maior impacto.</t>
  </si>
  <si>
    <t>4) As severidades Baixa e Média são menos importantes que as severidades Alta e Crítica, pois representam riscos menores para a segurança das imagens Docker.</t>
  </si>
  <si>
    <t>Resultados dos experimentos por métrica avaliada</t>
  </si>
  <si>
    <t>Classificação</t>
  </si>
  <si>
    <t>NVI</t>
  </si>
  <si>
    <t>SevMed</t>
  </si>
  <si>
    <t>5 estrelas</t>
  </si>
  <si>
    <t>Pontuação no intervalo superior</t>
  </si>
  <si>
    <t>4 estrelas</t>
  </si>
  <si>
    <t>Pontuação no segundo intervalo mais alto</t>
  </si>
  <si>
    <t>3 estrelas</t>
  </si>
  <si>
    <t>Pontuação no intervalo médio</t>
  </si>
  <si>
    <t>2 estrelas</t>
  </si>
  <si>
    <t>Pontuação no segundo intervalo mais baixo</t>
  </si>
  <si>
    <t>1 estrela</t>
  </si>
  <si>
    <t>Pontuação no intervalo inferior</t>
  </si>
  <si>
    <t>Escala de prioridades (Saaty)</t>
  </si>
  <si>
    <t>Critérios /  Métricas</t>
  </si>
  <si>
    <t>1) Montar matriz de julgamentos.</t>
  </si>
  <si>
    <t>2) Calculo dos pesos.</t>
  </si>
  <si>
    <t>a) Soma de cada coluna</t>
  </si>
  <si>
    <t>c) Cálculo de pesos (média linha)</t>
  </si>
  <si>
    <t>3) Calculo da pontuação de cada ferramenta.</t>
  </si>
  <si>
    <t>Verificar a consistência.</t>
  </si>
  <si>
    <t>Desvio máximo da matriz</t>
  </si>
  <si>
    <t>Indice Randômico</t>
  </si>
  <si>
    <t>Indice de Consistência</t>
  </si>
  <si>
    <t>Razão de Consistência</t>
  </si>
  <si>
    <t>Justificativa</t>
  </si>
  <si>
    <t>2)A Severidade Alta é ligeiramente mais importante quanto o Número de Vulnerabilidades Identificadas, pois representa vulnerabilidades significativas.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</si>
</sst>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,##0.0000"/>
    <numFmt numFmtId="166" formatCode="0.000"/>
  </numFmts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rgb="FF000000"/>
      <name val="NimbusRomNo9L-Regu"/>
    </font>
    <font>
      <b/>
      <sz val="11"/>
      <color theme="1"/>
      <name val="Calibri"/>
      <family val="2"/>
      <scheme val="minor"/>
    </font>
    <font>
      <sz val="11"/>
      <color rgb="FF3E3F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0" fillId="0" borderId="0" xfId="0" applyAlignment="1"/>
    <xf numFmtId="49" fontId="0" fillId="3" borderId="1" xfId="0" applyNumberFormat="1" applyFont="1" applyFill="1" applyBorder="1" applyAlignment="1">
      <alignment horizontal="left" vertical="top" wrapText="1"/>
    </xf>
    <xf numFmtId="0" fontId="0" fillId="2" borderId="6" xfId="0" applyFill="1" applyBorder="1"/>
    <xf numFmtId="0" fontId="0" fillId="0" borderId="1" xfId="0" applyBorder="1"/>
    <xf numFmtId="164" fontId="0" fillId="2" borderId="8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left"/>
    </xf>
    <xf numFmtId="49" fontId="0" fillId="0" borderId="6" xfId="0" applyNumberFormat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0" fillId="2" borderId="6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/>
    </xf>
    <xf numFmtId="164" fontId="0" fillId="0" borderId="9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Font="1" applyFill="1" applyBorder="1" applyAlignment="1">
      <alignment horizontal="left" vertical="top" wrapText="1"/>
    </xf>
    <xf numFmtId="0" fontId="0" fillId="0" borderId="1" xfId="0" applyNumberFormat="1" applyFill="1" applyBorder="1"/>
    <xf numFmtId="0" fontId="0" fillId="2" borderId="2" xfId="0" applyFill="1" applyBorder="1"/>
    <xf numFmtId="0" fontId="0" fillId="3" borderId="6" xfId="0" applyFill="1" applyBorder="1"/>
    <xf numFmtId="0" fontId="3" fillId="0" borderId="6" xfId="0" applyFont="1" applyBorder="1" applyAlignment="1">
      <alignment vertical="center" wrapText="1"/>
    </xf>
    <xf numFmtId="0" fontId="0" fillId="2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12" fontId="0" fillId="0" borderId="0" xfId="0" applyNumberFormat="1" applyBorder="1" applyAlignment="1">
      <alignment horizontal="center"/>
    </xf>
    <xf numFmtId="12" fontId="0" fillId="0" borderId="9" xfId="0" applyNumberFormat="1" applyBorder="1" applyAlignment="1">
      <alignment horizontal="center"/>
    </xf>
    <xf numFmtId="12" fontId="0" fillId="2" borderId="8" xfId="0" applyNumberFormat="1" applyFill="1" applyBorder="1" applyAlignment="1">
      <alignment horizontal="center"/>
    </xf>
    <xf numFmtId="12" fontId="0" fillId="2" borderId="0" xfId="0" applyNumberForma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3" fontId="0" fillId="0" borderId="10" xfId="0" applyNumberFormat="1" applyFill="1" applyBorder="1"/>
    <xf numFmtId="164" fontId="0" fillId="0" borderId="11" xfId="0" applyNumberFormat="1" applyBorder="1"/>
    <xf numFmtId="3" fontId="0" fillId="2" borderId="1" xfId="0" applyNumberFormat="1" applyFill="1" applyBorder="1"/>
    <xf numFmtId="3" fontId="0" fillId="2" borderId="10" xfId="0" applyNumberFormat="1" applyFill="1" applyBorder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164" fontId="0" fillId="2" borderId="10" xfId="0" applyNumberFormat="1" applyFill="1" applyBorder="1"/>
    <xf numFmtId="49" fontId="0" fillId="0" borderId="1" xfId="0" applyNumberFormat="1" applyBorder="1" applyAlignment="1">
      <alignment vertical="center" wrapText="1"/>
    </xf>
    <xf numFmtId="0" fontId="0" fillId="0" borderId="10" xfId="0" applyFont="1" applyBorder="1"/>
    <xf numFmtId="0" fontId="0" fillId="0" borderId="10" xfId="0" applyFont="1" applyFill="1" applyBorder="1" applyAlignment="1">
      <alignment horizontal="left" vertical="top" wrapText="1"/>
    </xf>
    <xf numFmtId="49" fontId="0" fillId="0" borderId="10" xfId="0" applyNumberFormat="1" applyFill="1" applyBorder="1"/>
    <xf numFmtId="0" fontId="0" fillId="0" borderId="1" xfId="0" applyNumberFormat="1" applyBorder="1" applyAlignment="1">
      <alignment vertical="center" wrapText="1"/>
    </xf>
    <xf numFmtId="0" fontId="0" fillId="0" borderId="10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0" fillId="0" borderId="11" xfId="0" applyNumberFormat="1" applyBorder="1" applyAlignment="1">
      <alignment vertical="center" wrapText="1"/>
    </xf>
    <xf numFmtId="164" fontId="0" fillId="0" borderId="7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" xfId="0" applyNumberFormat="1" applyFill="1" applyBorder="1"/>
    <xf numFmtId="3" fontId="0" fillId="0" borderId="6" xfId="0" applyNumberFormat="1" applyBorder="1"/>
    <xf numFmtId="3" fontId="0" fillId="0" borderId="7" xfId="0" applyNumberFormat="1" applyBorder="1"/>
    <xf numFmtId="3" fontId="0" fillId="2" borderId="2" xfId="0" applyNumberFormat="1" applyFill="1" applyBorder="1"/>
    <xf numFmtId="3" fontId="0" fillId="2" borderId="4" xfId="0" applyNumberFormat="1" applyFill="1" applyBorder="1"/>
    <xf numFmtId="3" fontId="0" fillId="2" borderId="6" xfId="0" applyNumberFormat="1" applyFill="1" applyBorder="1"/>
    <xf numFmtId="3" fontId="0" fillId="2" borderId="7" xfId="0" applyNumberFormat="1" applyFill="1" applyBorder="1"/>
    <xf numFmtId="3" fontId="0" fillId="2" borderId="3" xfId="0" applyNumberFormat="1" applyFill="1" applyBorder="1"/>
    <xf numFmtId="3" fontId="0" fillId="2" borderId="5" xfId="0" applyNumberFormat="1" applyFill="1" applyBorder="1"/>
    <xf numFmtId="0" fontId="4" fillId="0" borderId="0" xfId="0" applyFont="1"/>
    <xf numFmtId="0" fontId="4" fillId="0" borderId="0" xfId="0" applyFont="1" applyAlignme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NumberFormat="1" applyFon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center" wrapText="1"/>
    </xf>
    <xf numFmtId="0" fontId="0" fillId="0" borderId="6" xfId="0" applyFont="1" applyBorder="1" applyAlignment="1">
      <alignment horizontal="left"/>
    </xf>
    <xf numFmtId="0" fontId="0" fillId="0" borderId="6" xfId="0" applyFont="1" applyFill="1" applyBorder="1" applyAlignment="1">
      <alignment horizontal="left" vertical="top" wrapText="1"/>
    </xf>
    <xf numFmtId="0" fontId="0" fillId="0" borderId="6" xfId="0" applyNumberFormat="1" applyFon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12" fontId="0" fillId="2" borderId="4" xfId="0" applyNumberFormat="1" applyFill="1" applyBorder="1" applyAlignment="1">
      <alignment horizontal="center"/>
    </xf>
    <xf numFmtId="12" fontId="0" fillId="0" borderId="7" xfId="0" applyNumberFormat="1" applyBorder="1" applyAlignment="1">
      <alignment horizontal="center"/>
    </xf>
    <xf numFmtId="12" fontId="0" fillId="2" borderId="7" xfId="0" applyNumberFormat="1" applyFill="1" applyBorder="1" applyAlignment="1">
      <alignment horizontal="center"/>
    </xf>
    <xf numFmtId="12" fontId="0" fillId="0" borderId="5" xfId="0" applyNumberFormat="1" applyBorder="1" applyAlignment="1">
      <alignment horizontal="center"/>
    </xf>
    <xf numFmtId="12" fontId="0" fillId="2" borderId="0" xfId="0" applyNumberFormat="1" applyFill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top" wrapText="1"/>
    </xf>
    <xf numFmtId="0" fontId="0" fillId="0" borderId="8" xfId="0" applyNumberForma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top" wrapText="1"/>
    </xf>
    <xf numFmtId="0" fontId="0" fillId="3" borderId="2" xfId="0" applyNumberFormat="1" applyFont="1" applyFill="1" applyBorder="1" applyAlignment="1">
      <alignment horizontal="center" vertical="top" wrapText="1"/>
    </xf>
    <xf numFmtId="0" fontId="0" fillId="0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8" xfId="0" applyNumberFormat="1" applyFill="1" applyBorder="1"/>
    <xf numFmtId="165" fontId="0" fillId="2" borderId="8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 vertical="center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 vertical="center"/>
    </xf>
    <xf numFmtId="165" fontId="0" fillId="2" borderId="0" xfId="0" applyNumberFormat="1" applyFill="1" applyBorder="1"/>
    <xf numFmtId="165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 vertical="center"/>
    </xf>
    <xf numFmtId="165" fontId="0" fillId="0" borderId="9" xfId="0" applyNumberFormat="1" applyFill="1" applyBorder="1"/>
    <xf numFmtId="165" fontId="0" fillId="0" borderId="9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1" xfId="0" applyNumberFormat="1" applyBorder="1"/>
    <xf numFmtId="49" fontId="5" fillId="2" borderId="6" xfId="0" applyNumberFormat="1" applyFont="1" applyFill="1" applyBorder="1" applyAlignment="1">
      <alignment horizontal="left" vertical="center"/>
    </xf>
    <xf numFmtId="166" fontId="0" fillId="0" borderId="3" xfId="0" applyNumberFormat="1" applyFill="1" applyBorder="1" applyAlignment="1">
      <alignment horizontal="center" vertical="center"/>
    </xf>
    <xf numFmtId="166" fontId="0" fillId="0" borderId="9" xfId="0" applyNumberFormat="1" applyFill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2" fillId="0" borderId="9" xfId="0" applyNumberFormat="1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8" xfId="0" applyNumberFormat="1" applyFon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2" borderId="6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0" xfId="0" applyAlignment="1"/>
    <xf numFmtId="4" fontId="0" fillId="2" borderId="2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4" fontId="0" fillId="2" borderId="8" xfId="0" applyNumberFormat="1" applyFont="1" applyFill="1" applyBorder="1" applyAlignment="1">
      <alignment horizontal="center"/>
    </xf>
    <xf numFmtId="4" fontId="0" fillId="2" borderId="8" xfId="0" applyNumberFormat="1" applyFill="1" applyBorder="1" applyAlignment="1">
      <alignment horizontal="center"/>
    </xf>
    <xf numFmtId="4" fontId="0" fillId="3" borderId="6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4" fontId="0" fillId="3" borderId="0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4" fontId="0" fillId="0" borderId="0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2" xfId="0" applyBorder="1"/>
    <xf numFmtId="0" fontId="0" fillId="0" borderId="2" xfId="0" applyNumberFormat="1" applyBorder="1" applyAlignment="1">
      <alignment vertical="center" wrapText="1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6" xfId="0" applyNumberFormat="1" applyBorder="1" applyAlignment="1">
      <alignment vertical="center" wrapText="1"/>
    </xf>
    <xf numFmtId="164" fontId="0" fillId="0" borderId="0" xfId="0" applyNumberFormat="1" applyBorder="1" applyAlignment="1">
      <alignment horizontal="center"/>
    </xf>
    <xf numFmtId="165" fontId="0" fillId="0" borderId="10" xfId="0" applyNumberFormat="1" applyFill="1" applyBorder="1"/>
    <xf numFmtId="164" fontId="0" fillId="0" borderId="12" xfId="0" applyNumberFormat="1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0" borderId="3" xfId="0" applyNumberFormat="1" applyBorder="1" applyAlignment="1">
      <alignment vertical="center" wrapText="1"/>
    </xf>
    <xf numFmtId="164" fontId="0" fillId="0" borderId="3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1" xfId="0" applyNumberFormat="1" applyFill="1" applyBorder="1"/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4" borderId="1" xfId="0" applyFill="1" applyBorder="1"/>
    <xf numFmtId="0" fontId="0" fillId="6" borderId="10" xfId="0" applyFill="1" applyBorder="1"/>
    <xf numFmtId="0" fontId="0" fillId="7" borderId="10" xfId="0" applyFill="1" applyBorder="1"/>
    <xf numFmtId="0" fontId="0" fillId="8" borderId="10" xfId="0" applyFill="1" applyBorder="1"/>
    <xf numFmtId="0" fontId="0" fillId="5" borderId="11" xfId="0" applyFill="1" applyBorder="1"/>
    <xf numFmtId="0" fontId="0" fillId="2" borderId="1" xfId="0" applyFill="1" applyBorder="1"/>
    <xf numFmtId="12" fontId="0" fillId="2" borderId="2" xfId="0" applyNumberFormat="1" applyFill="1" applyBorder="1" applyAlignment="1">
      <alignment horizontal="center"/>
    </xf>
    <xf numFmtId="12" fontId="0" fillId="0" borderId="6" xfId="0" applyNumberFormat="1" applyBorder="1" applyAlignment="1">
      <alignment horizontal="center"/>
    </xf>
    <xf numFmtId="0" fontId="0" fillId="2" borderId="10" xfId="0" applyFill="1" applyBorder="1"/>
    <xf numFmtId="12" fontId="0" fillId="2" borderId="6" xfId="0" applyNumberFormat="1" applyFill="1" applyBorder="1" applyAlignment="1">
      <alignment horizontal="center"/>
    </xf>
    <xf numFmtId="12" fontId="0" fillId="0" borderId="3" xfId="0" applyNumberFormat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12" fontId="0" fillId="0" borderId="0" xfId="0" applyNumberFormat="1" applyFill="1" applyBorder="1" applyAlignment="1">
      <alignment horizontal="left"/>
    </xf>
    <xf numFmtId="12" fontId="0" fillId="0" borderId="0" xfId="0" applyNumberFormat="1" applyAlignment="1">
      <alignment horizontal="center"/>
    </xf>
    <xf numFmtId="12" fontId="0" fillId="0" borderId="0" xfId="0" applyNumberFormat="1" applyAlignment="1">
      <alignment horizontal="left"/>
    </xf>
    <xf numFmtId="0" fontId="0" fillId="0" borderId="0" xfId="0" applyFill="1" applyBorder="1"/>
    <xf numFmtId="12" fontId="0" fillId="0" borderId="0" xfId="0" applyNumberFormat="1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</cellXfs>
  <cellStyles count="1">
    <cellStyle name="Normal" xfId="0" builtinId="0"/>
  </cellStyles>
  <dxfs count="36"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topLeftCell="A22" workbookViewId="0">
      <selection activeCell="T42" sqref="T42"/>
    </sheetView>
  </sheetViews>
  <sheetFormatPr defaultRowHeight="15"/>
  <cols>
    <col min="1" max="1" width="14.7109375" customWidth="1"/>
    <col min="2" max="2" width="10.42578125" customWidth="1"/>
    <col min="3" max="3" width="8.42578125" customWidth="1"/>
    <col min="4" max="4" width="9.7109375" customWidth="1"/>
    <col min="5" max="5" width="9.28515625" customWidth="1"/>
    <col min="6" max="6" width="8.42578125" customWidth="1"/>
    <col min="7" max="7" width="10.140625" bestFit="1" customWidth="1"/>
    <col min="11" max="11" width="11.42578125" customWidth="1"/>
    <col min="15" max="15" width="11.5703125" customWidth="1"/>
    <col min="17" max="17" width="11.7109375" customWidth="1"/>
    <col min="23" max="23" width="10.5703125" bestFit="1" customWidth="1"/>
  </cols>
  <sheetData>
    <row r="1" spans="1:26">
      <c r="A1" s="147" t="s">
        <v>44</v>
      </c>
      <c r="B1" s="147"/>
      <c r="C1" s="147"/>
      <c r="D1" s="147"/>
      <c r="E1" s="147"/>
      <c r="F1" s="147"/>
      <c r="G1" s="147"/>
      <c r="H1" s="147"/>
      <c r="I1" s="147"/>
    </row>
    <row r="2" spans="1:26">
      <c r="B2" s="202" t="s">
        <v>55</v>
      </c>
      <c r="C2" s="203"/>
      <c r="D2" s="203"/>
      <c r="E2" s="203"/>
      <c r="F2" s="203"/>
      <c r="G2" s="203"/>
      <c r="H2" s="203"/>
      <c r="I2" s="204"/>
      <c r="K2" s="68" t="s">
        <v>69</v>
      </c>
      <c r="L2" s="68"/>
      <c r="O2" s="68" t="s">
        <v>23</v>
      </c>
      <c r="P2" s="68"/>
      <c r="Q2" s="68"/>
      <c r="U2" s="68" t="s">
        <v>70</v>
      </c>
      <c r="V2" s="68"/>
    </row>
    <row r="3" spans="1:26" ht="15.75" customHeight="1">
      <c r="A3" s="1" t="s">
        <v>0</v>
      </c>
      <c r="B3" s="95" t="str">
        <f>U3</f>
        <v>NVI</v>
      </c>
      <c r="C3" s="96" t="str">
        <f>U4</f>
        <v>SevBai</v>
      </c>
      <c r="D3" s="97" t="str">
        <f>U5</f>
        <v xml:space="preserve">SevMed </v>
      </c>
      <c r="E3" s="98" t="str">
        <f>U6</f>
        <v>SevAlt</v>
      </c>
      <c r="F3" s="99" t="str">
        <f>U7</f>
        <v>SevCri</v>
      </c>
      <c r="G3" s="100"/>
      <c r="H3" s="101"/>
      <c r="I3" s="98"/>
      <c r="K3" t="s">
        <v>4</v>
      </c>
      <c r="O3" s="179" t="s">
        <v>59</v>
      </c>
      <c r="P3" t="s">
        <v>60</v>
      </c>
      <c r="U3" s="5" t="s">
        <v>57</v>
      </c>
      <c r="V3" s="5" t="s">
        <v>32</v>
      </c>
      <c r="W3" s="5"/>
      <c r="X3" s="5"/>
      <c r="Y3" s="5"/>
    </row>
    <row r="4" spans="1:26">
      <c r="A4" s="28" t="s">
        <v>40</v>
      </c>
      <c r="B4" s="148">
        <v>2207</v>
      </c>
      <c r="C4" s="149">
        <v>1063</v>
      </c>
      <c r="D4" s="150"/>
      <c r="E4" s="151">
        <v>41</v>
      </c>
      <c r="F4" s="150"/>
      <c r="G4" s="131"/>
      <c r="H4" s="130"/>
      <c r="I4" s="132"/>
      <c r="K4" t="s">
        <v>5</v>
      </c>
      <c r="O4" s="192" t="s">
        <v>61</v>
      </c>
      <c r="P4" t="s">
        <v>62</v>
      </c>
      <c r="U4" t="s">
        <v>35</v>
      </c>
      <c r="V4" t="s">
        <v>41</v>
      </c>
    </row>
    <row r="5" spans="1:26">
      <c r="A5" s="29" t="s">
        <v>43</v>
      </c>
      <c r="B5" s="152">
        <v>83</v>
      </c>
      <c r="C5" s="153">
        <v>4</v>
      </c>
      <c r="D5" s="154">
        <v>50</v>
      </c>
      <c r="E5" s="155">
        <v>23</v>
      </c>
      <c r="F5" s="156">
        <v>6</v>
      </c>
      <c r="G5" s="135"/>
      <c r="H5" s="133"/>
      <c r="I5" s="136"/>
      <c r="K5" t="s">
        <v>6</v>
      </c>
      <c r="O5" s="193" t="s">
        <v>63</v>
      </c>
      <c r="P5" t="s">
        <v>64</v>
      </c>
      <c r="U5" t="s">
        <v>42</v>
      </c>
      <c r="V5" s="5" t="s">
        <v>33</v>
      </c>
      <c r="W5" s="5"/>
    </row>
    <row r="6" spans="1:26">
      <c r="A6" s="8"/>
      <c r="B6" s="137"/>
      <c r="C6" s="138"/>
      <c r="D6" s="139"/>
      <c r="E6" s="138"/>
      <c r="F6" s="140"/>
      <c r="G6" s="140"/>
      <c r="H6" s="138"/>
      <c r="I6" s="141"/>
      <c r="K6" t="s">
        <v>7</v>
      </c>
      <c r="O6" s="194" t="s">
        <v>65</v>
      </c>
      <c r="P6" t="s">
        <v>66</v>
      </c>
      <c r="U6" t="s">
        <v>36</v>
      </c>
      <c r="V6" s="5" t="s">
        <v>34</v>
      </c>
      <c r="W6" s="5"/>
      <c r="X6" s="5"/>
      <c r="Y6" s="5"/>
    </row>
    <row r="7" spans="1:26">
      <c r="A7" s="30"/>
      <c r="B7" s="142"/>
      <c r="C7" s="133"/>
      <c r="D7" s="143"/>
      <c r="E7" s="133"/>
      <c r="F7" s="134"/>
      <c r="G7" s="134"/>
      <c r="H7" s="144"/>
      <c r="I7" s="145"/>
      <c r="K7" t="s">
        <v>8</v>
      </c>
      <c r="O7" s="180" t="s">
        <v>67</v>
      </c>
      <c r="P7" t="s">
        <v>68</v>
      </c>
      <c r="U7" t="s">
        <v>37</v>
      </c>
      <c r="V7" s="5" t="s">
        <v>38</v>
      </c>
      <c r="W7" s="5"/>
      <c r="X7" s="5"/>
      <c r="Y7" s="5"/>
    </row>
    <row r="8" spans="1:26">
      <c r="A8" s="31"/>
      <c r="B8" s="146"/>
      <c r="C8" s="138"/>
      <c r="D8" s="138"/>
      <c r="E8" s="138"/>
      <c r="F8" s="140"/>
      <c r="G8" s="140"/>
      <c r="H8" s="138"/>
      <c r="I8" s="141"/>
      <c r="K8" t="s">
        <v>9</v>
      </c>
    </row>
    <row r="9" spans="1:26" ht="15.75">
      <c r="A9" s="32"/>
      <c r="B9" s="125"/>
      <c r="C9" s="126"/>
      <c r="D9" s="127"/>
      <c r="E9" s="128"/>
      <c r="F9" s="128"/>
      <c r="G9" s="126"/>
      <c r="H9" s="127"/>
      <c r="I9" s="129"/>
    </row>
    <row r="11" spans="1:26">
      <c r="A11" s="69" t="s">
        <v>71</v>
      </c>
      <c r="B11" s="6"/>
      <c r="C11" s="6"/>
      <c r="D11" s="6"/>
      <c r="E11" s="6"/>
      <c r="F11" s="6"/>
      <c r="G11" s="6"/>
      <c r="H11" s="6"/>
      <c r="K11" s="68" t="s">
        <v>72</v>
      </c>
    </row>
    <row r="12" spans="1:26">
      <c r="B12" s="2" t="s">
        <v>1</v>
      </c>
      <c r="C12" s="2" t="s">
        <v>2</v>
      </c>
      <c r="D12" s="2" t="s">
        <v>15</v>
      </c>
      <c r="E12" s="2" t="s">
        <v>16</v>
      </c>
      <c r="F12" s="2" t="s">
        <v>17</v>
      </c>
      <c r="G12" s="2" t="s">
        <v>18</v>
      </c>
      <c r="H12" s="2" t="s">
        <v>20</v>
      </c>
      <c r="I12" s="2" t="s">
        <v>21</v>
      </c>
      <c r="K12" t="s">
        <v>73</v>
      </c>
      <c r="O12" t="s">
        <v>3</v>
      </c>
      <c r="Y12" t="s">
        <v>74</v>
      </c>
    </row>
    <row r="13" spans="1:26">
      <c r="B13" s="74" t="str">
        <f t="shared" ref="B13:I13" si="0">B3</f>
        <v>NVI</v>
      </c>
      <c r="C13" s="75" t="str">
        <f t="shared" si="0"/>
        <v>SevBai</v>
      </c>
      <c r="D13" s="76" t="str">
        <f t="shared" si="0"/>
        <v xml:space="preserve">SevMed </v>
      </c>
      <c r="E13" s="76" t="str">
        <f t="shared" si="0"/>
        <v>SevAlt</v>
      </c>
      <c r="F13" s="76" t="str">
        <f t="shared" si="0"/>
        <v>SevCri</v>
      </c>
      <c r="G13" s="76">
        <f t="shared" si="0"/>
        <v>0</v>
      </c>
      <c r="H13" s="76">
        <f t="shared" si="0"/>
        <v>0</v>
      </c>
      <c r="I13" s="76">
        <f t="shared" si="0"/>
        <v>0</v>
      </c>
      <c r="P13" s="84" t="str">
        <f>B3</f>
        <v>NVI</v>
      </c>
      <c r="Q13" s="84" t="str">
        <f t="shared" ref="Q13" si="1">C3</f>
        <v>SevBai</v>
      </c>
      <c r="R13" s="84" t="str">
        <f t="shared" ref="R13:W13" si="2">D3</f>
        <v xml:space="preserve">SevMed </v>
      </c>
      <c r="S13" s="84" t="str">
        <f t="shared" si="2"/>
        <v>SevAlt</v>
      </c>
      <c r="T13" s="84" t="str">
        <f t="shared" si="2"/>
        <v>SevCri</v>
      </c>
      <c r="U13" s="84">
        <f t="shared" si="2"/>
        <v>0</v>
      </c>
      <c r="V13" s="84">
        <f t="shared" si="2"/>
        <v>0</v>
      </c>
      <c r="W13" s="84">
        <f t="shared" si="2"/>
        <v>0</v>
      </c>
    </row>
    <row r="14" spans="1:26">
      <c r="A14" s="53" t="str">
        <f>B3</f>
        <v>NVI</v>
      </c>
      <c r="B14" s="35">
        <v>1</v>
      </c>
      <c r="C14" s="35">
        <v>3</v>
      </c>
      <c r="D14" s="35">
        <v>2</v>
      </c>
      <c r="E14" s="35">
        <v>0.5</v>
      </c>
      <c r="F14" s="35">
        <v>0.25</v>
      </c>
      <c r="G14" s="35"/>
      <c r="H14" s="35"/>
      <c r="I14" s="88"/>
      <c r="K14" s="9" t="s">
        <v>24</v>
      </c>
      <c r="L14" s="46">
        <f>SUM(B14:B21)</f>
        <v>7.833333333333333</v>
      </c>
      <c r="O14" s="79" t="str">
        <f>B3</f>
        <v>NVI</v>
      </c>
      <c r="P14" s="58">
        <f>IFERROR(B14/L14, " ")</f>
        <v>0.12765957446808512</v>
      </c>
      <c r="Q14" s="10">
        <f>IFERROR(C14/L15, " ")</f>
        <v>0.17647058823529413</v>
      </c>
      <c r="R14" s="10">
        <f>IFERROR(D14/L16, " ")</f>
        <v>0.17391304347826086</v>
      </c>
      <c r="S14" s="10">
        <f>IFERROR(E14/L17," ")</f>
        <v>9.836065573770493E-2</v>
      </c>
      <c r="T14" s="10">
        <f>IFERROR(F14/L18," ")</f>
        <v>0.12978986402966625</v>
      </c>
      <c r="U14" s="10" t="str">
        <f>IFERROR(G14/L19, " ")</f>
        <v xml:space="preserve"> </v>
      </c>
      <c r="V14" s="10" t="str">
        <f>IFERROR(H14/L20, " ")</f>
        <v xml:space="preserve"> </v>
      </c>
      <c r="W14" s="12" t="str">
        <f>IFERROR(I14/L21," ")</f>
        <v xml:space="preserve"> </v>
      </c>
      <c r="Y14" s="49" t="str">
        <f>B3</f>
        <v>NVI</v>
      </c>
      <c r="Z14" s="59">
        <f t="shared" ref="Z14:Z21" si="3">IFERROR(AVERAGE(P14:W14),"")</f>
        <v>0.14123874518980223</v>
      </c>
    </row>
    <row r="15" spans="1:26">
      <c r="A15" s="54" t="str">
        <f>C3</f>
        <v>SevBai</v>
      </c>
      <c r="B15" s="33">
        <v>0.33333333333333331</v>
      </c>
      <c r="C15" s="33">
        <v>1</v>
      </c>
      <c r="D15" s="33">
        <v>0.5</v>
      </c>
      <c r="E15" s="33">
        <v>0.25</v>
      </c>
      <c r="F15" s="33">
        <v>0.14285714285714285</v>
      </c>
      <c r="G15" s="33"/>
      <c r="H15" s="33"/>
      <c r="I15" s="89"/>
      <c r="K15" s="42" t="s">
        <v>25</v>
      </c>
      <c r="L15" s="44">
        <f>SUM(C14:C21)</f>
        <v>17</v>
      </c>
      <c r="O15" s="80" t="str">
        <f>C3</f>
        <v>SevBai</v>
      </c>
      <c r="P15" s="93">
        <f>IFERROR(B15/L14, " ")</f>
        <v>4.2553191489361701E-2</v>
      </c>
      <c r="Q15" s="15">
        <f>IFERROR(C15/L15, " ")</f>
        <v>5.8823529411764705E-2</v>
      </c>
      <c r="R15" s="15">
        <f>IFERROR(D15/L16, " ")</f>
        <v>4.3478260869565216E-2</v>
      </c>
      <c r="S15" s="15">
        <f>IFERROR(E15/L17," ")</f>
        <v>4.9180327868852465E-2</v>
      </c>
      <c r="T15" s="15">
        <f>IFERROR(F15/L18," ")</f>
        <v>7.4165636588380712E-2</v>
      </c>
      <c r="U15" s="15" t="str">
        <f>IFERROR(G15/L19, " ")</f>
        <v xml:space="preserve"> </v>
      </c>
      <c r="V15" s="15" t="str">
        <f>IFERROR(H15/L20, " ")</f>
        <v xml:space="preserve"> </v>
      </c>
      <c r="W15" s="13" t="str">
        <f>IFERROR(I15/L21," ")</f>
        <v xml:space="preserve"> </v>
      </c>
      <c r="Y15" s="50" t="str">
        <f>C3</f>
        <v>SevBai</v>
      </c>
      <c r="Z15" s="45">
        <f t="shared" si="3"/>
        <v>5.364018924558496E-2</v>
      </c>
    </row>
    <row r="16" spans="1:26">
      <c r="A16" s="54" t="str">
        <f>D3</f>
        <v xml:space="preserve">SevMed </v>
      </c>
      <c r="B16" s="92">
        <v>0.5</v>
      </c>
      <c r="C16" s="92">
        <v>2</v>
      </c>
      <c r="D16" s="92">
        <v>1</v>
      </c>
      <c r="E16" s="92">
        <v>0.33333333333333331</v>
      </c>
      <c r="F16" s="92">
        <v>0.2</v>
      </c>
      <c r="G16" s="92"/>
      <c r="H16" s="92"/>
      <c r="I16" s="90"/>
      <c r="J16" s="3"/>
      <c r="K16" s="42" t="s">
        <v>26</v>
      </c>
      <c r="L16" s="47">
        <f>SUM(D14:D21)</f>
        <v>11.5</v>
      </c>
      <c r="O16" s="71" t="str">
        <f>D3</f>
        <v xml:space="preserve">SevMed </v>
      </c>
      <c r="P16" s="94">
        <f>IFERROR(B16/L14, " ")</f>
        <v>6.3829787234042562E-2</v>
      </c>
      <c r="Q16" s="11">
        <f>IFERROR(C16/L15, " ")</f>
        <v>0.11764705882352941</v>
      </c>
      <c r="R16" s="11">
        <f>IFERROR(D16/L16, " ")</f>
        <v>8.6956521739130432E-2</v>
      </c>
      <c r="S16" s="11">
        <f>IFERROR(E16/L17," ")</f>
        <v>6.5573770491803282E-2</v>
      </c>
      <c r="T16" s="11">
        <f>IFERROR(F16/L18," ")</f>
        <v>0.10383189122373301</v>
      </c>
      <c r="U16" s="11" t="str">
        <f>IFERROR(G16/L19, " ")</f>
        <v xml:space="preserve"> </v>
      </c>
      <c r="V16" s="11" t="str">
        <f>IFERROR(H20/L20, " ")</f>
        <v xml:space="preserve"> </v>
      </c>
      <c r="W16" s="14" t="str">
        <f>IFERROR(I16/L21," ")</f>
        <v xml:space="preserve"> </v>
      </c>
      <c r="Y16" s="42" t="str">
        <f>D3</f>
        <v xml:space="preserve">SevMed </v>
      </c>
      <c r="Z16" s="48">
        <f t="shared" si="3"/>
        <v>8.7567805902447754E-2</v>
      </c>
    </row>
    <row r="17" spans="1:26">
      <c r="A17" s="54" t="str">
        <f>E3</f>
        <v>SevAlt</v>
      </c>
      <c r="B17" s="33">
        <v>2</v>
      </c>
      <c r="C17" s="33">
        <v>4</v>
      </c>
      <c r="D17" s="33">
        <v>3</v>
      </c>
      <c r="E17" s="33">
        <v>1</v>
      </c>
      <c r="F17" s="33">
        <v>0.33333333333333331</v>
      </c>
      <c r="G17" s="33"/>
      <c r="H17" s="33"/>
      <c r="I17" s="89"/>
      <c r="J17" s="4"/>
      <c r="K17" s="42" t="s">
        <v>27</v>
      </c>
      <c r="L17" s="44">
        <f>SUM(E14:E21)</f>
        <v>5.083333333333333</v>
      </c>
      <c r="O17" s="81" t="str">
        <f>E3</f>
        <v>SevAlt</v>
      </c>
      <c r="P17" s="93">
        <f>IFERROR(B17/L14, " ")</f>
        <v>0.25531914893617025</v>
      </c>
      <c r="Q17" s="15">
        <f>IFERROR(C17/L15, " ")</f>
        <v>0.23529411764705882</v>
      </c>
      <c r="R17" s="15">
        <f>IFERROR(D17/L16, " ")</f>
        <v>0.2608695652173913</v>
      </c>
      <c r="S17" s="15">
        <f>IFERROR(E17/L17," ")</f>
        <v>0.19672131147540986</v>
      </c>
      <c r="T17" s="15">
        <f>IFERROR(F17/L18," ")</f>
        <v>0.17305315203955499</v>
      </c>
      <c r="U17" s="15" t="str">
        <f>IFERROR(G17/L19, " ")</f>
        <v xml:space="preserve"> </v>
      </c>
      <c r="V17" s="15" t="str">
        <f>IFERROR(H17/L20, " ")</f>
        <v xml:space="preserve"> </v>
      </c>
      <c r="W17" s="57" t="str">
        <f>IFERROR(I17/L21," ")</f>
        <v xml:space="preserve"> </v>
      </c>
      <c r="Y17" s="51" t="str">
        <f>E3</f>
        <v>SevAlt</v>
      </c>
      <c r="Z17" s="45">
        <f t="shared" si="3"/>
        <v>0.22425145906311705</v>
      </c>
    </row>
    <row r="18" spans="1:26">
      <c r="A18" s="54" t="str">
        <f>F3</f>
        <v>SevCri</v>
      </c>
      <c r="B18" s="36">
        <v>4</v>
      </c>
      <c r="C18" s="36">
        <v>7</v>
      </c>
      <c r="D18" s="36">
        <v>5</v>
      </c>
      <c r="E18" s="36">
        <v>3</v>
      </c>
      <c r="F18" s="36">
        <v>1</v>
      </c>
      <c r="G18" s="36"/>
      <c r="H18" s="36"/>
      <c r="I18" s="90"/>
      <c r="J18" s="4"/>
      <c r="K18" s="42" t="s">
        <v>28</v>
      </c>
      <c r="L18" s="47">
        <f>SUM(F14:F21)</f>
        <v>1.9261904761904762</v>
      </c>
      <c r="O18" s="82" t="str">
        <f>F3</f>
        <v>SevCri</v>
      </c>
      <c r="P18" s="94">
        <f>IFERROR(B18/L14, " ")</f>
        <v>0.5106382978723405</v>
      </c>
      <c r="Q18" s="11">
        <f>IFERROR(C18/L15, " ")</f>
        <v>0.41176470588235292</v>
      </c>
      <c r="R18" s="11">
        <f>IFERROR(D18/L16, " ")</f>
        <v>0.43478260869565216</v>
      </c>
      <c r="S18" s="11">
        <f>IFERROR(E18/L17," ")</f>
        <v>0.5901639344262295</v>
      </c>
      <c r="T18" s="11">
        <f>IFERROR(F18/L18," ")</f>
        <v>0.51915945611866499</v>
      </c>
      <c r="U18" s="11" t="str">
        <f>IFERROR(G18/L19, " ")</f>
        <v xml:space="preserve"> </v>
      </c>
      <c r="V18" s="11" t="str">
        <f>IFERROR(H18/L20, " ")</f>
        <v xml:space="preserve"> </v>
      </c>
      <c r="W18" s="14" t="str">
        <f>IFERROR(I18/L21," ")</f>
        <v xml:space="preserve"> </v>
      </c>
      <c r="Y18" s="78" t="str">
        <f>F3</f>
        <v>SevCri</v>
      </c>
      <c r="Z18" s="48">
        <f t="shared" si="3"/>
        <v>0.49330180059904799</v>
      </c>
    </row>
    <row r="19" spans="1:26">
      <c r="A19" s="55">
        <f>G3</f>
        <v>0</v>
      </c>
      <c r="B19" s="33"/>
      <c r="C19" s="33"/>
      <c r="D19" s="33"/>
      <c r="E19" s="33"/>
      <c r="F19" s="33"/>
      <c r="G19" s="33"/>
      <c r="H19" s="33"/>
      <c r="I19" s="89"/>
      <c r="K19" s="42" t="s">
        <v>29</v>
      </c>
      <c r="L19" s="44">
        <f>SUM(G14:G21)</f>
        <v>0</v>
      </c>
      <c r="O19" s="83">
        <f>G3</f>
        <v>0</v>
      </c>
      <c r="P19" s="85">
        <f>IFERROR(B19/L14, " ")</f>
        <v>0</v>
      </c>
      <c r="Q19" s="15">
        <f>IFERROR(C19/L15, " ")</f>
        <v>0</v>
      </c>
      <c r="R19" s="15">
        <f>IFERROR(D19/L16, " ")</f>
        <v>0</v>
      </c>
      <c r="S19" s="15">
        <f>IFERROR(E19/L17," ")</f>
        <v>0</v>
      </c>
      <c r="T19" s="15">
        <f>IFERROR(F19/L18," ")</f>
        <v>0</v>
      </c>
      <c r="U19" s="15" t="str">
        <f>IFERROR(G19/L19, " ")</f>
        <v xml:space="preserve"> </v>
      </c>
      <c r="V19" s="15" t="str">
        <f>IFERROR(H19/L20, " ")</f>
        <v xml:space="preserve"> </v>
      </c>
      <c r="W19" s="13" t="str">
        <f>IFERROR(I19/L21," ")</f>
        <v xml:space="preserve"> </v>
      </c>
      <c r="Y19" s="52">
        <f>G3</f>
        <v>0</v>
      </c>
      <c r="Z19" s="45">
        <f t="shared" si="3"/>
        <v>0</v>
      </c>
    </row>
    <row r="20" spans="1:26">
      <c r="A20" s="54">
        <f>H3</f>
        <v>0</v>
      </c>
      <c r="B20" s="36"/>
      <c r="C20" s="36"/>
      <c r="D20" s="36"/>
      <c r="E20" s="36"/>
      <c r="F20" s="36"/>
      <c r="G20" s="36"/>
      <c r="H20" s="36"/>
      <c r="I20" s="90"/>
      <c r="K20" s="42" t="s">
        <v>30</v>
      </c>
      <c r="L20" s="48">
        <f>SUM(H14:H21)</f>
        <v>0</v>
      </c>
      <c r="O20" s="71">
        <f>H3</f>
        <v>0</v>
      </c>
      <c r="P20" s="87">
        <f>IFERROR(B20/L14, " ")</f>
        <v>0</v>
      </c>
      <c r="Q20" s="11">
        <f>IFERROR(C20/L15, " ")</f>
        <v>0</v>
      </c>
      <c r="R20" s="11">
        <f>IFERROR(D20/L16, " ")</f>
        <v>0</v>
      </c>
      <c r="S20" s="11">
        <f>IFERROR(E20/L17," ")</f>
        <v>0</v>
      </c>
      <c r="T20" s="11">
        <f>IFERROR(F20/L18," ")</f>
        <v>0</v>
      </c>
      <c r="U20" s="11" t="str">
        <f>IFERROR(G20/L19, " ")</f>
        <v xml:space="preserve"> </v>
      </c>
      <c r="V20" s="11" t="str">
        <f>IFERROR(H20/L20, " ")</f>
        <v xml:space="preserve"> </v>
      </c>
      <c r="W20" s="14" t="str">
        <f>IFERROR(I20/L21," ")</f>
        <v xml:space="preserve"> </v>
      </c>
      <c r="Y20" s="42">
        <f>H3</f>
        <v>0</v>
      </c>
      <c r="Z20" s="48">
        <f t="shared" si="3"/>
        <v>0</v>
      </c>
    </row>
    <row r="21" spans="1:26">
      <c r="A21" s="56">
        <f>I3</f>
        <v>0</v>
      </c>
      <c r="B21" s="34"/>
      <c r="C21" s="34"/>
      <c r="D21" s="34"/>
      <c r="E21" s="34"/>
      <c r="F21" s="34"/>
      <c r="G21" s="34"/>
      <c r="H21" s="34"/>
      <c r="I21" s="91"/>
      <c r="K21" s="43" t="s">
        <v>31</v>
      </c>
      <c r="L21" s="39">
        <f>SUM(I14:I21)</f>
        <v>0</v>
      </c>
      <c r="O21" s="72">
        <f>I3</f>
        <v>0</v>
      </c>
      <c r="P21" s="86">
        <f>IFERROR(B21/L14, " ")</f>
        <v>0</v>
      </c>
      <c r="Q21" s="21">
        <f>IFERROR(C21/L15, " ")</f>
        <v>0</v>
      </c>
      <c r="R21" s="21">
        <f>IFERROR(D21/L16, " ")</f>
        <v>0</v>
      </c>
      <c r="S21" s="21">
        <f>IFERROR(E21/L17," ")</f>
        <v>0</v>
      </c>
      <c r="T21" s="21">
        <f>IFERROR(F21/L18," ")</f>
        <v>0</v>
      </c>
      <c r="U21" s="21" t="str">
        <f>IFERROR(G21/L19, " ")</f>
        <v xml:space="preserve"> </v>
      </c>
      <c r="V21" s="21" t="str">
        <f>IFERROR(H21/L20," ")</f>
        <v xml:space="preserve"> </v>
      </c>
      <c r="W21" s="22" t="str">
        <f>IFERROR(I21/L21," ")</f>
        <v xml:space="preserve"> </v>
      </c>
      <c r="Y21" s="43">
        <f>I3</f>
        <v>0</v>
      </c>
      <c r="Z21" s="39">
        <f t="shared" si="3"/>
        <v>0</v>
      </c>
    </row>
    <row r="23" spans="1:26">
      <c r="A23" s="68" t="s">
        <v>75</v>
      </c>
      <c r="Q23" s="68" t="s">
        <v>22</v>
      </c>
    </row>
    <row r="25" spans="1:26">
      <c r="A25" s="1" t="s">
        <v>0</v>
      </c>
      <c r="B25" s="23" t="str">
        <f>B3</f>
        <v>NVI</v>
      </c>
      <c r="C25" s="25" t="str">
        <f t="shared" ref="C25" si="4">C3</f>
        <v>SevBai</v>
      </c>
      <c r="D25" s="24" t="str">
        <f t="shared" ref="D25:I25" si="5">D3</f>
        <v xml:space="preserve">SevMed </v>
      </c>
      <c r="E25" s="25" t="str">
        <f t="shared" si="5"/>
        <v>SevAlt</v>
      </c>
      <c r="F25" s="26" t="str">
        <f t="shared" si="5"/>
        <v>SevCri</v>
      </c>
      <c r="G25" s="7">
        <f t="shared" si="5"/>
        <v>0</v>
      </c>
      <c r="H25" s="27">
        <f t="shared" si="5"/>
        <v>0</v>
      </c>
      <c r="I25" s="25">
        <f t="shared" si="5"/>
        <v>0</v>
      </c>
      <c r="K25" s="37" t="s">
        <v>39</v>
      </c>
      <c r="M25" s="205" t="s">
        <v>23</v>
      </c>
      <c r="N25" s="203"/>
      <c r="O25" s="204"/>
      <c r="Q25" s="202" t="s">
        <v>56</v>
      </c>
      <c r="R25" s="203"/>
      <c r="S25" s="204"/>
    </row>
    <row r="26" spans="1:26">
      <c r="A26" s="16" t="str">
        <f t="shared" ref="A26:A31" si="6">A4</f>
        <v>Anchore</v>
      </c>
      <c r="B26" s="102">
        <f>IFERROR(B4*Z14," ")</f>
        <v>311.71391063389353</v>
      </c>
      <c r="C26" s="103">
        <f>IFERROR(C4*Z15,"")</f>
        <v>57.019521168056812</v>
      </c>
      <c r="D26" s="104">
        <f>IFERROR(D4*Z16,"")</f>
        <v>0</v>
      </c>
      <c r="E26" s="104">
        <f>IFERROR(E4*Z17,"")</f>
        <v>9.1943098215877992</v>
      </c>
      <c r="F26" s="105">
        <f>IFERROR(F4*Z18,"")</f>
        <v>0</v>
      </c>
      <c r="G26" s="104">
        <f>IFERROR(G4*Z19,"")</f>
        <v>0</v>
      </c>
      <c r="H26" s="104">
        <f xml:space="preserve"> IFERROR(H4*Z20,"")</f>
        <v>0</v>
      </c>
      <c r="I26" s="106">
        <f>IFERROR(I4*Z21,"")</f>
        <v>0</v>
      </c>
      <c r="K26" s="40">
        <f>SUM(B26:I26)</f>
        <v>377.92774162353817</v>
      </c>
      <c r="M26" s="181" t="s">
        <v>10</v>
      </c>
      <c r="N26" s="62">
        <f>IF(MAX(K26:K31)=0,"",1+(4*MAX(K26:K31)/5))</f>
        <v>303.34219329883052</v>
      </c>
      <c r="O26" s="63">
        <f>IF(MAX(K26:K31)=0,"",MAX(K26:K31))</f>
        <v>377.92774162353817</v>
      </c>
      <c r="Q26" s="70" t="str">
        <f t="shared" ref="Q26:Q31" si="7">A4</f>
        <v>Anchore</v>
      </c>
      <c r="R26" s="77">
        <f>IF(AND(K26&gt;=N26,K26&lt;=O26),5,IF(AND(K26&gt;=N27,K26&lt;=O27),4,IF(AND(K26&gt;=N28,K26&lt;=O28),3,IF(AND(K26&gt;=N29,K26&lt;=O29),2,IF(AND(K26&gt;=N30,K26&lt;=O30),1,"")))))</f>
        <v>5</v>
      </c>
      <c r="S26" s="9" t="s">
        <v>19</v>
      </c>
    </row>
    <row r="27" spans="1:26">
      <c r="A27" s="17" t="str">
        <f t="shared" si="6"/>
        <v>Clair</v>
      </c>
      <c r="B27" s="107">
        <f>IFERROR(B5*Z14," ")</f>
        <v>11.722815850753586</v>
      </c>
      <c r="C27" s="108">
        <f>IFERROR(C5*Z15,"")</f>
        <v>0.21456075698233984</v>
      </c>
      <c r="D27" s="109">
        <f>IFERROR(D5*Z16,"")</f>
        <v>4.3783902951223874</v>
      </c>
      <c r="E27" s="109">
        <f>IFERROR(E5*Z17,"")</f>
        <v>5.1577835584516922</v>
      </c>
      <c r="F27" s="110">
        <f>IFERROR(F5*Z18,"")</f>
        <v>2.9598108035942881</v>
      </c>
      <c r="G27" s="109">
        <f>IFERROR(G5*Z19,"")</f>
        <v>0</v>
      </c>
      <c r="H27" s="109">
        <f xml:space="preserve"> IFERROR(H5*Z20,"")</f>
        <v>0</v>
      </c>
      <c r="I27" s="111">
        <f>IFERROR(I5*Z21,"")</f>
        <v>0</v>
      </c>
      <c r="K27" s="38">
        <f>SUM(B27:I27)</f>
        <v>24.433361264904292</v>
      </c>
      <c r="M27" s="182" t="s">
        <v>11</v>
      </c>
      <c r="N27" s="60">
        <f>IF(MAX(K26:K31)=0,"",1+(3*MAX(K26:K29)/5))</f>
        <v>227.75664497412291</v>
      </c>
      <c r="O27" s="61">
        <f>IF(MAX(K26:K31)=0,"",4*MAX(K26:K31)/5)</f>
        <v>302.34219329883052</v>
      </c>
      <c r="Q27" s="71" t="str">
        <f t="shared" si="7"/>
        <v>Clair</v>
      </c>
      <c r="R27" s="73">
        <f>IF(AND(K27&gt;=N26,K27&lt;=O26),5,IF(AND(K27&gt;=N27,K27&lt;=O27),4,IF(AND(K27&gt;=N28,K27&lt;=O28),3,IF(AND(K27&gt;=N29,K27&lt;=O29),2,IF(AND(K27&gt;=N30,K27&lt;=O30),1,"")))))</f>
        <v>1</v>
      </c>
      <c r="S27" s="42" t="s">
        <v>19</v>
      </c>
    </row>
    <row r="28" spans="1:26">
      <c r="A28" s="124">
        <f t="shared" si="6"/>
        <v>0</v>
      </c>
      <c r="B28" s="112">
        <f>IFERROR(B6*Z14," ")</f>
        <v>0</v>
      </c>
      <c r="C28" s="113">
        <f>IFERROR(C6*Z15,"")</f>
        <v>0</v>
      </c>
      <c r="D28" s="114">
        <f>IFERROR(D6*Z16,"")</f>
        <v>0</v>
      </c>
      <c r="E28" s="114">
        <f>IFERROR(E6*Z17,"")</f>
        <v>0</v>
      </c>
      <c r="F28" s="115">
        <f>IFERROR(F6*Z18,"")</f>
        <v>0</v>
      </c>
      <c r="G28" s="114">
        <f>IFERROR(G6*Z19,"")</f>
        <v>0</v>
      </c>
      <c r="H28" s="114">
        <f xml:space="preserve"> IFERROR(H6*Z20,"")</f>
        <v>0</v>
      </c>
      <c r="I28" s="116">
        <f>IFERROR(I6*Z21,"")</f>
        <v>0</v>
      </c>
      <c r="K28" s="41">
        <f>SUM(B28:I28)</f>
        <v>0</v>
      </c>
      <c r="M28" s="183" t="s">
        <v>12</v>
      </c>
      <c r="N28" s="64">
        <f>IF(MAX(K26:K31)=0,"",1+(2*MAX(K26:K29)/5))</f>
        <v>152.17109664941526</v>
      </c>
      <c r="O28" s="65">
        <f>IF(MAX(K26:K31)=0,"",3*MAX(K26:K31)/5)</f>
        <v>226.75664497412291</v>
      </c>
      <c r="Q28" s="71">
        <f t="shared" si="7"/>
        <v>0</v>
      </c>
      <c r="R28" s="73" t="str">
        <f>IF(AND(K28&gt;=N26,K28&lt;=O26),5,IF(AND(K28&gt;=N27,K28&lt;=O27),4,IF(AND(K28&gt;=N28,K28&lt;=O28),3,IF(AND(K28&gt;=N29,K28&lt;=O29),2,IF(AND(K28&gt;=N30,K28&lt;=O30),1,"")))))</f>
        <v/>
      </c>
      <c r="S28" s="42" t="s">
        <v>19</v>
      </c>
    </row>
    <row r="29" spans="1:26">
      <c r="A29" s="18">
        <f t="shared" si="6"/>
        <v>0</v>
      </c>
      <c r="B29" s="107">
        <f>IFERROR(B7*Z14," ")</f>
        <v>0</v>
      </c>
      <c r="C29" s="108">
        <f>IFERROR(C7*Z15,"")</f>
        <v>0</v>
      </c>
      <c r="D29" s="109">
        <f>IFERROR(D7*Z16,"")</f>
        <v>0</v>
      </c>
      <c r="E29" s="109">
        <f>IFERROR(E7*Z17,"")</f>
        <v>0</v>
      </c>
      <c r="F29" s="110">
        <f>IFERROR(F7*Z18,"")</f>
        <v>0</v>
      </c>
      <c r="G29" s="109">
        <f>IFERROR(G7*Z19,"")</f>
        <v>0</v>
      </c>
      <c r="H29" s="109">
        <f xml:space="preserve"> IFERROR(H7*Z20,"")</f>
        <v>0</v>
      </c>
      <c r="I29" s="111">
        <f>IFERROR(I7*Z21,"")</f>
        <v>0</v>
      </c>
      <c r="K29" s="38">
        <f>SUM(B29:I29)</f>
        <v>0</v>
      </c>
      <c r="M29" s="184" t="s">
        <v>13</v>
      </c>
      <c r="N29" s="60">
        <f>IF(MAX(K26:K31)=0,"",1+MAX(K26:K31)/5)</f>
        <v>76.585548324707631</v>
      </c>
      <c r="O29" s="61">
        <f>IF(MAX(K26:K31)=0,"",2*MAX(K26:K31)/5)</f>
        <v>151.17109664941526</v>
      </c>
      <c r="Q29" s="71">
        <f t="shared" si="7"/>
        <v>0</v>
      </c>
      <c r="R29" s="73" t="str">
        <f>IF(AND(K29&gt;=N26,K29&lt;=O26),5,IF(AND(K29&gt;=N27,K29&lt;=O27),4,IF(AND(K29&gt;=N28,K29&lt;=O28),3,IF(AND(K29&gt;=N29,K29&lt;=O29),2,IF(AND(K29&gt;=N30,K29&lt;=O30),1,"")))))</f>
        <v/>
      </c>
      <c r="S29" s="42" t="s">
        <v>19</v>
      </c>
    </row>
    <row r="30" spans="1:26">
      <c r="A30" s="19">
        <f t="shared" si="6"/>
        <v>0</v>
      </c>
      <c r="B30" s="112">
        <f>IFERROR(B8*Z14," ")</f>
        <v>0</v>
      </c>
      <c r="C30" s="113">
        <f>IFERROR(C8*Z15,"")</f>
        <v>0</v>
      </c>
      <c r="D30" s="114">
        <f>IFERROR(D8*Z16,"")</f>
        <v>0</v>
      </c>
      <c r="E30" s="114">
        <f>IFERROR(E8*Z17,"")</f>
        <v>0</v>
      </c>
      <c r="F30" s="115">
        <f>IFERROR(F8*Z18,"")</f>
        <v>0</v>
      </c>
      <c r="G30" s="114">
        <f>IFERROR(G8*Z19,"")</f>
        <v>0</v>
      </c>
      <c r="H30" s="114">
        <f xml:space="preserve"> IFERROR(H8*Z20,"")</f>
        <v>0</v>
      </c>
      <c r="I30" s="116">
        <f>IFERROR(I8*Z21,"")</f>
        <v>0</v>
      </c>
      <c r="K30" s="41">
        <f>SUM(B30:I30)</f>
        <v>0</v>
      </c>
      <c r="M30" s="185" t="s">
        <v>14</v>
      </c>
      <c r="N30" s="66">
        <f>IF(MAX(K26:K31)=0,"", 1)</f>
        <v>1</v>
      </c>
      <c r="O30" s="67">
        <f>IF(MAX(K26:K31)=0,"",MAX(K26:K31)/5)</f>
        <v>75.585548324707631</v>
      </c>
      <c r="Q30" s="71">
        <f t="shared" si="7"/>
        <v>0</v>
      </c>
      <c r="R30" s="73" t="str">
        <f>IF(AND(K30&gt;=N26,K30&lt;=O26),5,IF(AND(K30&gt;=N27,K30&lt;=O27),4,IF(AND(K30&gt;=N28,K30&lt;=O28),3,IF(AND(K30&gt;=N29,K30&lt;=O29),2,IF(AND(K30&gt;=N30,K30&lt;=O30),1,"")))))</f>
        <v/>
      </c>
      <c r="S30" s="42" t="s">
        <v>19</v>
      </c>
    </row>
    <row r="31" spans="1:26">
      <c r="A31" s="20">
        <f t="shared" si="6"/>
        <v>0</v>
      </c>
      <c r="B31" s="117">
        <f>IFERROR(B9*Z14," ")</f>
        <v>0</v>
      </c>
      <c r="C31" s="118">
        <f>IFERROR(C9*Z15,"")</f>
        <v>0</v>
      </c>
      <c r="D31" s="119">
        <f>IFERROR(D9*Z16,"")</f>
        <v>0</v>
      </c>
      <c r="E31" s="119">
        <f>IFERROR(E9*Z17,"")</f>
        <v>0</v>
      </c>
      <c r="F31" s="120">
        <f>IFERROR(F9*Z18,"")</f>
        <v>0</v>
      </c>
      <c r="G31" s="119">
        <f>IFERROR(G9*Z19,"")</f>
        <v>0</v>
      </c>
      <c r="H31" s="119">
        <f xml:space="preserve"> IFERROR(H9*Z20,"")</f>
        <v>0</v>
      </c>
      <c r="I31" s="121">
        <f>IFERROR(I9*Z21,"")</f>
        <v>0</v>
      </c>
      <c r="K31" s="123">
        <f t="shared" ref="K31" si="8">SUM(B31:I31)</f>
        <v>0</v>
      </c>
      <c r="Q31" s="72">
        <f t="shared" si="7"/>
        <v>0</v>
      </c>
      <c r="R31" s="122" t="str">
        <f>IF(AND(K31&gt;=N26,K31&lt;=O26),5,IF(AND(K31&gt;=N27,K31&lt;=O27),4,IF(AND(K31&gt;=N28,K31&lt;=O28),3,IF(AND(K31&gt;=N29,K31&lt;=O29),2,IF(AND(K31&gt;=N30,K31&lt;=O30),1,"")))))</f>
        <v/>
      </c>
      <c r="S31" s="43" t="s">
        <v>19</v>
      </c>
    </row>
    <row r="33" spans="1:23">
      <c r="A33" s="68" t="s">
        <v>76</v>
      </c>
      <c r="T33" s="198"/>
      <c r="U33" s="199"/>
      <c r="V33" s="199"/>
      <c r="W33" s="198"/>
    </row>
    <row r="34" spans="1:23">
      <c r="B34" s="98" t="str">
        <f>U3</f>
        <v>NVI</v>
      </c>
      <c r="C34" s="157" t="str">
        <f>U4</f>
        <v>SevBai</v>
      </c>
      <c r="D34" s="98" t="str">
        <f>U5</f>
        <v xml:space="preserve">SevMed </v>
      </c>
      <c r="E34" s="98" t="str">
        <f>U6</f>
        <v>SevAlt</v>
      </c>
      <c r="F34" s="98" t="str">
        <f>U7</f>
        <v>SevCri</v>
      </c>
      <c r="G34" s="98">
        <f>U8</f>
        <v>0</v>
      </c>
      <c r="H34" s="98">
        <f t="shared" ref="H34:I34" si="9">H24</f>
        <v>0</v>
      </c>
      <c r="I34" s="98">
        <f t="shared" si="9"/>
        <v>0</v>
      </c>
      <c r="K34" s="158" t="s">
        <v>45</v>
      </c>
      <c r="M34" s="159" t="s">
        <v>46</v>
      </c>
      <c r="Q34" s="76" t="s">
        <v>47</v>
      </c>
      <c r="R34" s="76" t="s">
        <v>48</v>
      </c>
      <c r="T34" s="198"/>
      <c r="U34" s="199"/>
      <c r="V34" s="199"/>
      <c r="W34" s="198"/>
    </row>
    <row r="35" spans="1:23">
      <c r="A35" s="160" t="str">
        <f t="shared" ref="A35:A40" si="10">U3</f>
        <v>NVI</v>
      </c>
      <c r="B35" s="58">
        <f>B14*Z14</f>
        <v>0.14123874518980223</v>
      </c>
      <c r="C35" s="10">
        <f>C14*Z15</f>
        <v>0.16092056773675489</v>
      </c>
      <c r="D35" s="10">
        <f>D14*Z16</f>
        <v>0.17513561180489551</v>
      </c>
      <c r="E35" s="10">
        <f>E14*Z17</f>
        <v>0.11212572953155853</v>
      </c>
      <c r="F35" s="10">
        <f>F14*Z18</f>
        <v>0.123325450149762</v>
      </c>
      <c r="G35" s="10">
        <f>G14*Z19</f>
        <v>0</v>
      </c>
      <c r="H35" s="10"/>
      <c r="I35" s="12"/>
      <c r="K35" s="46">
        <f>SUM(B35:I35)</f>
        <v>0.7127461044127732</v>
      </c>
      <c r="M35" s="59">
        <f>IFERROR(K35/Z14,"")</f>
        <v>5.0463922166326007</v>
      </c>
      <c r="O35" s="161" t="s">
        <v>49</v>
      </c>
      <c r="Q35" s="162">
        <v>2</v>
      </c>
      <c r="R35" s="163">
        <v>0</v>
      </c>
      <c r="T35" s="68" t="s">
        <v>49</v>
      </c>
      <c r="U35" t="s">
        <v>77</v>
      </c>
      <c r="W35" s="198"/>
    </row>
    <row r="36" spans="1:23">
      <c r="A36" s="164" t="str">
        <f t="shared" si="10"/>
        <v>SevBai</v>
      </c>
      <c r="B36" s="93">
        <f>B15*Z14</f>
        <v>4.7079581729934074E-2</v>
      </c>
      <c r="C36" s="15">
        <f>C15*Z15</f>
        <v>5.364018924558496E-2</v>
      </c>
      <c r="D36" s="15">
        <f>D15*Z16</f>
        <v>4.3783902951223877E-2</v>
      </c>
      <c r="E36" s="15">
        <f>E15*Z17</f>
        <v>5.6062864765779263E-2</v>
      </c>
      <c r="F36" s="15">
        <f>F15*Z18</f>
        <v>7.0471685799864001E-2</v>
      </c>
      <c r="G36" s="15">
        <f>G15*Z19</f>
        <v>0</v>
      </c>
      <c r="H36" s="165"/>
      <c r="I36" s="57"/>
      <c r="K36" s="166">
        <f t="shared" ref="K36:K42" si="11">SUM(B36:I36)</f>
        <v>0.27103822449238618</v>
      </c>
      <c r="M36" s="45">
        <f t="shared" ref="M36:M41" si="12">IFERROR(K36/Z15,"")</f>
        <v>5.0528946356149351</v>
      </c>
      <c r="O36" s="167">
        <f>SUM(IF(ISERR(M35:M42),0,IF(M35:M42&lt;&gt;0,M35:M42))) / (COUNTIF(M35:M42,"&lt;&gt;0") - COUNTIF(M35:M42,""))</f>
        <v>5.4437208316121559</v>
      </c>
      <c r="Q36" s="168">
        <v>3</v>
      </c>
      <c r="R36" s="169">
        <v>0.57999999999999996</v>
      </c>
      <c r="T36" s="68" t="s">
        <v>48</v>
      </c>
      <c r="U36" s="200" t="s">
        <v>78</v>
      </c>
      <c r="V36" s="200"/>
      <c r="W36" s="198"/>
    </row>
    <row r="37" spans="1:23">
      <c r="A37" s="164" t="str">
        <f t="shared" si="10"/>
        <v xml:space="preserve">SevMed </v>
      </c>
      <c r="B37" s="94">
        <f>B16*Z14</f>
        <v>7.0619372594901114E-2</v>
      </c>
      <c r="C37" s="11">
        <f>C16*Z15</f>
        <v>0.10728037849116992</v>
      </c>
      <c r="D37" s="11">
        <f>D16*Z16</f>
        <v>8.7567805902447754E-2</v>
      </c>
      <c r="E37" s="11">
        <f>E16*Z17</f>
        <v>7.4750486354372342E-2</v>
      </c>
      <c r="F37" s="11">
        <f>F16*Z18</f>
        <v>9.8660360119809609E-2</v>
      </c>
      <c r="G37" s="11">
        <f>G16*Z19</f>
        <v>0</v>
      </c>
      <c r="H37" s="11"/>
      <c r="I37" s="14"/>
      <c r="K37" s="47">
        <f t="shared" si="11"/>
        <v>0.43887840346270068</v>
      </c>
      <c r="M37" s="48">
        <f t="shared" si="12"/>
        <v>5.0118693615735879</v>
      </c>
      <c r="Q37" s="170">
        <v>4</v>
      </c>
      <c r="R37" s="171">
        <v>0.9</v>
      </c>
      <c r="T37" s="68" t="s">
        <v>50</v>
      </c>
      <c r="U37" s="200" t="s">
        <v>79</v>
      </c>
      <c r="V37" s="200"/>
      <c r="W37" s="198"/>
    </row>
    <row r="38" spans="1:23">
      <c r="A38" s="164" t="str">
        <f t="shared" si="10"/>
        <v>SevAlt</v>
      </c>
      <c r="B38" s="93">
        <f>B17*Z14</f>
        <v>0.28247749037960446</v>
      </c>
      <c r="C38" s="15">
        <f>C17*Z15</f>
        <v>0.21456075698233984</v>
      </c>
      <c r="D38" s="15">
        <f>D17*Z17</f>
        <v>0.67275437718935116</v>
      </c>
      <c r="E38" s="15">
        <f>E17*Z17</f>
        <v>0.22425145906311705</v>
      </c>
      <c r="F38" s="15">
        <f>F17*Z18</f>
        <v>0.164433933533016</v>
      </c>
      <c r="G38" s="15">
        <f>G17*Z19</f>
        <v>0</v>
      </c>
      <c r="H38" s="165"/>
      <c r="I38" s="57"/>
      <c r="K38" s="166">
        <f>SUM(B38:I38)</f>
        <v>1.5584780171474286</v>
      </c>
      <c r="M38" s="45">
        <f t="shared" si="12"/>
        <v>6.9496895300412946</v>
      </c>
      <c r="O38" s="161" t="s">
        <v>50</v>
      </c>
      <c r="Q38" s="168">
        <v>5</v>
      </c>
      <c r="R38" s="169">
        <v>1.1200000000000001</v>
      </c>
      <c r="T38" s="68" t="s">
        <v>51</v>
      </c>
      <c r="U38" s="200" t="s">
        <v>80</v>
      </c>
      <c r="V38" s="200"/>
      <c r="W38" s="198"/>
    </row>
    <row r="39" spans="1:23">
      <c r="A39" s="164" t="str">
        <f t="shared" si="10"/>
        <v>SevCri</v>
      </c>
      <c r="B39" s="94">
        <f>B18*Z14</f>
        <v>0.56495498075920891</v>
      </c>
      <c r="C39" s="11">
        <f>C18*Z15</f>
        <v>0.37548132471909473</v>
      </c>
      <c r="D39" s="11">
        <f>D18*Z16</f>
        <v>0.43783902951223874</v>
      </c>
      <c r="E39" s="11">
        <f>E18*Z17</f>
        <v>0.67275437718935116</v>
      </c>
      <c r="F39" s="11">
        <f>F18*Z18</f>
        <v>0.49330180059904799</v>
      </c>
      <c r="G39" s="11">
        <f>G18*Z19</f>
        <v>0</v>
      </c>
      <c r="H39" s="11"/>
      <c r="I39" s="14"/>
      <c r="K39" s="47">
        <f>SUM(B39:I39)</f>
        <v>2.5443315127789417</v>
      </c>
      <c r="M39" s="48">
        <f t="shared" si="12"/>
        <v>5.1577584141983603</v>
      </c>
      <c r="O39" s="167">
        <f>(O36-(COUNTIF(M35:M42,"&lt;&gt;0")-COUNTIF(M35:M42,"")))/((COUNTIF(M35:M42,"&lt;&gt;0")-COUNTIF(M35:M42,""))-1)</f>
        <v>0.11093020790303898</v>
      </c>
      <c r="Q39" s="170">
        <v>6</v>
      </c>
      <c r="R39" s="171">
        <v>1.24</v>
      </c>
      <c r="T39" s="198"/>
      <c r="U39" s="199"/>
      <c r="V39" s="199"/>
      <c r="W39" s="198"/>
    </row>
    <row r="40" spans="1:23">
      <c r="A40" s="164">
        <f t="shared" si="10"/>
        <v>0</v>
      </c>
      <c r="B40" s="93">
        <f>B19*Z14</f>
        <v>0</v>
      </c>
      <c r="C40" s="15">
        <f>C19*Z15</f>
        <v>0</v>
      </c>
      <c r="D40" s="15">
        <f>D19*Z16</f>
        <v>0</v>
      </c>
      <c r="E40" s="15">
        <f>E19*Z17</f>
        <v>0</v>
      </c>
      <c r="F40" s="15">
        <f>F19*Z18</f>
        <v>0</v>
      </c>
      <c r="G40" s="15">
        <f>G19*Z19</f>
        <v>0</v>
      </c>
      <c r="H40" s="15"/>
      <c r="I40" s="13"/>
      <c r="K40" s="166">
        <f>SUM(B40:I40)</f>
        <v>0</v>
      </c>
      <c r="M40" s="45" t="str">
        <f t="shared" si="12"/>
        <v/>
      </c>
      <c r="Q40" s="168">
        <v>7</v>
      </c>
      <c r="R40" s="169">
        <v>1.32</v>
      </c>
      <c r="T40" s="198"/>
      <c r="U40" s="199"/>
      <c r="V40" s="199"/>
      <c r="W40" s="198"/>
    </row>
    <row r="41" spans="1:23">
      <c r="A41" s="164">
        <f>H24</f>
        <v>0</v>
      </c>
      <c r="B41" s="94"/>
      <c r="C41" s="11"/>
      <c r="D41" s="11"/>
      <c r="E41" s="11"/>
      <c r="F41" s="11"/>
      <c r="G41" s="11"/>
      <c r="H41" s="11"/>
      <c r="I41" s="14"/>
      <c r="K41" s="47">
        <f t="shared" si="11"/>
        <v>0</v>
      </c>
      <c r="M41" s="48" t="str">
        <f t="shared" si="12"/>
        <v/>
      </c>
      <c r="O41" s="161" t="s">
        <v>51</v>
      </c>
      <c r="Q41" s="170">
        <v>8</v>
      </c>
      <c r="R41" s="171">
        <v>1.41</v>
      </c>
      <c r="T41" s="198"/>
      <c r="U41" s="199"/>
      <c r="V41" s="199"/>
      <c r="W41" s="198"/>
    </row>
    <row r="42" spans="1:23">
      <c r="A42" s="172">
        <f>I24</f>
        <v>0</v>
      </c>
      <c r="B42" s="173"/>
      <c r="C42" s="174"/>
      <c r="D42" s="174"/>
      <c r="E42" s="174"/>
      <c r="F42" s="174"/>
      <c r="G42" s="174"/>
      <c r="H42" s="174"/>
      <c r="I42" s="175"/>
      <c r="K42" s="176">
        <f t="shared" si="11"/>
        <v>0</v>
      </c>
      <c r="M42" s="39" t="str">
        <f>IFERROR(K42/Z21,"")</f>
        <v/>
      </c>
      <c r="O42" s="167">
        <f>IF(ISERR(VLOOKUP(COUNTIF(M35:M42,"&lt;&gt;0")-COUNTIF(M35:M42,""),$Q$35:$R$42,2,FALSE)),"",O39/VLOOKUP(COUNTIF(M35:M42,"&lt;&gt;0")-COUNTIF(M35:M42,""),$Q$35:$R$42,2,FALSE))</f>
        <v>9.9044828484856226E-2</v>
      </c>
      <c r="Q42" s="177">
        <v>9</v>
      </c>
      <c r="R42" s="178">
        <v>1.45</v>
      </c>
      <c r="T42" s="198"/>
      <c r="U42" s="199"/>
      <c r="V42" s="199"/>
      <c r="W42" s="198"/>
    </row>
    <row r="44" spans="1:23">
      <c r="A44" s="68" t="s">
        <v>81</v>
      </c>
    </row>
    <row r="45" spans="1:23" ht="30" customHeight="1">
      <c r="A45" s="201" t="s">
        <v>52</v>
      </c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</row>
    <row r="46" spans="1:23" ht="30" customHeight="1">
      <c r="A46" s="201" t="s">
        <v>82</v>
      </c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</row>
    <row r="47" spans="1:23" ht="30" customHeight="1">
      <c r="A47" s="201" t="s">
        <v>53</v>
      </c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</row>
    <row r="48" spans="1:23" ht="30" customHeight="1">
      <c r="A48" s="201" t="s">
        <v>54</v>
      </c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</row>
    <row r="49" spans="1:25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</row>
    <row r="50" spans="1:25">
      <c r="H50" s="68" t="s">
        <v>69</v>
      </c>
    </row>
    <row r="51" spans="1:25">
      <c r="B51" s="186" t="s">
        <v>37</v>
      </c>
      <c r="C51" s="187">
        <v>3</v>
      </c>
      <c r="D51" s="88">
        <v>0.33333333333333331</v>
      </c>
      <c r="E51" s="186" t="s">
        <v>36</v>
      </c>
      <c r="H51" t="s">
        <v>4</v>
      </c>
    </row>
    <row r="52" spans="1:25">
      <c r="B52" s="42" t="s">
        <v>37</v>
      </c>
      <c r="C52" s="188">
        <v>4</v>
      </c>
      <c r="D52" s="89">
        <v>0.25</v>
      </c>
      <c r="E52" s="42" t="s">
        <v>57</v>
      </c>
      <c r="H52" t="s">
        <v>5</v>
      </c>
      <c r="M52" s="195"/>
      <c r="N52" s="196"/>
      <c r="O52" s="196"/>
      <c r="P52" s="197"/>
      <c r="S52" s="196"/>
      <c r="T52" s="196"/>
      <c r="X52" s="196"/>
      <c r="Y52" s="196"/>
    </row>
    <row r="53" spans="1:25">
      <c r="B53" s="189" t="s">
        <v>37</v>
      </c>
      <c r="C53" s="190">
        <v>5</v>
      </c>
      <c r="D53" s="90">
        <v>0.2</v>
      </c>
      <c r="E53" s="189" t="s">
        <v>58</v>
      </c>
      <c r="H53" t="s">
        <v>6</v>
      </c>
      <c r="M53" s="195"/>
      <c r="N53" s="196"/>
      <c r="O53" s="196"/>
      <c r="P53" s="197"/>
      <c r="S53" s="196"/>
      <c r="T53" s="196"/>
      <c r="X53" s="196"/>
      <c r="Y53" s="196"/>
    </row>
    <row r="54" spans="1:25">
      <c r="B54" s="42" t="s">
        <v>37</v>
      </c>
      <c r="C54" s="188">
        <v>7</v>
      </c>
      <c r="D54" s="89">
        <v>0.14285714285714285</v>
      </c>
      <c r="E54" s="42" t="s">
        <v>35</v>
      </c>
      <c r="H54" t="s">
        <v>7</v>
      </c>
      <c r="M54" s="195"/>
      <c r="N54" s="196"/>
      <c r="O54" s="196"/>
      <c r="P54" s="197"/>
      <c r="S54" s="196"/>
      <c r="T54" s="196"/>
      <c r="X54" s="196"/>
      <c r="Y54" s="196"/>
    </row>
    <row r="55" spans="1:25">
      <c r="B55" s="189" t="s">
        <v>36</v>
      </c>
      <c r="C55" s="190">
        <v>2</v>
      </c>
      <c r="D55" s="90">
        <v>0.5</v>
      </c>
      <c r="E55" s="189" t="s">
        <v>57</v>
      </c>
      <c r="H55" t="s">
        <v>8</v>
      </c>
      <c r="M55" s="195"/>
      <c r="N55" s="196"/>
      <c r="O55" s="196"/>
      <c r="P55" s="197"/>
      <c r="S55" s="196"/>
      <c r="T55" s="196"/>
    </row>
    <row r="56" spans="1:25">
      <c r="B56" s="42" t="s">
        <v>36</v>
      </c>
      <c r="C56" s="188">
        <v>3</v>
      </c>
      <c r="D56" s="89">
        <v>0.33333333333333331</v>
      </c>
      <c r="E56" s="42" t="s">
        <v>58</v>
      </c>
      <c r="H56" t="s">
        <v>9</v>
      </c>
      <c r="M56" s="195"/>
      <c r="N56" s="196"/>
      <c r="O56" s="196"/>
      <c r="P56" s="197"/>
    </row>
    <row r="57" spans="1:25">
      <c r="B57" s="189" t="s">
        <v>36</v>
      </c>
      <c r="C57" s="190">
        <v>4</v>
      </c>
      <c r="D57" s="90">
        <v>0.25</v>
      </c>
      <c r="E57" s="189" t="s">
        <v>35</v>
      </c>
      <c r="N57" s="196"/>
      <c r="O57" s="196"/>
      <c r="P57" s="197"/>
      <c r="X57" s="196"/>
      <c r="Y57" s="196"/>
    </row>
    <row r="58" spans="1:25">
      <c r="B58" s="42" t="s">
        <v>57</v>
      </c>
      <c r="C58" s="188">
        <v>2</v>
      </c>
      <c r="D58" s="89">
        <v>0.5</v>
      </c>
      <c r="E58" s="42" t="s">
        <v>58</v>
      </c>
      <c r="N58" s="196"/>
      <c r="O58" s="196"/>
      <c r="P58" s="197"/>
    </row>
    <row r="59" spans="1:25">
      <c r="B59" s="189" t="s">
        <v>57</v>
      </c>
      <c r="C59" s="190">
        <v>3</v>
      </c>
      <c r="D59" s="90">
        <v>0.33333333333333331</v>
      </c>
      <c r="E59" s="189" t="s">
        <v>35</v>
      </c>
      <c r="M59" s="198"/>
      <c r="N59" s="199"/>
      <c r="O59" s="199"/>
      <c r="P59" s="198"/>
    </row>
    <row r="60" spans="1:25">
      <c r="B60" s="43" t="s">
        <v>58</v>
      </c>
      <c r="C60" s="191">
        <v>2</v>
      </c>
      <c r="D60" s="91">
        <v>0.5</v>
      </c>
      <c r="E60" s="43" t="s">
        <v>35</v>
      </c>
      <c r="M60" s="198"/>
      <c r="N60" s="199"/>
      <c r="O60" s="199"/>
      <c r="P60" s="198"/>
    </row>
    <row r="61" spans="1:25">
      <c r="N61" s="196"/>
      <c r="O61" s="196"/>
      <c r="S61" s="196"/>
      <c r="T61" s="196"/>
      <c r="X61" s="196"/>
      <c r="Y61" s="196"/>
    </row>
    <row r="62" spans="1:25">
      <c r="N62" s="196"/>
      <c r="O62" s="196"/>
      <c r="S62" s="196"/>
      <c r="T62" s="196"/>
      <c r="X62" s="196"/>
      <c r="Y62" s="196"/>
    </row>
  </sheetData>
  <mergeCells count="8">
    <mergeCell ref="A49:O49"/>
    <mergeCell ref="B2:I2"/>
    <mergeCell ref="M25:O25"/>
    <mergeCell ref="Q25:S25"/>
    <mergeCell ref="A45:O45"/>
    <mergeCell ref="A46:O46"/>
    <mergeCell ref="A47:O47"/>
    <mergeCell ref="A48:O48"/>
  </mergeCells>
  <conditionalFormatting sqref="R26:R29">
    <cfRule type="cellIs" dxfId="35" priority="34" operator="equal">
      <formula>1</formula>
    </cfRule>
    <cfRule type="cellIs" dxfId="34" priority="35" operator="equal">
      <formula>2</formula>
    </cfRule>
    <cfRule type="cellIs" dxfId="33" priority="36" operator="equal">
      <formula>3</formula>
    </cfRule>
    <cfRule type="cellIs" dxfId="32" priority="37" operator="equal">
      <formula>4</formula>
    </cfRule>
    <cfRule type="cellIs" dxfId="31" priority="38" operator="equal">
      <formula>5</formula>
    </cfRule>
  </conditionalFormatting>
  <conditionalFormatting sqref="Q26:Q31 K26:K30">
    <cfRule type="cellIs" dxfId="30" priority="33" operator="equal">
      <formula>0</formula>
    </cfRule>
  </conditionalFormatting>
  <conditionalFormatting sqref="A26:A31">
    <cfRule type="cellIs" dxfId="29" priority="32" operator="equal">
      <formula>0</formula>
    </cfRule>
  </conditionalFormatting>
  <conditionalFormatting sqref="B31:I31">
    <cfRule type="cellIs" dxfId="28" priority="30" operator="equal">
      <formula>0</formula>
    </cfRule>
  </conditionalFormatting>
  <conditionalFormatting sqref="K26:K31">
    <cfRule type="cellIs" dxfId="27" priority="29" operator="equal">
      <formula>0</formula>
    </cfRule>
  </conditionalFormatting>
  <conditionalFormatting sqref="R30">
    <cfRule type="cellIs" dxfId="26" priority="24" operator="equal">
      <formula>1</formula>
    </cfRule>
    <cfRule type="cellIs" dxfId="25" priority="25" operator="equal">
      <formula>2</formula>
    </cfRule>
    <cfRule type="cellIs" dxfId="24" priority="26" operator="equal">
      <formula>3</formula>
    </cfRule>
    <cfRule type="cellIs" dxfId="23" priority="27" operator="equal">
      <formula>4</formula>
    </cfRule>
    <cfRule type="cellIs" dxfId="22" priority="28" operator="equal">
      <formula>5</formula>
    </cfRule>
  </conditionalFormatting>
  <conditionalFormatting sqref="B13:I13">
    <cfRule type="cellIs" dxfId="21" priority="23" operator="equal">
      <formula>0</formula>
    </cfRule>
  </conditionalFormatting>
  <conditionalFormatting sqref="A14:A21">
    <cfRule type="cellIs" dxfId="20" priority="22" operator="equal">
      <formula>0</formula>
    </cfRule>
  </conditionalFormatting>
  <conditionalFormatting sqref="B25:I25">
    <cfRule type="cellIs" dxfId="19" priority="21" operator="equal">
      <formula>0</formula>
    </cfRule>
  </conditionalFormatting>
  <conditionalFormatting sqref="B26:I31">
    <cfRule type="cellIs" dxfId="18" priority="14" operator="equal">
      <formula>0</formula>
    </cfRule>
    <cfRule type="cellIs" dxfId="17" priority="20" operator="equal">
      <formula>#DIV/0!</formula>
    </cfRule>
  </conditionalFormatting>
  <conditionalFormatting sqref="V13:W21">
    <cfRule type="cellIs" dxfId="16" priority="19" operator="equal">
      <formula>0</formula>
    </cfRule>
  </conditionalFormatting>
  <conditionalFormatting sqref="O20:O21">
    <cfRule type="cellIs" dxfId="15" priority="17" operator="equal">
      <formula>0</formula>
    </cfRule>
    <cfRule type="cellIs" priority="18" operator="equal">
      <formula>0</formula>
    </cfRule>
  </conditionalFormatting>
  <conditionalFormatting sqref="P14:W21">
    <cfRule type="cellIs" dxfId="14" priority="16" operator="equal">
      <formula>0</formula>
    </cfRule>
  </conditionalFormatting>
  <conditionalFormatting sqref="Y14:Z21">
    <cfRule type="cellIs" dxfId="13" priority="15" operator="equal">
      <formula>0</formula>
    </cfRule>
  </conditionalFormatting>
  <conditionalFormatting sqref="L14:L21">
    <cfRule type="cellIs" dxfId="12" priority="13" operator="equal">
      <formula>0</formula>
    </cfRule>
  </conditionalFormatting>
  <conditionalFormatting sqref="P13:W13">
    <cfRule type="cellIs" dxfId="11" priority="12" operator="equal">
      <formula>0</formula>
    </cfRule>
  </conditionalFormatting>
  <conditionalFormatting sqref="O14:O21">
    <cfRule type="cellIs" dxfId="10" priority="11" operator="equal">
      <formula>0</formula>
    </cfRule>
  </conditionalFormatting>
  <conditionalFormatting sqref="R31">
    <cfRule type="cellIs" dxfId="9" priority="6" operator="equal">
      <formula>1</formula>
    </cfRule>
    <cfRule type="cellIs" dxfId="8" priority="7" operator="equal">
      <formula>2</formula>
    </cfRule>
    <cfRule type="cellIs" dxfId="7" priority="8" operator="equal">
      <formula>3</formula>
    </cfRule>
    <cfRule type="cellIs" dxfId="6" priority="9" operator="equal">
      <formula>4</formula>
    </cfRule>
    <cfRule type="cellIs" dxfId="5" priority="10" operator="equal">
      <formula>5</formula>
    </cfRule>
  </conditionalFormatting>
  <conditionalFormatting sqref="K35:K42">
    <cfRule type="cellIs" dxfId="4" priority="2" operator="equal">
      <formula>0</formula>
    </cfRule>
  </conditionalFormatting>
  <conditionalFormatting sqref="B34:I34">
    <cfRule type="cellIs" dxfId="3" priority="5" operator="equal">
      <formula>0</formula>
    </cfRule>
  </conditionalFormatting>
  <conditionalFormatting sqref="A35:A42">
    <cfRule type="cellIs" dxfId="2" priority="4" operator="equal">
      <formula>0</formula>
    </cfRule>
  </conditionalFormatting>
  <conditionalFormatting sqref="K35:K42">
    <cfRule type="cellIs" dxfId="1" priority="3" operator="equal">
      <formula>0</formula>
    </cfRule>
  </conditionalFormatting>
  <conditionalFormatting sqref="B35:I42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Aromey</dc:creator>
  <cp:lastModifiedBy>Aromey</cp:lastModifiedBy>
  <dcterms:created xsi:type="dcterms:W3CDTF">2024-03-15T19:40:24Z</dcterms:created>
  <dcterms:modified xsi:type="dcterms:W3CDTF">2024-06-17T20:11:14Z</dcterms:modified>
</cp:coreProperties>
</file>