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5.xml" ContentType="application/vnd.openxmlformats-officedocument.spreadsheetml.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esktop\علی‌جان محسنی\عقرب\"/>
    </mc:Choice>
  </mc:AlternateContent>
  <xr:revisionPtr revIDLastSave="0" documentId="8_{7374AB2C-CDE5-4DE1-9D82-D37E25FBBEAB}" xr6:coauthVersionLast="47" xr6:coauthVersionMax="47" xr10:uidLastSave="{00000000-0000-0000-0000-000000000000}"/>
  <bookViews>
    <workbookView xWindow="-120" yWindow="-120" windowWidth="29040" windowHeight="15720" activeTab="2" xr2:uid="{1ADB7B8A-C3C4-4B04-B180-99B3091FFF9C}"/>
  </bookViews>
  <sheets>
    <sheet name="شنبه" sheetId="30" r:id="rId1"/>
    <sheet name="یکشنبه" sheetId="36" r:id="rId2"/>
    <sheet name="دو شنبه" sheetId="35" r:id="rId3"/>
    <sheet name="سه شنبه" sheetId="34" r:id="rId4"/>
    <sheet name="چهار شنبه" sheetId="33" r:id="rId5"/>
    <sheet name="پنجشنبه" sheetId="32" r:id="rId6"/>
    <sheet name="جمعه" sheetId="31" r:id="rId7"/>
    <sheet name="داده ها" sheetId="1" r:id="rId8"/>
    <sheet name="نمودار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5" l="1"/>
  <c r="F10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K8" i="31"/>
  <c r="K9" i="31"/>
  <c r="K10" i="31"/>
  <c r="K11" i="31"/>
  <c r="K12" i="31"/>
  <c r="K13" i="31"/>
  <c r="K14" i="31"/>
  <c r="K15" i="31"/>
  <c r="K16" i="31"/>
  <c r="K17" i="31"/>
  <c r="K18" i="31"/>
  <c r="K8" i="32"/>
  <c r="K9" i="32"/>
  <c r="K10" i="32"/>
  <c r="K11" i="32"/>
  <c r="K12" i="32"/>
  <c r="K13" i="32"/>
  <c r="K14" i="32"/>
  <c r="K15" i="32"/>
  <c r="K16" i="32"/>
  <c r="K17" i="32"/>
  <c r="K18" i="32"/>
  <c r="K8" i="33"/>
  <c r="K9" i="33"/>
  <c r="K10" i="33"/>
  <c r="K11" i="33"/>
  <c r="K12" i="33"/>
  <c r="K13" i="33"/>
  <c r="K14" i="33"/>
  <c r="K15" i="33"/>
  <c r="K16" i="33"/>
  <c r="K17" i="33"/>
  <c r="K18" i="33"/>
  <c r="K8" i="34"/>
  <c r="K9" i="34"/>
  <c r="K10" i="34"/>
  <c r="K11" i="34"/>
  <c r="K12" i="34"/>
  <c r="K13" i="34"/>
  <c r="K14" i="34"/>
  <c r="K15" i="34"/>
  <c r="K16" i="34"/>
  <c r="K17" i="34"/>
  <c r="K18" i="34"/>
  <c r="F11" i="34"/>
  <c r="K8" i="36"/>
  <c r="K9" i="36"/>
  <c r="K10" i="36"/>
  <c r="K11" i="36"/>
  <c r="K12" i="36"/>
  <c r="K13" i="36"/>
  <c r="K14" i="36"/>
  <c r="K15" i="36"/>
  <c r="K16" i="36"/>
  <c r="K17" i="36"/>
  <c r="K18" i="36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F10" i="31" l="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10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J20" i="30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J19" i="30" s="1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J15" i="31"/>
  <c r="J14" i="31"/>
  <c r="J13" i="31"/>
  <c r="J15" i="32"/>
  <c r="J14" i="32"/>
  <c r="J13" i="32"/>
  <c r="J15" i="33"/>
  <c r="J14" i="33"/>
  <c r="J13" i="33"/>
  <c r="J15" i="34"/>
  <c r="J14" i="34"/>
  <c r="J13" i="34"/>
  <c r="J15" i="35"/>
  <c r="K15" i="35" s="1"/>
  <c r="J14" i="35"/>
  <c r="K14" i="35" s="1"/>
  <c r="J13" i="35"/>
  <c r="K13" i="35" s="1"/>
  <c r="J14" i="36"/>
  <c r="J15" i="36"/>
  <c r="J16" i="36"/>
  <c r="J8" i="31"/>
  <c r="J10" i="31"/>
  <c r="J8" i="32"/>
  <c r="J9" i="32"/>
  <c r="J10" i="33"/>
  <c r="J8" i="33"/>
  <c r="J9" i="33"/>
  <c r="J16" i="33"/>
  <c r="J8" i="34"/>
  <c r="J8" i="35"/>
  <c r="K8" i="35" s="1"/>
  <c r="J8" i="36"/>
  <c r="J11" i="36"/>
  <c r="F4" i="1"/>
  <c r="F5" i="1"/>
  <c r="F6" i="1"/>
  <c r="F7" i="1"/>
  <c r="F8" i="1"/>
  <c r="F9" i="1"/>
  <c r="F10" i="1"/>
  <c r="F11" i="1"/>
  <c r="F12" i="1"/>
  <c r="F13" i="1"/>
  <c r="F14" i="1"/>
  <c r="J14" i="30"/>
  <c r="J9" i="34"/>
  <c r="J18" i="36"/>
  <c r="J17" i="36"/>
  <c r="J13" i="36"/>
  <c r="J12" i="36"/>
  <c r="J10" i="36"/>
  <c r="J9" i="36"/>
  <c r="J18" i="35"/>
  <c r="K18" i="35" s="1"/>
  <c r="J17" i="35"/>
  <c r="K17" i="35" s="1"/>
  <c r="J12" i="35"/>
  <c r="K12" i="35" s="1"/>
  <c r="J11" i="35"/>
  <c r="K11" i="35" s="1"/>
  <c r="J10" i="35"/>
  <c r="K10" i="35" s="1"/>
  <c r="J9" i="35"/>
  <c r="K9" i="35" s="1"/>
  <c r="J18" i="34"/>
  <c r="J17" i="34"/>
  <c r="J16" i="34"/>
  <c r="J12" i="34"/>
  <c r="J11" i="34"/>
  <c r="J10" i="34"/>
  <c r="J18" i="33"/>
  <c r="J17" i="33"/>
  <c r="J12" i="33"/>
  <c r="J11" i="33"/>
  <c r="J18" i="32"/>
  <c r="J17" i="32"/>
  <c r="J16" i="32"/>
  <c r="J12" i="32"/>
  <c r="J11" i="32"/>
  <c r="J10" i="32"/>
  <c r="J18" i="31"/>
  <c r="J17" i="31"/>
  <c r="J16" i="31"/>
  <c r="J12" i="31"/>
  <c r="J11" i="31"/>
  <c r="J9" i="31"/>
  <c r="J17" i="30"/>
  <c r="J12" i="30"/>
  <c r="J11" i="30"/>
  <c r="J16" i="35" l="1"/>
  <c r="K16" i="35" s="1"/>
  <c r="J8" i="30"/>
  <c r="J9" i="30"/>
  <c r="J13" i="30"/>
  <c r="J10" i="30"/>
  <c r="J15" i="30"/>
  <c r="J18" i="30"/>
  <c r="J16" i="30"/>
  <c r="G10" i="1"/>
  <c r="H10" i="1" s="1"/>
  <c r="G4" i="1"/>
  <c r="H4" i="1" s="1"/>
  <c r="G7" i="1"/>
  <c r="H7" i="1" s="1"/>
  <c r="G13" i="1"/>
  <c r="H13" i="1" s="1"/>
  <c r="G8" i="1"/>
  <c r="H8" i="1" s="1"/>
  <c r="G5" i="1" l="1"/>
  <c r="H5" i="1" s="1"/>
  <c r="G6" i="1"/>
  <c r="H6" i="1" s="1"/>
  <c r="G11" i="1"/>
  <c r="H11" i="1" s="1"/>
  <c r="G9" i="1"/>
  <c r="H9" i="1" s="1"/>
  <c r="G14" i="1"/>
  <c r="H14" i="1" s="1"/>
  <c r="G12" i="1"/>
  <c r="H12" i="1" s="1"/>
  <c r="L5" i="1"/>
  <c r="K5" i="1"/>
  <c r="K6" i="1" l="1"/>
  <c r="L6" i="1"/>
</calcChain>
</file>

<file path=xl/sharedStrings.xml><?xml version="1.0" encoding="utf-8"?>
<sst xmlns="http://schemas.openxmlformats.org/spreadsheetml/2006/main" count="219" uniqueCount="49">
  <si>
    <t>ردیف</t>
  </si>
  <si>
    <t>ساعت</t>
  </si>
  <si>
    <t>مقدار به دقیقه</t>
  </si>
  <si>
    <t>موضوع</t>
  </si>
  <si>
    <t>توضیحات</t>
  </si>
  <si>
    <t>1404/8/1</t>
  </si>
  <si>
    <t>خواب شب</t>
  </si>
  <si>
    <t>غذا خوردن</t>
  </si>
  <si>
    <t>رفت و آمد</t>
  </si>
  <si>
    <t xml:space="preserve">پروژه </t>
  </si>
  <si>
    <t>مطالعه</t>
  </si>
  <si>
    <t>دیدن ویدیو آموزشی</t>
  </si>
  <si>
    <t>مکتب</t>
  </si>
  <si>
    <t>استراحت</t>
  </si>
  <si>
    <t>متفرقه</t>
  </si>
  <si>
    <t>مقدار فعالیت</t>
  </si>
  <si>
    <t>فعالیت پیش بینی شده</t>
  </si>
  <si>
    <t xml:space="preserve">جمع دقایق پیش بینی شده </t>
  </si>
  <si>
    <t>جمع دقایق مقدار فعالیت</t>
  </si>
  <si>
    <t xml:space="preserve">به دقیقه </t>
  </si>
  <si>
    <t>به ساعت</t>
  </si>
  <si>
    <t xml:space="preserve"> </t>
  </si>
  <si>
    <t>ورزش</t>
  </si>
  <si>
    <t>تفریح</t>
  </si>
  <si>
    <t>گزارش روزانه</t>
  </si>
  <si>
    <t>یک شنبه</t>
  </si>
  <si>
    <t>دو شنبه</t>
  </si>
  <si>
    <t>سه شنبه</t>
  </si>
  <si>
    <t>چهار شنبه</t>
  </si>
  <si>
    <t>پنجشنبه</t>
  </si>
  <si>
    <t>جمعه</t>
  </si>
  <si>
    <t>شنبه</t>
  </si>
  <si>
    <t xml:space="preserve">میزان تفاوت </t>
  </si>
  <si>
    <t>ساعت شروع</t>
  </si>
  <si>
    <t>ساعت پایان</t>
  </si>
  <si>
    <t>مقدار به ساعت</t>
  </si>
  <si>
    <t xml:space="preserve">ساعت شروع </t>
  </si>
  <si>
    <t xml:space="preserve">تدریس </t>
  </si>
  <si>
    <t>نظافت</t>
  </si>
  <si>
    <t>میزان تفاوت</t>
  </si>
  <si>
    <t>نماز صبح</t>
  </si>
  <si>
    <t xml:space="preserve">دوباره خوابیدم </t>
  </si>
  <si>
    <t xml:space="preserve">پاکاری اطاق  کار استراحت </t>
  </si>
  <si>
    <t>صالون فوتبال رفتم و فوتبال تماشا کردم</t>
  </si>
  <si>
    <t>رفتم کتابخانه</t>
  </si>
  <si>
    <t>از پول خشک تا خانه پیاده روی کردم</t>
  </si>
  <si>
    <t xml:space="preserve">نماز مغرب و عشا چای و با برادر زاده ام در درس هایش کمک کردم </t>
  </si>
  <si>
    <t>فیلم دیدم</t>
  </si>
  <si>
    <t>1404/8/5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</si>
</sst>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3000401]0"/>
    <numFmt numFmtId="165" formatCode="[$-409]h:mm\ AM/PM;@"/>
    <numFmt numFmtId="170" formatCode="h:mm;@"/>
  </numFmts>
  <fonts count="9">
    <font>
      <sz val="11"/>
      <color theme="1"/>
      <name val="Trebuchet MS"/>
      <family val="2"/>
      <scheme val="minor"/>
    </font>
    <font>
      <sz val="11"/>
      <color theme="1"/>
      <name val="B Titr"/>
      <charset val="178"/>
    </font>
    <font>
      <sz val="12"/>
      <color theme="1"/>
      <name val="B Titr"/>
      <charset val="178"/>
    </font>
    <font>
      <sz val="22"/>
      <color rgb="FFF18459"/>
      <name val="B Titr"/>
      <charset val="178"/>
    </font>
    <font>
      <sz val="8"/>
      <name val="Trebuchet MS"/>
      <family val="2"/>
      <scheme val="minor"/>
    </font>
    <font>
      <sz val="12"/>
      <color rgb="FF000000"/>
      <name val="B Titr"/>
      <charset val="178"/>
    </font>
    <font>
      <sz val="11"/>
      <color rgb="FF000000"/>
      <name val="B Titr"/>
      <charset val="178"/>
    </font>
    <font>
      <sz val="22"/>
      <color theme="3" tint="0.39997558519241921"/>
      <name val="B Titr"/>
      <charset val="178"/>
    </font>
    <font>
      <sz val="11"/>
      <color theme="3" tint="0.39997558519241921"/>
      <name val="Trebuchet M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theme="3" tint="0.39997558519241921"/>
      </left>
      <right style="hair">
        <color theme="3" tint="0.39997558519241921"/>
      </right>
      <top style="hair">
        <color theme="3" tint="0.39997558519241921"/>
      </top>
      <bottom style="hair">
        <color theme="3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theme="3" tint="0.39997558519241921"/>
      </right>
      <top style="hair">
        <color theme="3" tint="0.39997558519241921"/>
      </top>
      <bottom style="hair">
        <color theme="3" tint="0.39997558519241921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10" xfId="0" applyFont="1" applyBorder="1" applyAlignment="1" applyProtection="1">
      <alignment horizontal="center" vertical="center"/>
      <protection locked="0"/>
    </xf>
    <xf numFmtId="164" fontId="1" fillId="0" borderId="10" xfId="0" applyNumberFormat="1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right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164" fontId="1" fillId="2" borderId="10" xfId="0" applyNumberFormat="1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right" vertical="center"/>
      <protection locked="0"/>
    </xf>
    <xf numFmtId="0" fontId="2" fillId="2" borderId="9" xfId="0" applyFont="1" applyFill="1" applyBorder="1"/>
    <xf numFmtId="0" fontId="2" fillId="2" borderId="7" xfId="0" applyFont="1" applyFill="1" applyBorder="1"/>
    <xf numFmtId="0" fontId="2" fillId="2" borderId="4" xfId="0" applyFont="1" applyFill="1" applyBorder="1"/>
    <xf numFmtId="0" fontId="2" fillId="2" borderId="2" xfId="0" applyFont="1" applyFill="1" applyBorder="1"/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1" fontId="2" fillId="0" borderId="1" xfId="0" applyNumberFormat="1" applyFont="1" applyBorder="1" applyAlignment="1" applyProtection="1">
      <alignment horizontal="center"/>
      <protection locked="0"/>
    </xf>
    <xf numFmtId="1" fontId="2" fillId="2" borderId="1" xfId="0" applyNumberFormat="1" applyFont="1" applyFill="1" applyBorder="1" applyAlignment="1" applyProtection="1">
      <alignment horizontal="center"/>
      <protection locked="0"/>
    </xf>
    <xf numFmtId="1" fontId="2" fillId="0" borderId="8" xfId="0" applyNumberFormat="1" applyFont="1" applyBorder="1" applyAlignment="1" applyProtection="1">
      <alignment horizontal="center"/>
      <protection locked="0"/>
    </xf>
    <xf numFmtId="164" fontId="2" fillId="2" borderId="6" xfId="0" applyNumberFormat="1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right" vertical="center"/>
    </xf>
    <xf numFmtId="165" fontId="1" fillId="0" borderId="10" xfId="0" applyNumberFormat="1" applyFont="1" applyBorder="1" applyAlignment="1" applyProtection="1">
      <alignment horizontal="center" vertical="center"/>
      <protection locked="0"/>
    </xf>
    <xf numFmtId="165" fontId="1" fillId="2" borderId="10" xfId="0" applyNumberFormat="1" applyFont="1" applyFill="1" applyBorder="1" applyAlignment="1" applyProtection="1">
      <alignment horizontal="center" vertical="center"/>
      <protection locked="0"/>
    </xf>
    <xf numFmtId="20" fontId="6" fillId="0" borderId="0" xfId="0" applyNumberFormat="1" applyFont="1" applyAlignment="1" applyProtection="1">
      <alignment horizontal="center"/>
      <protection locked="0"/>
    </xf>
    <xf numFmtId="20" fontId="6" fillId="2" borderId="0" xfId="0" applyNumberFormat="1" applyFont="1" applyFill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2" borderId="0" xfId="0" applyFont="1" applyFill="1" applyProtection="1">
      <protection locked="0"/>
    </xf>
    <xf numFmtId="0" fontId="1" fillId="0" borderId="12" xfId="0" applyFont="1" applyBorder="1" applyAlignment="1" applyProtection="1">
      <alignment horizontal="right" vertical="center"/>
      <protection locked="0"/>
    </xf>
    <xf numFmtId="0" fontId="1" fillId="2" borderId="12" xfId="0" applyFont="1" applyFill="1" applyBorder="1" applyAlignment="1" applyProtection="1">
      <alignment horizontal="right" vertical="center"/>
      <protection locked="0"/>
    </xf>
    <xf numFmtId="1" fontId="5" fillId="0" borderId="8" xfId="0" applyNumberFormat="1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" fontId="2" fillId="2" borderId="8" xfId="0" applyNumberFormat="1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0" xfId="0" applyNumberFormat="1" applyFont="1" applyBorder="1" applyAlignment="1" applyProtection="1">
      <alignment horizontal="center" vertical="center"/>
      <protection locked="0"/>
    </xf>
    <xf numFmtId="170" fontId="6" fillId="0" borderId="0" xfId="0" applyNumberFormat="1" applyFont="1" applyAlignment="1" applyProtection="1">
      <alignment horizontal="center"/>
      <protection locked="0"/>
    </xf>
    <xf numFmtId="170" fontId="6" fillId="2" borderId="0" xfId="0" applyNumberFormat="1" applyFont="1" applyFill="1" applyAlignment="1" applyProtection="1">
      <alignment horizontal="center"/>
      <protection locked="0"/>
    </xf>
  </cellXfs>
  <cellStyles count="1">
    <cellStyle name="Normal" xfId="0" builtinId="0"/>
  </cellStyles>
  <dxfs count="153"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numFmt numFmtId="170" formatCode="h:mm;@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right" vertical="center" textRotation="0" wrapText="0" indent="0" justifyLastLine="0" shrinkToFit="0" readingOrder="0"/>
      <border diagonalUp="0" diagonalDown="0" outline="0">
        <left style="hair">
          <color theme="3" tint="0.39997558519241921"/>
        </left>
        <right/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164" formatCode="[$-3000401]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164" formatCode="[$-3000401]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right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  <vertical style="hair">
          <color theme="3" tint="0.39997558519241921"/>
        </vertical>
        <horizontal style="hair">
          <color theme="3" tint="0.39997558519241921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  <vertical style="hair">
          <color theme="3" tint="0.39997558519241921"/>
        </vertical>
        <horizontal style="hair">
          <color theme="3" tint="0.39997558519241921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3" tint="-0.249977111117893"/>
        </patternFill>
      </fill>
      <alignment horizontal="righ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right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  <vertical style="hair">
          <color theme="3" tint="0.39997558519241921"/>
        </vertical>
        <horizontal style="hair">
          <color theme="3" tint="0.39997558519241921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  <vertical style="hair">
          <color theme="3" tint="0.39997558519241921"/>
        </vertical>
        <horizontal style="hair">
          <color theme="3" tint="0.39997558519241921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3" tint="-0.249977111117893"/>
        </patternFill>
      </fill>
      <alignment horizontal="righ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right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  <vertical style="hair">
          <color theme="3" tint="0.39997558519241921"/>
        </vertical>
        <horizontal style="hair">
          <color theme="3" tint="0.39997558519241921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  <vertical style="hair">
          <color theme="3" tint="0.39997558519241921"/>
        </vertical>
        <horizontal style="hair">
          <color theme="3" tint="0.39997558519241921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3" tint="-0.249977111117893"/>
        </patternFill>
      </fill>
      <alignment horizontal="righ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right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  <vertical style="hair">
          <color theme="3" tint="0.39997558519241921"/>
        </vertical>
        <horizontal style="hair">
          <color theme="3" tint="0.39997558519241921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  <vertical style="hair">
          <color theme="3" tint="0.39997558519241921"/>
        </vertical>
        <horizontal style="hair">
          <color theme="3" tint="0.39997558519241921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3" tint="-0.249977111117893"/>
        </patternFill>
      </fill>
      <alignment horizontal="righ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  <vertical style="hair">
          <color theme="3" tint="0.39997558519241921"/>
        </vertical>
        <horizontal style="hair">
          <color theme="3" tint="0.39997558519241921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3" tint="-0.249977111117893"/>
        </patternFill>
      </fill>
      <alignment horizontal="righ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right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  <vertical style="hair">
          <color theme="3" tint="0.39997558519241921"/>
        </vertical>
        <horizontal style="hair">
          <color theme="3" tint="0.39997558519241921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  <vertical style="hair">
          <color theme="3" tint="0.39997558519241921"/>
        </vertical>
        <horizontal style="hair">
          <color theme="3" tint="0.39997558519241921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3" tint="-0.249977111117893"/>
        </patternFill>
      </fill>
      <alignment horizontal="righ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B Titr"/>
        <charset val="178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B Titr"/>
        <charset val="178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numFmt numFmtId="25" formatCode="h:mm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right" vertical="center" textRotation="0" wrapText="0" indent="0" justifyLastLine="0" shrinkToFit="0" readingOrder="0"/>
      <border diagonalUp="0" diagonalDown="0" outline="0">
        <left style="hair">
          <color theme="3" tint="0.39997558519241921"/>
        </left>
        <right/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  <vertical style="hair">
          <color theme="3" tint="0.39997558519241921"/>
        </vertical>
        <horizontal style="hair">
          <color theme="3" tint="0.39997558519241921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  <border diagonalUp="0" diagonalDown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numFmt numFmtId="166" formatCode="[$-F400]h:mm:ss\ AM/PM"/>
      <alignment horizontal="center" vertical="center" textRotation="0" wrapText="0" indent="0" justifyLastLine="0" shrinkToFit="0" readingOrder="0"/>
      <border diagonalUp="0" diagonalDown="0" outline="0">
        <left style="hair">
          <color theme="3" tint="0.39997558519241921"/>
        </left>
        <right style="hair">
          <color theme="3" tint="0.39997558519241921"/>
        </right>
        <top style="hair">
          <color theme="3" tint="0.39997558519241921"/>
        </top>
        <bottom style="hair">
          <color theme="3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3" tint="-0.249977111117893"/>
        </patternFill>
      </fill>
      <alignment horizontal="right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F184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>
                <a:cs typeface="B Titr" panose="00000700000000000000" pitchFamily="2" charset="-78"/>
              </a:rPr>
              <a:t>نمودار</a:t>
            </a:r>
            <a:r>
              <a:rPr lang="prs-AF" baseline="0">
                <a:cs typeface="B Titr" panose="00000700000000000000" pitchFamily="2" charset="-78"/>
              </a:rPr>
              <a:t> فعالیت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شنبه!$I$7</c:f>
              <c:strCache>
                <c:ptCount val="1"/>
                <c:pt idx="0">
                  <c:v>فعالیت پیش بینی شده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شنبه!$H$8:$H$20</c:f>
              <c:strCache>
                <c:ptCount val="13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  <c:pt idx="11">
                  <c:v>تدریس </c:v>
                </c:pt>
                <c:pt idx="12">
                  <c:v>نظافت</c:v>
                </c:pt>
              </c:strCache>
            </c:strRef>
          </c:cat>
          <c:val>
            <c:numRef>
              <c:f>شنبه!$I$8:$I$20</c:f>
              <c:numCache>
                <c:formatCode>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6EFD-4948-95A0-C62B0C9A1344}"/>
            </c:ext>
          </c:extLst>
        </c:ser>
        <c:ser>
          <c:idx val="1"/>
          <c:order val="1"/>
          <c:tx>
            <c:strRef>
              <c:f>شنبه!$J$7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6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53A-4422-8E5D-4D49FA3D3BE6}"/>
                </c:ext>
              </c:extLst>
            </c:dLbl>
            <c:dLbl>
              <c:idx val="7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53A-4422-8E5D-4D49FA3D3B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B Titr" panose="00000700000000000000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شنبه!$H$8:$H$20</c:f>
              <c:strCache>
                <c:ptCount val="13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  <c:pt idx="11">
                  <c:v>تدریس </c:v>
                </c:pt>
                <c:pt idx="12">
                  <c:v>نظافت</c:v>
                </c:pt>
              </c:strCache>
            </c:strRef>
          </c:cat>
          <c:val>
            <c:numRef>
              <c:f>شنبه!$J$8:$J$20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[$-3000401]0">
                  <c:v>0</c:v>
                </c:pt>
                <c:pt idx="7" formatCode="[$-3000401]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948-95A0-C62B0C9A1344}"/>
            </c:ext>
          </c:extLst>
        </c:ser>
        <c:ser>
          <c:idx val="2"/>
          <c:order val="2"/>
          <c:tx>
            <c:strRef>
              <c:f>شنبه!$K$7</c:f>
              <c:strCache>
                <c:ptCount val="1"/>
                <c:pt idx="0">
                  <c:v>میزان تفاوت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شنبه!$H$8:$H$20</c:f>
              <c:strCache>
                <c:ptCount val="13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  <c:pt idx="11">
                  <c:v>تدریس </c:v>
                </c:pt>
                <c:pt idx="12">
                  <c:v>نظافت</c:v>
                </c:pt>
              </c:strCache>
            </c:strRef>
          </c:cat>
          <c:val>
            <c:numRef>
              <c:f>شنبه!$K$8:$K$20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A-4422-8E5D-4D49FA3D3B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497247"/>
        <c:axId val="184494367"/>
      </c:barChart>
      <c:catAx>
        <c:axId val="1844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184494367"/>
        <c:crosses val="autoZero"/>
        <c:auto val="1"/>
        <c:lblAlgn val="ctr"/>
        <c:lblOffset val="100"/>
        <c:noMultiLvlLbl val="0"/>
      </c:catAx>
      <c:valAx>
        <c:axId val="1844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>
                <a:cs typeface="B Titr" panose="00000700000000000000" pitchFamily="2" charset="-78"/>
              </a:rPr>
              <a:t>نمودار</a:t>
            </a:r>
            <a:r>
              <a:rPr lang="prs-AF" baseline="0">
                <a:cs typeface="B Titr" panose="00000700000000000000" pitchFamily="2" charset="-78"/>
              </a:rPr>
              <a:t> فعالیت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یکشنبه!$I$7</c:f>
              <c:strCache>
                <c:ptCount val="1"/>
                <c:pt idx="0">
                  <c:v>فعالیت پیش بینی شده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یکشنبه!$H$8:$H$18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یکشنبه!$I$8:$I$18</c:f>
              <c:numCache>
                <c:formatCode>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1119-4976-A03C-EAD559A76A01}"/>
            </c:ext>
          </c:extLst>
        </c:ser>
        <c:ser>
          <c:idx val="1"/>
          <c:order val="1"/>
          <c:tx>
            <c:strRef>
              <c:f>یکشنبه!$J$7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6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119-4976-A03C-EAD559A76A01}"/>
                </c:ext>
              </c:extLst>
            </c:dLbl>
            <c:dLbl>
              <c:idx val="7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119-4976-A03C-EAD559A76A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B Titr" panose="00000700000000000000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یکشنبه!$H$8:$H$18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یکشنبه!$J$8:$J$18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[$-3000401]0">
                  <c:v>0</c:v>
                </c:pt>
                <c:pt idx="7" formatCode="[$-3000401]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19-4976-A03C-EAD559A76A01}"/>
            </c:ext>
          </c:extLst>
        </c:ser>
        <c:ser>
          <c:idx val="2"/>
          <c:order val="2"/>
          <c:tx>
            <c:strRef>
              <c:f>یکشنبه!$K$7</c:f>
              <c:strCache>
                <c:ptCount val="1"/>
                <c:pt idx="0">
                  <c:v>میزان تفاوت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یکشنبه!$H$8:$H$18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یکشنبه!$K$8:$K$18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19-4976-A03C-EAD559A76A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497247"/>
        <c:axId val="184494367"/>
      </c:barChart>
      <c:catAx>
        <c:axId val="1844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184494367"/>
        <c:crosses val="autoZero"/>
        <c:auto val="1"/>
        <c:lblAlgn val="ctr"/>
        <c:lblOffset val="100"/>
        <c:noMultiLvlLbl val="0"/>
      </c:catAx>
      <c:valAx>
        <c:axId val="1844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>
                <a:cs typeface="B Titr" panose="00000700000000000000" pitchFamily="2" charset="-78"/>
              </a:rPr>
              <a:t>نمودار</a:t>
            </a:r>
            <a:r>
              <a:rPr lang="prs-AF" baseline="0">
                <a:cs typeface="B Titr" panose="00000700000000000000" pitchFamily="2" charset="-78"/>
              </a:rPr>
              <a:t> فعالیت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'دو شنبه'!$I$7</c:f>
              <c:strCache>
                <c:ptCount val="1"/>
                <c:pt idx="0">
                  <c:v>فعالیت پیش بینی شده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'دو شنبه'!$H$8:$H$18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'دو شنبه'!$I$8:$I$18</c:f>
              <c:numCache>
                <c:formatCode>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764D-4DF6-A6F3-BCC5DD52610F}"/>
            </c:ext>
          </c:extLst>
        </c:ser>
        <c:ser>
          <c:idx val="1"/>
          <c:order val="1"/>
          <c:tx>
            <c:strRef>
              <c:f>'دو شنبه'!$J$7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6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64D-4DF6-A6F3-BCC5DD52610F}"/>
                </c:ext>
              </c:extLst>
            </c:dLbl>
            <c:dLbl>
              <c:idx val="7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64D-4DF6-A6F3-BCC5DD5261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B Titr" panose="00000700000000000000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'دو شنبه'!$H$8:$H$18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'دو شنبه'!$J$8:$J$18</c:f>
              <c:numCache>
                <c:formatCode>General</c:formatCode>
                <c:ptCount val="11"/>
                <c:pt idx="0">
                  <c:v>390.00000000000006</c:v>
                </c:pt>
                <c:pt idx="1">
                  <c:v>149.99999999999994</c:v>
                </c:pt>
                <c:pt idx="2">
                  <c:v>149.99999999999994</c:v>
                </c:pt>
                <c:pt idx="3">
                  <c:v>0</c:v>
                </c:pt>
                <c:pt idx="4">
                  <c:v>0</c:v>
                </c:pt>
                <c:pt idx="5">
                  <c:v>254.99999999999997</c:v>
                </c:pt>
                <c:pt idx="6" formatCode="[$-3000401]0">
                  <c:v>0</c:v>
                </c:pt>
                <c:pt idx="7" formatCode="[$-3000401]0">
                  <c:v>0</c:v>
                </c:pt>
                <c:pt idx="8">
                  <c:v>1727775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4D-4DF6-A6F3-BCC5DD52610F}"/>
            </c:ext>
          </c:extLst>
        </c:ser>
        <c:ser>
          <c:idx val="2"/>
          <c:order val="2"/>
          <c:tx>
            <c:strRef>
              <c:f>'دو شنبه'!$K$7</c:f>
              <c:strCache>
                <c:ptCount val="1"/>
                <c:pt idx="0">
                  <c:v>میزان تفاوت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'دو شنبه'!$H$8:$H$18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'دو شنبه'!$K$8:$K$18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4D-4DF6-A6F3-BCC5DD5261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497247"/>
        <c:axId val="184494367"/>
      </c:barChart>
      <c:catAx>
        <c:axId val="1844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184494367"/>
        <c:crosses val="autoZero"/>
        <c:auto val="1"/>
        <c:lblAlgn val="ctr"/>
        <c:lblOffset val="100"/>
        <c:noMultiLvlLbl val="0"/>
      </c:catAx>
      <c:valAx>
        <c:axId val="1844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>
                <a:cs typeface="B Titr" panose="00000700000000000000" pitchFamily="2" charset="-78"/>
              </a:rPr>
              <a:t>نمودار</a:t>
            </a:r>
            <a:r>
              <a:rPr lang="prs-AF" baseline="0">
                <a:cs typeface="B Titr" panose="00000700000000000000" pitchFamily="2" charset="-78"/>
              </a:rPr>
              <a:t> فعالیت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'سه شنبه'!$I$7</c:f>
              <c:strCache>
                <c:ptCount val="1"/>
                <c:pt idx="0">
                  <c:v>فعالیت پیش بینی شده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'سه شنبه'!$H$8:$H$18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'سه شنبه'!$I$8:$I$18</c:f>
              <c:numCache>
                <c:formatCode>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45D3-4881-A673-C4CC6DFA16FD}"/>
            </c:ext>
          </c:extLst>
        </c:ser>
        <c:ser>
          <c:idx val="1"/>
          <c:order val="1"/>
          <c:tx>
            <c:strRef>
              <c:f>'سه شنبه'!$J$7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6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5D3-4881-A673-C4CC6DFA16FD}"/>
                </c:ext>
              </c:extLst>
            </c:dLbl>
            <c:dLbl>
              <c:idx val="7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5D3-4881-A673-C4CC6DFA16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B Titr" panose="00000700000000000000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'سه شنبه'!$H$8:$H$18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'سه شنبه'!$J$8:$J$18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[$-3000401]0">
                  <c:v>0</c:v>
                </c:pt>
                <c:pt idx="7" formatCode="[$-3000401]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D3-4881-A673-C4CC6DFA16FD}"/>
            </c:ext>
          </c:extLst>
        </c:ser>
        <c:ser>
          <c:idx val="2"/>
          <c:order val="2"/>
          <c:tx>
            <c:strRef>
              <c:f>'سه شنبه'!$K$7</c:f>
              <c:strCache>
                <c:ptCount val="1"/>
                <c:pt idx="0">
                  <c:v>میزان تفاوت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'سه شنبه'!$H$8:$H$18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'سه شنبه'!$K$8:$K$18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D3-4881-A673-C4CC6DFA16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497247"/>
        <c:axId val="184494367"/>
      </c:barChart>
      <c:catAx>
        <c:axId val="1844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184494367"/>
        <c:crosses val="autoZero"/>
        <c:auto val="1"/>
        <c:lblAlgn val="ctr"/>
        <c:lblOffset val="100"/>
        <c:noMultiLvlLbl val="0"/>
      </c:catAx>
      <c:valAx>
        <c:axId val="1844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>
                <a:cs typeface="B Titr" panose="00000700000000000000" pitchFamily="2" charset="-78"/>
              </a:rPr>
              <a:t>نمودار</a:t>
            </a:r>
            <a:r>
              <a:rPr lang="prs-AF" baseline="0">
                <a:cs typeface="B Titr" panose="00000700000000000000" pitchFamily="2" charset="-78"/>
              </a:rPr>
              <a:t> فعالیت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'چهار شنبه'!$I$7</c:f>
              <c:strCache>
                <c:ptCount val="1"/>
                <c:pt idx="0">
                  <c:v>فعالیت پیش بینی شده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'چهار شنبه'!$H$8:$H$18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'چهار شنبه'!$I$8:$I$18</c:f>
              <c:numCache>
                <c:formatCode>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6785-487E-9A4D-A78733603B78}"/>
            </c:ext>
          </c:extLst>
        </c:ser>
        <c:ser>
          <c:idx val="1"/>
          <c:order val="1"/>
          <c:tx>
            <c:strRef>
              <c:f>'چهار شنبه'!$J$7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6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785-487E-9A4D-A78733603B78}"/>
                </c:ext>
              </c:extLst>
            </c:dLbl>
            <c:dLbl>
              <c:idx val="7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785-487E-9A4D-A78733603B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B Titr" panose="00000700000000000000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'چهار شنبه'!$H$8:$H$18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'چهار شنبه'!$J$8:$J$18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[$-3000401]0">
                  <c:v>0</c:v>
                </c:pt>
                <c:pt idx="7" formatCode="[$-3000401]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85-487E-9A4D-A78733603B78}"/>
            </c:ext>
          </c:extLst>
        </c:ser>
        <c:ser>
          <c:idx val="2"/>
          <c:order val="2"/>
          <c:tx>
            <c:strRef>
              <c:f>'چهار شنبه'!$K$7</c:f>
              <c:strCache>
                <c:ptCount val="1"/>
                <c:pt idx="0">
                  <c:v>میزان تفاوت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'چهار شنبه'!$H$8:$H$18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'چهار شنبه'!$K$8:$K$18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85-487E-9A4D-A78733603B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497247"/>
        <c:axId val="184494367"/>
      </c:barChart>
      <c:catAx>
        <c:axId val="1844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184494367"/>
        <c:crosses val="autoZero"/>
        <c:auto val="1"/>
        <c:lblAlgn val="ctr"/>
        <c:lblOffset val="100"/>
        <c:noMultiLvlLbl val="0"/>
      </c:catAx>
      <c:valAx>
        <c:axId val="1844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>
                <a:cs typeface="B Titr" panose="00000700000000000000" pitchFamily="2" charset="-78"/>
              </a:rPr>
              <a:t>نمودار</a:t>
            </a:r>
            <a:r>
              <a:rPr lang="prs-AF" baseline="0">
                <a:cs typeface="B Titr" panose="00000700000000000000" pitchFamily="2" charset="-78"/>
              </a:rPr>
              <a:t> فعالیت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پنجشنبه!$I$7</c:f>
              <c:strCache>
                <c:ptCount val="1"/>
                <c:pt idx="0">
                  <c:v>فعالیت پیش بینی شده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پنجشنبه!$H$8:$H$18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پنجشنبه!$I$8:$I$18</c:f>
              <c:numCache>
                <c:formatCode>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B8FD-4D7B-BDE3-07F84E3A1F4B}"/>
            </c:ext>
          </c:extLst>
        </c:ser>
        <c:ser>
          <c:idx val="1"/>
          <c:order val="1"/>
          <c:tx>
            <c:strRef>
              <c:f>پنجشنبه!$J$7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6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8FD-4D7B-BDE3-07F84E3A1F4B}"/>
                </c:ext>
              </c:extLst>
            </c:dLbl>
            <c:dLbl>
              <c:idx val="7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8FD-4D7B-BDE3-07F84E3A1F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B Titr" panose="00000700000000000000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پنجشنبه!$H$8:$H$18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پنجشنبه!$J$8:$J$18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[$-3000401]0">
                  <c:v>0</c:v>
                </c:pt>
                <c:pt idx="7" formatCode="[$-3000401]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FD-4D7B-BDE3-07F84E3A1F4B}"/>
            </c:ext>
          </c:extLst>
        </c:ser>
        <c:ser>
          <c:idx val="2"/>
          <c:order val="2"/>
          <c:tx>
            <c:strRef>
              <c:f>پنجشنبه!$K$7</c:f>
              <c:strCache>
                <c:ptCount val="1"/>
                <c:pt idx="0">
                  <c:v>میزان تفاوت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پنجشنبه!$H$8:$H$18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پنجشنبه!$K$8:$K$18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D-4D7B-BDE3-07F84E3A1F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497247"/>
        <c:axId val="184494367"/>
      </c:barChart>
      <c:catAx>
        <c:axId val="1844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184494367"/>
        <c:crosses val="autoZero"/>
        <c:auto val="1"/>
        <c:lblAlgn val="ctr"/>
        <c:lblOffset val="100"/>
        <c:noMultiLvlLbl val="0"/>
      </c:catAx>
      <c:valAx>
        <c:axId val="1844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>
                <a:cs typeface="B Titr" panose="00000700000000000000" pitchFamily="2" charset="-78"/>
              </a:rPr>
              <a:t>نمودار</a:t>
            </a:r>
            <a:r>
              <a:rPr lang="prs-AF" baseline="0">
                <a:cs typeface="B Titr" panose="00000700000000000000" pitchFamily="2" charset="-78"/>
              </a:rPr>
              <a:t> فعالیت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جمعه!$I$7</c:f>
              <c:strCache>
                <c:ptCount val="1"/>
                <c:pt idx="0">
                  <c:v>فعالیت پیش بینی شده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جمعه!$H$8:$H$18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جمعه!$I$8:$I$18</c:f>
              <c:numCache>
                <c:formatCode>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7875-4DCC-BF68-847C45B6F155}"/>
            </c:ext>
          </c:extLst>
        </c:ser>
        <c:ser>
          <c:idx val="1"/>
          <c:order val="1"/>
          <c:tx>
            <c:strRef>
              <c:f>جمعه!$J$7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6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875-4DCC-BF68-847C45B6F155}"/>
                </c:ext>
              </c:extLst>
            </c:dLbl>
            <c:dLbl>
              <c:idx val="7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B Titr" panose="00000700000000000000" pitchFamily="2" charset="-78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875-4DCC-BF68-847C45B6F1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B Titr" panose="00000700000000000000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جمعه!$H$8:$H$18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جمعه!$J$8:$J$18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[$-3000401]0">
                  <c:v>0</c:v>
                </c:pt>
                <c:pt idx="7" formatCode="[$-3000401]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75-4DCC-BF68-847C45B6F155}"/>
            </c:ext>
          </c:extLst>
        </c:ser>
        <c:ser>
          <c:idx val="2"/>
          <c:order val="2"/>
          <c:tx>
            <c:strRef>
              <c:f>جمعه!$K$7</c:f>
              <c:strCache>
                <c:ptCount val="1"/>
                <c:pt idx="0">
                  <c:v>میزان تفاوت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جمعه!$H$8:$H$18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جمعه!$K$8:$K$18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75-4DCC-BF68-847C45B6F1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497247"/>
        <c:axId val="184494367"/>
      </c:barChart>
      <c:catAx>
        <c:axId val="1844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184494367"/>
        <c:crosses val="autoZero"/>
        <c:auto val="1"/>
        <c:lblAlgn val="ctr"/>
        <c:lblOffset val="100"/>
        <c:noMultiLvlLbl val="0"/>
      </c:catAx>
      <c:valAx>
        <c:axId val="1844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/>
              <a:t>نمودار</a:t>
            </a:r>
            <a:r>
              <a:rPr lang="prs-AF" baseline="0"/>
              <a:t> مجموع فعالیت های طول هفته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'داده ها'!$F$3</c:f>
              <c:strCache>
                <c:ptCount val="1"/>
                <c:pt idx="0">
                  <c:v>فعالیت پیش بینی شده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'داده ها'!$E$4:$E$14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'داده ها'!$F$4:$F$14</c:f>
              <c:numCache>
                <c:formatCode>[$-3000401]0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F-457F-955C-AB389AC00D03}"/>
            </c:ext>
          </c:extLst>
        </c:ser>
        <c:ser>
          <c:idx val="1"/>
          <c:order val="1"/>
          <c:tx>
            <c:strRef>
              <c:f>'داده ها'!$G$3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B Titr" panose="00000700000000000000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'داده ها'!$E$4:$E$14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'داده ها'!$G$4:$G$14</c:f>
              <c:numCache>
                <c:formatCode>General</c:formatCode>
                <c:ptCount val="11"/>
                <c:pt idx="0">
                  <c:v>390.00000000000006</c:v>
                </c:pt>
                <c:pt idx="1">
                  <c:v>149.99999999999994</c:v>
                </c:pt>
                <c:pt idx="2">
                  <c:v>149.99999999999994</c:v>
                </c:pt>
                <c:pt idx="3">
                  <c:v>0</c:v>
                </c:pt>
                <c:pt idx="4">
                  <c:v>0</c:v>
                </c:pt>
                <c:pt idx="5">
                  <c:v>254.99999999999997</c:v>
                </c:pt>
                <c:pt idx="6">
                  <c:v>0</c:v>
                </c:pt>
                <c:pt idx="7">
                  <c:v>0</c:v>
                </c:pt>
                <c:pt idx="8">
                  <c:v>1727775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F-457F-955C-AB389AC00D03}"/>
            </c:ext>
          </c:extLst>
        </c:ser>
        <c:ser>
          <c:idx val="2"/>
          <c:order val="2"/>
          <c:tx>
            <c:strRef>
              <c:f>'داده ها'!$H$3</c:f>
              <c:strCache>
                <c:ptCount val="1"/>
                <c:pt idx="0">
                  <c:v>میزان تفاوت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'داده ها'!$E$4:$E$14</c:f>
              <c:strCache>
                <c:ptCount val="11"/>
                <c:pt idx="0">
                  <c:v>خواب شب</c:v>
                </c:pt>
                <c:pt idx="1">
                  <c:v>غذا خوردن</c:v>
                </c:pt>
                <c:pt idx="2">
                  <c:v>رفت و آمد</c:v>
                </c:pt>
                <c:pt idx="3">
                  <c:v>پروژه </c:v>
                </c:pt>
                <c:pt idx="4">
                  <c:v>مطالعه</c:v>
                </c:pt>
                <c:pt idx="5">
                  <c:v>دیدن ویدیو آموزشی</c:v>
                </c:pt>
                <c:pt idx="6">
                  <c:v>مکتب</c:v>
                </c:pt>
                <c:pt idx="7">
                  <c:v>استراحت</c:v>
                </c:pt>
                <c:pt idx="8">
                  <c:v>متفرقه</c:v>
                </c:pt>
                <c:pt idx="9">
                  <c:v>ورزش</c:v>
                </c:pt>
                <c:pt idx="10">
                  <c:v>تفریح</c:v>
                </c:pt>
              </c:strCache>
            </c:strRef>
          </c:cat>
          <c:val>
            <c:numRef>
              <c:f>'داده ها'!$H$4:$H$14</c:f>
              <c:numCache>
                <c:formatCode>[$-3000401]0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CF-457F-955C-AB389AC00D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56309327"/>
        <c:axId val="356305487"/>
      </c:barChart>
      <c:catAx>
        <c:axId val="35630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356305487"/>
        <c:crosses val="autoZero"/>
        <c:auto val="1"/>
        <c:lblAlgn val="ctr"/>
        <c:lblOffset val="100"/>
        <c:noMultiLvlLbl val="0"/>
      </c:catAx>
      <c:valAx>
        <c:axId val="35630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0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DE1CDA-061B-457E-89A6-FCE343C8EF7A}">
  <sheetPr/>
  <sheetViews>
    <sheetView zoomScale="76" workbookViewId="0" zoomToFit="1"/>
  </sheetViews>
  <sheetProtection algorithmName="SHA-512" hashValue="RTYl+RO5L1KY73dtCUfKX1JptPvtfOjKQNN7/EXs0zOG092P4q8ZHlnP//hWgfHQYdG/rg3wqaRYxXV84BTg/g==" saltValue="h4qFBnu4G/zs1tuuEDGLCw==" spinCount="100000" content="1"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22</xdr:row>
      <xdr:rowOff>141513</xdr:rowOff>
    </xdr:from>
    <xdr:to>
      <xdr:col>13</xdr:col>
      <xdr:colOff>317046</xdr:colOff>
      <xdr:row>35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A8DE6-763F-440A-8082-14B447853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74841</xdr:colOff>
      <xdr:row>18</xdr:row>
      <xdr:rowOff>179613</xdr:rowOff>
    </xdr:from>
    <xdr:to>
      <xdr:col>11</xdr:col>
      <xdr:colOff>47625</xdr:colOff>
      <xdr:row>31</xdr:row>
      <xdr:rowOff>238124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0637A-C075-4050-8951-F6BACB377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74840</xdr:colOff>
      <xdr:row>18</xdr:row>
      <xdr:rowOff>179613</xdr:rowOff>
    </xdr:from>
    <xdr:to>
      <xdr:col>11</xdr:col>
      <xdr:colOff>19049</xdr:colOff>
      <xdr:row>31</xdr:row>
      <xdr:rowOff>238124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F8A84-AA02-4410-9EFD-E26489042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74841</xdr:colOff>
      <xdr:row>18</xdr:row>
      <xdr:rowOff>179613</xdr:rowOff>
    </xdr:from>
    <xdr:to>
      <xdr:col>10</xdr:col>
      <xdr:colOff>2009775</xdr:colOff>
      <xdr:row>31</xdr:row>
      <xdr:rowOff>238124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9A4E8-15C5-4D05-80A5-0032FA3A1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74840</xdr:colOff>
      <xdr:row>18</xdr:row>
      <xdr:rowOff>179613</xdr:rowOff>
    </xdr:from>
    <xdr:to>
      <xdr:col>10</xdr:col>
      <xdr:colOff>2038349</xdr:colOff>
      <xdr:row>31</xdr:row>
      <xdr:rowOff>238124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FDC87-3EF9-4560-9236-8DD47A309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74841</xdr:colOff>
      <xdr:row>18</xdr:row>
      <xdr:rowOff>179613</xdr:rowOff>
    </xdr:from>
    <xdr:to>
      <xdr:col>11</xdr:col>
      <xdr:colOff>9525</xdr:colOff>
      <xdr:row>31</xdr:row>
      <xdr:rowOff>238124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B0591-EDFB-495A-8A3C-3074825CC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74840</xdr:colOff>
      <xdr:row>18</xdr:row>
      <xdr:rowOff>179613</xdr:rowOff>
    </xdr:from>
    <xdr:to>
      <xdr:col>10</xdr:col>
      <xdr:colOff>2019299</xdr:colOff>
      <xdr:row>31</xdr:row>
      <xdr:rowOff>238124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43D28-6218-45AA-BC4C-E6A18AFE8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0230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AB215-68A9-DCAB-D106-2A0E6B53AC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5168F81-69A9-49D4-9CA3-E0E23732DEB6}" name="Table1171921232527" displayName="Table1171921232527" ref="A9:F39" totalsRowShown="0" headerRowDxfId="152" dataDxfId="151">
  <autoFilter ref="A9:F39" xr:uid="{4AFBF3AE-7E56-4E5B-96E6-910246D0E8EB}"/>
  <tableColumns count="6">
    <tableColumn id="1" xr3:uid="{7B690E00-F004-405D-A950-DE460FCD2EBB}" name="ساعت شروع" dataDxfId="150"/>
    <tableColumn id="2" xr3:uid="{89CD091E-6DE3-4D94-AAED-929A05E99060}" name="ساعت پایان" dataDxfId="149"/>
    <tableColumn id="3" xr3:uid="{02763B6D-A9FF-4053-AE1B-B28568C1F1B0}" name="مقدار به دقیقه" dataDxfId="148">
      <calculatedColumnFormula>IF(OR(A10="",B10=""),"",IF(B10&gt;=A10,(B10-A10)*24*60,(B10-A10+1)*24*60))</calculatedColumnFormula>
    </tableColumn>
    <tableColumn id="4" xr3:uid="{281F6119-B730-458A-8776-59ADE8123C5F}" name="موضوع" dataDxfId="147"/>
    <tableColumn id="5" xr3:uid="{42223C36-17BF-4DF1-B143-0EDA1B52023A}" name="توضیحات" dataDxfId="146"/>
    <tableColumn id="6" xr3:uid="{1F67D7D0-2DBF-4B23-803A-0FEF2225B6BE}" name="مقدار به ساعت" dataDxfId="145">
      <calculatedColumnFormula>IF(OR(A10="",B10=""),"",MOD(B10-A10,1))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01697C8-81BE-4B40-891C-532CB09950DB}" name="Table226810121416182022242628" displayName="Table226810121416182022242628" ref="H7:K20" totalsRowShown="0" headerRowDxfId="144" dataDxfId="142" headerRowBorderDxfId="143" tableBorderDxfId="141" totalsRowBorderDxfId="140">
  <autoFilter ref="H7:K20" xr:uid="{D8FBD04F-D9A1-4361-B95E-8C6AF37A220C}"/>
  <tableColumns count="4">
    <tableColumn id="1" xr3:uid="{6F74B525-69D5-4418-9BA1-D8E8E2274829}" name="موضوع" dataDxfId="139"/>
    <tableColumn id="2" xr3:uid="{7AFEDF7D-1ACA-4E4F-897E-431F2EDF31D4}" name="فعالیت پیش بینی شده" dataDxfId="138"/>
    <tableColumn id="4" xr3:uid="{A2156ED1-3F5A-4021-AB8B-944C5A55C07D}" name="مقدار فعالیت" dataDxfId="137">
      <calculatedColumnFormula>SUMIF(Table1171921232527[موضوع],Table226810121416182022242628[[#This Row],[موضوع]],Table1171921232527[مقدار به دقیقه])</calculatedColumnFormula>
    </tableColumn>
    <tableColumn id="3" xr3:uid="{DEA08A84-A2A5-44EC-AD08-043C287F8BBF}" name="میزان تفاوت " dataDxfId="136">
      <calculatedColumnFormula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29AE59-E4E1-4662-BE5F-16D90E4F7F48}" name="Table117192123252725791113" displayName="Table117192123252725791113" ref="A9:F39" totalsRowShown="0" headerRowDxfId="135" dataDxfId="134">
  <autoFilter ref="A9:F39" xr:uid="{4AFBF3AE-7E56-4E5B-96E6-910246D0E8EB}"/>
  <tableColumns count="6">
    <tableColumn id="1" xr3:uid="{8BB277E4-960C-4020-A516-967178990D67}" name="ساعت شروع " dataDxfId="133"/>
    <tableColumn id="2" xr3:uid="{497B63A4-B6AB-4481-B871-5CE5F5D9F487}" name="ساعت پایان" dataDxfId="132"/>
    <tableColumn id="3" xr3:uid="{50A89EC9-79F9-4547-AE30-677F98CD1A80}" name="مقدار به دقیقه" dataDxfId="131">
      <calculatedColumnFormula>IF(OR(A10="",B10=""),"",IF(B10&gt;=A10,(B10-A10)*24*60,(B10-A10+1)*24*60))</calculatedColumnFormula>
    </tableColumn>
    <tableColumn id="4" xr3:uid="{C30D9A02-ECF4-4714-8072-DC7FE262164E}" name="موضوع" dataDxfId="130"/>
    <tableColumn id="5" xr3:uid="{D14107FE-5150-42E5-BB59-D7B9041B75AA}" name="توضیحات" dataDxfId="129"/>
    <tableColumn id="6" xr3:uid="{5FB128DD-0C57-4DC0-94E4-3FBECDE999D2}" name="مقدار به ساعت" dataDxfId="128">
      <calculatedColumnFormula>IF(OR(A10="",B10=""),"",MOD(B10-A10,1))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4F03B95-8EF9-449E-B0B4-23C58A8E1A6B}" name="Table226810121416182022242628468101214" displayName="Table226810121416182022242628468101214" ref="H7:K18" totalsRowShown="0" headerRowDxfId="127" dataDxfId="125" headerRowBorderDxfId="126" tableBorderDxfId="124" totalsRowBorderDxfId="123">
  <autoFilter ref="H7:K18" xr:uid="{D8FBD04F-D9A1-4361-B95E-8C6AF37A220C}"/>
  <tableColumns count="4">
    <tableColumn id="1" xr3:uid="{5F5FFA25-2A13-4377-A9FB-12839FC9E0AE}" name="موضوع" dataDxfId="122"/>
    <tableColumn id="2" xr3:uid="{693B857A-682C-49D6-9E94-CD654E5AC9DC}" name="فعالیت پیش بینی شده" dataDxfId="121"/>
    <tableColumn id="4" xr3:uid="{1F95023D-C275-42A7-8CEB-A013133CB9C5}" name="مقدار فعالیت" dataDxfId="120">
      <calculatedColumnFormula>SUMIF(Table1171921232527[موضوع],Table226810121416182022242628468101214[[#This Row],[موضوع]],Table1171921232527[مقدار به دقیقه])</calculatedColumnFormula>
    </tableColumn>
    <tableColumn id="3" xr3:uid="{1B16B31B-5D4B-44E7-92E4-1CE6490EA095}" name="میزان تفاوت " dataDxfId="119">
      <calculatedColumnFormula>IF( OR(Table226810121416182022242628468101214[[#This Row],[مقدار فعالیت]]=0,Table226810121416182022242628468101214[[#This Row],[فعالیت پیش بینی شده]]=0),0,Table226810121416182022242628468101214[[#This Row],[مقدار فعالیت]]-Table226810121416182022242628468101214[[#This Row],[فعالیت پیش بینی شده]])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133FCF-FF7B-4145-B710-32C9F0278F75}" name="Table1171921232527257911" displayName="Table1171921232527257911" ref="A9:F39" totalsRowShown="0" headerRowDxfId="118" dataDxfId="117">
  <autoFilter ref="A9:F39" xr:uid="{4AFBF3AE-7E56-4E5B-96E6-910246D0E8EB}"/>
  <tableColumns count="6">
    <tableColumn id="1" xr3:uid="{B2920E05-4D33-4AF3-B50B-AFAAC4CAA60A}" name="ساعت شروع" dataDxfId="116"/>
    <tableColumn id="2" xr3:uid="{BFCDBB09-E1E9-496F-802E-1616D681FE9A}" name="ساعت پایان" dataDxfId="115"/>
    <tableColumn id="3" xr3:uid="{A31517B6-84F2-44A9-BCAD-1130C7154CD2}" name="مقدار به دقیقه" dataDxfId="114">
      <calculatedColumnFormula>IF(OR(A10="",B10=""),"",IF(B10&gt;=A10,(B10-A10)*24*60,(B10-A10+1)*24*60))</calculatedColumnFormula>
    </tableColumn>
    <tableColumn id="4" xr3:uid="{7EC7B98B-F245-4F37-9252-75C70A056A8B}" name="موضوع" dataDxfId="113"/>
    <tableColumn id="5" xr3:uid="{51AA3D62-9E6C-4282-AAC6-1FA273A2C3B2}" name="توضیحات" dataDxfId="1"/>
    <tableColumn id="6" xr3:uid="{05285DC2-7D4E-4B92-983C-4F7EED4EEC31}" name="مقدار به ساعت" dataDxfId="0">
      <calculatedColumnFormula>IF(OR(A10="",B10=""),"",MOD(B10-A10,1))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21EC18-4719-4B90-85DF-6AC3EBF87F52}" name="Table2268101214161820222426284681012" displayName="Table2268101214161820222426284681012" ref="H7:K18" totalsRowShown="0" headerRowDxfId="112" dataDxfId="110" headerRowBorderDxfId="111" tableBorderDxfId="109" totalsRowBorderDxfId="108">
  <autoFilter ref="H7:K18" xr:uid="{D8FBD04F-D9A1-4361-B95E-8C6AF37A220C}"/>
  <tableColumns count="4">
    <tableColumn id="1" xr3:uid="{F174B1C7-E4CD-418B-932A-B4AE4FBEB8C1}" name="موضوع" dataDxfId="107"/>
    <tableColumn id="2" xr3:uid="{0A650549-4385-42AD-B5F6-C744573A75B4}" name="فعالیت پیش بینی شده" dataDxfId="106"/>
    <tableColumn id="4" xr3:uid="{442078BF-EB65-4837-8D8D-DB13E39B68DD}" name="مقدار فعالیت" dataDxfId="105">
      <calculatedColumnFormula>SUMIF(Table1171921232527[موضوع],Table2268101214161820222426284681012[[#This Row],[موضوع]],Table1171921232527[مقدار به دقیقه])</calculatedColumnFormula>
    </tableColumn>
    <tableColumn id="3" xr3:uid="{3DA0D187-7BF7-41DD-BF8A-9D1FD1BF6031}" name="میزان تفاوت " dataDxfId="104">
      <calculatedColumnFormula>IF( OR(Table2268101214161820222426284681012[[#This Row],[مقدار فعالیت]]=0,Table2268101214161820222426284681012[[#This Row],[فعالیت پیش بینی شده]]=0),0,Table2268101214161820222426284681012[[#This Row],[مقدار فعالیت]]-Table2268101214161820222426284681012[[#This Row],[فعالیت پیش بینی شده]])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AF73F6-62D6-4248-ACAD-FFD92E9FFE8E}" name="Table11719212325272579" displayName="Table11719212325272579" ref="A9:F39" totalsRowShown="0" headerRowDxfId="103" dataDxfId="102">
  <autoFilter ref="A9:F39" xr:uid="{4AFBF3AE-7E56-4E5B-96E6-910246D0E8EB}"/>
  <tableColumns count="6">
    <tableColumn id="1" xr3:uid="{4D5526E5-CBC6-4A34-9884-0C2784A60718}" name="ساعت شروع" dataDxfId="101"/>
    <tableColumn id="2" xr3:uid="{4A382705-A4FD-4A88-BFBF-2D158F7CE871}" name="ساعت پایان" dataDxfId="100"/>
    <tableColumn id="3" xr3:uid="{5053BADC-E4D2-40B1-AA0A-5D206E07566E}" name="مقدار به دقیقه" dataDxfId="99">
      <calculatedColumnFormula>IF(OR(A10="",B10=""),"",IF(B10&gt;=A10,(B10-A10)*24*60,(B10-A10+1)*24*60))</calculatedColumnFormula>
    </tableColumn>
    <tableColumn id="4" xr3:uid="{8E7DDDA0-8D8D-4EEB-9B79-A2A0FDA53911}" name="موضوع" dataDxfId="98"/>
    <tableColumn id="5" xr3:uid="{0EE4D72B-B40B-4D8A-A9B2-516E2B522742}" name="توضیحات" dataDxfId="97"/>
    <tableColumn id="6" xr3:uid="{239CACC4-1D3A-4404-9A4D-9F75A12F90EB}" name="مقدار به ساعت" dataDxfId="96">
      <calculatedColumnFormula>IF(OR(A10="",B10=""),"",MOD(B10-A10,1))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86B7FE-B126-430C-B0E7-B446F57BA342}" name="Table22681012141618202224262846810" displayName="Table22681012141618202224262846810" ref="H7:K18" totalsRowShown="0" headerRowDxfId="95" dataDxfId="93" headerRowBorderDxfId="94" tableBorderDxfId="92" totalsRowBorderDxfId="91">
  <autoFilter ref="H7:K18" xr:uid="{D8FBD04F-D9A1-4361-B95E-8C6AF37A220C}"/>
  <tableColumns count="4">
    <tableColumn id="1" xr3:uid="{314274AB-1123-45DE-BA86-C4CF170DFE55}" name="موضوع" dataDxfId="90"/>
    <tableColumn id="2" xr3:uid="{612B0D30-3F29-4989-8A75-9338F04552DD}" name="فعالیت پیش بینی شده" dataDxfId="89"/>
    <tableColumn id="4" xr3:uid="{505AA19C-27B8-491A-96AA-B3182108D836}" name="مقدار فعالیت" dataDxfId="88">
      <calculatedColumnFormula>SUMIF(Table1171921232527[موضوع],Table22681012141618202224262846810[[#This Row],[موضوع]],Table1171921232527[مقدار به دقیقه])</calculatedColumnFormula>
    </tableColumn>
    <tableColumn id="3" xr3:uid="{DE920DBA-0739-4DB3-889B-F986ACFA608B}" name="میزان تفاوت " dataDxfId="87">
      <calculatedColumnFormula>IF( OR(Table22681012141618202224262846810[[#This Row],[مقدار فعالیت]]=0,Table22681012141618202224262846810[[#This Row],[فعالیت پیش بینی شده]]=0),0,Table22681012141618202224262846810[[#This Row],[مقدار فعالیت]]-Table22681012141618202224262846810[[#This Row],[فعالیت پیش بینی شده]])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9A019F-B926-4926-B2F7-6B109AA83515}" name="Table1171921232527257" displayName="Table1171921232527257" ref="A9:F39" totalsRowShown="0" headerRowDxfId="86" dataDxfId="85">
  <autoFilter ref="A9:F39" xr:uid="{4AFBF3AE-7E56-4E5B-96E6-910246D0E8EB}"/>
  <tableColumns count="6">
    <tableColumn id="1" xr3:uid="{466B0E95-696F-4C25-AE3E-056067FF5D9F}" name="ساعت شروع" dataDxfId="84"/>
    <tableColumn id="2" xr3:uid="{72A24FA9-728A-48C4-9CBD-DBCF7F5192FB}" name="ساعت پایان" dataDxfId="83"/>
    <tableColumn id="3" xr3:uid="{9E6F0D05-F61B-4C88-AE96-2E7E9F4A2DB3}" name="مقدار به دقیقه" dataDxfId="82">
      <calculatedColumnFormula>IF(OR(A10="",B10=""),"",IF(B10&gt;=A10,(B10-A10)*24*60,(B10-A10+1)*24*60))</calculatedColumnFormula>
    </tableColumn>
    <tableColumn id="4" xr3:uid="{B90F9303-1A6F-4E80-A58C-44FCCF8B7CDE}" name="موضوع" dataDxfId="81"/>
    <tableColumn id="5" xr3:uid="{4419A9FC-8B01-43C0-9E51-70486501F8D7}" name="توضیحات" dataDxfId="80"/>
    <tableColumn id="6" xr3:uid="{D4DE8FE6-A853-4B36-9D0B-8FAB6D11293C}" name="مقدار به ساعت" dataDxfId="79">
      <calculatedColumnFormula>IF(OR(A10="",B10=""),"",MOD(B10-A10,1))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C150BC-1F28-4D8D-93B0-06FB78067BBD}" name="Table226810121416182022242628468" displayName="Table226810121416182022242628468" ref="H7:K18" totalsRowShown="0" headerRowDxfId="78" dataDxfId="76" headerRowBorderDxfId="77" tableBorderDxfId="75" totalsRowBorderDxfId="74">
  <autoFilter ref="H7:K18" xr:uid="{D8FBD04F-D9A1-4361-B95E-8C6AF37A220C}"/>
  <tableColumns count="4">
    <tableColumn id="1" xr3:uid="{CD5E157E-F536-4D2B-9D29-3BC487B379AF}" name="موضوع" dataDxfId="73"/>
    <tableColumn id="2" xr3:uid="{0BF0D21A-526F-457D-8963-84EB85F5D2F6}" name="فعالیت پیش بینی شده" dataDxfId="72"/>
    <tableColumn id="4" xr3:uid="{4568274A-73FD-4056-BB38-D5ECC84AB223}" name="مقدار فعالیت" dataDxfId="71">
      <calculatedColumnFormula>SUMIF(Table1171921232527[موضوع],Table226810121416182022242628468[[#This Row],[موضوع]],Table1171921232527[مقدار به دقیقه])</calculatedColumnFormula>
    </tableColumn>
    <tableColumn id="3" xr3:uid="{60E6380B-C846-4EB4-A1B1-E4684E06CE8F}" name="میزان تفاوت " dataDxfId="70">
      <calculatedColumnFormula>IF( OR(Table226810121416182022242628468[[#This Row],[مقدار فعالیت]]=0,Table226810121416182022242628468[[#This Row],[فعالیت پیش بینی شده]]=0),0,Table226810121416182022242628468[[#This Row],[مقدار فعالیت]]-Table226810121416182022242628468[[#This Row],[فعالیت پیش بینی شده]])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1464D6-07AD-4257-AA4C-6977ECC1FAB4}" name="Table117192123252725" displayName="Table117192123252725" ref="A9:F39" totalsRowShown="0" headerRowDxfId="69" dataDxfId="68">
  <autoFilter ref="A9:F39" xr:uid="{4AFBF3AE-7E56-4E5B-96E6-910246D0E8EB}"/>
  <tableColumns count="6">
    <tableColumn id="1" xr3:uid="{BE6AF985-BB1F-4312-BF15-BA7CD2917BAF}" name="ساعت شروع " dataDxfId="67"/>
    <tableColumn id="2" xr3:uid="{89D13CB8-4D8A-415C-883E-53D11D3ED747}" name="ساعت پایان" dataDxfId="66"/>
    <tableColumn id="3" xr3:uid="{24961FF3-C1BA-45F9-8F8F-B14084DBBF99}" name="مقدار به دقیقه" dataDxfId="65">
      <calculatedColumnFormula>IF(OR(A10="",B10=""),"",IF(B10&gt;=A10,(B10-A10)*24*60,(B10-A10+1)*24*60))</calculatedColumnFormula>
    </tableColumn>
    <tableColumn id="4" xr3:uid="{6327788C-C156-4EBC-A98B-9BC53A25212A}" name="موضوع" dataDxfId="64"/>
    <tableColumn id="5" xr3:uid="{1CD675C3-62B3-4CA3-911F-72D812AD2B6D}" name="توضیحات" dataDxfId="63"/>
    <tableColumn id="6" xr3:uid="{47AC3601-D9C4-418D-B64E-FFA86708F507}" name="مقدار به ساعت" dataDxfId="62">
      <calculatedColumnFormula>IF(OR(A10="",B10=""),"",MOD(B10-A10,1))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2D137B-310F-4966-B703-0DBB744B71A9}" name="Table22681012141618202224262846" displayName="Table22681012141618202224262846" ref="H7:K18" totalsRowShown="0" headerRowDxfId="61" dataDxfId="59" headerRowBorderDxfId="60" tableBorderDxfId="58" totalsRowBorderDxfId="57">
  <autoFilter ref="H7:K18" xr:uid="{D8FBD04F-D9A1-4361-B95E-8C6AF37A220C}"/>
  <tableColumns count="4">
    <tableColumn id="1" xr3:uid="{10F9BFBA-5B28-40EE-BDD3-0B5192D32173}" name="موضوع" dataDxfId="56"/>
    <tableColumn id="2" xr3:uid="{5B94D38D-32A3-410F-A3BA-E9F6EDFE852F}" name="فعالیت پیش بینی شده" dataDxfId="55"/>
    <tableColumn id="4" xr3:uid="{8D34B64B-1E9D-45F3-841D-DE6050F7BF8C}" name="مقدار فعالیت" dataDxfId="54">
      <calculatedColumnFormula>SUMIF(Table1171921232527[موضوع],Table22681012141618202224262846[[#This Row],[موضوع]],Table1171921232527[مقدار به دقیقه])</calculatedColumnFormula>
    </tableColumn>
    <tableColumn id="3" xr3:uid="{C65A0C3C-2291-4568-895A-7D561108A10D}" name="میزان تفاوت " dataDxfId="53">
      <calculatedColumnFormula>IF( OR(Table22681012141618202224262846[[#This Row],[مقدار فعالیت]]=0,Table22681012141618202224262846[[#This Row],[فعالیت پیش بینی شده]]=0),0,Table22681012141618202224262846[[#This Row],[مقدار فعالیت]]-Table22681012141618202224262846[[#This Row],[فعالیت پیش بینی شده]])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EFD05-D204-4106-A324-58433A7ED09F}" name="Table11719212325272" displayName="Table11719212325272" ref="A9:F39" totalsRowShown="0" headerRowDxfId="52" dataDxfId="51">
  <autoFilter ref="A9:F39" xr:uid="{4AFBF3AE-7E56-4E5B-96E6-910246D0E8EB}"/>
  <tableColumns count="6">
    <tableColumn id="1" xr3:uid="{7EF5043E-B3D8-48AB-AB91-774B206C02F7}" name="ردیف" dataDxfId="50"/>
    <tableColumn id="2" xr3:uid="{2884864C-4CF8-479A-AED4-B100008C88AA}" name="ساعت" dataDxfId="49"/>
    <tableColumn id="3" xr3:uid="{0C182C90-0533-4BAB-B05E-7BCA97459B3E}" name="مقدار به دقیقه" dataDxfId="48">
      <calculatedColumnFormula>IF(OR(A10="",B10=""),"",IF(B10&gt;=A10,(B10-A10)*24*60,(B10-A10+1)*24*60))</calculatedColumnFormula>
    </tableColumn>
    <tableColumn id="4" xr3:uid="{43E19BA4-7505-4F3D-BA13-57BBD0E45A24}" name="موضوع" dataDxfId="47"/>
    <tableColumn id="5" xr3:uid="{22E4B060-073E-4CF9-A5F1-701E917C5455}" name="توضیحات" dataDxfId="46"/>
    <tableColumn id="6" xr3:uid="{0909CF95-0A86-4922-9EAD-5F915B6D5D40}" name="مقدار به ساعت" dataDxfId="45">
      <calculatedColumnFormula>IF(OR(A10="",B10=""),"",MOD(B10-A10,1))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FD60B1-14D3-48F9-823B-7044AC227328}" name="Table2268101214161820222426284" displayName="Table2268101214161820222426284" ref="H7:K18" totalsRowShown="0" headerRowDxfId="44" dataDxfId="42" headerRowBorderDxfId="43" tableBorderDxfId="41" totalsRowBorderDxfId="40">
  <autoFilter ref="H7:K18" xr:uid="{D8FBD04F-D9A1-4361-B95E-8C6AF37A220C}"/>
  <tableColumns count="4">
    <tableColumn id="1" xr3:uid="{1A3167B3-9BDA-4DE1-9C67-AC6ACF1D2804}" name="موضوع" dataDxfId="39"/>
    <tableColumn id="2" xr3:uid="{FAB1556A-460D-499E-BC98-CE5167DC51D1}" name="فعالیت پیش بینی شده" dataDxfId="38"/>
    <tableColumn id="4" xr3:uid="{3B6ECCB8-5CCD-402D-9B7C-2FA49D922F68}" name="مقدار فعالیت" dataDxfId="37">
      <calculatedColumnFormula>SUMIF(Table1171921232527[موضوع],Table2268101214161820222426284[[#This Row],[موضوع]],Table1171921232527[مقدار به دقیقه])</calculatedColumnFormula>
    </tableColumn>
    <tableColumn id="3" xr3:uid="{96351742-0503-4933-AFF5-F4CF0595399E}" name="میزان تفاوت " dataDxfId="36">
      <calculatedColumnFormula>IF( OR(Table2268101214161820222426284[[#This Row],[مقدار فعالیت]]=0,Table2268101214161820222426284[[#This Row],[فعالیت پیش بینی شده]]=0),0,Table2268101214161820222426284[[#This Row],[مقدار فعالیت]]-Table2268101214161820222426284[[#This Row],[فعالیت پیش بینی شده]])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3C1902-361F-48FB-A82B-24C0B39646E0}" name="Table8" displayName="Table8" ref="E3:H14" totalsRowShown="0" headerRowDxfId="35" dataDxfId="33" headerRowBorderDxfId="34" tableBorderDxfId="32" totalsRowBorderDxfId="31">
  <autoFilter ref="E3:H14" xr:uid="{E13C1902-361F-48FB-A82B-24C0B39646E0}"/>
  <tableColumns count="4">
    <tableColumn id="1" xr3:uid="{E3FBE21E-4907-45CB-AD66-4D04EF70466C}" name="موضوع" dataDxfId="30"/>
    <tableColumn id="2" xr3:uid="{07C1D178-F120-40AF-9E8C-E68862529910}" name="فعالیت پیش بینی شده" dataDxfId="29">
      <calculatedColumnFormula>SUM(شنبه!I8,یکشنبه!I8,'دو شنبه'!I8,'سه شنبه'!I8+جمعه!I8,'چهار شنبه'!I8+پنجشنبه!I8)</calculatedColumnFormula>
    </tableColumn>
    <tableColumn id="4" xr3:uid="{6EF77A41-604C-4E34-AC8B-51D303E4B80C}" name="مقدار فعالیت" dataDxfId="28">
      <calculatedColumnFormula>SUM(شنبه!J8,یکشنبه!J8,'دو شنبه'!J8+جمعه!J8,'سه شنبه'!J8+پنجشنبه!J8,'چهار شنبه'!J8)</calculatedColumnFormula>
    </tableColumn>
    <tableColumn id="3" xr3:uid="{57342B8C-7E88-4EC4-ADF0-83CB443C21EC}" name="میزان تفاوت" dataDxfId="27">
      <calculatedColumnFormula>IF( OR(Table8[[#This Row],[مقدار فعالیت]]=0,Table8[[#This Row],[فعالیت پیش بینی شده]]=0),0,Table8[[#This Row],[مقدار فعالیت]]-Table8[[#This Row],[فعالیت پیش بینی شده]])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48EF-5DB6-44C6-BA34-048943EC1900}">
  <dimension ref="A5:K39"/>
  <sheetViews>
    <sheetView showGridLines="0" rightToLeft="1" topLeftCell="A2" zoomScale="85" zoomScaleNormal="85" workbookViewId="0">
      <selection activeCell="E16" sqref="E16"/>
    </sheetView>
  </sheetViews>
  <sheetFormatPr defaultRowHeight="16.5"/>
  <cols>
    <col min="1" max="2" width="17.875" customWidth="1"/>
    <col min="3" max="3" width="16.25" customWidth="1"/>
    <col min="4" max="4" width="26.375" customWidth="1"/>
    <col min="5" max="5" width="35.125" customWidth="1"/>
    <col min="6" max="6" width="14.25" customWidth="1"/>
    <col min="7" max="7" width="11" customWidth="1"/>
    <col min="8" max="8" width="17.375" customWidth="1"/>
    <col min="9" max="9" width="17.625" customWidth="1"/>
    <col min="10" max="10" width="20.125" customWidth="1"/>
    <col min="11" max="11" width="26.75" customWidth="1"/>
  </cols>
  <sheetData>
    <row r="5" spans="1:11">
      <c r="C5" s="53" t="s">
        <v>24</v>
      </c>
      <c r="D5" s="54"/>
    </row>
    <row r="6" spans="1:11">
      <c r="C6" s="54"/>
      <c r="D6" s="54"/>
      <c r="E6" s="3"/>
      <c r="H6" s="3"/>
    </row>
    <row r="7" spans="1:11" ht="23.25" customHeight="1">
      <c r="C7" s="54"/>
      <c r="D7" s="54"/>
      <c r="H7" s="46" t="s">
        <v>3</v>
      </c>
      <c r="I7" s="47" t="s">
        <v>16</v>
      </c>
      <c r="J7" s="48" t="s">
        <v>15</v>
      </c>
      <c r="K7" s="49" t="s">
        <v>32</v>
      </c>
    </row>
    <row r="8" spans="1:11">
      <c r="A8" s="55" t="s">
        <v>31</v>
      </c>
      <c r="B8" s="55"/>
      <c r="C8" s="56" t="s">
        <v>5</v>
      </c>
      <c r="D8" s="56"/>
      <c r="E8" s="56"/>
      <c r="F8" s="56"/>
      <c r="H8" s="15" t="s">
        <v>6</v>
      </c>
      <c r="I8" s="23"/>
      <c r="J8" s="19">
        <f>SUMIF(Table1171921232527[موضوع],Table226810121416182022242628[[#This Row],[موضوع]],Table1171921232527[مقدار به دقیقه])</f>
        <v>0</v>
      </c>
      <c r="K8" s="31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9" spans="1:11">
      <c r="A9" s="22" t="s">
        <v>33</v>
      </c>
      <c r="B9" s="22" t="s">
        <v>34</v>
      </c>
      <c r="C9" s="22" t="s">
        <v>2</v>
      </c>
      <c r="D9" s="22" t="s">
        <v>3</v>
      </c>
      <c r="E9" s="22" t="s">
        <v>4</v>
      </c>
      <c r="F9" s="33" t="s">
        <v>35</v>
      </c>
      <c r="H9" s="16" t="s">
        <v>7</v>
      </c>
      <c r="I9" s="24"/>
      <c r="J9" s="20">
        <f>SUMIF(Table1171921232527[موضوع],Table226810121416182022242628[[#This Row],[موضوع]],Table1171921232527[مقدار به دقیقه])</f>
        <v>0</v>
      </c>
      <c r="K9" s="32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10" spans="1:11">
      <c r="A10" s="34"/>
      <c r="B10" s="34"/>
      <c r="C10" s="5" t="str">
        <f>IF(OR(A10="",B10=""),"",IF(B10&gt;=A10,(B10-A10)*24*60,(B10-A10+1)*24*60))</f>
        <v/>
      </c>
      <c r="D10" s="4"/>
      <c r="E10" s="6"/>
      <c r="F10" s="36" t="str">
        <f>IF(OR(A10="",B10=""),"",MOD(B10-A10,1))</f>
        <v/>
      </c>
      <c r="H10" s="15" t="s">
        <v>8</v>
      </c>
      <c r="I10" s="23"/>
      <c r="J10" s="19">
        <f>SUMIF(Table1171921232527[موضوع],Table226810121416182022242628[[#This Row],[موضوع]],Table1171921232527[مقدار به دقیقه])</f>
        <v>0</v>
      </c>
      <c r="K10" s="31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11" spans="1:11">
      <c r="A11" s="35"/>
      <c r="B11" s="35"/>
      <c r="C11" s="8" t="str">
        <f t="shared" ref="C11:C39" si="0">IF(OR(A11="",B11=""),"",IF(B11&gt;=A11,(B11-A11)*24*60,(B11-A11+1)*24*60))</f>
        <v/>
      </c>
      <c r="D11" s="7"/>
      <c r="E11" s="9"/>
      <c r="F11" s="37" t="str">
        <f>IF(OR(A11="",B11=""),"",MOD(B11-A11,1))</f>
        <v/>
      </c>
      <c r="H11" s="16" t="s">
        <v>9</v>
      </c>
      <c r="I11" s="24"/>
      <c r="J11" s="20">
        <f>SUMIF(Table1171921232527[موضوع],Table226810121416182022242628[[#This Row],[موضوع]],Table1171921232527[مقدار به دقیقه])</f>
        <v>0</v>
      </c>
      <c r="K11" s="32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12" spans="1:11">
      <c r="A12" s="34"/>
      <c r="B12" s="34"/>
      <c r="C12" s="5" t="str">
        <f t="shared" si="0"/>
        <v/>
      </c>
      <c r="D12" s="4"/>
      <c r="E12" s="6"/>
      <c r="F12" s="36" t="str">
        <f>IF(OR(A12="",B12=""),"",MOD(B12-A12,1))</f>
        <v/>
      </c>
      <c r="H12" s="15" t="s">
        <v>10</v>
      </c>
      <c r="I12" s="23"/>
      <c r="J12" s="19">
        <f>SUMIF(Table1171921232527[موضوع],Table226810121416182022242628[[#This Row],[موضوع]],Table1171921232527[مقدار به دقیقه])</f>
        <v>0</v>
      </c>
      <c r="K12" s="31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13" spans="1:11">
      <c r="A13" s="35"/>
      <c r="B13" s="35"/>
      <c r="C13" s="8" t="str">
        <f t="shared" si="0"/>
        <v/>
      </c>
      <c r="D13" s="7"/>
      <c r="E13" s="41"/>
      <c r="F13" s="37" t="str">
        <f t="shared" ref="F13:F39" si="1">IF(OR(A13="",B13=""),"",MOD(B13-A13,1))</f>
        <v/>
      </c>
      <c r="H13" s="16" t="s">
        <v>11</v>
      </c>
      <c r="I13" s="24"/>
      <c r="J13" s="20">
        <f>SUMIF(Table1171921232527[موضوع],Table226810121416182022242628[[#This Row],[موضوع]],Table1171921232527[مقدار به دقیقه])</f>
        <v>0</v>
      </c>
      <c r="K13" s="32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14" spans="1:11">
      <c r="A14" s="34"/>
      <c r="B14" s="34"/>
      <c r="C14" s="5" t="str">
        <f t="shared" si="0"/>
        <v/>
      </c>
      <c r="D14" s="4"/>
      <c r="E14" s="40"/>
      <c r="F14" s="36" t="str">
        <f t="shared" si="1"/>
        <v/>
      </c>
      <c r="H14" s="15" t="s">
        <v>12</v>
      </c>
      <c r="I14" s="23"/>
      <c r="J14" s="27">
        <f>SUMIF(Table1171921232527[موضوع],Table226810121416182022242628[[#This Row],[موضوع]],Table1171921232527[مقدار به دقیقه])</f>
        <v>0</v>
      </c>
      <c r="K14" s="31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15" spans="1:11">
      <c r="A15" s="35"/>
      <c r="B15" s="35"/>
      <c r="C15" s="8" t="str">
        <f t="shared" si="0"/>
        <v/>
      </c>
      <c r="D15" s="7"/>
      <c r="E15" s="41"/>
      <c r="F15" s="37" t="str">
        <f t="shared" si="1"/>
        <v/>
      </c>
      <c r="H15" s="16" t="s">
        <v>13</v>
      </c>
      <c r="I15" s="24"/>
      <c r="J15" s="26">
        <f>SUMIF(Table1171921232527[موضوع],Table226810121416182022242628[[#This Row],[موضوع]],Table1171921232527[مقدار به دقیقه])</f>
        <v>0</v>
      </c>
      <c r="K15" s="32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16" spans="1:11">
      <c r="A16" s="34"/>
      <c r="B16" s="34"/>
      <c r="C16" s="5" t="str">
        <f t="shared" si="0"/>
        <v/>
      </c>
      <c r="D16" s="4"/>
      <c r="E16" s="40"/>
      <c r="F16" s="36" t="str">
        <f t="shared" si="1"/>
        <v/>
      </c>
      <c r="H16" s="15" t="s">
        <v>14</v>
      </c>
      <c r="I16" s="23"/>
      <c r="J16" s="19">
        <f>SUMIF(Table1171921232527[موضوع],Table226810121416182022242628[[#This Row],[موضوع]],Table1171921232527[مقدار به دقیقه])</f>
        <v>0</v>
      </c>
      <c r="K16" s="31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17" spans="1:11">
      <c r="A17" s="35"/>
      <c r="B17" s="35"/>
      <c r="C17" s="8" t="str">
        <f t="shared" si="0"/>
        <v/>
      </c>
      <c r="D17" s="7"/>
      <c r="E17" s="41"/>
      <c r="F17" s="37" t="str">
        <f t="shared" si="1"/>
        <v/>
      </c>
      <c r="H17" s="16" t="s">
        <v>22</v>
      </c>
      <c r="I17" s="24"/>
      <c r="J17" s="20">
        <f>SUMIF(Table1171921232527[موضوع],Table226810121416182022242628[[#This Row],[موضوع]],Table1171921232527[مقدار به دقیقه])</f>
        <v>0</v>
      </c>
      <c r="K17" s="32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18" spans="1:11">
      <c r="A18" s="34"/>
      <c r="B18" s="34"/>
      <c r="C18" s="5" t="str">
        <f t="shared" si="0"/>
        <v/>
      </c>
      <c r="D18" s="4"/>
      <c r="E18" s="40"/>
      <c r="F18" s="36" t="str">
        <f t="shared" si="1"/>
        <v/>
      </c>
      <c r="H18" s="17" t="s">
        <v>23</v>
      </c>
      <c r="I18" s="25"/>
      <c r="J18" s="21">
        <f>SUMIF(Table1171921232527[موضوع],Table226810121416182022242628[[#This Row],[موضوع]],Table1171921232527[مقدار به دقیقه])</f>
        <v>0</v>
      </c>
      <c r="K18" s="31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19" spans="1:11">
      <c r="A19" s="35"/>
      <c r="B19" s="35"/>
      <c r="C19" s="8" t="str">
        <f t="shared" si="0"/>
        <v/>
      </c>
      <c r="D19" s="7"/>
      <c r="E19" s="41"/>
      <c r="F19" s="37" t="str">
        <f t="shared" si="1"/>
        <v/>
      </c>
      <c r="H19" s="43" t="s">
        <v>37</v>
      </c>
      <c r="I19" s="44"/>
      <c r="J19" s="45">
        <f>SUMIF(Table1171921232527[موضوع],Table226810121416182022242628[[#This Row],[موضوع]],Table1171921232527[مقدار به دقیقه])</f>
        <v>0</v>
      </c>
      <c r="K19" s="42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20" spans="1:11">
      <c r="A20" s="34"/>
      <c r="B20" s="34"/>
      <c r="C20" s="5" t="str">
        <f t="shared" si="0"/>
        <v/>
      </c>
      <c r="D20" s="4"/>
      <c r="E20" s="40"/>
      <c r="F20" s="36" t="str">
        <f t="shared" si="1"/>
        <v/>
      </c>
      <c r="H20" s="21" t="s">
        <v>38</v>
      </c>
      <c r="I20" s="25"/>
      <c r="J20" s="17">
        <f>SUMIF(Table1171921232527[موضوع],Table226810121416182022242628[[#This Row],[موضوع]],Table1171921232527[مقدار به دقیقه])</f>
        <v>0</v>
      </c>
      <c r="K20" s="42">
        <f>IF( OR(Table226810121416182022242628[[#This Row],[مقدار فعالیت]]=0,Table226810121416182022242628[[#This Row],[فعالیت پیش بینی شده]]=0),0,Table226810121416182022242628[[#This Row],[مقدار فعالیت]]-Table226810121416182022242628[[#This Row],[فعالیت پیش بینی شده]])</f>
        <v>0</v>
      </c>
    </row>
    <row r="21" spans="1:11" ht="22.5">
      <c r="A21" s="35"/>
      <c r="B21" s="35"/>
      <c r="C21" s="8" t="str">
        <f t="shared" si="0"/>
        <v/>
      </c>
      <c r="D21" s="7"/>
      <c r="E21" s="41"/>
      <c r="F21" s="37" t="str">
        <f t="shared" si="1"/>
        <v/>
      </c>
    </row>
    <row r="22" spans="1:11" ht="22.5">
      <c r="A22" s="34"/>
      <c r="B22" s="34"/>
      <c r="C22" s="5" t="str">
        <f t="shared" si="0"/>
        <v/>
      </c>
      <c r="D22" s="4"/>
      <c r="E22" s="40"/>
      <c r="F22" s="36" t="str">
        <f t="shared" si="1"/>
        <v/>
      </c>
    </row>
    <row r="23" spans="1:11" ht="22.5">
      <c r="A23" s="35"/>
      <c r="B23" s="35"/>
      <c r="C23" s="8" t="str">
        <f t="shared" si="0"/>
        <v/>
      </c>
      <c r="D23" s="7"/>
      <c r="E23" s="41"/>
      <c r="F23" s="37" t="str">
        <f t="shared" si="1"/>
        <v/>
      </c>
    </row>
    <row r="24" spans="1:11" ht="22.5">
      <c r="A24" s="34"/>
      <c r="B24" s="34"/>
      <c r="C24" s="5" t="str">
        <f t="shared" si="0"/>
        <v/>
      </c>
      <c r="D24" s="4"/>
      <c r="E24" s="40"/>
      <c r="F24" s="36" t="str">
        <f t="shared" si="1"/>
        <v/>
      </c>
    </row>
    <row r="25" spans="1:11" ht="22.5">
      <c r="A25" s="35"/>
      <c r="B25" s="35"/>
      <c r="C25" s="8" t="str">
        <f t="shared" si="0"/>
        <v/>
      </c>
      <c r="D25" s="7"/>
      <c r="E25" s="41"/>
      <c r="F25" s="37" t="str">
        <f t="shared" si="1"/>
        <v/>
      </c>
    </row>
    <row r="26" spans="1:11" ht="22.5">
      <c r="A26" s="34"/>
      <c r="B26" s="34"/>
      <c r="C26" s="5" t="str">
        <f t="shared" si="0"/>
        <v/>
      </c>
      <c r="D26" s="4"/>
      <c r="E26" s="40"/>
      <c r="F26" s="36" t="str">
        <f t="shared" si="1"/>
        <v/>
      </c>
    </row>
    <row r="27" spans="1:11" ht="22.5">
      <c r="A27" s="35"/>
      <c r="B27" s="35"/>
      <c r="C27" s="8" t="str">
        <f t="shared" si="0"/>
        <v/>
      </c>
      <c r="D27" s="7"/>
      <c r="E27" s="41"/>
      <c r="F27" s="37" t="str">
        <f t="shared" si="1"/>
        <v/>
      </c>
    </row>
    <row r="28" spans="1:11" ht="22.5">
      <c r="A28" s="34"/>
      <c r="B28" s="34"/>
      <c r="C28" s="5" t="str">
        <f t="shared" si="0"/>
        <v/>
      </c>
      <c r="D28" s="4"/>
      <c r="E28" s="40"/>
      <c r="F28" s="36" t="str">
        <f t="shared" si="1"/>
        <v/>
      </c>
    </row>
    <row r="29" spans="1:11" ht="22.5">
      <c r="A29" s="35"/>
      <c r="B29" s="35"/>
      <c r="C29" s="8" t="str">
        <f t="shared" si="0"/>
        <v/>
      </c>
      <c r="D29" s="7"/>
      <c r="E29" s="41"/>
      <c r="F29" s="37" t="str">
        <f t="shared" si="1"/>
        <v/>
      </c>
    </row>
    <row r="30" spans="1:11" ht="22.5">
      <c r="A30" s="34"/>
      <c r="B30" s="34"/>
      <c r="C30" s="5" t="str">
        <f t="shared" si="0"/>
        <v/>
      </c>
      <c r="D30" s="4"/>
      <c r="E30" s="40"/>
      <c r="F30" s="36" t="str">
        <f t="shared" si="1"/>
        <v/>
      </c>
    </row>
    <row r="31" spans="1:11">
      <c r="A31" s="35"/>
      <c r="B31" s="35"/>
      <c r="C31" s="8" t="str">
        <f t="shared" si="0"/>
        <v/>
      </c>
      <c r="D31" s="7"/>
      <c r="E31" s="41"/>
      <c r="F31" s="37" t="str">
        <f t="shared" si="1"/>
        <v/>
      </c>
    </row>
    <row r="32" spans="1:11">
      <c r="A32" s="34"/>
      <c r="B32" s="34"/>
      <c r="C32" s="5" t="str">
        <f t="shared" si="0"/>
        <v/>
      </c>
      <c r="D32" s="4"/>
      <c r="E32" s="40"/>
      <c r="F32" s="36" t="str">
        <f t="shared" si="1"/>
        <v/>
      </c>
    </row>
    <row r="33" spans="1:6">
      <c r="A33" s="35"/>
      <c r="B33" s="35"/>
      <c r="C33" s="8" t="str">
        <f t="shared" si="0"/>
        <v/>
      </c>
      <c r="D33" s="7"/>
      <c r="E33" s="41"/>
      <c r="F33" s="37" t="str">
        <f t="shared" si="1"/>
        <v/>
      </c>
    </row>
    <row r="34" spans="1:6">
      <c r="A34" s="34"/>
      <c r="B34" s="34"/>
      <c r="C34" s="5" t="str">
        <f t="shared" si="0"/>
        <v/>
      </c>
      <c r="D34" s="4"/>
      <c r="E34" s="6"/>
      <c r="F34" s="36" t="str">
        <f t="shared" si="1"/>
        <v/>
      </c>
    </row>
    <row r="35" spans="1:6">
      <c r="A35" s="35"/>
      <c r="B35" s="35"/>
      <c r="C35" s="8" t="str">
        <f t="shared" si="0"/>
        <v/>
      </c>
      <c r="D35" s="7"/>
      <c r="E35" s="9"/>
      <c r="F35" s="37" t="str">
        <f t="shared" si="1"/>
        <v/>
      </c>
    </row>
    <row r="36" spans="1:6">
      <c r="A36" s="34"/>
      <c r="B36" s="34"/>
      <c r="C36" s="5" t="str">
        <f t="shared" si="0"/>
        <v/>
      </c>
      <c r="D36" s="4"/>
      <c r="E36" s="6"/>
      <c r="F36" s="36" t="str">
        <f t="shared" si="1"/>
        <v/>
      </c>
    </row>
    <row r="37" spans="1:6">
      <c r="A37" s="35"/>
      <c r="B37" s="35"/>
      <c r="C37" s="8" t="str">
        <f t="shared" si="0"/>
        <v/>
      </c>
      <c r="D37" s="7"/>
      <c r="E37" s="9"/>
      <c r="F37" s="37" t="str">
        <f t="shared" si="1"/>
        <v/>
      </c>
    </row>
    <row r="38" spans="1:6">
      <c r="A38" s="34"/>
      <c r="B38" s="34"/>
      <c r="C38" s="5" t="str">
        <f t="shared" si="0"/>
        <v/>
      </c>
      <c r="D38" s="4"/>
      <c r="E38" s="6"/>
      <c r="F38" s="36" t="str">
        <f t="shared" si="1"/>
        <v/>
      </c>
    </row>
    <row r="39" spans="1:6">
      <c r="A39" s="35"/>
      <c r="B39" s="35"/>
      <c r="C39" s="8" t="str">
        <f t="shared" si="0"/>
        <v/>
      </c>
      <c r="D39" s="7"/>
      <c r="E39" s="9"/>
      <c r="F39" s="37" t="str">
        <f t="shared" si="1"/>
        <v/>
      </c>
    </row>
  </sheetData>
  <sheetProtection algorithmName="SHA-512" hashValue="XRcfr8YXTk5CsEndk1Tv9iiJnj4IIojn41Z9s7dswNpzzD86oLV9AHe9zWb5tNYUk1U+9D2ullBhmN/x0o/Iyw==" saltValue="dmWhIXxI9bg1AKQtPOW3fQ==" spinCount="100000" sheet="1" objects="1" scenarios="1"/>
  <mergeCells count="3">
    <mergeCell ref="C5:D7"/>
    <mergeCell ref="A8:B8"/>
    <mergeCell ref="C8:F8"/>
  </mergeCells>
  <phoneticPr fontId="4" type="noConversion"/>
  <conditionalFormatting sqref="K8:K20">
    <cfRule type="cellIs" dxfId="26" priority="1" operator="equal">
      <formula>0</formula>
    </cfRule>
    <cfRule type="cellIs" dxfId="25" priority="2" operator="lessThan">
      <formula>0</formula>
    </cfRule>
    <cfRule type="cellIs" dxfId="24" priority="3" operator="greaterThan">
      <formula>0</formula>
    </cfRule>
  </conditionalFormatting>
  <dataValidations count="1">
    <dataValidation type="list" allowBlank="1" showInputMessage="1" showErrorMessage="1" sqref="D10:D39" xr:uid="{AB60ED09-DF71-4D64-B689-FA33420E27DB}">
      <formula1>$H$8:$H$20</formula1>
    </dataValidation>
  </dataValidations>
  <pageMargins left="0.7" right="0.7" top="0.75" bottom="0.75" header="0.3" footer="0.3"/>
  <pageSetup orientation="portrait" horizontalDpi="1200" verticalDpi="1200" r:id="rId1"/>
  <drawing r:id="rId2"/>
  <picture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9EB2-F33D-469A-8872-5E1D3898E2D3}">
  <dimension ref="A5:K39"/>
  <sheetViews>
    <sheetView showGridLines="0" rightToLeft="1" topLeftCell="B1" zoomScaleNormal="100" workbookViewId="0">
      <selection activeCell="D10" sqref="D10"/>
    </sheetView>
  </sheetViews>
  <sheetFormatPr defaultRowHeight="16.5"/>
  <cols>
    <col min="1" max="1" width="11.625" customWidth="1"/>
    <col min="2" max="2" width="16" customWidth="1"/>
    <col min="3" max="3" width="16.25" customWidth="1"/>
    <col min="4" max="4" width="26.375" customWidth="1"/>
    <col min="5" max="5" width="35.125" customWidth="1"/>
    <col min="6" max="6" width="14.375" customWidth="1"/>
    <col min="7" max="7" width="4.375" customWidth="1"/>
    <col min="8" max="8" width="17.375" customWidth="1"/>
    <col min="9" max="9" width="16.375" customWidth="1"/>
    <col min="10" max="10" width="20.125" customWidth="1"/>
    <col min="11" max="11" width="26.75" customWidth="1"/>
  </cols>
  <sheetData>
    <row r="5" spans="1:11">
      <c r="C5" s="57" t="s">
        <v>24</v>
      </c>
      <c r="D5" s="58"/>
    </row>
    <row r="6" spans="1:11">
      <c r="C6" s="58"/>
      <c r="D6" s="58"/>
      <c r="E6" s="3"/>
      <c r="H6" s="3"/>
    </row>
    <row r="7" spans="1:11" ht="26.25" customHeight="1">
      <c r="C7" s="58"/>
      <c r="D7" s="58"/>
      <c r="H7" s="46" t="s">
        <v>3</v>
      </c>
      <c r="I7" s="47" t="s">
        <v>16</v>
      </c>
      <c r="J7" s="48" t="s">
        <v>15</v>
      </c>
      <c r="K7" s="49" t="s">
        <v>32</v>
      </c>
    </row>
    <row r="8" spans="1:11">
      <c r="A8" s="55" t="s">
        <v>25</v>
      </c>
      <c r="B8" s="55"/>
      <c r="C8" s="56" t="s">
        <v>5</v>
      </c>
      <c r="D8" s="56"/>
      <c r="E8" s="56"/>
      <c r="F8" s="56"/>
      <c r="H8" s="15" t="s">
        <v>6</v>
      </c>
      <c r="I8" s="23"/>
      <c r="J8" s="19">
        <f>SUMIF(Table117192123252725791113[موضوع],Table226810121416182022242628468101214[[#This Row],[موضوع]],Table117192123252725791113[مقدار به دقیقه])</f>
        <v>0</v>
      </c>
      <c r="K8" s="31">
        <f>IF( OR(Table226810121416182022242628468101214[[#This Row],[مقدار فعالیت]]=0,Table226810121416182022242628468101214[[#This Row],[فعالیت پیش بینی شده]]=0),0,Table226810121416182022242628468101214[[#This Row],[مقدار فعالیت]]-Table226810121416182022242628468101214[[#This Row],[فعالیت پیش بینی شده]])</f>
        <v>0</v>
      </c>
    </row>
    <row r="9" spans="1:11">
      <c r="A9" s="22" t="s">
        <v>36</v>
      </c>
      <c r="B9" s="22" t="s">
        <v>34</v>
      </c>
      <c r="C9" s="22" t="s">
        <v>2</v>
      </c>
      <c r="D9" s="22" t="s">
        <v>3</v>
      </c>
      <c r="E9" s="22" t="s">
        <v>4</v>
      </c>
      <c r="F9" s="33" t="s">
        <v>35</v>
      </c>
      <c r="H9" s="16" t="s">
        <v>7</v>
      </c>
      <c r="I9" s="24"/>
      <c r="J9" s="20">
        <f>SUMIF(Table117192123252725791113[موضوع],Table226810121416182022242628468101214[[#This Row],[موضوع]],Table117192123252725791113[مقدار به دقیقه])</f>
        <v>0</v>
      </c>
      <c r="K9" s="32">
        <f>IF( OR(Table226810121416182022242628468101214[[#This Row],[مقدار فعالیت]]=0,Table226810121416182022242628468101214[[#This Row],[فعالیت پیش بینی شده]]=0),0,Table226810121416182022242628468101214[[#This Row],[مقدار فعالیت]]-Table226810121416182022242628468101214[[#This Row],[فعالیت پیش بینی شده]])</f>
        <v>0</v>
      </c>
    </row>
    <row r="10" spans="1:11">
      <c r="A10" s="34"/>
      <c r="B10" s="34"/>
      <c r="C10" s="5" t="str">
        <f t="shared" ref="C10:C39" si="0">IF(OR(A10="",B10=""),"",IF(B10&gt;=A10,(B10-A10)*24*60,(B10-A10+1)*24*60))</f>
        <v/>
      </c>
      <c r="D10" s="4"/>
      <c r="E10" s="6" t="s">
        <v>21</v>
      </c>
      <c r="F10" s="38" t="str">
        <f t="shared" ref="F10:F39" si="1">IF(OR(A10="",B10=""),"",MOD(B10-A10,1))</f>
        <v/>
      </c>
      <c r="H10" s="15" t="s">
        <v>8</v>
      </c>
      <c r="I10" s="23"/>
      <c r="J10" s="19">
        <f>SUMIF(Table117192123252725791113[موضوع],Table226810121416182022242628468101214[[#This Row],[موضوع]],Table117192123252725791113[مقدار به دقیقه])</f>
        <v>0</v>
      </c>
      <c r="K10" s="31">
        <f>IF( OR(Table226810121416182022242628468101214[[#This Row],[مقدار فعالیت]]=0,Table226810121416182022242628468101214[[#This Row],[فعالیت پیش بینی شده]]=0),0,Table226810121416182022242628468101214[[#This Row],[مقدار فعالیت]]-Table226810121416182022242628468101214[[#This Row],[فعالیت پیش بینی شده]])</f>
        <v>0</v>
      </c>
    </row>
    <row r="11" spans="1:11">
      <c r="A11" s="35"/>
      <c r="B11" s="35"/>
      <c r="C11" s="8" t="str">
        <f t="shared" si="0"/>
        <v/>
      </c>
      <c r="D11" s="7"/>
      <c r="E11" s="9"/>
      <c r="F11" s="39" t="str">
        <f t="shared" si="1"/>
        <v/>
      </c>
      <c r="H11" s="16" t="s">
        <v>9</v>
      </c>
      <c r="I11" s="24"/>
      <c r="J11" s="20">
        <f>SUMIF(Table117192123252725791113[موضوع],Table226810121416182022242628468101214[[#This Row],[موضوع]],Table117192123252725791113[مقدار به دقیقه])</f>
        <v>0</v>
      </c>
      <c r="K11" s="32">
        <f>IF( OR(Table226810121416182022242628468101214[[#This Row],[مقدار فعالیت]]=0,Table226810121416182022242628468101214[[#This Row],[فعالیت پیش بینی شده]]=0),0,Table226810121416182022242628468101214[[#This Row],[مقدار فعالیت]]-Table226810121416182022242628468101214[[#This Row],[فعالیت پیش بینی شده]])</f>
        <v>0</v>
      </c>
    </row>
    <row r="12" spans="1:11">
      <c r="A12" s="34"/>
      <c r="B12" s="34"/>
      <c r="C12" s="5" t="str">
        <f t="shared" si="0"/>
        <v/>
      </c>
      <c r="D12" s="4"/>
      <c r="E12" s="6"/>
      <c r="F12" s="38" t="str">
        <f t="shared" si="1"/>
        <v/>
      </c>
      <c r="H12" s="15" t="s">
        <v>10</v>
      </c>
      <c r="I12" s="23"/>
      <c r="J12" s="19">
        <f>SUMIF(Table117192123252725791113[موضوع],Table226810121416182022242628468101214[[#This Row],[موضوع]],Table117192123252725791113[مقدار به دقیقه])</f>
        <v>0</v>
      </c>
      <c r="K12" s="31">
        <f>IF( OR(Table226810121416182022242628468101214[[#This Row],[مقدار فعالیت]]=0,Table226810121416182022242628468101214[[#This Row],[فعالیت پیش بینی شده]]=0),0,Table226810121416182022242628468101214[[#This Row],[مقدار فعالیت]]-Table226810121416182022242628468101214[[#This Row],[فعالیت پیش بینی شده]])</f>
        <v>0</v>
      </c>
    </row>
    <row r="13" spans="1:11">
      <c r="A13" s="35"/>
      <c r="B13" s="35"/>
      <c r="C13" s="8" t="str">
        <f t="shared" si="0"/>
        <v/>
      </c>
      <c r="D13" s="7"/>
      <c r="E13" s="9"/>
      <c r="F13" s="39" t="str">
        <f t="shared" si="1"/>
        <v/>
      </c>
      <c r="H13" s="16" t="s">
        <v>11</v>
      </c>
      <c r="I13" s="24"/>
      <c r="J13" s="20">
        <f>SUMIF(Table117192123252725791113[موضوع],Table226810121416182022242628468101214[[#This Row],[موضوع]],Table117192123252725791113[مقدار به دقیقه])</f>
        <v>0</v>
      </c>
      <c r="K13" s="32">
        <f>IF( OR(Table226810121416182022242628468101214[[#This Row],[مقدار فعالیت]]=0,Table226810121416182022242628468101214[[#This Row],[فعالیت پیش بینی شده]]=0),0,Table226810121416182022242628468101214[[#This Row],[مقدار فعالیت]]-Table226810121416182022242628468101214[[#This Row],[فعالیت پیش بینی شده]])</f>
        <v>0</v>
      </c>
    </row>
    <row r="14" spans="1:11">
      <c r="A14" s="34"/>
      <c r="B14" s="34"/>
      <c r="C14" s="5" t="str">
        <f t="shared" si="0"/>
        <v/>
      </c>
      <c r="D14" s="4"/>
      <c r="E14" s="6"/>
      <c r="F14" s="38" t="str">
        <f t="shared" si="1"/>
        <v/>
      </c>
      <c r="H14" s="15" t="s">
        <v>12</v>
      </c>
      <c r="I14" s="23"/>
      <c r="J14" s="27">
        <f>SUMIF(Table117192123252725791113[موضوع],Table226810121416182022242628468101214[[#This Row],[موضوع]],Table117192123252725791113[مقدار به دقیقه])</f>
        <v>0</v>
      </c>
      <c r="K14" s="31">
        <f>IF( OR(Table226810121416182022242628468101214[[#This Row],[مقدار فعالیت]]=0,Table226810121416182022242628468101214[[#This Row],[فعالیت پیش بینی شده]]=0),0,Table226810121416182022242628468101214[[#This Row],[مقدار فعالیت]]-Table226810121416182022242628468101214[[#This Row],[فعالیت پیش بینی شده]])</f>
        <v>0</v>
      </c>
    </row>
    <row r="15" spans="1:11">
      <c r="A15" s="35"/>
      <c r="B15" s="35"/>
      <c r="C15" s="8" t="str">
        <f t="shared" si="0"/>
        <v/>
      </c>
      <c r="D15" s="7"/>
      <c r="E15" s="9"/>
      <c r="F15" s="39" t="str">
        <f t="shared" si="1"/>
        <v/>
      </c>
      <c r="H15" s="16" t="s">
        <v>13</v>
      </c>
      <c r="I15" s="24"/>
      <c r="J15" s="26">
        <f>SUMIF(Table117192123252725791113[موضوع],Table226810121416182022242628468101214[[#This Row],[موضوع]],Table117192123252725791113[مقدار به دقیقه])</f>
        <v>0</v>
      </c>
      <c r="K15" s="32">
        <f>IF( OR(Table226810121416182022242628468101214[[#This Row],[مقدار فعالیت]]=0,Table226810121416182022242628468101214[[#This Row],[فعالیت پیش بینی شده]]=0),0,Table226810121416182022242628468101214[[#This Row],[مقدار فعالیت]]-Table226810121416182022242628468101214[[#This Row],[فعالیت پیش بینی شده]])</f>
        <v>0</v>
      </c>
    </row>
    <row r="16" spans="1:11">
      <c r="A16" s="34"/>
      <c r="B16" s="34"/>
      <c r="C16" s="5" t="str">
        <f t="shared" si="0"/>
        <v/>
      </c>
      <c r="D16" s="4"/>
      <c r="E16" s="6"/>
      <c r="F16" s="38" t="str">
        <f t="shared" si="1"/>
        <v/>
      </c>
      <c r="H16" s="15" t="s">
        <v>14</v>
      </c>
      <c r="I16" s="23"/>
      <c r="J16" s="19">
        <f>SUMIF(Table117192123252725791113[موضوع],Table226810121416182022242628468101214[[#This Row],[موضوع]],Table117192123252725791113[مقدار به دقیقه])</f>
        <v>0</v>
      </c>
      <c r="K16" s="31">
        <f>IF( OR(Table226810121416182022242628468101214[[#This Row],[مقدار فعالیت]]=0,Table226810121416182022242628468101214[[#This Row],[فعالیت پیش بینی شده]]=0),0,Table226810121416182022242628468101214[[#This Row],[مقدار فعالیت]]-Table226810121416182022242628468101214[[#This Row],[فعالیت پیش بینی شده]])</f>
        <v>0</v>
      </c>
    </row>
    <row r="17" spans="1:11">
      <c r="A17" s="35"/>
      <c r="B17" s="35"/>
      <c r="C17" s="8" t="str">
        <f t="shared" si="0"/>
        <v/>
      </c>
      <c r="D17" s="7"/>
      <c r="E17" s="9"/>
      <c r="F17" s="39" t="str">
        <f t="shared" si="1"/>
        <v/>
      </c>
      <c r="H17" s="16" t="s">
        <v>22</v>
      </c>
      <c r="I17" s="24"/>
      <c r="J17" s="20">
        <f>SUMIF(Table117192123252725791113[موضوع],Table226810121416182022242628468101214[[#This Row],[موضوع]],Table117192123252725791113[مقدار به دقیقه])</f>
        <v>0</v>
      </c>
      <c r="K17" s="32">
        <f>IF( OR(Table226810121416182022242628468101214[[#This Row],[مقدار فعالیت]]=0,Table226810121416182022242628468101214[[#This Row],[فعالیت پیش بینی شده]]=0),0,Table226810121416182022242628468101214[[#This Row],[مقدار فعالیت]]-Table226810121416182022242628468101214[[#This Row],[فعالیت پیش بینی شده]])</f>
        <v>0</v>
      </c>
    </row>
    <row r="18" spans="1:11">
      <c r="A18" s="34"/>
      <c r="B18" s="34"/>
      <c r="C18" s="5" t="str">
        <f t="shared" si="0"/>
        <v/>
      </c>
      <c r="D18" s="4"/>
      <c r="E18" s="6"/>
      <c r="F18" s="38" t="str">
        <f t="shared" si="1"/>
        <v/>
      </c>
      <c r="H18" s="17" t="s">
        <v>23</v>
      </c>
      <c r="I18" s="25"/>
      <c r="J18" s="21">
        <f>SUMIF(Table117192123252725791113[موضوع],Table226810121416182022242628468101214[[#This Row],[موضوع]],Table117192123252725791113[مقدار به دقیقه])</f>
        <v>0</v>
      </c>
      <c r="K18" s="31">
        <f>IF( OR(Table226810121416182022242628468101214[[#This Row],[مقدار فعالیت]]=0,Table226810121416182022242628468101214[[#This Row],[فعالیت پیش بینی شده]]=0),0,Table226810121416182022242628468101214[[#This Row],[مقدار فعالیت]]-Table226810121416182022242628468101214[[#This Row],[فعالیت پیش بینی شده]])</f>
        <v>0</v>
      </c>
    </row>
    <row r="19" spans="1:11" ht="22.5">
      <c r="A19" s="35"/>
      <c r="B19" s="35"/>
      <c r="C19" s="8" t="str">
        <f t="shared" si="0"/>
        <v/>
      </c>
      <c r="D19" s="7"/>
      <c r="E19" s="9"/>
      <c r="F19" s="39" t="str">
        <f t="shared" si="1"/>
        <v/>
      </c>
    </row>
    <row r="20" spans="1:11" ht="22.5">
      <c r="A20" s="34"/>
      <c r="B20" s="34"/>
      <c r="C20" s="5" t="str">
        <f t="shared" si="0"/>
        <v/>
      </c>
      <c r="D20" s="4"/>
      <c r="E20" s="6"/>
      <c r="F20" s="38" t="str">
        <f t="shared" si="1"/>
        <v/>
      </c>
    </row>
    <row r="21" spans="1:11" ht="22.5">
      <c r="A21" s="35"/>
      <c r="B21" s="35"/>
      <c r="C21" s="8" t="str">
        <f t="shared" si="0"/>
        <v/>
      </c>
      <c r="D21" s="7"/>
      <c r="E21" s="9"/>
      <c r="F21" s="39" t="str">
        <f t="shared" si="1"/>
        <v/>
      </c>
    </row>
    <row r="22" spans="1:11" ht="22.5">
      <c r="A22" s="34"/>
      <c r="B22" s="34"/>
      <c r="C22" s="5" t="str">
        <f t="shared" si="0"/>
        <v/>
      </c>
      <c r="D22" s="4"/>
      <c r="E22" s="6"/>
      <c r="F22" s="38" t="str">
        <f t="shared" si="1"/>
        <v/>
      </c>
    </row>
    <row r="23" spans="1:11" ht="22.5">
      <c r="A23" s="35"/>
      <c r="B23" s="35"/>
      <c r="C23" s="8" t="str">
        <f t="shared" si="0"/>
        <v/>
      </c>
      <c r="D23" s="7"/>
      <c r="E23" s="9"/>
      <c r="F23" s="39" t="str">
        <f t="shared" si="1"/>
        <v/>
      </c>
    </row>
    <row r="24" spans="1:11" ht="22.5">
      <c r="A24" s="34"/>
      <c r="B24" s="34"/>
      <c r="C24" s="5" t="str">
        <f t="shared" si="0"/>
        <v/>
      </c>
      <c r="D24" s="4"/>
      <c r="E24" s="6"/>
      <c r="F24" s="38" t="str">
        <f t="shared" si="1"/>
        <v/>
      </c>
    </row>
    <row r="25" spans="1:11" ht="22.5">
      <c r="A25" s="35"/>
      <c r="B25" s="35"/>
      <c r="C25" s="8" t="str">
        <f t="shared" si="0"/>
        <v/>
      </c>
      <c r="D25" s="7"/>
      <c r="E25" s="9"/>
      <c r="F25" s="39" t="str">
        <f t="shared" si="1"/>
        <v/>
      </c>
    </row>
    <row r="26" spans="1:11">
      <c r="A26" s="34"/>
      <c r="B26" s="34"/>
      <c r="C26" s="5" t="str">
        <f t="shared" si="0"/>
        <v/>
      </c>
      <c r="D26" s="4"/>
      <c r="E26" s="6"/>
      <c r="F26" s="38" t="str">
        <f t="shared" si="1"/>
        <v/>
      </c>
    </row>
    <row r="27" spans="1:11">
      <c r="A27" s="35"/>
      <c r="B27" s="35"/>
      <c r="C27" s="8" t="str">
        <f t="shared" si="0"/>
        <v/>
      </c>
      <c r="D27" s="7"/>
      <c r="E27" s="9"/>
      <c r="F27" s="39" t="str">
        <f t="shared" si="1"/>
        <v/>
      </c>
    </row>
    <row r="28" spans="1:11">
      <c r="A28" s="34"/>
      <c r="B28" s="34"/>
      <c r="C28" s="5" t="str">
        <f t="shared" si="0"/>
        <v/>
      </c>
      <c r="D28" s="4"/>
      <c r="E28" s="6"/>
      <c r="F28" s="38" t="str">
        <f t="shared" si="1"/>
        <v/>
      </c>
    </row>
    <row r="29" spans="1:11">
      <c r="A29" s="35"/>
      <c r="B29" s="35"/>
      <c r="C29" s="8" t="str">
        <f t="shared" si="0"/>
        <v/>
      </c>
      <c r="D29" s="7"/>
      <c r="E29" s="9"/>
      <c r="F29" s="39" t="str">
        <f t="shared" si="1"/>
        <v/>
      </c>
    </row>
    <row r="30" spans="1:11">
      <c r="A30" s="34"/>
      <c r="B30" s="34"/>
      <c r="C30" s="5" t="str">
        <f t="shared" si="0"/>
        <v/>
      </c>
      <c r="D30" s="4"/>
      <c r="E30" s="6"/>
      <c r="F30" s="38" t="str">
        <f t="shared" si="1"/>
        <v/>
      </c>
    </row>
    <row r="31" spans="1:11">
      <c r="A31" s="35"/>
      <c r="B31" s="35"/>
      <c r="C31" s="8" t="str">
        <f t="shared" si="0"/>
        <v/>
      </c>
      <c r="D31" s="7"/>
      <c r="E31" s="9"/>
      <c r="F31" s="39" t="str">
        <f t="shared" si="1"/>
        <v/>
      </c>
    </row>
    <row r="32" spans="1:11">
      <c r="A32" s="34"/>
      <c r="B32" s="34"/>
      <c r="C32" s="5" t="str">
        <f t="shared" si="0"/>
        <v/>
      </c>
      <c r="D32" s="4"/>
      <c r="E32" s="6"/>
      <c r="F32" s="38" t="str">
        <f t="shared" si="1"/>
        <v/>
      </c>
    </row>
    <row r="33" spans="1:6">
      <c r="A33" s="35"/>
      <c r="B33" s="35"/>
      <c r="C33" s="8" t="str">
        <f t="shared" si="0"/>
        <v/>
      </c>
      <c r="D33" s="7"/>
      <c r="E33" s="9"/>
      <c r="F33" s="39" t="str">
        <f t="shared" si="1"/>
        <v/>
      </c>
    </row>
    <row r="34" spans="1:6">
      <c r="A34" s="34"/>
      <c r="B34" s="34"/>
      <c r="C34" s="5" t="str">
        <f t="shared" si="0"/>
        <v/>
      </c>
      <c r="D34" s="4"/>
      <c r="E34" s="6"/>
      <c r="F34" s="38" t="str">
        <f t="shared" si="1"/>
        <v/>
      </c>
    </row>
    <row r="35" spans="1:6">
      <c r="A35" s="35"/>
      <c r="B35" s="35"/>
      <c r="C35" s="8" t="str">
        <f t="shared" si="0"/>
        <v/>
      </c>
      <c r="D35" s="7"/>
      <c r="E35" s="9"/>
      <c r="F35" s="39" t="str">
        <f t="shared" si="1"/>
        <v/>
      </c>
    </row>
    <row r="36" spans="1:6">
      <c r="A36" s="34"/>
      <c r="B36" s="34"/>
      <c r="C36" s="5" t="str">
        <f t="shared" si="0"/>
        <v/>
      </c>
      <c r="D36" s="4"/>
      <c r="E36" s="6"/>
      <c r="F36" s="38" t="str">
        <f t="shared" si="1"/>
        <v/>
      </c>
    </row>
    <row r="37" spans="1:6">
      <c r="A37" s="35"/>
      <c r="B37" s="35"/>
      <c r="C37" s="8" t="str">
        <f t="shared" si="0"/>
        <v/>
      </c>
      <c r="D37" s="7"/>
      <c r="E37" s="9"/>
      <c r="F37" s="39" t="str">
        <f t="shared" si="1"/>
        <v/>
      </c>
    </row>
    <row r="38" spans="1:6">
      <c r="A38" s="34"/>
      <c r="B38" s="34"/>
      <c r="C38" s="5" t="str">
        <f t="shared" si="0"/>
        <v/>
      </c>
      <c r="D38" s="4"/>
      <c r="E38" s="6"/>
      <c r="F38" s="38" t="str">
        <f t="shared" si="1"/>
        <v/>
      </c>
    </row>
    <row r="39" spans="1:6">
      <c r="A39" s="35"/>
      <c r="B39" s="35"/>
      <c r="C39" s="8" t="str">
        <f t="shared" si="0"/>
        <v/>
      </c>
      <c r="D39" s="7"/>
      <c r="E39" s="9"/>
      <c r="F39" s="39" t="str">
        <f t="shared" si="1"/>
        <v/>
      </c>
    </row>
  </sheetData>
  <sheetProtection algorithmName="SHA-512" hashValue="XWwaIKl4ILISpKtXJtEWFsqS6dOD8273QhS5NvsVixKM+3C42nvG2cLdrHcAAOKB0c3SsP2LBd5EzOzm6Y7vNA==" saltValue="OJdbNdMEerqZGbTZLh5G/A==" spinCount="100000" sheet="1" objects="1" scenarios="1"/>
  <mergeCells count="3">
    <mergeCell ref="C5:D7"/>
    <mergeCell ref="A8:B8"/>
    <mergeCell ref="C8:F8"/>
  </mergeCells>
  <phoneticPr fontId="4" type="noConversion"/>
  <conditionalFormatting sqref="K8:K18">
    <cfRule type="cellIs" dxfId="23" priority="1" operator="equal">
      <formula>0</formula>
    </cfRule>
    <cfRule type="cellIs" dxfId="22" priority="2" operator="lessThan">
      <formula>0</formula>
    </cfRule>
    <cfRule type="cellIs" dxfId="21" priority="3" operator="greaterThan">
      <formula>0</formula>
    </cfRule>
    <cfRule type="cellIs" dxfId="20" priority="4" operator="greaterThan">
      <formula>0</formula>
    </cfRule>
  </conditionalFormatting>
  <pageMargins left="0.7" right="0.7" top="0.75" bottom="0.75" header="0.3" footer="0.3"/>
  <pageSetup orientation="portrait" horizontalDpi="1200" verticalDpi="1200" r:id="rId1"/>
  <drawing r:id="rId2"/>
  <picture r:id="rId3"/>
  <tableParts count="2"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E85AF1-BE97-4428-8629-67FEF64B1C17}">
          <x14:formula1>
            <xm:f>'داده ها'!$E$4:$E$14</xm:f>
          </x14:formula1>
          <xm:sqref>D10:D39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1815-DB77-4A42-8594-1187E8B2B370}">
  <dimension ref="A5:K39"/>
  <sheetViews>
    <sheetView showGridLines="0" rightToLeft="1" tabSelected="1" zoomScaleNormal="100" workbookViewId="0">
      <selection activeCell="E3" sqref="E3"/>
    </sheetView>
  </sheetViews>
  <sheetFormatPr defaultRowHeight="16.5"/>
  <cols>
    <col min="1" max="1" width="13" customWidth="1"/>
    <col min="2" max="2" width="16" customWidth="1"/>
    <col min="3" max="3" width="16.25" customWidth="1"/>
    <col min="4" max="4" width="26.375" customWidth="1"/>
    <col min="5" max="5" width="35.125" customWidth="1"/>
    <col min="6" max="6" width="13.625" customWidth="1"/>
    <col min="7" max="7" width="2.25" customWidth="1"/>
    <col min="8" max="8" width="17.375" customWidth="1"/>
    <col min="9" max="9" width="16.375" customWidth="1"/>
    <col min="10" max="10" width="20.125" customWidth="1"/>
    <col min="11" max="11" width="26.75" customWidth="1"/>
  </cols>
  <sheetData>
    <row r="5" spans="1:11">
      <c r="C5" s="57" t="s">
        <v>24</v>
      </c>
      <c r="D5" s="58"/>
    </row>
    <row r="6" spans="1:11">
      <c r="C6" s="58"/>
      <c r="D6" s="58"/>
      <c r="E6" s="3"/>
      <c r="H6" s="3"/>
    </row>
    <row r="7" spans="1:11" ht="29.25" customHeight="1">
      <c r="C7" s="58"/>
      <c r="D7" s="58"/>
      <c r="H7" s="46" t="s">
        <v>3</v>
      </c>
      <c r="I7" s="47" t="s">
        <v>16</v>
      </c>
      <c r="J7" s="48" t="s">
        <v>15</v>
      </c>
      <c r="K7" s="49" t="s">
        <v>32</v>
      </c>
    </row>
    <row r="8" spans="1:11">
      <c r="A8" s="55" t="s">
        <v>26</v>
      </c>
      <c r="B8" s="55"/>
      <c r="C8" s="56" t="s">
        <v>48</v>
      </c>
      <c r="D8" s="56"/>
      <c r="E8" s="56"/>
      <c r="F8" s="56"/>
      <c r="H8" s="15" t="s">
        <v>6</v>
      </c>
      <c r="I8" s="23"/>
      <c r="J8" s="19">
        <f>SUMIF(Table1171921232527257911[موضوع],Table2268101214161820222426284681012[[#This Row],[موضوع]],Table1171921232527257911[مقدار به دقیقه])</f>
        <v>390.00000000000006</v>
      </c>
      <c r="K8" s="31">
        <f>IF( OR(Table2268101214161820222426284681012[[#This Row],[مقدار فعالیت]]=0,Table2268101214161820222426284681012[[#This Row],[فعالیت پیش بینی شده]]=0),0,Table2268101214161820222426284681012[[#This Row],[مقدار فعالیت]]-Table2268101214161820222426284681012[[#This Row],[فعالیت پیش بینی شده]])</f>
        <v>0</v>
      </c>
    </row>
    <row r="9" spans="1:11">
      <c r="A9" s="22" t="s">
        <v>33</v>
      </c>
      <c r="B9" s="22" t="s">
        <v>34</v>
      </c>
      <c r="C9" s="22" t="s">
        <v>2</v>
      </c>
      <c r="D9" s="22" t="s">
        <v>3</v>
      </c>
      <c r="E9" s="22" t="s">
        <v>4</v>
      </c>
      <c r="F9" s="33" t="s">
        <v>35</v>
      </c>
      <c r="H9" s="16" t="s">
        <v>7</v>
      </c>
      <c r="I9" s="24"/>
      <c r="J9" s="20">
        <f>SUMIF(Table1171921232527257911[موضوع],Table2268101214161820222426284681012[[#This Row],[موضوع]],Table1171921232527257911[مقدار به دقیقه])</f>
        <v>149.99999999999994</v>
      </c>
      <c r="K9" s="32">
        <f>IF( OR(Table2268101214161820222426284681012[[#This Row],[مقدار فعالیت]]=0,Table2268101214161820222426284681012[[#This Row],[فعالیت پیش بینی شده]]=0),0,Table2268101214161820222426284681012[[#This Row],[مقدار فعالیت]]-Table2268101214161820222426284681012[[#This Row],[فعالیت پیش بینی شده]])</f>
        <v>0</v>
      </c>
    </row>
    <row r="10" spans="1:11">
      <c r="A10" s="34">
        <v>0.9375</v>
      </c>
      <c r="B10" s="34">
        <v>0.20833333333333334</v>
      </c>
      <c r="C10" s="62">
        <f t="shared" ref="C10:C39" si="0">IF(OR(A10="",B10=""),"",IF(B10&gt;=A10,(B10-A10)*24*60,(B10-A10+1)*24*60))</f>
        <v>390.00000000000006</v>
      </c>
      <c r="D10" s="4" t="s">
        <v>6</v>
      </c>
      <c r="E10" s="6" t="s">
        <v>21</v>
      </c>
      <c r="F10" s="63">
        <f>IF(OR(A10="",B10=""),"",MOD(B10-A10,1))</f>
        <v>0.27083333333333337</v>
      </c>
      <c r="H10" s="15" t="s">
        <v>8</v>
      </c>
      <c r="I10" s="23"/>
      <c r="J10" s="19">
        <f>SUMIF(Table1171921232527257911[موضوع],Table2268101214161820222426284681012[[#This Row],[موضوع]],Table1171921232527257911[مقدار به دقیقه])</f>
        <v>149.99999999999994</v>
      </c>
      <c r="K10" s="31">
        <f>IF( OR(Table2268101214161820222426284681012[[#This Row],[مقدار فعالیت]]=0,Table2268101214161820222426284681012[[#This Row],[فعالیت پیش بینی شده]]=0),0,Table2268101214161820222426284681012[[#This Row],[مقدار فعالیت]]-Table2268101214161820222426284681012[[#This Row],[فعالیت پیش بینی شده]])</f>
        <v>0</v>
      </c>
    </row>
    <row r="11" spans="1:11">
      <c r="A11" s="35">
        <v>0.20833333333333334</v>
      </c>
      <c r="B11" s="35">
        <v>0.21527777777777779</v>
      </c>
      <c r="C11" s="8">
        <f t="shared" si="0"/>
        <v>10.000000000000004</v>
      </c>
      <c r="D11" s="7" t="s">
        <v>14</v>
      </c>
      <c r="E11" s="9" t="s">
        <v>40</v>
      </c>
      <c r="F11" s="64">
        <f>IF(OR(A11="",B11=""),"",MOD(B11-A11,1))</f>
        <v>6.9444444444444475E-3</v>
      </c>
      <c r="H11" s="16" t="s">
        <v>9</v>
      </c>
      <c r="I11" s="24"/>
      <c r="J11" s="20">
        <f>SUMIF(Table1171921232527257911[موضوع],Table2268101214161820222426284681012[[#This Row],[موضوع]],Table1171921232527257911[مقدار به دقیقه])</f>
        <v>0</v>
      </c>
      <c r="K11" s="32">
        <f>IF( OR(Table2268101214161820222426284681012[[#This Row],[مقدار فعالیت]]=0,Table2268101214161820222426284681012[[#This Row],[فعالیت پیش بینی شده]]=0),0,Table2268101214161820222426284681012[[#This Row],[مقدار فعالیت]]-Table2268101214161820222426284681012[[#This Row],[فعالیت پیش بینی شده]])</f>
        <v>0</v>
      </c>
    </row>
    <row r="12" spans="1:11">
      <c r="A12" s="34">
        <v>0.21527777777777779</v>
      </c>
      <c r="B12" s="34">
        <v>0.27083333333333331</v>
      </c>
      <c r="C12" s="5">
        <f t="shared" si="0"/>
        <v>79.999999999999957</v>
      </c>
      <c r="D12" s="4" t="s">
        <v>14</v>
      </c>
      <c r="E12" s="6" t="s">
        <v>41</v>
      </c>
      <c r="F12" s="63">
        <f t="shared" ref="F12:F39" si="1">IF(OR(A12="",B12=""),"",MOD(B12-A12,1))</f>
        <v>5.5555555555555525E-2</v>
      </c>
      <c r="H12" s="15" t="s">
        <v>10</v>
      </c>
      <c r="I12" s="23"/>
      <c r="J12" s="19">
        <f>SUMIF(Table1171921232527257911[موضوع],Table2268101214161820222426284681012[[#This Row],[موضوع]],Table1171921232527257911[مقدار به دقیقه])</f>
        <v>0</v>
      </c>
      <c r="K12" s="31">
        <f>IF( OR(Table2268101214161820222426284681012[[#This Row],[مقدار فعالیت]]=0,Table2268101214161820222426284681012[[#This Row],[فعالیت پیش بینی شده]]=0),0,Table2268101214161820222426284681012[[#This Row],[مقدار فعالیت]]-Table2268101214161820222426284681012[[#This Row],[فعالیت پیش بینی شده]])</f>
        <v>0</v>
      </c>
    </row>
    <row r="13" spans="1:11">
      <c r="A13" s="35">
        <v>0.27083333333333331</v>
      </c>
      <c r="B13" s="35">
        <v>0.29166666666666669</v>
      </c>
      <c r="C13" s="8">
        <f t="shared" si="0"/>
        <v>30.000000000000053</v>
      </c>
      <c r="D13" s="7" t="s">
        <v>7</v>
      </c>
      <c r="E13" s="9"/>
      <c r="F13" s="64">
        <f t="shared" si="1"/>
        <v>2.083333333333337E-2</v>
      </c>
      <c r="H13" s="16" t="s">
        <v>11</v>
      </c>
      <c r="I13" s="24"/>
      <c r="J13" s="20">
        <f>SUMIF(Table1171921232527257911[موضوع],Table2268101214161820222426284681012[[#This Row],[موضوع]],Table1171921232527257911[مقدار به دقیقه])</f>
        <v>254.99999999999997</v>
      </c>
      <c r="K13" s="32">
        <f>IF( OR(Table2268101214161820222426284681012[[#This Row],[مقدار فعالیت]]=0,Table2268101214161820222426284681012[[#This Row],[فعالیت پیش بینی شده]]=0),0,Table2268101214161820222426284681012[[#This Row],[مقدار فعالیت]]-Table2268101214161820222426284681012[[#This Row],[فعالیت پیش بینی شده]])</f>
        <v>0</v>
      </c>
    </row>
    <row r="14" spans="1:11">
      <c r="A14" s="34">
        <v>0.29166666666666669</v>
      </c>
      <c r="B14" s="34">
        <v>0.34027777777777779</v>
      </c>
      <c r="C14" s="5">
        <f t="shared" si="0"/>
        <v>69.999999999999986</v>
      </c>
      <c r="D14" s="4" t="s">
        <v>8</v>
      </c>
      <c r="E14" s="6"/>
      <c r="F14" s="63">
        <f t="shared" si="1"/>
        <v>4.8611111111111105E-2</v>
      </c>
      <c r="H14" s="15" t="s">
        <v>12</v>
      </c>
      <c r="I14" s="23"/>
      <c r="J14" s="27">
        <f>SUMIF(Table1171921232527257911[موضوع],Table2268101214161820222426284681012[[#This Row],[موضوع]],Table1171921232527257911[مقدار به دقیقه])</f>
        <v>0</v>
      </c>
      <c r="K14" s="31">
        <f>IF( OR(Table2268101214161820222426284681012[[#This Row],[مقدار فعالیت]]=0,Table2268101214161820222426284681012[[#This Row],[فعالیت پیش بینی شده]]=0),0,Table2268101214161820222426284681012[[#This Row],[مقدار فعالیت]]-Table2268101214161820222426284681012[[#This Row],[فعالیت پیش بینی شده]])</f>
        <v>0</v>
      </c>
    </row>
    <row r="15" spans="1:11">
      <c r="A15" s="35">
        <v>0.34027777777777779</v>
      </c>
      <c r="B15" s="35">
        <v>0.3611111111111111</v>
      </c>
      <c r="C15" s="8">
        <f t="shared" si="0"/>
        <v>29.999999999999972</v>
      </c>
      <c r="D15" s="7" t="s">
        <v>11</v>
      </c>
      <c r="E15" s="9"/>
      <c r="F15" s="64">
        <f t="shared" si="1"/>
        <v>2.0833333333333315E-2</v>
      </c>
      <c r="H15" s="16" t="s">
        <v>13</v>
      </c>
      <c r="I15" s="24"/>
      <c r="J15" s="26">
        <f>SUMIF(Table1171921232527257911[موضوع],Table2268101214161820222426284681012[[#This Row],[موضوع]],Table1171921232527257911[مقدار به دقیقه])</f>
        <v>0</v>
      </c>
      <c r="K15" s="32">
        <f>IF( OR(Table2268101214161820222426284681012[[#This Row],[مقدار فعالیت]]=0,Table2268101214161820222426284681012[[#This Row],[فعالیت پیش بینی شده]]=0),0,Table2268101214161820222426284681012[[#This Row],[مقدار فعالیت]]-Table2268101214161820222426284681012[[#This Row],[فعالیت پیش بینی شده]])</f>
        <v>0</v>
      </c>
    </row>
    <row r="16" spans="1:11">
      <c r="A16" s="34">
        <v>0.3611111111111111</v>
      </c>
      <c r="B16" s="34">
        <v>0.41666666666666669</v>
      </c>
      <c r="C16" s="5">
        <f t="shared" si="0"/>
        <v>80.000000000000028</v>
      </c>
      <c r="D16" s="4" t="s">
        <v>14</v>
      </c>
      <c r="E16" s="6" t="s">
        <v>42</v>
      </c>
      <c r="F16" s="63">
        <f t="shared" si="1"/>
        <v>5.555555555555558E-2</v>
      </c>
      <c r="H16" s="15" t="s">
        <v>14</v>
      </c>
      <c r="I16" s="23"/>
      <c r="J16" s="19">
        <f>SUMIF(Table1171921232527257911[موضوع],Table2268101214161820222426284681012[[#This Row],[موضوع]],Table1171921232527257911[مقدار به دقیقه])</f>
        <v>1727775</v>
      </c>
      <c r="K16" s="31">
        <f>IF( OR(Table2268101214161820222426284681012[[#This Row],[مقدار فعالیت]]=0,Table2268101214161820222426284681012[[#This Row],[فعالیت پیش بینی شده]]=0),0,Table2268101214161820222426284681012[[#This Row],[مقدار فعالیت]]-Table2268101214161820222426284681012[[#This Row],[فعالیت پیش بینی شده]])</f>
        <v>0</v>
      </c>
    </row>
    <row r="17" spans="1:11">
      <c r="A17" s="35">
        <v>0.41666666666666669</v>
      </c>
      <c r="B17" s="35">
        <v>0.47222222222222221</v>
      </c>
      <c r="C17" s="8">
        <f t="shared" si="0"/>
        <v>79.999999999999957</v>
      </c>
      <c r="D17" s="7" t="s">
        <v>8</v>
      </c>
      <c r="E17" s="9"/>
      <c r="F17" s="64">
        <f t="shared" si="1"/>
        <v>5.5555555555555525E-2</v>
      </c>
      <c r="H17" s="16" t="s">
        <v>22</v>
      </c>
      <c r="I17" s="24"/>
      <c r="J17" s="20">
        <f>SUMIF(Table1171921232527257911[موضوع],Table2268101214161820222426284681012[[#This Row],[موضوع]],Table1171921232527257911[مقدار به دقیقه])</f>
        <v>0</v>
      </c>
      <c r="K17" s="32">
        <f>IF( OR(Table2268101214161820222426284681012[[#This Row],[مقدار فعالیت]]=0,Table2268101214161820222426284681012[[#This Row],[فعالیت پیش بینی شده]]=0),0,Table2268101214161820222426284681012[[#This Row],[مقدار فعالیت]]-Table2268101214161820222426284681012[[#This Row],[فعالیت پیش بینی شده]])</f>
        <v>0</v>
      </c>
    </row>
    <row r="18" spans="1:11">
      <c r="A18" s="34">
        <v>0.47222222222222221</v>
      </c>
      <c r="B18" s="34">
        <v>1200</v>
      </c>
      <c r="C18" s="5">
        <f t="shared" si="0"/>
        <v>1727320</v>
      </c>
      <c r="D18" s="4" t="s">
        <v>14</v>
      </c>
      <c r="E18" s="6" t="s">
        <v>43</v>
      </c>
      <c r="F18" s="63">
        <f t="shared" si="1"/>
        <v>0.52777777777782831</v>
      </c>
      <c r="H18" s="17" t="s">
        <v>23</v>
      </c>
      <c r="I18" s="25"/>
      <c r="J18" s="21">
        <f>SUMIF(Table1171921232527257911[موضوع],Table2268101214161820222426284681012[[#This Row],[موضوع]],Table1171921232527257911[مقدار به دقیقه])</f>
        <v>0</v>
      </c>
      <c r="K18" s="31">
        <f>IF( OR(Table2268101214161820222426284681012[[#This Row],[مقدار فعالیت]]=0,Table2268101214161820222426284681012[[#This Row],[فعالیت پیش بینی شده]]=0),0,Table2268101214161820222426284681012[[#This Row],[مقدار فعالیت]]-Table2268101214161820222426284681012[[#This Row],[فعالیت پیش بینی شده]])</f>
        <v>0</v>
      </c>
    </row>
    <row r="19" spans="1:11">
      <c r="A19" s="35">
        <v>0.5</v>
      </c>
      <c r="B19" s="35">
        <v>0.54166666666666663</v>
      </c>
      <c r="C19" s="8">
        <f t="shared" si="0"/>
        <v>59.999999999999943</v>
      </c>
      <c r="D19" s="7" t="s">
        <v>7</v>
      </c>
      <c r="E19" s="9"/>
      <c r="F19" s="64">
        <f t="shared" si="1"/>
        <v>4.166666666666663E-2</v>
      </c>
    </row>
    <row r="20" spans="1:11">
      <c r="A20" s="34">
        <v>0.54166666666666663</v>
      </c>
      <c r="B20" s="34">
        <v>0.55208333333333337</v>
      </c>
      <c r="C20" s="5">
        <f t="shared" si="0"/>
        <v>15.000000000000107</v>
      </c>
      <c r="D20" s="4" t="s">
        <v>14</v>
      </c>
      <c r="E20" s="6" t="s">
        <v>44</v>
      </c>
      <c r="F20" s="63">
        <f t="shared" si="1"/>
        <v>1.0416666666666741E-2</v>
      </c>
    </row>
    <row r="21" spans="1:11">
      <c r="A21" s="35">
        <v>0.55208333333333337</v>
      </c>
      <c r="B21" s="35">
        <v>0.70833333333333337</v>
      </c>
      <c r="C21" s="8">
        <f t="shared" si="0"/>
        <v>225</v>
      </c>
      <c r="D21" s="7" t="s">
        <v>11</v>
      </c>
      <c r="E21" s="9"/>
      <c r="F21" s="64">
        <f t="shared" si="1"/>
        <v>0.15625</v>
      </c>
    </row>
    <row r="22" spans="1:11">
      <c r="A22" s="34">
        <v>0.70833333333333337</v>
      </c>
      <c r="B22" s="34">
        <v>0.75</v>
      </c>
      <c r="C22" s="5">
        <f t="shared" si="0"/>
        <v>59.999999999999943</v>
      </c>
      <c r="D22" s="4" t="s">
        <v>14</v>
      </c>
      <c r="E22" s="6" t="s">
        <v>45</v>
      </c>
      <c r="F22" s="63">
        <f t="shared" si="1"/>
        <v>4.166666666666663E-2</v>
      </c>
    </row>
    <row r="23" spans="1:11">
      <c r="A23" s="35">
        <v>0.75</v>
      </c>
      <c r="B23" s="35">
        <v>0.83333333333333337</v>
      </c>
      <c r="C23" s="8">
        <f t="shared" si="0"/>
        <v>120.00000000000006</v>
      </c>
      <c r="D23" s="7" t="s">
        <v>14</v>
      </c>
      <c r="E23" s="9" t="s">
        <v>46</v>
      </c>
      <c r="F23" s="64">
        <f t="shared" si="1"/>
        <v>8.333333333333337E-2</v>
      </c>
    </row>
    <row r="24" spans="1:11">
      <c r="A24" s="34">
        <v>0.83333333333333337</v>
      </c>
      <c r="B24" s="34">
        <v>0.875</v>
      </c>
      <c r="C24" s="5">
        <f t="shared" si="0"/>
        <v>59.999999999999943</v>
      </c>
      <c r="D24" s="4" t="s">
        <v>7</v>
      </c>
      <c r="E24" s="6"/>
      <c r="F24" s="63">
        <f t="shared" si="1"/>
        <v>4.166666666666663E-2</v>
      </c>
    </row>
    <row r="25" spans="1:11">
      <c r="A25" s="35">
        <v>0.875</v>
      </c>
      <c r="B25" s="35">
        <v>0.9375</v>
      </c>
      <c r="C25" s="8">
        <f t="shared" si="0"/>
        <v>90</v>
      </c>
      <c r="D25" s="7" t="s">
        <v>14</v>
      </c>
      <c r="E25" s="9" t="s">
        <v>47</v>
      </c>
      <c r="F25" s="64">
        <f t="shared" si="1"/>
        <v>6.25E-2</v>
      </c>
    </row>
    <row r="26" spans="1:11">
      <c r="A26" s="34"/>
      <c r="B26" s="34"/>
      <c r="C26" s="5" t="str">
        <f t="shared" si="0"/>
        <v/>
      </c>
      <c r="D26" s="4"/>
      <c r="E26" s="6"/>
      <c r="F26" s="63" t="str">
        <f t="shared" si="1"/>
        <v/>
      </c>
    </row>
    <row r="27" spans="1:11">
      <c r="A27" s="35"/>
      <c r="B27" s="35"/>
      <c r="C27" s="8" t="str">
        <f t="shared" si="0"/>
        <v/>
      </c>
      <c r="D27" s="7"/>
      <c r="E27" s="9"/>
      <c r="F27" s="64" t="str">
        <f t="shared" si="1"/>
        <v/>
      </c>
    </row>
    <row r="28" spans="1:11">
      <c r="A28" s="34"/>
      <c r="B28" s="34"/>
      <c r="C28" s="5" t="str">
        <f t="shared" si="0"/>
        <v/>
      </c>
      <c r="D28" s="4"/>
      <c r="E28" s="6"/>
      <c r="F28" s="63" t="str">
        <f t="shared" si="1"/>
        <v/>
      </c>
    </row>
    <row r="29" spans="1:11">
      <c r="A29" s="35"/>
      <c r="B29" s="35"/>
      <c r="C29" s="8" t="str">
        <f t="shared" si="0"/>
        <v/>
      </c>
      <c r="D29" s="7"/>
      <c r="E29" s="9"/>
      <c r="F29" s="64" t="str">
        <f t="shared" si="1"/>
        <v/>
      </c>
    </row>
    <row r="30" spans="1:11">
      <c r="A30" s="34"/>
      <c r="B30" s="34"/>
      <c r="C30" s="5" t="str">
        <f t="shared" si="0"/>
        <v/>
      </c>
      <c r="D30" s="4"/>
      <c r="E30" s="6"/>
      <c r="F30" s="63" t="str">
        <f t="shared" si="1"/>
        <v/>
      </c>
    </row>
    <row r="31" spans="1:11">
      <c r="A31" s="35"/>
      <c r="B31" s="35"/>
      <c r="C31" s="8" t="str">
        <f t="shared" si="0"/>
        <v/>
      </c>
      <c r="D31" s="7"/>
      <c r="E31" s="9"/>
      <c r="F31" s="64" t="str">
        <f t="shared" si="1"/>
        <v/>
      </c>
    </row>
    <row r="32" spans="1:11">
      <c r="A32" s="34"/>
      <c r="B32" s="34"/>
      <c r="C32" s="5" t="str">
        <f t="shared" si="0"/>
        <v/>
      </c>
      <c r="D32" s="4"/>
      <c r="E32" s="6"/>
      <c r="F32" s="63" t="str">
        <f t="shared" si="1"/>
        <v/>
      </c>
    </row>
    <row r="33" spans="1:6">
      <c r="A33" s="35"/>
      <c r="B33" s="35"/>
      <c r="C33" s="8" t="str">
        <f t="shared" si="0"/>
        <v/>
      </c>
      <c r="D33" s="7"/>
      <c r="E33" s="9"/>
      <c r="F33" s="64" t="str">
        <f t="shared" si="1"/>
        <v/>
      </c>
    </row>
    <row r="34" spans="1:6">
      <c r="A34" s="34"/>
      <c r="B34" s="34"/>
      <c r="C34" s="5" t="str">
        <f t="shared" si="0"/>
        <v/>
      </c>
      <c r="D34" s="4"/>
      <c r="E34" s="6"/>
      <c r="F34" s="63" t="str">
        <f t="shared" si="1"/>
        <v/>
      </c>
    </row>
    <row r="35" spans="1:6">
      <c r="A35" s="35"/>
      <c r="B35" s="35"/>
      <c r="C35" s="8" t="str">
        <f t="shared" si="0"/>
        <v/>
      </c>
      <c r="D35" s="7"/>
      <c r="E35" s="9"/>
      <c r="F35" s="64" t="str">
        <f t="shared" si="1"/>
        <v/>
      </c>
    </row>
    <row r="36" spans="1:6">
      <c r="A36" s="34"/>
      <c r="B36" s="34"/>
      <c r="C36" s="5" t="str">
        <f t="shared" si="0"/>
        <v/>
      </c>
      <c r="D36" s="4"/>
      <c r="E36" s="6"/>
      <c r="F36" s="63" t="str">
        <f t="shared" si="1"/>
        <v/>
      </c>
    </row>
    <row r="37" spans="1:6">
      <c r="A37" s="35"/>
      <c r="B37" s="35"/>
      <c r="C37" s="8" t="str">
        <f t="shared" si="0"/>
        <v/>
      </c>
      <c r="D37" s="7"/>
      <c r="E37" s="9"/>
      <c r="F37" s="64" t="str">
        <f t="shared" si="1"/>
        <v/>
      </c>
    </row>
    <row r="38" spans="1:6">
      <c r="A38" s="34"/>
      <c r="B38" s="34"/>
      <c r="C38" s="5" t="str">
        <f t="shared" si="0"/>
        <v/>
      </c>
      <c r="D38" s="4"/>
      <c r="E38" s="6"/>
      <c r="F38" s="63" t="str">
        <f t="shared" si="1"/>
        <v/>
      </c>
    </row>
    <row r="39" spans="1:6">
      <c r="A39" s="35"/>
      <c r="B39" s="35"/>
      <c r="C39" s="8" t="str">
        <f t="shared" si="0"/>
        <v/>
      </c>
      <c r="D39" s="7"/>
      <c r="E39" s="9"/>
      <c r="F39" s="64" t="str">
        <f t="shared" si="1"/>
        <v/>
      </c>
    </row>
  </sheetData>
  <mergeCells count="3">
    <mergeCell ref="C5:D7"/>
    <mergeCell ref="A8:B8"/>
    <mergeCell ref="C8:F8"/>
  </mergeCells>
  <conditionalFormatting sqref="K8:K18">
    <cfRule type="cellIs" dxfId="19" priority="1" operator="equal">
      <formula>0</formula>
    </cfRule>
    <cfRule type="cellIs" dxfId="18" priority="2" operator="lessThan">
      <formula>0</formula>
    </cfRule>
    <cfRule type="cellIs" dxfId="17" priority="3" operator="greaterThan">
      <formula>0</formula>
    </cfRule>
  </conditionalFormatting>
  <pageMargins left="0.7" right="0.7" top="0.75" bottom="0.75" header="0.3" footer="0.3"/>
  <pageSetup orientation="portrait" horizontalDpi="1200" verticalDpi="1200" r:id="rId1"/>
  <drawing r:id="rId2"/>
  <picture r:id="rId3"/>
  <tableParts count="2"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151BF0-2E19-4BCB-A906-E9DAC8373AF8}">
          <x14:formula1>
            <xm:f>'داده ها'!$E$4:$E$14</xm:f>
          </x14:formula1>
          <xm:sqref>D10:D39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362C-547F-4571-82FF-4621C8C8B85F}">
  <dimension ref="A5:K39"/>
  <sheetViews>
    <sheetView showGridLines="0" rightToLeft="1" topLeftCell="B1" zoomScaleNormal="100" workbookViewId="0">
      <selection activeCell="C5" sqref="C5:D7"/>
    </sheetView>
  </sheetViews>
  <sheetFormatPr defaultRowHeight="16.5"/>
  <cols>
    <col min="1" max="1" width="11.625" customWidth="1"/>
    <col min="2" max="2" width="16" customWidth="1"/>
    <col min="3" max="3" width="16.25" customWidth="1"/>
    <col min="4" max="4" width="26.375" customWidth="1"/>
    <col min="5" max="5" width="35.125" customWidth="1"/>
    <col min="6" max="6" width="14.25" customWidth="1"/>
    <col min="7" max="7" width="2.25" customWidth="1"/>
    <col min="8" max="8" width="17.375" customWidth="1"/>
    <col min="9" max="9" width="16.375" customWidth="1"/>
    <col min="10" max="10" width="20.125" customWidth="1"/>
    <col min="11" max="11" width="26.75" customWidth="1"/>
  </cols>
  <sheetData>
    <row r="5" spans="1:11">
      <c r="C5" s="57" t="s">
        <v>24</v>
      </c>
      <c r="D5" s="58"/>
    </row>
    <row r="6" spans="1:11">
      <c r="C6" s="58"/>
      <c r="D6" s="58"/>
      <c r="E6" s="3"/>
      <c r="H6" s="3"/>
    </row>
    <row r="7" spans="1:11" ht="29.25" customHeight="1">
      <c r="C7" s="58"/>
      <c r="D7" s="58"/>
      <c r="H7" s="46" t="s">
        <v>3</v>
      </c>
      <c r="I7" s="47" t="s">
        <v>16</v>
      </c>
      <c r="J7" s="48" t="s">
        <v>15</v>
      </c>
      <c r="K7" s="49" t="s">
        <v>32</v>
      </c>
    </row>
    <row r="8" spans="1:11">
      <c r="A8" s="55" t="s">
        <v>27</v>
      </c>
      <c r="B8" s="55"/>
      <c r="C8" s="56" t="s">
        <v>5</v>
      </c>
      <c r="D8" s="56"/>
      <c r="E8" s="56"/>
      <c r="F8" s="56"/>
      <c r="H8" s="15" t="s">
        <v>6</v>
      </c>
      <c r="I8" s="23"/>
      <c r="J8" s="19">
        <f>SUMIF(Table11719212325272579[موضوع],Table22681012141618202224262846810[[#This Row],[موضوع]],Table11719212325272579[[#All],[مقدار به دقیقه]])</f>
        <v>0</v>
      </c>
      <c r="K8" s="31">
        <f>IF( OR(Table22681012141618202224262846810[[#This Row],[مقدار فعالیت]]=0,Table22681012141618202224262846810[[#This Row],[فعالیت پیش بینی شده]]=0),0,Table22681012141618202224262846810[[#This Row],[مقدار فعالیت]]-Table22681012141618202224262846810[[#This Row],[فعالیت پیش بینی شده]])</f>
        <v>0</v>
      </c>
    </row>
    <row r="9" spans="1:11">
      <c r="A9" s="22" t="s">
        <v>33</v>
      </c>
      <c r="B9" s="22" t="s">
        <v>34</v>
      </c>
      <c r="C9" s="22" t="s">
        <v>2</v>
      </c>
      <c r="D9" s="22" t="s">
        <v>3</v>
      </c>
      <c r="E9" s="22" t="s">
        <v>4</v>
      </c>
      <c r="F9" s="33" t="s">
        <v>35</v>
      </c>
      <c r="H9" s="16" t="s">
        <v>7</v>
      </c>
      <c r="I9" s="24"/>
      <c r="J9" s="20">
        <f>SUMIF(Table11719212325272579[موضوع],Table22681012141618202224262846810[[#This Row],[موضوع]],Table11719212325272579[مقدار به دقیقه])</f>
        <v>0</v>
      </c>
      <c r="K9" s="32">
        <f>IF( OR(Table22681012141618202224262846810[[#This Row],[مقدار فعالیت]]=0,Table22681012141618202224262846810[[#This Row],[فعالیت پیش بینی شده]]=0),0,Table22681012141618202224262846810[[#This Row],[مقدار فعالیت]]-Table22681012141618202224262846810[[#This Row],[فعالیت پیش بینی شده]])</f>
        <v>0</v>
      </c>
    </row>
    <row r="10" spans="1:11">
      <c r="A10" s="34"/>
      <c r="B10" s="34"/>
      <c r="C10" s="5" t="str">
        <f t="shared" ref="C10:C39" si="0">IF(OR(A10="",B10=""),"",IF(B10&gt;=A10,(B10-A10)*24*60,(B10-A10+1)*24*60))</f>
        <v/>
      </c>
      <c r="D10" s="4"/>
      <c r="E10" s="6" t="s">
        <v>21</v>
      </c>
      <c r="F10" s="38" t="str">
        <f t="shared" ref="F10:F39" si="1">IF(OR(A10="",B10=""),"",MOD(B10-A10,1))</f>
        <v/>
      </c>
      <c r="H10" s="15" t="s">
        <v>8</v>
      </c>
      <c r="I10" s="23"/>
      <c r="J10" s="19">
        <f>SUMIF(Table11719212325272579[موضوع],Table22681012141618202224262846810[[#This Row],[موضوع]],Table11719212325272579[مقدار به دقیقه])</f>
        <v>0</v>
      </c>
      <c r="K10" s="31">
        <f>IF( OR(Table22681012141618202224262846810[[#This Row],[مقدار فعالیت]]=0,Table22681012141618202224262846810[[#This Row],[فعالیت پیش بینی شده]]=0),0,Table22681012141618202224262846810[[#This Row],[مقدار فعالیت]]-Table22681012141618202224262846810[[#This Row],[فعالیت پیش بینی شده]])</f>
        <v>0</v>
      </c>
    </row>
    <row r="11" spans="1:11">
      <c r="A11" s="35"/>
      <c r="B11" s="35"/>
      <c r="C11" s="8" t="str">
        <f t="shared" si="0"/>
        <v/>
      </c>
      <c r="D11" s="7"/>
      <c r="E11" s="9"/>
      <c r="F11" s="39" t="str">
        <f>IF(OR(A11="",B11=""),"",MOD(B11-A11,1))</f>
        <v/>
      </c>
      <c r="H11" s="16" t="s">
        <v>9</v>
      </c>
      <c r="I11" s="24"/>
      <c r="J11" s="20">
        <f>SUMIF(Table11719212325272579[موضوع],Table22681012141618202224262846810[[#This Row],[موضوع]],Table11719212325272579[مقدار به دقیقه])</f>
        <v>0</v>
      </c>
      <c r="K11" s="32">
        <f>IF( OR(Table22681012141618202224262846810[[#This Row],[مقدار فعالیت]]=0,Table22681012141618202224262846810[[#This Row],[فعالیت پیش بینی شده]]=0),0,Table22681012141618202224262846810[[#This Row],[مقدار فعالیت]]-Table22681012141618202224262846810[[#This Row],[فعالیت پیش بینی شده]])</f>
        <v>0</v>
      </c>
    </row>
    <row r="12" spans="1:11">
      <c r="A12" s="34"/>
      <c r="B12" s="34"/>
      <c r="C12" s="5" t="str">
        <f t="shared" si="0"/>
        <v/>
      </c>
      <c r="D12" s="4"/>
      <c r="E12" s="6"/>
      <c r="F12" s="38" t="str">
        <f t="shared" si="1"/>
        <v/>
      </c>
      <c r="H12" s="15" t="s">
        <v>10</v>
      </c>
      <c r="I12" s="23"/>
      <c r="J12" s="19">
        <f>SUMIF(Table11719212325272579[موضوع],Table22681012141618202224262846810[[#This Row],[موضوع]],Table11719212325272579[مقدار به دقیقه])</f>
        <v>0</v>
      </c>
      <c r="K12" s="31">
        <f>IF( OR(Table22681012141618202224262846810[[#This Row],[مقدار فعالیت]]=0,Table22681012141618202224262846810[[#This Row],[فعالیت پیش بینی شده]]=0),0,Table22681012141618202224262846810[[#This Row],[مقدار فعالیت]]-Table22681012141618202224262846810[[#This Row],[فعالیت پیش بینی شده]])</f>
        <v>0</v>
      </c>
    </row>
    <row r="13" spans="1:11">
      <c r="A13" s="35"/>
      <c r="B13" s="35"/>
      <c r="C13" s="8" t="str">
        <f t="shared" si="0"/>
        <v/>
      </c>
      <c r="D13" s="7"/>
      <c r="E13" s="9"/>
      <c r="F13" s="39" t="str">
        <f t="shared" si="1"/>
        <v/>
      </c>
      <c r="H13" s="16" t="s">
        <v>11</v>
      </c>
      <c r="I13" s="24"/>
      <c r="J13" s="20">
        <f>SUMIF(Table11719212325272579[موضوع],Table22681012141618202224262846810[[#This Row],[موضوع]],Table11719212325272579[مقدار به دقیقه])</f>
        <v>0</v>
      </c>
      <c r="K13" s="32">
        <f>IF( OR(Table22681012141618202224262846810[[#This Row],[مقدار فعالیت]]=0,Table22681012141618202224262846810[[#This Row],[فعالیت پیش بینی شده]]=0),0,Table22681012141618202224262846810[[#This Row],[مقدار فعالیت]]-Table22681012141618202224262846810[[#This Row],[فعالیت پیش بینی شده]])</f>
        <v>0</v>
      </c>
    </row>
    <row r="14" spans="1:11">
      <c r="A14" s="34"/>
      <c r="B14" s="34"/>
      <c r="C14" s="5" t="str">
        <f t="shared" si="0"/>
        <v/>
      </c>
      <c r="D14" s="4"/>
      <c r="E14" s="6"/>
      <c r="F14" s="38" t="str">
        <f t="shared" si="1"/>
        <v/>
      </c>
      <c r="H14" s="15" t="s">
        <v>12</v>
      </c>
      <c r="I14" s="23"/>
      <c r="J14" s="27">
        <f>SUMIF(Table11719212325272579[موضوع],Table22681012141618202224262846810[[#This Row],[موضوع]],Table11719212325272579[مقدار به دقیقه])</f>
        <v>0</v>
      </c>
      <c r="K14" s="31">
        <f>IF( OR(Table22681012141618202224262846810[[#This Row],[مقدار فعالیت]]=0,Table22681012141618202224262846810[[#This Row],[فعالیت پیش بینی شده]]=0),0,Table22681012141618202224262846810[[#This Row],[مقدار فعالیت]]-Table22681012141618202224262846810[[#This Row],[فعالیت پیش بینی شده]])</f>
        <v>0</v>
      </c>
    </row>
    <row r="15" spans="1:11">
      <c r="A15" s="35"/>
      <c r="B15" s="35"/>
      <c r="C15" s="8" t="str">
        <f t="shared" si="0"/>
        <v/>
      </c>
      <c r="D15" s="7"/>
      <c r="E15" s="9"/>
      <c r="F15" s="39" t="str">
        <f t="shared" si="1"/>
        <v/>
      </c>
      <c r="H15" s="16" t="s">
        <v>13</v>
      </c>
      <c r="I15" s="24"/>
      <c r="J15" s="26">
        <f>SUMIF(Table11719212325272579[موضوع],Table22681012141618202224262846810[[#This Row],[موضوع]],Table11719212325272579[مقدار به دقیقه])</f>
        <v>0</v>
      </c>
      <c r="K15" s="32">
        <f>IF( OR(Table22681012141618202224262846810[[#This Row],[مقدار فعالیت]]=0,Table22681012141618202224262846810[[#This Row],[فعالیت پیش بینی شده]]=0),0,Table22681012141618202224262846810[[#This Row],[مقدار فعالیت]]-Table22681012141618202224262846810[[#This Row],[فعالیت پیش بینی شده]])</f>
        <v>0</v>
      </c>
    </row>
    <row r="16" spans="1:11">
      <c r="A16" s="34"/>
      <c r="B16" s="34"/>
      <c r="C16" s="5" t="str">
        <f t="shared" si="0"/>
        <v/>
      </c>
      <c r="D16" s="4"/>
      <c r="E16" s="6"/>
      <c r="F16" s="38" t="str">
        <f t="shared" si="1"/>
        <v/>
      </c>
      <c r="H16" s="15" t="s">
        <v>14</v>
      </c>
      <c r="I16" s="23"/>
      <c r="J16" s="19">
        <f>SUMIF(Table11719212325272579[موضوع],Table22681012141618202224262846810[[#This Row],[موضوع]],Table11719212325272579[مقدار به دقیقه])</f>
        <v>0</v>
      </c>
      <c r="K16" s="31">
        <f>IF( OR(Table22681012141618202224262846810[[#This Row],[مقدار فعالیت]]=0,Table22681012141618202224262846810[[#This Row],[فعالیت پیش بینی شده]]=0),0,Table22681012141618202224262846810[[#This Row],[مقدار فعالیت]]-Table22681012141618202224262846810[[#This Row],[فعالیت پیش بینی شده]])</f>
        <v>0</v>
      </c>
    </row>
    <row r="17" spans="1:11">
      <c r="A17" s="35"/>
      <c r="B17" s="35"/>
      <c r="C17" s="8" t="str">
        <f t="shared" si="0"/>
        <v/>
      </c>
      <c r="D17" s="7"/>
      <c r="E17" s="9"/>
      <c r="F17" s="39" t="str">
        <f t="shared" si="1"/>
        <v/>
      </c>
      <c r="H17" s="16" t="s">
        <v>22</v>
      </c>
      <c r="I17" s="24"/>
      <c r="J17" s="20">
        <f>SUMIF(Table11719212325272579[موضوع],Table22681012141618202224262846810[[#This Row],[موضوع]],Table11719212325272579[مقدار به دقیقه])</f>
        <v>0</v>
      </c>
      <c r="K17" s="32">
        <f>IF( OR(Table22681012141618202224262846810[[#This Row],[مقدار فعالیت]]=0,Table22681012141618202224262846810[[#This Row],[فعالیت پیش بینی شده]]=0),0,Table22681012141618202224262846810[[#This Row],[مقدار فعالیت]]-Table22681012141618202224262846810[[#This Row],[فعالیت پیش بینی شده]])</f>
        <v>0</v>
      </c>
    </row>
    <row r="18" spans="1:11">
      <c r="A18" s="34"/>
      <c r="B18" s="34"/>
      <c r="C18" s="5" t="str">
        <f t="shared" si="0"/>
        <v/>
      </c>
      <c r="D18" s="4"/>
      <c r="E18" s="6"/>
      <c r="F18" s="38" t="str">
        <f t="shared" si="1"/>
        <v/>
      </c>
      <c r="H18" s="17" t="s">
        <v>23</v>
      </c>
      <c r="I18" s="25"/>
      <c r="J18" s="21">
        <f>SUMIF(Table11719212325272579[موضوع],Table22681012141618202224262846810[[#This Row],[موضوع]],Table11719212325272579[مقدار به دقیقه])</f>
        <v>0</v>
      </c>
      <c r="K18" s="31">
        <f>IF( OR(Table22681012141618202224262846810[[#This Row],[مقدار فعالیت]]=0,Table22681012141618202224262846810[[#This Row],[فعالیت پیش بینی شده]]=0),0,Table22681012141618202224262846810[[#This Row],[مقدار فعالیت]]-Table22681012141618202224262846810[[#This Row],[فعالیت پیش بینی شده]])</f>
        <v>0</v>
      </c>
    </row>
    <row r="19" spans="1:11" ht="22.5">
      <c r="A19" s="35"/>
      <c r="B19" s="35"/>
      <c r="C19" s="8" t="str">
        <f t="shared" si="0"/>
        <v/>
      </c>
      <c r="D19" s="7"/>
      <c r="E19" s="9"/>
      <c r="F19" s="39" t="str">
        <f t="shared" si="1"/>
        <v/>
      </c>
    </row>
    <row r="20" spans="1:11" ht="22.5">
      <c r="A20" s="34"/>
      <c r="B20" s="34"/>
      <c r="C20" s="5" t="str">
        <f t="shared" si="0"/>
        <v/>
      </c>
      <c r="D20" s="4"/>
      <c r="E20" s="6"/>
      <c r="F20" s="38" t="str">
        <f t="shared" si="1"/>
        <v/>
      </c>
    </row>
    <row r="21" spans="1:11" ht="22.5">
      <c r="A21" s="35"/>
      <c r="B21" s="35"/>
      <c r="C21" s="8" t="str">
        <f t="shared" si="0"/>
        <v/>
      </c>
      <c r="D21" s="7"/>
      <c r="E21" s="9"/>
      <c r="F21" s="39" t="str">
        <f t="shared" si="1"/>
        <v/>
      </c>
    </row>
    <row r="22" spans="1:11" ht="22.5">
      <c r="A22" s="34"/>
      <c r="B22" s="34"/>
      <c r="C22" s="5" t="str">
        <f t="shared" si="0"/>
        <v/>
      </c>
      <c r="D22" s="4"/>
      <c r="E22" s="6"/>
      <c r="F22" s="38" t="str">
        <f t="shared" si="1"/>
        <v/>
      </c>
    </row>
    <row r="23" spans="1:11" ht="22.5">
      <c r="A23" s="35"/>
      <c r="B23" s="35"/>
      <c r="C23" s="8" t="str">
        <f t="shared" si="0"/>
        <v/>
      </c>
      <c r="D23" s="7"/>
      <c r="E23" s="9"/>
      <c r="F23" s="39" t="str">
        <f t="shared" si="1"/>
        <v/>
      </c>
    </row>
    <row r="24" spans="1:11" ht="22.5">
      <c r="A24" s="34"/>
      <c r="B24" s="34"/>
      <c r="C24" s="5" t="str">
        <f t="shared" si="0"/>
        <v/>
      </c>
      <c r="D24" s="4"/>
      <c r="E24" s="6"/>
      <c r="F24" s="38" t="str">
        <f t="shared" si="1"/>
        <v/>
      </c>
    </row>
    <row r="25" spans="1:11" ht="22.5">
      <c r="A25" s="35"/>
      <c r="B25" s="35"/>
      <c r="C25" s="8" t="str">
        <f t="shared" si="0"/>
        <v/>
      </c>
      <c r="D25" s="7"/>
      <c r="E25" s="9"/>
      <c r="F25" s="39" t="str">
        <f t="shared" si="1"/>
        <v/>
      </c>
    </row>
    <row r="26" spans="1:11">
      <c r="A26" s="34"/>
      <c r="B26" s="34"/>
      <c r="C26" s="5" t="str">
        <f t="shared" si="0"/>
        <v/>
      </c>
      <c r="D26" s="4"/>
      <c r="E26" s="6"/>
      <c r="F26" s="38" t="str">
        <f t="shared" si="1"/>
        <v/>
      </c>
    </row>
    <row r="27" spans="1:11">
      <c r="A27" s="35"/>
      <c r="B27" s="35"/>
      <c r="C27" s="8" t="str">
        <f t="shared" si="0"/>
        <v/>
      </c>
      <c r="D27" s="7"/>
      <c r="E27" s="9"/>
      <c r="F27" s="39" t="str">
        <f t="shared" si="1"/>
        <v/>
      </c>
    </row>
    <row r="28" spans="1:11">
      <c r="A28" s="34"/>
      <c r="B28" s="34"/>
      <c r="C28" s="5" t="str">
        <f t="shared" si="0"/>
        <v/>
      </c>
      <c r="D28" s="4"/>
      <c r="E28" s="6"/>
      <c r="F28" s="38" t="str">
        <f t="shared" si="1"/>
        <v/>
      </c>
    </row>
    <row r="29" spans="1:11">
      <c r="A29" s="35"/>
      <c r="B29" s="35"/>
      <c r="C29" s="8" t="str">
        <f t="shared" si="0"/>
        <v/>
      </c>
      <c r="D29" s="7"/>
      <c r="E29" s="9"/>
      <c r="F29" s="39" t="str">
        <f t="shared" si="1"/>
        <v/>
      </c>
    </row>
    <row r="30" spans="1:11">
      <c r="A30" s="34"/>
      <c r="B30" s="34"/>
      <c r="C30" s="5" t="str">
        <f t="shared" si="0"/>
        <v/>
      </c>
      <c r="D30" s="4"/>
      <c r="E30" s="6"/>
      <c r="F30" s="38" t="str">
        <f t="shared" si="1"/>
        <v/>
      </c>
    </row>
    <row r="31" spans="1:11">
      <c r="A31" s="35"/>
      <c r="B31" s="35"/>
      <c r="C31" s="8" t="str">
        <f t="shared" si="0"/>
        <v/>
      </c>
      <c r="D31" s="7"/>
      <c r="E31" s="9"/>
      <c r="F31" s="39" t="str">
        <f t="shared" si="1"/>
        <v/>
      </c>
    </row>
    <row r="32" spans="1:11">
      <c r="A32" s="34"/>
      <c r="B32" s="34"/>
      <c r="C32" s="5" t="str">
        <f t="shared" si="0"/>
        <v/>
      </c>
      <c r="D32" s="4"/>
      <c r="E32" s="6"/>
      <c r="F32" s="38" t="str">
        <f t="shared" si="1"/>
        <v/>
      </c>
    </row>
    <row r="33" spans="1:6">
      <c r="A33" s="35"/>
      <c r="B33" s="35"/>
      <c r="C33" s="8" t="str">
        <f t="shared" si="0"/>
        <v/>
      </c>
      <c r="D33" s="7"/>
      <c r="E33" s="9"/>
      <c r="F33" s="39" t="str">
        <f t="shared" si="1"/>
        <v/>
      </c>
    </row>
    <row r="34" spans="1:6">
      <c r="A34" s="34"/>
      <c r="B34" s="34"/>
      <c r="C34" s="5" t="str">
        <f t="shared" si="0"/>
        <v/>
      </c>
      <c r="D34" s="4"/>
      <c r="E34" s="6"/>
      <c r="F34" s="38" t="str">
        <f t="shared" si="1"/>
        <v/>
      </c>
    </row>
    <row r="35" spans="1:6">
      <c r="A35" s="35"/>
      <c r="B35" s="35"/>
      <c r="C35" s="8" t="str">
        <f t="shared" si="0"/>
        <v/>
      </c>
      <c r="D35" s="7"/>
      <c r="E35" s="9"/>
      <c r="F35" s="39" t="str">
        <f t="shared" si="1"/>
        <v/>
      </c>
    </row>
    <row r="36" spans="1:6">
      <c r="A36" s="34"/>
      <c r="B36" s="34"/>
      <c r="C36" s="5" t="str">
        <f t="shared" si="0"/>
        <v/>
      </c>
      <c r="D36" s="4"/>
      <c r="E36" s="6"/>
      <c r="F36" s="38" t="str">
        <f t="shared" si="1"/>
        <v/>
      </c>
    </row>
    <row r="37" spans="1:6">
      <c r="A37" s="35"/>
      <c r="B37" s="35"/>
      <c r="C37" s="8" t="str">
        <f t="shared" si="0"/>
        <v/>
      </c>
      <c r="D37" s="7"/>
      <c r="E37" s="9"/>
      <c r="F37" s="39" t="str">
        <f t="shared" si="1"/>
        <v/>
      </c>
    </row>
    <row r="38" spans="1:6">
      <c r="A38" s="34"/>
      <c r="B38" s="34"/>
      <c r="C38" s="5" t="str">
        <f t="shared" si="0"/>
        <v/>
      </c>
      <c r="D38" s="4"/>
      <c r="E38" s="6"/>
      <c r="F38" s="38" t="str">
        <f t="shared" si="1"/>
        <v/>
      </c>
    </row>
    <row r="39" spans="1:6">
      <c r="A39" s="35"/>
      <c r="B39" s="35"/>
      <c r="C39" s="8" t="str">
        <f t="shared" si="0"/>
        <v/>
      </c>
      <c r="D39" s="7"/>
      <c r="E39" s="9"/>
      <c r="F39" s="39" t="str">
        <f t="shared" si="1"/>
        <v/>
      </c>
    </row>
  </sheetData>
  <sheetProtection algorithmName="SHA-512" hashValue="qema/hNJsJ9/IQn17qAqaU3PblYVOOoHKwJdt7jKLhRgO2Q9IRUG2dBV4d3PZo5IByOr4iSo75c3wg00gStLxQ==" saltValue="2Wb8fGM4llbCCtjDfnaEHw==" spinCount="100000" sheet="1" objects="1" scenarios="1"/>
  <mergeCells count="3">
    <mergeCell ref="C5:D7"/>
    <mergeCell ref="A8:B8"/>
    <mergeCell ref="C8:F8"/>
  </mergeCells>
  <conditionalFormatting sqref="K8:K18">
    <cfRule type="cellIs" dxfId="16" priority="1" operator="equal">
      <formula>0</formula>
    </cfRule>
    <cfRule type="cellIs" dxfId="15" priority="2" operator="lessThan">
      <formula>0</formula>
    </cfRule>
    <cfRule type="cellIs" dxfId="14" priority="3" operator="greaterThan">
      <formula>0</formula>
    </cfRule>
  </conditionalFormatting>
  <pageMargins left="0.7" right="0.7" top="0.75" bottom="0.75" header="0.3" footer="0.3"/>
  <pageSetup orientation="portrait" horizontalDpi="1200" verticalDpi="1200" r:id="rId1"/>
  <drawing r:id="rId2"/>
  <picture r:id="rId3"/>
  <tableParts count="2"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F0C012-0DED-433D-B69C-7AB169D1E919}">
          <x14:formula1>
            <xm:f>'داده ها'!$E$4:$E$14</xm:f>
          </x14:formula1>
          <xm:sqref>D10:D39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6C96-9E17-4562-AE0A-F15F5E4C16A4}">
  <dimension ref="A5:K39"/>
  <sheetViews>
    <sheetView showGridLines="0" rightToLeft="1" topLeftCell="B1" zoomScaleNormal="100" workbookViewId="0">
      <selection activeCell="C5" sqref="C5:D7"/>
    </sheetView>
  </sheetViews>
  <sheetFormatPr defaultRowHeight="16.5"/>
  <cols>
    <col min="1" max="1" width="11.625" customWidth="1"/>
    <col min="2" max="2" width="16" customWidth="1"/>
    <col min="3" max="3" width="16.25" customWidth="1"/>
    <col min="4" max="4" width="26.375" customWidth="1"/>
    <col min="5" max="5" width="35.125" customWidth="1"/>
    <col min="6" max="6" width="14.25" customWidth="1"/>
    <col min="7" max="7" width="2.25" customWidth="1"/>
    <col min="8" max="8" width="17.375" customWidth="1"/>
    <col min="9" max="9" width="16.375" customWidth="1"/>
    <col min="10" max="10" width="20.125" customWidth="1"/>
    <col min="11" max="11" width="26.75" customWidth="1"/>
  </cols>
  <sheetData>
    <row r="5" spans="1:11">
      <c r="C5" s="57" t="s">
        <v>24</v>
      </c>
      <c r="D5" s="58"/>
    </row>
    <row r="6" spans="1:11">
      <c r="C6" s="58"/>
      <c r="D6" s="58"/>
      <c r="E6" s="3"/>
      <c r="H6" s="3"/>
    </row>
    <row r="7" spans="1:11" ht="28.5" customHeight="1">
      <c r="C7" s="58"/>
      <c r="D7" s="58"/>
      <c r="H7" s="46" t="s">
        <v>3</v>
      </c>
      <c r="I7" s="47" t="s">
        <v>16</v>
      </c>
      <c r="J7" s="48" t="s">
        <v>15</v>
      </c>
      <c r="K7" s="49" t="s">
        <v>32</v>
      </c>
    </row>
    <row r="8" spans="1:11">
      <c r="A8" s="55" t="s">
        <v>28</v>
      </c>
      <c r="B8" s="55"/>
      <c r="C8" s="56" t="s">
        <v>5</v>
      </c>
      <c r="D8" s="56"/>
      <c r="E8" s="56"/>
      <c r="F8" s="56"/>
      <c r="H8" s="15" t="s">
        <v>6</v>
      </c>
      <c r="I8" s="23"/>
      <c r="J8" s="19">
        <f>SUMIF(Table1171921232527257[موضوع],Table226810121416182022242628468[[#This Row],[موضوع]],Table1171921232527257[مقدار به دقیقه])</f>
        <v>0</v>
      </c>
      <c r="K8" s="31">
        <f>IF( OR(Table226810121416182022242628468[[#This Row],[مقدار فعالیت]]=0,Table226810121416182022242628468[[#This Row],[فعالیت پیش بینی شده]]=0),0,Table226810121416182022242628468[[#This Row],[مقدار فعالیت]]-Table226810121416182022242628468[[#This Row],[فعالیت پیش بینی شده]])</f>
        <v>0</v>
      </c>
    </row>
    <row r="9" spans="1:11">
      <c r="A9" s="22" t="s">
        <v>33</v>
      </c>
      <c r="B9" s="22" t="s">
        <v>34</v>
      </c>
      <c r="C9" s="22" t="s">
        <v>2</v>
      </c>
      <c r="D9" s="22" t="s">
        <v>3</v>
      </c>
      <c r="E9" s="22" t="s">
        <v>4</v>
      </c>
      <c r="F9" s="33" t="s">
        <v>35</v>
      </c>
      <c r="H9" s="16" t="s">
        <v>7</v>
      </c>
      <c r="I9" s="24"/>
      <c r="J9" s="20">
        <f>SUMIF(Table1171921232527257[موضوع],Table226810121416182022242628468[[#This Row],[موضوع]],Table1171921232527257[مقدار به دقیقه])</f>
        <v>0</v>
      </c>
      <c r="K9" s="32">
        <f>IF( OR(Table226810121416182022242628468[[#This Row],[مقدار فعالیت]]=0,Table226810121416182022242628468[[#This Row],[فعالیت پیش بینی شده]]=0),0,Table226810121416182022242628468[[#This Row],[مقدار فعالیت]]-Table226810121416182022242628468[[#This Row],[فعالیت پیش بینی شده]])</f>
        <v>0</v>
      </c>
    </row>
    <row r="10" spans="1:11">
      <c r="A10" s="34"/>
      <c r="B10" s="34"/>
      <c r="C10" s="5" t="str">
        <f t="shared" ref="C10:C39" si="0">IF(OR(A10="",B10=""),"",IF(B10&gt;=A10,(B10-A10)*24*60,(B10-A10+1)*24*60))</f>
        <v/>
      </c>
      <c r="D10" s="4"/>
      <c r="E10" s="6" t="s">
        <v>21</v>
      </c>
      <c r="F10" s="38" t="str">
        <f t="shared" ref="F10:F39" si="1">IF(OR(A10="",B10=""),"",MOD(B10-A10,1))</f>
        <v/>
      </c>
      <c r="H10" s="15" t="s">
        <v>8</v>
      </c>
      <c r="I10" s="23"/>
      <c r="J10" s="19">
        <f>SUMIF(Table1171921232527257[موضوع],Table226810121416182022242628468[[#This Row],[موضوع]],Table1171921232527257[مقدار به دقیقه])</f>
        <v>0</v>
      </c>
      <c r="K10" s="31">
        <f>IF( OR(Table226810121416182022242628468[[#This Row],[مقدار فعالیت]]=0,Table226810121416182022242628468[[#This Row],[فعالیت پیش بینی شده]]=0),0,Table226810121416182022242628468[[#This Row],[مقدار فعالیت]]-Table226810121416182022242628468[[#This Row],[فعالیت پیش بینی شده]])</f>
        <v>0</v>
      </c>
    </row>
    <row r="11" spans="1:11">
      <c r="A11" s="35"/>
      <c r="B11" s="35"/>
      <c r="C11" s="8" t="str">
        <f t="shared" si="0"/>
        <v/>
      </c>
      <c r="D11" s="7"/>
      <c r="E11" s="9"/>
      <c r="F11" s="39" t="str">
        <f t="shared" si="1"/>
        <v/>
      </c>
      <c r="H11" s="16" t="s">
        <v>9</v>
      </c>
      <c r="I11" s="24"/>
      <c r="J11" s="20">
        <f>SUMIF(Table1171921232527257[موضوع],Table226810121416182022242628468[[#This Row],[موضوع]],Table1171921232527257[مقدار به دقیقه])</f>
        <v>0</v>
      </c>
      <c r="K11" s="32">
        <f>IF( OR(Table226810121416182022242628468[[#This Row],[مقدار فعالیت]]=0,Table226810121416182022242628468[[#This Row],[فعالیت پیش بینی شده]]=0),0,Table226810121416182022242628468[[#This Row],[مقدار فعالیت]]-Table226810121416182022242628468[[#This Row],[فعالیت پیش بینی شده]])</f>
        <v>0</v>
      </c>
    </row>
    <row r="12" spans="1:11">
      <c r="A12" s="34"/>
      <c r="B12" s="34"/>
      <c r="C12" s="5" t="str">
        <f t="shared" si="0"/>
        <v/>
      </c>
      <c r="D12" s="4"/>
      <c r="E12" s="6"/>
      <c r="F12" s="38" t="str">
        <f t="shared" si="1"/>
        <v/>
      </c>
      <c r="H12" s="15" t="s">
        <v>10</v>
      </c>
      <c r="I12" s="23"/>
      <c r="J12" s="19">
        <f>SUMIF(Table1171921232527257[موضوع],Table226810121416182022242628468[[#This Row],[موضوع]],Table1171921232527257[مقدار به دقیقه])</f>
        <v>0</v>
      </c>
      <c r="K12" s="31">
        <f>IF( OR(Table226810121416182022242628468[[#This Row],[مقدار فعالیت]]=0,Table226810121416182022242628468[[#This Row],[فعالیت پیش بینی شده]]=0),0,Table226810121416182022242628468[[#This Row],[مقدار فعالیت]]-Table226810121416182022242628468[[#This Row],[فعالیت پیش بینی شده]])</f>
        <v>0</v>
      </c>
    </row>
    <row r="13" spans="1:11">
      <c r="A13" s="35"/>
      <c r="B13" s="35"/>
      <c r="C13" s="8" t="str">
        <f t="shared" si="0"/>
        <v/>
      </c>
      <c r="D13" s="7"/>
      <c r="E13" s="9"/>
      <c r="F13" s="39" t="str">
        <f t="shared" si="1"/>
        <v/>
      </c>
      <c r="H13" s="16" t="s">
        <v>11</v>
      </c>
      <c r="I13" s="24"/>
      <c r="J13" s="20">
        <f>SUMIF(Table1171921232527257[موضوع],Table226810121416182022242628468[[#This Row],[موضوع]],Table1171921232527257[مقدار به دقیقه])</f>
        <v>0</v>
      </c>
      <c r="K13" s="32">
        <f>IF( OR(Table226810121416182022242628468[[#This Row],[مقدار فعالیت]]=0,Table226810121416182022242628468[[#This Row],[فعالیت پیش بینی شده]]=0),0,Table226810121416182022242628468[[#This Row],[مقدار فعالیت]]-Table226810121416182022242628468[[#This Row],[فعالیت پیش بینی شده]])</f>
        <v>0</v>
      </c>
    </row>
    <row r="14" spans="1:11">
      <c r="A14" s="34"/>
      <c r="B14" s="34"/>
      <c r="C14" s="5" t="str">
        <f t="shared" si="0"/>
        <v/>
      </c>
      <c r="D14" s="4"/>
      <c r="E14" s="6"/>
      <c r="F14" s="38" t="str">
        <f t="shared" si="1"/>
        <v/>
      </c>
      <c r="H14" s="15" t="s">
        <v>12</v>
      </c>
      <c r="I14" s="23"/>
      <c r="J14" s="27">
        <f>SUMIF(Table1171921232527257[موضوع],Table226810121416182022242628468[[#This Row],[موضوع]],Table1171921232527257[مقدار به دقیقه])</f>
        <v>0</v>
      </c>
      <c r="K14" s="31">
        <f>IF( OR(Table226810121416182022242628468[[#This Row],[مقدار فعالیت]]=0,Table226810121416182022242628468[[#This Row],[فعالیت پیش بینی شده]]=0),0,Table226810121416182022242628468[[#This Row],[مقدار فعالیت]]-Table226810121416182022242628468[[#This Row],[فعالیت پیش بینی شده]])</f>
        <v>0</v>
      </c>
    </row>
    <row r="15" spans="1:11">
      <c r="A15" s="35"/>
      <c r="B15" s="35"/>
      <c r="C15" s="8" t="str">
        <f t="shared" si="0"/>
        <v/>
      </c>
      <c r="D15" s="7"/>
      <c r="E15" s="9"/>
      <c r="F15" s="39" t="str">
        <f t="shared" si="1"/>
        <v/>
      </c>
      <c r="H15" s="16" t="s">
        <v>13</v>
      </c>
      <c r="I15" s="24"/>
      <c r="J15" s="26">
        <f>SUMIF(Table1171921232527257[موضوع],Table226810121416182022242628468[[#This Row],[موضوع]],Table1171921232527257[مقدار به دقیقه])</f>
        <v>0</v>
      </c>
      <c r="K15" s="32">
        <f>IF( OR(Table226810121416182022242628468[[#This Row],[مقدار فعالیت]]=0,Table226810121416182022242628468[[#This Row],[فعالیت پیش بینی شده]]=0),0,Table226810121416182022242628468[[#This Row],[مقدار فعالیت]]-Table226810121416182022242628468[[#This Row],[فعالیت پیش بینی شده]])</f>
        <v>0</v>
      </c>
    </row>
    <row r="16" spans="1:11">
      <c r="A16" s="34"/>
      <c r="B16" s="34"/>
      <c r="C16" s="5" t="str">
        <f t="shared" si="0"/>
        <v/>
      </c>
      <c r="D16" s="4"/>
      <c r="E16" s="6"/>
      <c r="F16" s="38" t="str">
        <f t="shared" si="1"/>
        <v/>
      </c>
      <c r="H16" s="15" t="s">
        <v>14</v>
      </c>
      <c r="I16" s="23"/>
      <c r="J16" s="19">
        <f>SUMIF(Table1171921232527257[موضوع],Table226810121416182022242628468[[#This Row],[موضوع]],Table1171921232527257[مقدار به دقیقه])</f>
        <v>0</v>
      </c>
      <c r="K16" s="31">
        <f>IF( OR(Table226810121416182022242628468[[#This Row],[مقدار فعالیت]]=0,Table226810121416182022242628468[[#This Row],[فعالیت پیش بینی شده]]=0),0,Table226810121416182022242628468[[#This Row],[مقدار فعالیت]]-Table226810121416182022242628468[[#This Row],[فعالیت پیش بینی شده]])</f>
        <v>0</v>
      </c>
    </row>
    <row r="17" spans="1:11">
      <c r="A17" s="35"/>
      <c r="B17" s="35"/>
      <c r="C17" s="8" t="str">
        <f t="shared" si="0"/>
        <v/>
      </c>
      <c r="D17" s="7"/>
      <c r="E17" s="9"/>
      <c r="F17" s="39" t="str">
        <f t="shared" si="1"/>
        <v/>
      </c>
      <c r="H17" s="16" t="s">
        <v>22</v>
      </c>
      <c r="I17" s="24"/>
      <c r="J17" s="20">
        <f>SUMIF(Table1171921232527257[موضوع],Table226810121416182022242628468[[#This Row],[موضوع]],Table1171921232527257[مقدار به دقیقه])</f>
        <v>0</v>
      </c>
      <c r="K17" s="32">
        <f>IF( OR(Table226810121416182022242628468[[#This Row],[مقدار فعالیت]]=0,Table226810121416182022242628468[[#This Row],[فعالیت پیش بینی شده]]=0),0,Table226810121416182022242628468[[#This Row],[مقدار فعالیت]]-Table226810121416182022242628468[[#This Row],[فعالیت پیش بینی شده]])</f>
        <v>0</v>
      </c>
    </row>
    <row r="18" spans="1:11">
      <c r="A18" s="34"/>
      <c r="B18" s="34"/>
      <c r="C18" s="5" t="str">
        <f t="shared" si="0"/>
        <v/>
      </c>
      <c r="D18" s="4"/>
      <c r="E18" s="6"/>
      <c r="F18" s="38" t="str">
        <f t="shared" si="1"/>
        <v/>
      </c>
      <c r="H18" s="17" t="s">
        <v>23</v>
      </c>
      <c r="I18" s="25"/>
      <c r="J18" s="21">
        <f>SUMIF(Table1171921232527257[موضوع],Table226810121416182022242628468[[#This Row],[موضوع]],Table1171921232527257[مقدار به دقیقه])</f>
        <v>0</v>
      </c>
      <c r="K18" s="31">
        <f>IF( OR(Table226810121416182022242628468[[#This Row],[مقدار فعالیت]]=0,Table226810121416182022242628468[[#This Row],[فعالیت پیش بینی شده]]=0),0,Table226810121416182022242628468[[#This Row],[مقدار فعالیت]]-Table226810121416182022242628468[[#This Row],[فعالیت پیش بینی شده]])</f>
        <v>0</v>
      </c>
    </row>
    <row r="19" spans="1:11" ht="22.5">
      <c r="A19" s="35"/>
      <c r="B19" s="35"/>
      <c r="C19" s="8" t="str">
        <f t="shared" si="0"/>
        <v/>
      </c>
      <c r="D19" s="7"/>
      <c r="E19" s="9"/>
      <c r="F19" s="39" t="str">
        <f t="shared" si="1"/>
        <v/>
      </c>
    </row>
    <row r="20" spans="1:11" ht="22.5">
      <c r="A20" s="34"/>
      <c r="B20" s="34"/>
      <c r="C20" s="5" t="str">
        <f t="shared" si="0"/>
        <v/>
      </c>
      <c r="D20" s="4"/>
      <c r="E20" s="6"/>
      <c r="F20" s="38" t="str">
        <f t="shared" si="1"/>
        <v/>
      </c>
    </row>
    <row r="21" spans="1:11" ht="22.5">
      <c r="A21" s="35"/>
      <c r="B21" s="35"/>
      <c r="C21" s="8" t="str">
        <f t="shared" si="0"/>
        <v/>
      </c>
      <c r="D21" s="7"/>
      <c r="E21" s="9"/>
      <c r="F21" s="39" t="str">
        <f t="shared" si="1"/>
        <v/>
      </c>
    </row>
    <row r="22" spans="1:11" ht="22.5">
      <c r="A22" s="34"/>
      <c r="B22" s="34"/>
      <c r="C22" s="5" t="str">
        <f t="shared" si="0"/>
        <v/>
      </c>
      <c r="D22" s="4"/>
      <c r="E22" s="6"/>
      <c r="F22" s="38" t="str">
        <f t="shared" si="1"/>
        <v/>
      </c>
    </row>
    <row r="23" spans="1:11" ht="22.5">
      <c r="A23" s="35"/>
      <c r="B23" s="35"/>
      <c r="C23" s="8" t="str">
        <f t="shared" si="0"/>
        <v/>
      </c>
      <c r="D23" s="7"/>
      <c r="E23" s="9"/>
      <c r="F23" s="39" t="str">
        <f t="shared" si="1"/>
        <v/>
      </c>
    </row>
    <row r="24" spans="1:11" ht="22.5">
      <c r="A24" s="34"/>
      <c r="B24" s="34"/>
      <c r="C24" s="5" t="str">
        <f t="shared" si="0"/>
        <v/>
      </c>
      <c r="D24" s="4"/>
      <c r="E24" s="6"/>
      <c r="F24" s="38" t="str">
        <f t="shared" si="1"/>
        <v/>
      </c>
    </row>
    <row r="25" spans="1:11" ht="22.5">
      <c r="A25" s="35"/>
      <c r="B25" s="35"/>
      <c r="C25" s="8" t="str">
        <f t="shared" si="0"/>
        <v/>
      </c>
      <c r="D25" s="7"/>
      <c r="E25" s="9"/>
      <c r="F25" s="39" t="str">
        <f t="shared" si="1"/>
        <v/>
      </c>
    </row>
    <row r="26" spans="1:11">
      <c r="A26" s="34"/>
      <c r="B26" s="34"/>
      <c r="C26" s="5" t="str">
        <f t="shared" si="0"/>
        <v/>
      </c>
      <c r="D26" s="4"/>
      <c r="E26" s="6"/>
      <c r="F26" s="38" t="str">
        <f t="shared" si="1"/>
        <v/>
      </c>
    </row>
    <row r="27" spans="1:11">
      <c r="A27" s="35"/>
      <c r="B27" s="35"/>
      <c r="C27" s="8" t="str">
        <f t="shared" si="0"/>
        <v/>
      </c>
      <c r="D27" s="7"/>
      <c r="E27" s="9"/>
      <c r="F27" s="39" t="str">
        <f t="shared" si="1"/>
        <v/>
      </c>
    </row>
    <row r="28" spans="1:11">
      <c r="A28" s="34"/>
      <c r="B28" s="34"/>
      <c r="C28" s="5" t="str">
        <f t="shared" si="0"/>
        <v/>
      </c>
      <c r="D28" s="4"/>
      <c r="E28" s="6"/>
      <c r="F28" s="38" t="str">
        <f t="shared" si="1"/>
        <v/>
      </c>
    </row>
    <row r="29" spans="1:11">
      <c r="A29" s="35"/>
      <c r="B29" s="35"/>
      <c r="C29" s="8" t="str">
        <f t="shared" si="0"/>
        <v/>
      </c>
      <c r="D29" s="7"/>
      <c r="E29" s="9"/>
      <c r="F29" s="39" t="str">
        <f t="shared" si="1"/>
        <v/>
      </c>
    </row>
    <row r="30" spans="1:11">
      <c r="A30" s="34"/>
      <c r="B30" s="34"/>
      <c r="C30" s="5" t="str">
        <f t="shared" si="0"/>
        <v/>
      </c>
      <c r="D30" s="4"/>
      <c r="E30" s="6"/>
      <c r="F30" s="38" t="str">
        <f t="shared" si="1"/>
        <v/>
      </c>
    </row>
    <row r="31" spans="1:11">
      <c r="A31" s="35"/>
      <c r="B31" s="35"/>
      <c r="C31" s="8" t="str">
        <f t="shared" si="0"/>
        <v/>
      </c>
      <c r="D31" s="7"/>
      <c r="E31" s="9"/>
      <c r="F31" s="39" t="str">
        <f t="shared" si="1"/>
        <v/>
      </c>
    </row>
    <row r="32" spans="1:11">
      <c r="A32" s="34"/>
      <c r="B32" s="34"/>
      <c r="C32" s="5" t="str">
        <f t="shared" si="0"/>
        <v/>
      </c>
      <c r="D32" s="4"/>
      <c r="E32" s="6"/>
      <c r="F32" s="38" t="str">
        <f t="shared" si="1"/>
        <v/>
      </c>
    </row>
    <row r="33" spans="1:6">
      <c r="A33" s="35"/>
      <c r="B33" s="35"/>
      <c r="C33" s="8" t="str">
        <f t="shared" si="0"/>
        <v/>
      </c>
      <c r="D33" s="7"/>
      <c r="E33" s="9"/>
      <c r="F33" s="39" t="str">
        <f t="shared" si="1"/>
        <v/>
      </c>
    </row>
    <row r="34" spans="1:6">
      <c r="A34" s="34"/>
      <c r="B34" s="34"/>
      <c r="C34" s="5" t="str">
        <f t="shared" si="0"/>
        <v/>
      </c>
      <c r="D34" s="4"/>
      <c r="E34" s="6"/>
      <c r="F34" s="38" t="str">
        <f t="shared" si="1"/>
        <v/>
      </c>
    </row>
    <row r="35" spans="1:6">
      <c r="A35" s="35"/>
      <c r="B35" s="35"/>
      <c r="C35" s="8" t="str">
        <f t="shared" si="0"/>
        <v/>
      </c>
      <c r="D35" s="7"/>
      <c r="E35" s="9"/>
      <c r="F35" s="39" t="str">
        <f t="shared" si="1"/>
        <v/>
      </c>
    </row>
    <row r="36" spans="1:6">
      <c r="A36" s="34"/>
      <c r="B36" s="34"/>
      <c r="C36" s="5" t="str">
        <f t="shared" si="0"/>
        <v/>
      </c>
      <c r="D36" s="4"/>
      <c r="E36" s="6"/>
      <c r="F36" s="38" t="str">
        <f t="shared" si="1"/>
        <v/>
      </c>
    </row>
    <row r="37" spans="1:6">
      <c r="A37" s="35"/>
      <c r="B37" s="35"/>
      <c r="C37" s="8" t="str">
        <f t="shared" si="0"/>
        <v/>
      </c>
      <c r="D37" s="7"/>
      <c r="E37" s="9"/>
      <c r="F37" s="39" t="str">
        <f t="shared" si="1"/>
        <v/>
      </c>
    </row>
    <row r="38" spans="1:6">
      <c r="A38" s="34"/>
      <c r="B38" s="34"/>
      <c r="C38" s="5" t="str">
        <f t="shared" si="0"/>
        <v/>
      </c>
      <c r="D38" s="4"/>
      <c r="E38" s="6"/>
      <c r="F38" s="38" t="str">
        <f t="shared" si="1"/>
        <v/>
      </c>
    </row>
    <row r="39" spans="1:6">
      <c r="A39" s="35"/>
      <c r="B39" s="35"/>
      <c r="C39" s="8" t="str">
        <f t="shared" si="0"/>
        <v/>
      </c>
      <c r="D39" s="7"/>
      <c r="E39" s="9"/>
      <c r="F39" s="39" t="str">
        <f t="shared" si="1"/>
        <v/>
      </c>
    </row>
  </sheetData>
  <sheetProtection algorithmName="SHA-512" hashValue="qgUSuzrqWdK3H2JfdtJEiA40UEnVXzLnovnVx7V7kAfIfew6kyMfHdGYvgZq7Xp0ImVOQXyUooJsLbNgGDhA4Q==" saltValue="v7vPpwxeTHKXgQJzvPYzbw==" spinCount="100000" sheet="1" objects="1" scenarios="1"/>
  <mergeCells count="3">
    <mergeCell ref="C5:D7"/>
    <mergeCell ref="A8:B8"/>
    <mergeCell ref="C8:F8"/>
  </mergeCells>
  <conditionalFormatting sqref="K8:K18">
    <cfRule type="cellIs" dxfId="13" priority="1" operator="equal">
      <formula>0</formula>
    </cfRule>
    <cfRule type="cellIs" dxfId="12" priority="2" operator="lessThan">
      <formula>0</formula>
    </cfRule>
    <cfRule type="cellIs" dxfId="11" priority="3" operator="greaterThan">
      <formula>0</formula>
    </cfRule>
  </conditionalFormatting>
  <pageMargins left="0.7" right="0.7" top="0.75" bottom="0.75" header="0.3" footer="0.3"/>
  <pageSetup orientation="portrait" horizontalDpi="1200" verticalDpi="1200" r:id="rId1"/>
  <drawing r:id="rId2"/>
  <picture r:id="rId3"/>
  <tableParts count="2"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B5644A-9C00-45A6-B44F-D1E03831186C}">
          <x14:formula1>
            <xm:f>'داده ها'!$E$4:$E$14</xm:f>
          </x14:formula1>
          <xm:sqref>D10:D39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81C6-A7FD-4944-BFED-36AE1F577FDD}">
  <dimension ref="A5:K39"/>
  <sheetViews>
    <sheetView showGridLines="0" rightToLeft="1" topLeftCell="B1" zoomScaleNormal="100" workbookViewId="0">
      <selection activeCell="C5" sqref="C5:D7"/>
    </sheetView>
  </sheetViews>
  <sheetFormatPr defaultRowHeight="16.5"/>
  <cols>
    <col min="1" max="1" width="11.625" customWidth="1"/>
    <col min="2" max="2" width="16" customWidth="1"/>
    <col min="3" max="3" width="16.25" customWidth="1"/>
    <col min="4" max="4" width="26.375" customWidth="1"/>
    <col min="5" max="5" width="35.125" customWidth="1"/>
    <col min="6" max="6" width="13.625" customWidth="1"/>
    <col min="7" max="7" width="2.25" customWidth="1"/>
    <col min="8" max="8" width="17.375" customWidth="1"/>
    <col min="9" max="9" width="16.375" customWidth="1"/>
    <col min="10" max="10" width="20.125" customWidth="1"/>
    <col min="11" max="11" width="26.75" customWidth="1"/>
  </cols>
  <sheetData>
    <row r="5" spans="1:11">
      <c r="C5" s="57" t="s">
        <v>24</v>
      </c>
      <c r="D5" s="58"/>
    </row>
    <row r="6" spans="1:11">
      <c r="C6" s="58"/>
      <c r="D6" s="58"/>
      <c r="E6" s="3"/>
      <c r="H6" s="3"/>
    </row>
    <row r="7" spans="1:11" ht="27.75" customHeight="1">
      <c r="C7" s="58"/>
      <c r="D7" s="58"/>
      <c r="H7" s="46" t="s">
        <v>3</v>
      </c>
      <c r="I7" s="47" t="s">
        <v>16</v>
      </c>
      <c r="J7" s="48" t="s">
        <v>15</v>
      </c>
      <c r="K7" s="49" t="s">
        <v>32</v>
      </c>
    </row>
    <row r="8" spans="1:11">
      <c r="A8" s="55" t="s">
        <v>29</v>
      </c>
      <c r="B8" s="55"/>
      <c r="C8" s="56" t="s">
        <v>5</v>
      </c>
      <c r="D8" s="56"/>
      <c r="E8" s="56"/>
      <c r="F8" s="56"/>
      <c r="H8" s="15" t="s">
        <v>6</v>
      </c>
      <c r="I8" s="23"/>
      <c r="J8" s="19">
        <f>SUMIF(Table117192123252725[موضوع],Table22681012141618202224262846[[#This Row],[موضوع]],Table117192123252725[مقدار به دقیقه])</f>
        <v>0</v>
      </c>
      <c r="K8" s="31">
        <f>IF( OR(Table22681012141618202224262846[[#This Row],[مقدار فعالیت]]=0,Table22681012141618202224262846[[#This Row],[فعالیت پیش بینی شده]]=0),0,Table22681012141618202224262846[[#This Row],[مقدار فعالیت]]-Table22681012141618202224262846[[#This Row],[فعالیت پیش بینی شده]])</f>
        <v>0</v>
      </c>
    </row>
    <row r="9" spans="1:11">
      <c r="A9" s="22" t="s">
        <v>36</v>
      </c>
      <c r="B9" s="22" t="s">
        <v>34</v>
      </c>
      <c r="C9" s="22" t="s">
        <v>2</v>
      </c>
      <c r="D9" s="22" t="s">
        <v>3</v>
      </c>
      <c r="E9" s="22" t="s">
        <v>4</v>
      </c>
      <c r="F9" s="33" t="s">
        <v>35</v>
      </c>
      <c r="H9" s="16" t="s">
        <v>7</v>
      </c>
      <c r="I9" s="24"/>
      <c r="J9" s="20">
        <f>SUMIF(Table117192123252725[موضوع],Table22681012141618202224262846[[#This Row],[موضوع]],Table117192123252725[مقدار به دقیقه])</f>
        <v>0</v>
      </c>
      <c r="K9" s="32">
        <f>IF( OR(Table22681012141618202224262846[[#This Row],[مقدار فعالیت]]=0,Table22681012141618202224262846[[#This Row],[فعالیت پیش بینی شده]]=0),0,Table22681012141618202224262846[[#This Row],[مقدار فعالیت]]-Table22681012141618202224262846[[#This Row],[فعالیت پیش بینی شده]])</f>
        <v>0</v>
      </c>
    </row>
    <row r="10" spans="1:11">
      <c r="A10" s="34"/>
      <c r="B10" s="34"/>
      <c r="C10" s="5" t="str">
        <f t="shared" ref="C10:C39" si="0">IF(OR(A10="",B10=""),"",IF(B10&gt;=A10,(B10-A10)*24*60,(B10-A10+1)*24*60))</f>
        <v/>
      </c>
      <c r="D10" s="4"/>
      <c r="E10" s="6" t="s">
        <v>21</v>
      </c>
      <c r="F10" s="38" t="str">
        <f t="shared" ref="F10:F39" si="1">IF(OR(A10="",B10=""),"",MOD(B10-A10,1))</f>
        <v/>
      </c>
      <c r="H10" s="15" t="s">
        <v>8</v>
      </c>
      <c r="I10" s="23"/>
      <c r="J10" s="19">
        <f>SUMIF(Table117192123252725[موضوع],Table22681012141618202224262846[[#This Row],[موضوع]],Table117192123252725[مقدار به دقیقه])</f>
        <v>0</v>
      </c>
      <c r="K10" s="31">
        <f>IF( OR(Table22681012141618202224262846[[#This Row],[مقدار فعالیت]]=0,Table22681012141618202224262846[[#This Row],[فعالیت پیش بینی شده]]=0),0,Table22681012141618202224262846[[#This Row],[مقدار فعالیت]]-Table22681012141618202224262846[[#This Row],[فعالیت پیش بینی شده]])</f>
        <v>0</v>
      </c>
    </row>
    <row r="11" spans="1:11">
      <c r="A11" s="35"/>
      <c r="B11" s="35"/>
      <c r="C11" s="8" t="str">
        <f t="shared" si="0"/>
        <v/>
      </c>
      <c r="D11" s="7"/>
      <c r="E11" s="9"/>
      <c r="F11" s="39" t="str">
        <f t="shared" si="1"/>
        <v/>
      </c>
      <c r="H11" s="16" t="s">
        <v>9</v>
      </c>
      <c r="I11" s="24"/>
      <c r="J11" s="20">
        <f>SUMIF(Table117192123252725[موضوع],Table22681012141618202224262846[[#This Row],[موضوع]],Table117192123252725[مقدار به دقیقه])</f>
        <v>0</v>
      </c>
      <c r="K11" s="32">
        <f>IF( OR(Table22681012141618202224262846[[#This Row],[مقدار فعالیت]]=0,Table22681012141618202224262846[[#This Row],[فعالیت پیش بینی شده]]=0),0,Table22681012141618202224262846[[#This Row],[مقدار فعالیت]]-Table22681012141618202224262846[[#This Row],[فعالیت پیش بینی شده]])</f>
        <v>0</v>
      </c>
    </row>
    <row r="12" spans="1:11">
      <c r="A12" s="34"/>
      <c r="B12" s="34"/>
      <c r="C12" s="5" t="str">
        <f t="shared" si="0"/>
        <v/>
      </c>
      <c r="D12" s="4"/>
      <c r="E12" s="6"/>
      <c r="F12" s="38" t="str">
        <f t="shared" si="1"/>
        <v/>
      </c>
      <c r="H12" s="15" t="s">
        <v>10</v>
      </c>
      <c r="I12" s="23"/>
      <c r="J12" s="19">
        <f>SUMIF(Table117192123252725[موضوع],Table22681012141618202224262846[[#This Row],[موضوع]],Table117192123252725[مقدار به دقیقه])</f>
        <v>0</v>
      </c>
      <c r="K12" s="31">
        <f>IF( OR(Table22681012141618202224262846[[#This Row],[مقدار فعالیت]]=0,Table22681012141618202224262846[[#This Row],[فعالیت پیش بینی شده]]=0),0,Table22681012141618202224262846[[#This Row],[مقدار فعالیت]]-Table22681012141618202224262846[[#This Row],[فعالیت پیش بینی شده]])</f>
        <v>0</v>
      </c>
    </row>
    <row r="13" spans="1:11">
      <c r="A13" s="35"/>
      <c r="B13" s="35"/>
      <c r="C13" s="8" t="str">
        <f t="shared" si="0"/>
        <v/>
      </c>
      <c r="D13" s="7"/>
      <c r="E13" s="9"/>
      <c r="F13" s="39" t="str">
        <f t="shared" si="1"/>
        <v/>
      </c>
      <c r="H13" s="16" t="s">
        <v>11</v>
      </c>
      <c r="I13" s="24"/>
      <c r="J13" s="20">
        <f>SUMIF(Table117192123252725[موضوع],Table22681012141618202224262846[[#This Row],[موضوع]],Table117192123252725[مقدار به دقیقه])</f>
        <v>0</v>
      </c>
      <c r="K13" s="32">
        <f>IF( OR(Table22681012141618202224262846[[#This Row],[مقدار فعالیت]]=0,Table22681012141618202224262846[[#This Row],[فعالیت پیش بینی شده]]=0),0,Table22681012141618202224262846[[#This Row],[مقدار فعالیت]]-Table22681012141618202224262846[[#This Row],[فعالیت پیش بینی شده]])</f>
        <v>0</v>
      </c>
    </row>
    <row r="14" spans="1:11">
      <c r="A14" s="34"/>
      <c r="B14" s="34"/>
      <c r="C14" s="5" t="str">
        <f t="shared" si="0"/>
        <v/>
      </c>
      <c r="D14" s="4"/>
      <c r="E14" s="6"/>
      <c r="F14" s="38" t="str">
        <f t="shared" si="1"/>
        <v/>
      </c>
      <c r="H14" s="15" t="s">
        <v>12</v>
      </c>
      <c r="I14" s="23"/>
      <c r="J14" s="27">
        <f>SUMIF(Table117192123252725[موضوع],Table22681012141618202224262846[[#This Row],[موضوع]],Table117192123252725[مقدار به دقیقه])</f>
        <v>0</v>
      </c>
      <c r="K14" s="31">
        <f>IF( OR(Table22681012141618202224262846[[#This Row],[مقدار فعالیت]]=0,Table22681012141618202224262846[[#This Row],[فعالیت پیش بینی شده]]=0),0,Table22681012141618202224262846[[#This Row],[مقدار فعالیت]]-Table22681012141618202224262846[[#This Row],[فعالیت پیش بینی شده]])</f>
        <v>0</v>
      </c>
    </row>
    <row r="15" spans="1:11">
      <c r="A15" s="35"/>
      <c r="B15" s="35"/>
      <c r="C15" s="8" t="str">
        <f t="shared" si="0"/>
        <v/>
      </c>
      <c r="D15" s="7"/>
      <c r="E15" s="9"/>
      <c r="F15" s="39" t="str">
        <f t="shared" si="1"/>
        <v/>
      </c>
      <c r="H15" s="16" t="s">
        <v>13</v>
      </c>
      <c r="I15" s="24"/>
      <c r="J15" s="26">
        <f>SUMIF(Table117192123252725[موضوع],Table22681012141618202224262846[[#This Row],[موضوع]],Table117192123252725[مقدار به دقیقه])</f>
        <v>0</v>
      </c>
      <c r="K15" s="32">
        <f>IF( OR(Table22681012141618202224262846[[#This Row],[مقدار فعالیت]]=0,Table22681012141618202224262846[[#This Row],[فعالیت پیش بینی شده]]=0),0,Table22681012141618202224262846[[#This Row],[مقدار فعالیت]]-Table22681012141618202224262846[[#This Row],[فعالیت پیش بینی شده]])</f>
        <v>0</v>
      </c>
    </row>
    <row r="16" spans="1:11">
      <c r="A16" s="34"/>
      <c r="B16" s="34"/>
      <c r="C16" s="5" t="str">
        <f t="shared" si="0"/>
        <v/>
      </c>
      <c r="D16" s="4"/>
      <c r="E16" s="6"/>
      <c r="F16" s="38" t="str">
        <f t="shared" si="1"/>
        <v/>
      </c>
      <c r="H16" s="15" t="s">
        <v>14</v>
      </c>
      <c r="I16" s="23"/>
      <c r="J16" s="19">
        <f>SUMIF(Table117192123252725[موضوع],Table22681012141618202224262846[[#This Row],[موضوع]],Table117192123252725[مقدار به دقیقه])</f>
        <v>0</v>
      </c>
      <c r="K16" s="31">
        <f>IF( OR(Table22681012141618202224262846[[#This Row],[مقدار فعالیت]]=0,Table22681012141618202224262846[[#This Row],[فعالیت پیش بینی شده]]=0),0,Table22681012141618202224262846[[#This Row],[مقدار فعالیت]]-Table22681012141618202224262846[[#This Row],[فعالیت پیش بینی شده]])</f>
        <v>0</v>
      </c>
    </row>
    <row r="17" spans="1:11">
      <c r="A17" s="35"/>
      <c r="B17" s="35"/>
      <c r="C17" s="8" t="str">
        <f t="shared" si="0"/>
        <v/>
      </c>
      <c r="D17" s="7"/>
      <c r="E17" s="9"/>
      <c r="F17" s="39" t="str">
        <f t="shared" si="1"/>
        <v/>
      </c>
      <c r="H17" s="16" t="s">
        <v>22</v>
      </c>
      <c r="I17" s="24"/>
      <c r="J17" s="20">
        <f>SUMIF(Table117192123252725[موضوع],Table22681012141618202224262846[[#This Row],[موضوع]],Table117192123252725[مقدار به دقیقه])</f>
        <v>0</v>
      </c>
      <c r="K17" s="32">
        <f>IF( OR(Table22681012141618202224262846[[#This Row],[مقدار فعالیت]]=0,Table22681012141618202224262846[[#This Row],[فعالیت پیش بینی شده]]=0),0,Table22681012141618202224262846[[#This Row],[مقدار فعالیت]]-Table22681012141618202224262846[[#This Row],[فعالیت پیش بینی شده]])</f>
        <v>0</v>
      </c>
    </row>
    <row r="18" spans="1:11">
      <c r="A18" s="34"/>
      <c r="B18" s="34"/>
      <c r="C18" s="5" t="str">
        <f t="shared" si="0"/>
        <v/>
      </c>
      <c r="D18" s="4"/>
      <c r="E18" s="6"/>
      <c r="F18" s="38" t="str">
        <f t="shared" si="1"/>
        <v/>
      </c>
      <c r="H18" s="17" t="s">
        <v>23</v>
      </c>
      <c r="I18" s="25"/>
      <c r="J18" s="21">
        <f>SUMIF(Table117192123252725[موضوع],Table22681012141618202224262846[[#This Row],[موضوع]],Table117192123252725[مقدار به دقیقه])</f>
        <v>0</v>
      </c>
      <c r="K18" s="31">
        <f>IF( OR(Table22681012141618202224262846[[#This Row],[مقدار فعالیت]]=0,Table22681012141618202224262846[[#This Row],[فعالیت پیش بینی شده]]=0),0,Table22681012141618202224262846[[#This Row],[مقدار فعالیت]]-Table22681012141618202224262846[[#This Row],[فعالیت پیش بینی شده]])</f>
        <v>0</v>
      </c>
    </row>
    <row r="19" spans="1:11" ht="22.5">
      <c r="A19" s="35"/>
      <c r="B19" s="35"/>
      <c r="C19" s="8" t="str">
        <f t="shared" si="0"/>
        <v/>
      </c>
      <c r="D19" s="7"/>
      <c r="E19" s="9"/>
      <c r="F19" s="39" t="str">
        <f t="shared" si="1"/>
        <v/>
      </c>
    </row>
    <row r="20" spans="1:11" ht="22.5">
      <c r="A20" s="34"/>
      <c r="B20" s="34"/>
      <c r="C20" s="5" t="str">
        <f t="shared" si="0"/>
        <v/>
      </c>
      <c r="D20" s="4"/>
      <c r="E20" s="6"/>
      <c r="F20" s="38" t="str">
        <f t="shared" si="1"/>
        <v/>
      </c>
    </row>
    <row r="21" spans="1:11" ht="22.5">
      <c r="A21" s="35"/>
      <c r="B21" s="35"/>
      <c r="C21" s="8" t="str">
        <f t="shared" si="0"/>
        <v/>
      </c>
      <c r="D21" s="7"/>
      <c r="E21" s="9"/>
      <c r="F21" s="39" t="str">
        <f t="shared" si="1"/>
        <v/>
      </c>
    </row>
    <row r="22" spans="1:11" ht="22.5">
      <c r="A22" s="34"/>
      <c r="B22" s="34"/>
      <c r="C22" s="5" t="str">
        <f t="shared" si="0"/>
        <v/>
      </c>
      <c r="D22" s="4"/>
      <c r="E22" s="6"/>
      <c r="F22" s="38" t="str">
        <f t="shared" si="1"/>
        <v/>
      </c>
    </row>
    <row r="23" spans="1:11" ht="22.5">
      <c r="A23" s="35"/>
      <c r="B23" s="35"/>
      <c r="C23" s="8" t="str">
        <f t="shared" si="0"/>
        <v/>
      </c>
      <c r="D23" s="7"/>
      <c r="E23" s="9"/>
      <c r="F23" s="39" t="str">
        <f t="shared" si="1"/>
        <v/>
      </c>
    </row>
    <row r="24" spans="1:11" ht="22.5">
      <c r="A24" s="34"/>
      <c r="B24" s="34"/>
      <c r="C24" s="5" t="str">
        <f t="shared" si="0"/>
        <v/>
      </c>
      <c r="D24" s="4"/>
      <c r="E24" s="6"/>
      <c r="F24" s="38" t="str">
        <f t="shared" si="1"/>
        <v/>
      </c>
    </row>
    <row r="25" spans="1:11" ht="22.5">
      <c r="A25" s="35"/>
      <c r="B25" s="35"/>
      <c r="C25" s="8" t="str">
        <f t="shared" si="0"/>
        <v/>
      </c>
      <c r="D25" s="7"/>
      <c r="E25" s="9"/>
      <c r="F25" s="39" t="str">
        <f t="shared" si="1"/>
        <v/>
      </c>
    </row>
    <row r="26" spans="1:11">
      <c r="A26" s="34"/>
      <c r="B26" s="34"/>
      <c r="C26" s="5" t="str">
        <f t="shared" si="0"/>
        <v/>
      </c>
      <c r="D26" s="4"/>
      <c r="E26" s="6"/>
      <c r="F26" s="38" t="str">
        <f t="shared" si="1"/>
        <v/>
      </c>
    </row>
    <row r="27" spans="1:11">
      <c r="A27" s="35"/>
      <c r="B27" s="35"/>
      <c r="C27" s="8" t="str">
        <f t="shared" si="0"/>
        <v/>
      </c>
      <c r="D27" s="7"/>
      <c r="E27" s="9"/>
      <c r="F27" s="39" t="str">
        <f t="shared" si="1"/>
        <v/>
      </c>
    </row>
    <row r="28" spans="1:11">
      <c r="A28" s="34"/>
      <c r="B28" s="34"/>
      <c r="C28" s="5" t="str">
        <f t="shared" si="0"/>
        <v/>
      </c>
      <c r="D28" s="4"/>
      <c r="E28" s="6"/>
      <c r="F28" s="38" t="str">
        <f t="shared" si="1"/>
        <v/>
      </c>
    </row>
    <row r="29" spans="1:11">
      <c r="A29" s="35"/>
      <c r="B29" s="35"/>
      <c r="C29" s="8" t="str">
        <f t="shared" si="0"/>
        <v/>
      </c>
      <c r="D29" s="7"/>
      <c r="E29" s="9"/>
      <c r="F29" s="39" t="str">
        <f t="shared" si="1"/>
        <v/>
      </c>
    </row>
    <row r="30" spans="1:11">
      <c r="A30" s="34"/>
      <c r="B30" s="34"/>
      <c r="C30" s="5" t="str">
        <f t="shared" si="0"/>
        <v/>
      </c>
      <c r="D30" s="4"/>
      <c r="E30" s="6"/>
      <c r="F30" s="38" t="str">
        <f t="shared" si="1"/>
        <v/>
      </c>
    </row>
    <row r="31" spans="1:11">
      <c r="A31" s="35"/>
      <c r="B31" s="35"/>
      <c r="C31" s="8" t="str">
        <f t="shared" si="0"/>
        <v/>
      </c>
      <c r="D31" s="7"/>
      <c r="E31" s="9"/>
      <c r="F31" s="39" t="str">
        <f t="shared" si="1"/>
        <v/>
      </c>
    </row>
    <row r="32" spans="1:11">
      <c r="A32" s="34"/>
      <c r="B32" s="34"/>
      <c r="C32" s="5" t="str">
        <f t="shared" si="0"/>
        <v/>
      </c>
      <c r="D32" s="4"/>
      <c r="E32" s="6"/>
      <c r="F32" s="38" t="str">
        <f t="shared" si="1"/>
        <v/>
      </c>
    </row>
    <row r="33" spans="1:6">
      <c r="A33" s="35"/>
      <c r="B33" s="35"/>
      <c r="C33" s="8" t="str">
        <f t="shared" si="0"/>
        <v/>
      </c>
      <c r="D33" s="7"/>
      <c r="E33" s="9"/>
      <c r="F33" s="39" t="str">
        <f t="shared" si="1"/>
        <v/>
      </c>
    </row>
    <row r="34" spans="1:6">
      <c r="A34" s="34"/>
      <c r="B34" s="34"/>
      <c r="C34" s="5" t="str">
        <f t="shared" si="0"/>
        <v/>
      </c>
      <c r="D34" s="4"/>
      <c r="E34" s="6"/>
      <c r="F34" s="38" t="str">
        <f t="shared" si="1"/>
        <v/>
      </c>
    </row>
    <row r="35" spans="1:6">
      <c r="A35" s="35"/>
      <c r="B35" s="35"/>
      <c r="C35" s="8" t="str">
        <f t="shared" si="0"/>
        <v/>
      </c>
      <c r="D35" s="7"/>
      <c r="E35" s="9"/>
      <c r="F35" s="39" t="str">
        <f t="shared" si="1"/>
        <v/>
      </c>
    </row>
    <row r="36" spans="1:6">
      <c r="A36" s="34"/>
      <c r="B36" s="34"/>
      <c r="C36" s="5" t="str">
        <f t="shared" si="0"/>
        <v/>
      </c>
      <c r="D36" s="4"/>
      <c r="E36" s="6"/>
      <c r="F36" s="38" t="str">
        <f t="shared" si="1"/>
        <v/>
      </c>
    </row>
    <row r="37" spans="1:6">
      <c r="A37" s="35"/>
      <c r="B37" s="35"/>
      <c r="C37" s="8" t="str">
        <f t="shared" si="0"/>
        <v/>
      </c>
      <c r="D37" s="7"/>
      <c r="E37" s="9"/>
      <c r="F37" s="39" t="str">
        <f t="shared" si="1"/>
        <v/>
      </c>
    </row>
    <row r="38" spans="1:6">
      <c r="A38" s="34"/>
      <c r="B38" s="34"/>
      <c r="C38" s="5" t="str">
        <f t="shared" si="0"/>
        <v/>
      </c>
      <c r="D38" s="4"/>
      <c r="E38" s="6"/>
      <c r="F38" s="38" t="str">
        <f t="shared" si="1"/>
        <v/>
      </c>
    </row>
    <row r="39" spans="1:6">
      <c r="A39" s="35"/>
      <c r="B39" s="35"/>
      <c r="C39" s="8" t="str">
        <f t="shared" si="0"/>
        <v/>
      </c>
      <c r="D39" s="7"/>
      <c r="E39" s="9"/>
      <c r="F39" s="39" t="str">
        <f t="shared" si="1"/>
        <v/>
      </c>
    </row>
  </sheetData>
  <sheetProtection algorithmName="SHA-512" hashValue="ZbshMNLdUldG89JOsHuIb9SwKSX1B41yawxsTMg47lO5cy1Pw/5SojvvhVAQvWVCC/BGXnNPBLEXRfg94qzaCg==" saltValue="I+FhjaSl+WrSO96O7FdB5Q==" spinCount="100000" sheet="1" objects="1" scenarios="1"/>
  <mergeCells count="3">
    <mergeCell ref="C5:D7"/>
    <mergeCell ref="A8:B8"/>
    <mergeCell ref="C8:F8"/>
  </mergeCells>
  <conditionalFormatting sqref="K8:K18">
    <cfRule type="cellIs" dxfId="10" priority="1" operator="equal">
      <formula>0</formula>
    </cfRule>
    <cfRule type="cellIs" dxfId="9" priority="2" operator="lessThan">
      <formula>0</formula>
    </cfRule>
    <cfRule type="cellIs" dxfId="8" priority="3" operator="greaterThan">
      <formula>0</formula>
    </cfRule>
  </conditionalFormatting>
  <pageMargins left="0.7" right="0.7" top="0.75" bottom="0.75" header="0.3" footer="0.3"/>
  <pageSetup orientation="portrait" horizontalDpi="1200" verticalDpi="1200" r:id="rId1"/>
  <drawing r:id="rId2"/>
  <picture r:id="rId3"/>
  <tableParts count="2"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333C72-662F-4071-B00A-A1A3E6F457F1}">
          <x14:formula1>
            <xm:f>'داده ها'!$E$4:$E$14</xm:f>
          </x14:formula1>
          <xm:sqref>D10:D39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C48F-0C4C-41BD-BF8E-3CE82A62B542}">
  <dimension ref="A5:K39"/>
  <sheetViews>
    <sheetView showGridLines="0" rightToLeft="1" topLeftCell="A2" zoomScaleNormal="100" workbookViewId="0">
      <selection activeCell="C5" sqref="C5:D7"/>
    </sheetView>
  </sheetViews>
  <sheetFormatPr defaultRowHeight="16.5"/>
  <cols>
    <col min="1" max="1" width="11.625" customWidth="1"/>
    <col min="2" max="2" width="16" customWidth="1"/>
    <col min="3" max="3" width="16.25" customWidth="1"/>
    <col min="4" max="4" width="26.375" customWidth="1"/>
    <col min="5" max="5" width="35.125" customWidth="1"/>
    <col min="6" max="6" width="12.625" customWidth="1"/>
    <col min="7" max="7" width="2.25" customWidth="1"/>
    <col min="8" max="8" width="17.375" customWidth="1"/>
    <col min="9" max="9" width="16.375" customWidth="1"/>
    <col min="10" max="10" width="20.125" customWidth="1"/>
    <col min="11" max="11" width="26.75" customWidth="1"/>
  </cols>
  <sheetData>
    <row r="5" spans="1:11">
      <c r="C5" s="57" t="s">
        <v>24</v>
      </c>
      <c r="D5" s="58"/>
    </row>
    <row r="6" spans="1:11">
      <c r="C6" s="58"/>
      <c r="D6" s="58"/>
      <c r="E6" s="3"/>
      <c r="H6" s="3"/>
    </row>
    <row r="7" spans="1:11" ht="24.75" customHeight="1">
      <c r="C7" s="58"/>
      <c r="D7" s="58"/>
      <c r="H7" s="46" t="s">
        <v>3</v>
      </c>
      <c r="I7" s="47" t="s">
        <v>16</v>
      </c>
      <c r="J7" s="48" t="s">
        <v>15</v>
      </c>
      <c r="K7" s="49" t="s">
        <v>32</v>
      </c>
    </row>
    <row r="8" spans="1:11">
      <c r="A8" s="55" t="s">
        <v>30</v>
      </c>
      <c r="B8" s="55"/>
      <c r="C8" s="56" t="s">
        <v>5</v>
      </c>
      <c r="D8" s="56"/>
      <c r="E8" s="56"/>
      <c r="F8" s="56"/>
      <c r="H8" s="15" t="s">
        <v>6</v>
      </c>
      <c r="I8" s="23"/>
      <c r="J8" s="19">
        <f>SUMIF(Table11719212325272[موضوع],Table2268101214161820222426284[[#This Row],[موضوع]],Table11719212325272[مقدار به دقیقه])</f>
        <v>0</v>
      </c>
      <c r="K8" s="31">
        <f>IF( OR(Table2268101214161820222426284[[#This Row],[مقدار فعالیت]]=0,Table2268101214161820222426284[[#This Row],[فعالیت پیش بینی شده]]=0),0,Table2268101214161820222426284[[#This Row],[مقدار فعالیت]]-Table2268101214161820222426284[[#This Row],[فعالیت پیش بینی شده]])</f>
        <v>0</v>
      </c>
    </row>
    <row r="9" spans="1:11">
      <c r="A9" s="22" t="s">
        <v>0</v>
      </c>
      <c r="B9" s="22" t="s">
        <v>1</v>
      </c>
      <c r="C9" s="22" t="s">
        <v>2</v>
      </c>
      <c r="D9" s="22" t="s">
        <v>3</v>
      </c>
      <c r="E9" s="22" t="s">
        <v>4</v>
      </c>
      <c r="F9" s="33" t="s">
        <v>35</v>
      </c>
      <c r="H9" s="16" t="s">
        <v>7</v>
      </c>
      <c r="I9" s="24"/>
      <c r="J9" s="20">
        <f>SUMIF(Table11719212325272[موضوع],Table2268101214161820222426284[[#This Row],[موضوع]],Table11719212325272[مقدار به دقیقه])</f>
        <v>0</v>
      </c>
      <c r="K9" s="32">
        <f>IF( OR(Table2268101214161820222426284[[#This Row],[مقدار فعالیت]]=0,Table2268101214161820222426284[[#This Row],[فعالیت پیش بینی شده]]=0),0,Table2268101214161820222426284[[#This Row],[مقدار فعالیت]]-Table2268101214161820222426284[[#This Row],[فعالیت پیش بینی شده]])</f>
        <v>0</v>
      </c>
    </row>
    <row r="10" spans="1:11">
      <c r="A10" s="34"/>
      <c r="B10" s="34"/>
      <c r="C10" s="5" t="str">
        <f t="shared" ref="C10:C39" si="0">IF(OR(A10="",B10=""),"",IF(B10&gt;=A10,(B10-A10)*24*60,(B10-A10+1)*24*60))</f>
        <v/>
      </c>
      <c r="D10" s="4"/>
      <c r="E10" s="6" t="s">
        <v>21</v>
      </c>
      <c r="F10" s="38" t="str">
        <f t="shared" ref="F10:F39" si="1">IF(OR(A10="",B10=""),"",MOD(B10-A10,1))</f>
        <v/>
      </c>
      <c r="H10" s="15" t="s">
        <v>8</v>
      </c>
      <c r="I10" s="23"/>
      <c r="J10" s="19">
        <f>SUMIF(Table11719212325272[موضوع],Table2268101214161820222426284[[#This Row],[موضوع]],Table11719212325272[مقدار به دقیقه])</f>
        <v>0</v>
      </c>
      <c r="K10" s="31">
        <f>IF( OR(Table2268101214161820222426284[[#This Row],[مقدار فعالیت]]=0,Table2268101214161820222426284[[#This Row],[فعالیت پیش بینی شده]]=0),0,Table2268101214161820222426284[[#This Row],[مقدار فعالیت]]-Table2268101214161820222426284[[#This Row],[فعالیت پیش بینی شده]])</f>
        <v>0</v>
      </c>
    </row>
    <row r="11" spans="1:11">
      <c r="A11" s="35"/>
      <c r="B11" s="35"/>
      <c r="C11" s="8" t="str">
        <f t="shared" si="0"/>
        <v/>
      </c>
      <c r="D11" s="7"/>
      <c r="E11" s="9"/>
      <c r="F11" s="39" t="str">
        <f t="shared" si="1"/>
        <v/>
      </c>
      <c r="H11" s="16" t="s">
        <v>9</v>
      </c>
      <c r="I11" s="24"/>
      <c r="J11" s="20">
        <f>SUMIF(Table11719212325272[موضوع],Table2268101214161820222426284[[#This Row],[موضوع]],Table11719212325272[مقدار به دقیقه])</f>
        <v>0</v>
      </c>
      <c r="K11" s="32">
        <f>IF( OR(Table2268101214161820222426284[[#This Row],[مقدار فعالیت]]=0,Table2268101214161820222426284[[#This Row],[فعالیت پیش بینی شده]]=0),0,Table2268101214161820222426284[[#This Row],[مقدار فعالیت]]-Table2268101214161820222426284[[#This Row],[فعالیت پیش بینی شده]])</f>
        <v>0</v>
      </c>
    </row>
    <row r="12" spans="1:11">
      <c r="A12" s="34"/>
      <c r="B12" s="34"/>
      <c r="C12" s="5" t="str">
        <f t="shared" si="0"/>
        <v/>
      </c>
      <c r="D12" s="4"/>
      <c r="E12" s="6"/>
      <c r="F12" s="38" t="str">
        <f t="shared" si="1"/>
        <v/>
      </c>
      <c r="H12" s="15" t="s">
        <v>10</v>
      </c>
      <c r="I12" s="23"/>
      <c r="J12" s="19">
        <f>SUMIF(Table11719212325272[موضوع],Table2268101214161820222426284[[#This Row],[موضوع]],Table11719212325272[مقدار به دقیقه])</f>
        <v>0</v>
      </c>
      <c r="K12" s="31">
        <f>IF( OR(Table2268101214161820222426284[[#This Row],[مقدار فعالیت]]=0,Table2268101214161820222426284[[#This Row],[فعالیت پیش بینی شده]]=0),0,Table2268101214161820222426284[[#This Row],[مقدار فعالیت]]-Table2268101214161820222426284[[#This Row],[فعالیت پیش بینی شده]])</f>
        <v>0</v>
      </c>
    </row>
    <row r="13" spans="1:11">
      <c r="A13" s="35"/>
      <c r="B13" s="35"/>
      <c r="C13" s="8" t="str">
        <f t="shared" si="0"/>
        <v/>
      </c>
      <c r="D13" s="7"/>
      <c r="E13" s="9"/>
      <c r="F13" s="39" t="str">
        <f t="shared" si="1"/>
        <v/>
      </c>
      <c r="H13" s="16" t="s">
        <v>11</v>
      </c>
      <c r="I13" s="24"/>
      <c r="J13" s="20">
        <f>SUMIF(Table11719212325272[موضوع],Table2268101214161820222426284[[#This Row],[موضوع]],Table11719212325272[مقدار به دقیقه])</f>
        <v>0</v>
      </c>
      <c r="K13" s="32">
        <f>IF( OR(Table2268101214161820222426284[[#This Row],[مقدار فعالیت]]=0,Table2268101214161820222426284[[#This Row],[فعالیت پیش بینی شده]]=0),0,Table2268101214161820222426284[[#This Row],[مقدار فعالیت]]-Table2268101214161820222426284[[#This Row],[فعالیت پیش بینی شده]])</f>
        <v>0</v>
      </c>
    </row>
    <row r="14" spans="1:11">
      <c r="A14" s="34"/>
      <c r="B14" s="34"/>
      <c r="C14" s="5" t="str">
        <f t="shared" si="0"/>
        <v/>
      </c>
      <c r="D14" s="4"/>
      <c r="E14" s="6"/>
      <c r="F14" s="38" t="str">
        <f t="shared" si="1"/>
        <v/>
      </c>
      <c r="H14" s="15" t="s">
        <v>12</v>
      </c>
      <c r="I14" s="23"/>
      <c r="J14" s="27">
        <f>SUMIF(Table11719212325272[موضوع],Table2268101214161820222426284[[#This Row],[موضوع]],Table11719212325272[مقدار به دقیقه])</f>
        <v>0</v>
      </c>
      <c r="K14" s="31">
        <f>IF( OR(Table2268101214161820222426284[[#This Row],[مقدار فعالیت]]=0,Table2268101214161820222426284[[#This Row],[فعالیت پیش بینی شده]]=0),0,Table2268101214161820222426284[[#This Row],[مقدار فعالیت]]-Table2268101214161820222426284[[#This Row],[فعالیت پیش بینی شده]])</f>
        <v>0</v>
      </c>
    </row>
    <row r="15" spans="1:11">
      <c r="A15" s="35"/>
      <c r="B15" s="35"/>
      <c r="C15" s="8" t="str">
        <f t="shared" si="0"/>
        <v/>
      </c>
      <c r="D15" s="7"/>
      <c r="E15" s="9"/>
      <c r="F15" s="39" t="str">
        <f t="shared" si="1"/>
        <v/>
      </c>
      <c r="H15" s="16" t="s">
        <v>13</v>
      </c>
      <c r="I15" s="24"/>
      <c r="J15" s="26">
        <f>SUMIF(Table11719212325272[موضوع],Table2268101214161820222426284[[#This Row],[موضوع]],Table11719212325272[مقدار به دقیقه])</f>
        <v>0</v>
      </c>
      <c r="K15" s="32">
        <f>IF( OR(Table2268101214161820222426284[[#This Row],[مقدار فعالیت]]=0,Table2268101214161820222426284[[#This Row],[فعالیت پیش بینی شده]]=0),0,Table2268101214161820222426284[[#This Row],[مقدار فعالیت]]-Table2268101214161820222426284[[#This Row],[فعالیت پیش بینی شده]])</f>
        <v>0</v>
      </c>
    </row>
    <row r="16" spans="1:11">
      <c r="A16" s="34"/>
      <c r="B16" s="34"/>
      <c r="C16" s="5" t="str">
        <f t="shared" si="0"/>
        <v/>
      </c>
      <c r="D16" s="4"/>
      <c r="E16" s="6"/>
      <c r="F16" s="38" t="str">
        <f t="shared" si="1"/>
        <v/>
      </c>
      <c r="H16" s="15" t="s">
        <v>14</v>
      </c>
      <c r="I16" s="23"/>
      <c r="J16" s="19">
        <f>SUMIF(Table11719212325272[موضوع],Table2268101214161820222426284[[#This Row],[موضوع]],Table11719212325272[مقدار به دقیقه])</f>
        <v>0</v>
      </c>
      <c r="K16" s="31">
        <f>IF( OR(Table2268101214161820222426284[[#This Row],[مقدار فعالیت]]=0,Table2268101214161820222426284[[#This Row],[فعالیت پیش بینی شده]]=0),0,Table2268101214161820222426284[[#This Row],[مقدار فعالیت]]-Table2268101214161820222426284[[#This Row],[فعالیت پیش بینی شده]])</f>
        <v>0</v>
      </c>
    </row>
    <row r="17" spans="1:11">
      <c r="A17" s="35"/>
      <c r="B17" s="35"/>
      <c r="C17" s="8" t="str">
        <f t="shared" si="0"/>
        <v/>
      </c>
      <c r="D17" s="7"/>
      <c r="E17" s="9"/>
      <c r="F17" s="39" t="str">
        <f t="shared" si="1"/>
        <v/>
      </c>
      <c r="H17" s="16" t="s">
        <v>22</v>
      </c>
      <c r="I17" s="24"/>
      <c r="J17" s="20">
        <f>SUMIF(Table11719212325272[موضوع],Table2268101214161820222426284[[#This Row],[موضوع]],Table11719212325272[مقدار به دقیقه])</f>
        <v>0</v>
      </c>
      <c r="K17" s="32">
        <f>IF( OR(Table2268101214161820222426284[[#This Row],[مقدار فعالیت]]=0,Table2268101214161820222426284[[#This Row],[فعالیت پیش بینی شده]]=0),0,Table2268101214161820222426284[[#This Row],[مقدار فعالیت]]-Table2268101214161820222426284[[#This Row],[فعالیت پیش بینی شده]])</f>
        <v>0</v>
      </c>
    </row>
    <row r="18" spans="1:11">
      <c r="A18" s="34"/>
      <c r="B18" s="34"/>
      <c r="C18" s="5" t="str">
        <f t="shared" si="0"/>
        <v/>
      </c>
      <c r="D18" s="4"/>
      <c r="E18" s="6"/>
      <c r="F18" s="38" t="str">
        <f t="shared" si="1"/>
        <v/>
      </c>
      <c r="H18" s="17" t="s">
        <v>23</v>
      </c>
      <c r="I18" s="25"/>
      <c r="J18" s="21">
        <f>SUMIF(Table11719212325272[موضوع],Table2268101214161820222426284[[#This Row],[موضوع]],Table11719212325272[مقدار به دقیقه])</f>
        <v>0</v>
      </c>
      <c r="K18" s="31">
        <f>IF( OR(Table2268101214161820222426284[[#This Row],[مقدار فعالیت]]=0,Table2268101214161820222426284[[#This Row],[فعالیت پیش بینی شده]]=0),0,Table2268101214161820222426284[[#This Row],[مقدار فعالیت]]-Table2268101214161820222426284[[#This Row],[فعالیت پیش بینی شده]])</f>
        <v>0</v>
      </c>
    </row>
    <row r="19" spans="1:11" ht="22.5">
      <c r="A19" s="35"/>
      <c r="B19" s="35"/>
      <c r="C19" s="8" t="str">
        <f t="shared" si="0"/>
        <v/>
      </c>
      <c r="D19" s="7"/>
      <c r="E19" s="9"/>
      <c r="F19" s="39" t="str">
        <f t="shared" si="1"/>
        <v/>
      </c>
    </row>
    <row r="20" spans="1:11" ht="22.5">
      <c r="A20" s="34"/>
      <c r="B20" s="34"/>
      <c r="C20" s="5" t="str">
        <f t="shared" si="0"/>
        <v/>
      </c>
      <c r="D20" s="4"/>
      <c r="E20" s="6"/>
      <c r="F20" s="38" t="str">
        <f t="shared" si="1"/>
        <v/>
      </c>
    </row>
    <row r="21" spans="1:11" ht="22.5">
      <c r="A21" s="35"/>
      <c r="B21" s="35"/>
      <c r="C21" s="8" t="str">
        <f t="shared" si="0"/>
        <v/>
      </c>
      <c r="D21" s="7"/>
      <c r="E21" s="9"/>
      <c r="F21" s="39" t="str">
        <f t="shared" si="1"/>
        <v/>
      </c>
    </row>
    <row r="22" spans="1:11" ht="22.5">
      <c r="A22" s="34"/>
      <c r="B22" s="34"/>
      <c r="C22" s="5" t="str">
        <f t="shared" si="0"/>
        <v/>
      </c>
      <c r="D22" s="4"/>
      <c r="E22" s="6"/>
      <c r="F22" s="38" t="str">
        <f t="shared" si="1"/>
        <v/>
      </c>
    </row>
    <row r="23" spans="1:11" ht="22.5">
      <c r="A23" s="35"/>
      <c r="B23" s="35"/>
      <c r="C23" s="8" t="str">
        <f t="shared" si="0"/>
        <v/>
      </c>
      <c r="D23" s="7"/>
      <c r="E23" s="9"/>
      <c r="F23" s="39" t="str">
        <f t="shared" si="1"/>
        <v/>
      </c>
    </row>
    <row r="24" spans="1:11" ht="22.5">
      <c r="A24" s="34"/>
      <c r="B24" s="34"/>
      <c r="C24" s="5" t="str">
        <f t="shared" si="0"/>
        <v/>
      </c>
      <c r="D24" s="4"/>
      <c r="E24" s="6"/>
      <c r="F24" s="38" t="str">
        <f t="shared" si="1"/>
        <v/>
      </c>
    </row>
    <row r="25" spans="1:11" ht="22.5">
      <c r="A25" s="35"/>
      <c r="B25" s="35"/>
      <c r="C25" s="8" t="str">
        <f t="shared" si="0"/>
        <v/>
      </c>
      <c r="D25" s="7"/>
      <c r="E25" s="9"/>
      <c r="F25" s="39" t="str">
        <f t="shared" si="1"/>
        <v/>
      </c>
    </row>
    <row r="26" spans="1:11" ht="22.5">
      <c r="A26" s="34"/>
      <c r="B26" s="34"/>
      <c r="C26" s="5" t="str">
        <f t="shared" si="0"/>
        <v/>
      </c>
      <c r="D26" s="4"/>
      <c r="E26" s="6"/>
      <c r="F26" s="38" t="str">
        <f t="shared" si="1"/>
        <v/>
      </c>
    </row>
    <row r="27" spans="1:11">
      <c r="A27" s="35"/>
      <c r="B27" s="35"/>
      <c r="C27" s="8" t="str">
        <f t="shared" si="0"/>
        <v/>
      </c>
      <c r="D27" s="7"/>
      <c r="E27" s="9"/>
      <c r="F27" s="39" t="str">
        <f t="shared" si="1"/>
        <v/>
      </c>
    </row>
    <row r="28" spans="1:11">
      <c r="A28" s="34"/>
      <c r="B28" s="34"/>
      <c r="C28" s="5" t="str">
        <f t="shared" si="0"/>
        <v/>
      </c>
      <c r="D28" s="4"/>
      <c r="E28" s="6"/>
      <c r="F28" s="38" t="str">
        <f t="shared" si="1"/>
        <v/>
      </c>
    </row>
    <row r="29" spans="1:11">
      <c r="A29" s="35"/>
      <c r="B29" s="35"/>
      <c r="C29" s="8" t="str">
        <f t="shared" si="0"/>
        <v/>
      </c>
      <c r="D29" s="7"/>
      <c r="E29" s="9"/>
      <c r="F29" s="39" t="str">
        <f t="shared" si="1"/>
        <v/>
      </c>
    </row>
    <row r="30" spans="1:11">
      <c r="A30" s="34"/>
      <c r="B30" s="34"/>
      <c r="C30" s="5" t="str">
        <f t="shared" si="0"/>
        <v/>
      </c>
      <c r="D30" s="4"/>
      <c r="E30" s="6"/>
      <c r="F30" s="38" t="str">
        <f t="shared" si="1"/>
        <v/>
      </c>
    </row>
    <row r="31" spans="1:11">
      <c r="A31" s="35"/>
      <c r="B31" s="35"/>
      <c r="C31" s="8" t="str">
        <f t="shared" si="0"/>
        <v/>
      </c>
      <c r="D31" s="7"/>
      <c r="E31" s="9"/>
      <c r="F31" s="39" t="str">
        <f t="shared" si="1"/>
        <v/>
      </c>
    </row>
    <row r="32" spans="1:11">
      <c r="A32" s="34"/>
      <c r="B32" s="34"/>
      <c r="C32" s="5" t="str">
        <f t="shared" si="0"/>
        <v/>
      </c>
      <c r="D32" s="4"/>
      <c r="E32" s="6"/>
      <c r="F32" s="38" t="str">
        <f t="shared" si="1"/>
        <v/>
      </c>
    </row>
    <row r="33" spans="1:6">
      <c r="A33" s="35"/>
      <c r="B33" s="35"/>
      <c r="C33" s="8" t="str">
        <f t="shared" si="0"/>
        <v/>
      </c>
      <c r="D33" s="7"/>
      <c r="E33" s="9"/>
      <c r="F33" s="39" t="str">
        <f t="shared" si="1"/>
        <v/>
      </c>
    </row>
    <row r="34" spans="1:6">
      <c r="A34" s="34"/>
      <c r="B34" s="34"/>
      <c r="C34" s="5" t="str">
        <f t="shared" si="0"/>
        <v/>
      </c>
      <c r="D34" s="4"/>
      <c r="E34" s="6"/>
      <c r="F34" s="38" t="str">
        <f t="shared" si="1"/>
        <v/>
      </c>
    </row>
    <row r="35" spans="1:6">
      <c r="A35" s="35"/>
      <c r="B35" s="35"/>
      <c r="C35" s="8" t="str">
        <f t="shared" si="0"/>
        <v/>
      </c>
      <c r="D35" s="7"/>
      <c r="E35" s="9"/>
      <c r="F35" s="39" t="str">
        <f t="shared" si="1"/>
        <v/>
      </c>
    </row>
    <row r="36" spans="1:6">
      <c r="A36" s="34"/>
      <c r="B36" s="34"/>
      <c r="C36" s="5" t="str">
        <f t="shared" si="0"/>
        <v/>
      </c>
      <c r="D36" s="4"/>
      <c r="E36" s="6"/>
      <c r="F36" s="38" t="str">
        <f t="shared" si="1"/>
        <v/>
      </c>
    </row>
    <row r="37" spans="1:6">
      <c r="A37" s="35"/>
      <c r="B37" s="35"/>
      <c r="C37" s="8" t="str">
        <f t="shared" si="0"/>
        <v/>
      </c>
      <c r="D37" s="7"/>
      <c r="E37" s="9"/>
      <c r="F37" s="39" t="str">
        <f t="shared" si="1"/>
        <v/>
      </c>
    </row>
    <row r="38" spans="1:6">
      <c r="A38" s="34"/>
      <c r="B38" s="34"/>
      <c r="C38" s="5" t="str">
        <f t="shared" si="0"/>
        <v/>
      </c>
      <c r="D38" s="4"/>
      <c r="E38" s="6"/>
      <c r="F38" s="38" t="str">
        <f t="shared" si="1"/>
        <v/>
      </c>
    </row>
    <row r="39" spans="1:6">
      <c r="A39" s="35"/>
      <c r="B39" s="35"/>
      <c r="C39" s="8" t="str">
        <f t="shared" si="0"/>
        <v/>
      </c>
      <c r="D39" s="7"/>
      <c r="E39" s="9"/>
      <c r="F39" s="39" t="str">
        <f t="shared" si="1"/>
        <v/>
      </c>
    </row>
  </sheetData>
  <sheetProtection algorithmName="SHA-512" hashValue="PkvA39dDHQnpJFMdfXDZutxWixRmkgLmFK2kqUtJPVk7aFK7yQRXVKsG5GW1YolkKyggOPgYRgfkkf6G/K/0Tw==" saltValue="ZfirFWyJF5+fkuQ1LL0R/w==" spinCount="100000" sheet="1" objects="1" scenarios="1"/>
  <mergeCells count="3">
    <mergeCell ref="C5:D7"/>
    <mergeCell ref="A8:B8"/>
    <mergeCell ref="C8:F8"/>
  </mergeCells>
  <conditionalFormatting sqref="K8:K18">
    <cfRule type="cellIs" dxfId="7" priority="1" operator="equal">
      <formula>0</formula>
    </cfRule>
    <cfRule type="cellIs" dxfId="6" priority="2" operator="lessThan">
      <formula>0</formula>
    </cfRule>
    <cfRule type="cellIs" dxfId="5" priority="3" operator="greaterThan">
      <formula>0</formula>
    </cfRule>
  </conditionalFormatting>
  <pageMargins left="0.7" right="0.7" top="0.75" bottom="0.75" header="0.3" footer="0.3"/>
  <pageSetup orientation="portrait" horizontalDpi="1200" verticalDpi="1200" r:id="rId1"/>
  <drawing r:id="rId2"/>
  <picture r:id="rId3"/>
  <tableParts count="2"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45780F-4F29-40F9-B2DA-F561426FE34B}">
          <x14:formula1>
            <xm:f>'داده ها'!$E$4:$E$14</xm:f>
          </x14:formula1>
          <xm:sqref>D10:D39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8B11-5254-4A00-A5C4-44CD3F4B2A6A}">
  <dimension ref="B2:L14"/>
  <sheetViews>
    <sheetView showGridLines="0" showRowColHeaders="0" rightToLeft="1" zoomScaleNormal="100" workbookViewId="0">
      <selection activeCell="L6" sqref="L6"/>
    </sheetView>
  </sheetViews>
  <sheetFormatPr defaultRowHeight="16.5"/>
  <cols>
    <col min="5" max="5" width="15.875" customWidth="1"/>
    <col min="6" max="6" width="16.75" customWidth="1"/>
    <col min="7" max="7" width="22.625" customWidth="1"/>
    <col min="8" max="8" width="18.5" customWidth="1"/>
    <col min="10" max="10" width="12.625" customWidth="1"/>
    <col min="12" max="12" width="26.625" customWidth="1"/>
  </cols>
  <sheetData>
    <row r="2" spans="2:12">
      <c r="B2" s="61"/>
      <c r="C2" s="61"/>
    </row>
    <row r="3" spans="2:12">
      <c r="B3" s="61"/>
      <c r="C3" s="61"/>
      <c r="E3" s="50" t="s">
        <v>3</v>
      </c>
      <c r="F3" s="51" t="s">
        <v>16</v>
      </c>
      <c r="G3" s="52" t="s">
        <v>15</v>
      </c>
      <c r="H3" s="51" t="s">
        <v>39</v>
      </c>
    </row>
    <row r="4" spans="2:12">
      <c r="B4" s="61"/>
      <c r="C4" s="61"/>
      <c r="E4" s="14" t="s">
        <v>6</v>
      </c>
      <c r="F4" s="18">
        <f>SUM(شنبه!I8,یکشنبه!I8,'دو شنبه'!I8,'سه شنبه'!I8+جمعه!I8,'چهار شنبه'!I8+پنجشنبه!I8)</f>
        <v>0</v>
      </c>
      <c r="G4" s="14">
        <f>SUM(شنبه!J8,یکشنبه!J8,'دو شنبه'!J8+جمعه!J8,'سه شنبه'!J8+پنجشنبه!J8,'چهار شنبه'!J8)</f>
        <v>390.00000000000006</v>
      </c>
      <c r="H4" s="18">
        <f>IF( OR(Table8[[#This Row],[مقدار فعالیت]]=0,Table8[[#This Row],[فعالیت پیش بینی شده]]=0),0,Table8[[#This Row],[مقدار فعالیت]]-Table8[[#This Row],[فعالیت پیش بینی شده]])</f>
        <v>0</v>
      </c>
      <c r="I4" s="2"/>
      <c r="J4" s="2"/>
      <c r="K4" s="30" t="s">
        <v>19</v>
      </c>
      <c r="L4" s="30" t="s">
        <v>20</v>
      </c>
    </row>
    <row r="5" spans="2:12">
      <c r="B5" s="61"/>
      <c r="C5" s="61"/>
      <c r="E5" s="28" t="s">
        <v>7</v>
      </c>
      <c r="F5" s="29">
        <f>SUM(شنبه!I9,یکشنبه!I9,'دو شنبه'!I9,'سه شنبه'!I9+جمعه!I9,'چهار شنبه'!I9+پنجشنبه!I9)</f>
        <v>0</v>
      </c>
      <c r="G5" s="28">
        <f>SUM(شنبه!J9,یکشنبه!J9,'دو شنبه'!J9+جمعه!J9,'سه شنبه'!J9+پنجشنبه!J9,'چهار شنبه'!J9)</f>
        <v>149.99999999999994</v>
      </c>
      <c r="H5" s="18">
        <f>IF( OR(Table8[[#This Row],[مقدار فعالیت]]=0,Table8[[#This Row],[فعالیت پیش بینی شده]]=0),0,Table8[[#This Row],[مقدار فعالیت]]-Table8[[#This Row],[فعالیت پیش بینی شده]])</f>
        <v>0</v>
      </c>
      <c r="I5" s="59" t="s">
        <v>17</v>
      </c>
      <c r="J5" s="60"/>
      <c r="K5" s="10">
        <f>SUM(Table8[فعالیت پیش بینی شده])</f>
        <v>0</v>
      </c>
      <c r="L5" s="11" t="str">
        <f>INT(SUM(Table8[فعالیت پیش بینی شده])/60) &amp; " ساعت " &amp; MOD(SUM(Table8[فعالیت پیش بینی شده]),60) &amp; " دقیقه"</f>
        <v>0 ساعت 0 دقیقه</v>
      </c>
    </row>
    <row r="6" spans="2:12">
      <c r="C6" s="1"/>
      <c r="E6" s="14" t="s">
        <v>8</v>
      </c>
      <c r="F6" s="18">
        <f>SUM(شنبه!I10,یکشنبه!I10,'دو شنبه'!I10,'سه شنبه'!I10+جمعه!I10,'چهار شنبه'!I10+پنجشنبه!I10)</f>
        <v>0</v>
      </c>
      <c r="G6" s="14">
        <f>SUM(شنبه!J10,یکشنبه!J10,'دو شنبه'!J10+جمعه!J10,'سه شنبه'!J10+پنجشنبه!J10,'چهار شنبه'!J10)</f>
        <v>149.99999999999994</v>
      </c>
      <c r="H6" s="18">
        <f>IF( OR(Table8[[#This Row],[مقدار فعالیت]]=0,Table8[[#This Row],[فعالیت پیش بینی شده]]=0),0,Table8[[#This Row],[مقدار فعالیت]]-Table8[[#This Row],[فعالیت پیش بینی شده]])</f>
        <v>0</v>
      </c>
      <c r="I6" s="59" t="s">
        <v>18</v>
      </c>
      <c r="J6" s="60"/>
      <c r="K6" s="12">
        <f>SUM(Table8[مقدار فعالیت])</f>
        <v>1728720</v>
      </c>
      <c r="L6" s="13" t="str">
        <f>INT(SUM(Table8[مقدار فعالیت])/60) &amp; " ساعت " &amp; MOD(SUM(Table8[مقدار فعالیت]),60) &amp; " دقیقه"</f>
        <v>28812 ساعت 0 دقیقه</v>
      </c>
    </row>
    <row r="7" spans="2:12">
      <c r="E7" s="28" t="s">
        <v>9</v>
      </c>
      <c r="F7" s="29">
        <f>SUM(شنبه!I11,یکشنبه!I11,'دو شنبه'!I11,'سه شنبه'!I11+جمعه!I11,'چهار شنبه'!I11+پنجشنبه!I11)</f>
        <v>0</v>
      </c>
      <c r="G7" s="28">
        <f>SUM(شنبه!J11,یکشنبه!J11,'دو شنبه'!J11+جمعه!J11,'سه شنبه'!J11+پنجشنبه!J11,'چهار شنبه'!J11)</f>
        <v>0</v>
      </c>
      <c r="H7" s="18">
        <f>IF( OR(Table8[[#This Row],[مقدار فعالیت]]=0,Table8[[#This Row],[فعالیت پیش بینی شده]]=0),0,Table8[[#This Row],[مقدار فعالیت]]-Table8[[#This Row],[فعالیت پیش بینی شده]])</f>
        <v>0</v>
      </c>
    </row>
    <row r="8" spans="2:12">
      <c r="E8" s="14" t="s">
        <v>10</v>
      </c>
      <c r="F8" s="18">
        <f>SUM(شنبه!I12,یکشنبه!I12,'دو شنبه'!I12,'سه شنبه'!I12+جمعه!I12,'چهار شنبه'!I12+پنجشنبه!I12)</f>
        <v>0</v>
      </c>
      <c r="G8" s="14">
        <f>SUM(شنبه!J12,یکشنبه!J12,'دو شنبه'!J12+جمعه!J12,'سه شنبه'!J12+پنجشنبه!J12,'چهار شنبه'!J12)</f>
        <v>0</v>
      </c>
      <c r="H8" s="18">
        <f>IF( OR(Table8[[#This Row],[مقدار فعالیت]]=0,Table8[[#This Row],[فعالیت پیش بینی شده]]=0),0,Table8[[#This Row],[مقدار فعالیت]]-Table8[[#This Row],[فعالیت پیش بینی شده]])</f>
        <v>0</v>
      </c>
    </row>
    <row r="9" spans="2:12">
      <c r="E9" s="28" t="s">
        <v>11</v>
      </c>
      <c r="F9" s="29">
        <f>SUM(شنبه!I13,یکشنبه!I13,'دو شنبه'!I13,'سه شنبه'!I13+جمعه!I13,'چهار شنبه'!I13+پنجشنبه!I13)</f>
        <v>0</v>
      </c>
      <c r="G9" s="28">
        <f>SUM(شنبه!J13,یکشنبه!J13,'دو شنبه'!J13+جمعه!J13,'سه شنبه'!J13+پنجشنبه!J13,'چهار شنبه'!J13)</f>
        <v>254.99999999999997</v>
      </c>
      <c r="H9" s="18">
        <f>IF( OR(Table8[[#This Row],[مقدار فعالیت]]=0,Table8[[#This Row],[فعالیت پیش بینی شده]]=0),0,Table8[[#This Row],[مقدار فعالیت]]-Table8[[#This Row],[فعالیت پیش بینی شده]])</f>
        <v>0</v>
      </c>
    </row>
    <row r="10" spans="2:12">
      <c r="E10" s="14" t="s">
        <v>12</v>
      </c>
      <c r="F10" s="18">
        <f>SUM(شنبه!I14,یکشنبه!I14,'دو شنبه'!I14,'سه شنبه'!I14+جمعه!I14,'چهار شنبه'!I14+پنجشنبه!I14)</f>
        <v>0</v>
      </c>
      <c r="G10" s="14">
        <f>SUM(شنبه!J14,یکشنبه!J14,'دو شنبه'!J14+جمعه!J14,'سه شنبه'!J14+پنجشنبه!J14,'چهار شنبه'!J14)</f>
        <v>0</v>
      </c>
      <c r="H10" s="18">
        <f>IF( OR(Table8[[#This Row],[مقدار فعالیت]]=0,Table8[[#This Row],[فعالیت پیش بینی شده]]=0),0,Table8[[#This Row],[مقدار فعالیت]]-Table8[[#This Row],[فعالیت پیش بینی شده]])</f>
        <v>0</v>
      </c>
    </row>
    <row r="11" spans="2:12">
      <c r="E11" s="28" t="s">
        <v>13</v>
      </c>
      <c r="F11" s="29">
        <f>SUM(شنبه!I15,یکشنبه!I15,'دو شنبه'!I15,'سه شنبه'!I15+جمعه!I15,'چهار شنبه'!I15+پنجشنبه!I15)</f>
        <v>0</v>
      </c>
      <c r="G11" s="28">
        <f>SUM(شنبه!J15,یکشنبه!J15,'دو شنبه'!J15+جمعه!J15,'سه شنبه'!J15+پنجشنبه!J15,'چهار شنبه'!J15)</f>
        <v>0</v>
      </c>
      <c r="H11" s="18">
        <f>IF( OR(Table8[[#This Row],[مقدار فعالیت]]=0,Table8[[#This Row],[فعالیت پیش بینی شده]]=0),0,Table8[[#This Row],[مقدار فعالیت]]-Table8[[#This Row],[فعالیت پیش بینی شده]])</f>
        <v>0</v>
      </c>
    </row>
    <row r="12" spans="2:12">
      <c r="E12" s="14" t="s">
        <v>14</v>
      </c>
      <c r="F12" s="18">
        <f>SUM(شنبه!I16,یکشنبه!I16,'دو شنبه'!I16,'سه شنبه'!I16+جمعه!I16,'چهار شنبه'!I16+پنجشنبه!I16)</f>
        <v>0</v>
      </c>
      <c r="G12" s="14">
        <f>SUM(شنبه!J16,یکشنبه!J16,'دو شنبه'!J16+جمعه!J16,'سه شنبه'!J16+پنجشنبه!J16,'چهار شنبه'!J16)</f>
        <v>1727775</v>
      </c>
      <c r="H12" s="18">
        <f>IF( OR(Table8[[#This Row],[مقدار فعالیت]]=0,Table8[[#This Row],[فعالیت پیش بینی شده]]=0),0,Table8[[#This Row],[مقدار فعالیت]]-Table8[[#This Row],[فعالیت پیش بینی شده]])</f>
        <v>0</v>
      </c>
    </row>
    <row r="13" spans="2:12">
      <c r="E13" s="28" t="s">
        <v>22</v>
      </c>
      <c r="F13" s="29">
        <f>SUM(شنبه!I17,یکشنبه!I17,'دو شنبه'!I17,'سه شنبه'!I17+جمعه!I17,'چهار شنبه'!I17+پنجشنبه!I17)</f>
        <v>0</v>
      </c>
      <c r="G13" s="28">
        <f>SUM(شنبه!J17,یکشنبه!J17,'دو شنبه'!J17+جمعه!J17,'سه شنبه'!J17+پنجشنبه!J17,'چهار شنبه'!J17)</f>
        <v>0</v>
      </c>
      <c r="H13" s="18">
        <f>IF( OR(Table8[[#This Row],[مقدار فعالیت]]=0,Table8[[#This Row],[فعالیت پیش بینی شده]]=0),0,Table8[[#This Row],[مقدار فعالیت]]-Table8[[#This Row],[فعالیت پیش بینی شده]])</f>
        <v>0</v>
      </c>
    </row>
    <row r="14" spans="2:12">
      <c r="E14" s="14" t="s">
        <v>23</v>
      </c>
      <c r="F14" s="18">
        <f>SUM(شنبه!I18,یکشنبه!I18,'دو شنبه'!I18,'سه شنبه'!I18+جمعه!I18,'چهار شنبه'!I18+پنجشنبه!I18)</f>
        <v>0</v>
      </c>
      <c r="G14" s="14">
        <f>SUM(شنبه!J18,یکشنبه!J18,'دو شنبه'!J18+جمعه!J18,'سه شنبه'!J18+پنجشنبه!J18,'چهار شنبه'!J18)</f>
        <v>0</v>
      </c>
      <c r="H14" s="18">
        <f>IF( OR(Table8[[#This Row],[مقدار فعالیت]]=0,Table8[[#This Row],[فعالیت پیش بینی شده]]=0),0,Table8[[#This Row],[مقدار فعالیت]]-Table8[[#This Row],[فعالیت پیش بینی شده]])</f>
        <v>0</v>
      </c>
    </row>
  </sheetData>
  <sheetProtection algorithmName="SHA-512" hashValue="Rn1xW4BfzDmHMjnAyjG0uXkZdZo8HCGQa6XFcRC0QkMjfDHra/ZTnCJJ9YRyxkjgX7EsPWXqKS+z97yADVVt6w==" saltValue="dPptm+17JbyWcAzcbPqESA==" spinCount="100000" sheet="1" objects="1" scenarios="1"/>
  <mergeCells count="6">
    <mergeCell ref="I6:J6"/>
    <mergeCell ref="B5:C5"/>
    <mergeCell ref="B2:C2"/>
    <mergeCell ref="B3:C3"/>
    <mergeCell ref="B4:C4"/>
    <mergeCell ref="I5:J5"/>
  </mergeCells>
  <phoneticPr fontId="4" type="noConversion"/>
  <conditionalFormatting sqref="H4:H14">
    <cfRule type="cellIs" dxfId="4" priority="1" operator="equal">
      <formula>0</formula>
    </cfRule>
    <cfRule type="cellIs" dxfId="3" priority="2" operator="lessThan">
      <formula>0</formula>
    </cfRule>
    <cfRule type="cellIs" dxfId="2" priority="3" operator="greaterThan">
      <formula>0</formula>
    </cfRule>
  </conditionalFormatting>
  <pageMargins left="0.7" right="0.7" top="0.75" bottom="0.75" header="0.3" footer="0.3"/>
  <picture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</vt:vector>
  </HeadingPairs>
  <TitlesOfParts>
    <vt:vector size="9" baseType="lpstr">
      <vt:lpstr>شنبه</vt:lpstr>
      <vt:lpstr>یکشنبه</vt:lpstr>
      <vt:lpstr>دو شنبه</vt:lpstr>
      <vt:lpstr>سه شنبه</vt:lpstr>
      <vt:lpstr>چهار شنبه</vt:lpstr>
      <vt:lpstr>پنجشنبه</vt:lpstr>
      <vt:lpstr>جمعه</vt:lpstr>
      <vt:lpstr>داده ها</vt:lpstr>
      <vt:lpstr>نمودار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Hashmatullah Hussaini</dc:creator>
  <cp:lastModifiedBy>Ali Mohseni</cp:lastModifiedBy>
  <dcterms:created xsi:type="dcterms:W3CDTF">2025-10-20T12:00:18Z</dcterms:created>
  <dcterms:modified xsi:type="dcterms:W3CDTF">2025-10-28T05:42:02Z</dcterms:modified>
</cp:coreProperties>
</file>