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9" documentId="8_{211D5F68-148C-48E9-BD98-7DF397E75708}" xr6:coauthVersionLast="47" xr6:coauthVersionMax="47" xr10:uidLastSave="{F0C9AFEE-5129-4836-890F-B2E50732B515}"/>
  <bookViews>
    <workbookView xWindow="-110" yWindow="-110" windowWidth="19420" windowHeight="10420" xr2:uid="{F3EA12D8-9D78-4AE5-B072-F9CE0077B110}"/>
  </bookViews>
  <sheets>
    <sheet name="Region" sheetId="1" r:id="rId1"/>
    <sheet name="Country" sheetId="2" r:id="rId2"/>
    <sheet name="Grade" sheetId="3" r:id="rId3"/>
    <sheet name="Rail Billings - Nutrien" sheetId="4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Country!$A$1:$V$13</definedName>
    <definedName name="_xlnm.Print_Area" localSheetId="0">Region!$A$1:$W$37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1" i="4" l="1"/>
  <c r="AM21" i="4"/>
  <c r="AF21" i="4"/>
  <c r="AE21" i="4"/>
  <c r="AD21" i="4"/>
  <c r="AP21" i="4" s="1"/>
  <c r="AB21" i="4"/>
  <c r="N21" i="4"/>
  <c r="AP20" i="4"/>
  <c r="AB20" i="4"/>
  <c r="N20" i="4"/>
  <c r="AP19" i="4"/>
  <c r="AB19" i="4"/>
  <c r="N19" i="4"/>
  <c r="AP18" i="4"/>
  <c r="AB18" i="4"/>
  <c r="N18" i="4"/>
  <c r="AP17" i="4"/>
  <c r="AB17" i="4"/>
  <c r="N17" i="4"/>
  <c r="AD16" i="4"/>
  <c r="AD13" i="4" s="1"/>
  <c r="AP13" i="4" s="1"/>
  <c r="AB16" i="4"/>
  <c r="N16" i="4"/>
  <c r="AP15" i="4"/>
  <c r="AB15" i="4"/>
  <c r="N15" i="4"/>
  <c r="AP14" i="4"/>
  <c r="AB14" i="4"/>
  <c r="N14" i="4"/>
  <c r="AN13" i="4"/>
  <c r="AM13" i="4"/>
  <c r="AL13" i="4"/>
  <c r="AK13" i="4"/>
  <c r="AJ13" i="4"/>
  <c r="AI13" i="4"/>
  <c r="AH13" i="4"/>
  <c r="AG13" i="4"/>
  <c r="AF13" i="4"/>
  <c r="AE13" i="4"/>
  <c r="AA13" i="4"/>
  <c r="Z13" i="4"/>
  <c r="Y13" i="4"/>
  <c r="X13" i="4"/>
  <c r="W13" i="4"/>
  <c r="V13" i="4"/>
  <c r="U13" i="4"/>
  <c r="T13" i="4"/>
  <c r="S13" i="4"/>
  <c r="R13" i="4"/>
  <c r="Q13" i="4"/>
  <c r="P13" i="4"/>
  <c r="AB13" i="4" s="1"/>
  <c r="M13" i="4"/>
  <c r="L13" i="4"/>
  <c r="K13" i="4"/>
  <c r="J13" i="4"/>
  <c r="I13" i="4"/>
  <c r="H13" i="4"/>
  <c r="G13" i="4"/>
  <c r="F13" i="4"/>
  <c r="N13" i="4" s="1"/>
  <c r="E13" i="4"/>
  <c r="D13" i="4"/>
  <c r="C13" i="4"/>
  <c r="B13" i="4"/>
  <c r="AD12" i="4"/>
  <c r="AP12" i="4" s="1"/>
  <c r="AB12" i="4"/>
  <c r="N12" i="4"/>
  <c r="AP11" i="4"/>
  <c r="AB11" i="4"/>
  <c r="N11" i="4"/>
  <c r="AP10" i="4"/>
  <c r="AB10" i="4"/>
  <c r="N10" i="4"/>
  <c r="AP9" i="4"/>
  <c r="AB9" i="4"/>
  <c r="N9" i="4"/>
  <c r="AD8" i="4"/>
  <c r="AP8" i="4" s="1"/>
  <c r="AB8" i="4"/>
  <c r="N8" i="4"/>
  <c r="AP7" i="4"/>
  <c r="AB7" i="4"/>
  <c r="N7" i="4"/>
  <c r="AN6" i="4"/>
  <c r="AM6" i="4"/>
  <c r="AL6" i="4"/>
  <c r="AK6" i="4"/>
  <c r="AJ6" i="4"/>
  <c r="AJ5" i="4" s="1"/>
  <c r="AI6" i="4"/>
  <c r="AI5" i="4" s="1"/>
  <c r="AH6" i="4"/>
  <c r="AG6" i="4"/>
  <c r="AF6" i="4"/>
  <c r="AE6" i="4"/>
  <c r="AA6" i="4"/>
  <c r="AA5" i="4" s="1"/>
  <c r="Z6" i="4"/>
  <c r="Z5" i="4" s="1"/>
  <c r="Y6" i="4"/>
  <c r="X6" i="4"/>
  <c r="W6" i="4"/>
  <c r="V6" i="4"/>
  <c r="U6" i="4"/>
  <c r="T6" i="4"/>
  <c r="S6" i="4"/>
  <c r="S5" i="4" s="1"/>
  <c r="R6" i="4"/>
  <c r="R5" i="4" s="1"/>
  <c r="Q6" i="4"/>
  <c r="P6" i="4"/>
  <c r="AB6" i="4" s="1"/>
  <c r="M6" i="4"/>
  <c r="L6" i="4"/>
  <c r="K6" i="4"/>
  <c r="J6" i="4"/>
  <c r="J5" i="4" s="1"/>
  <c r="I6" i="4"/>
  <c r="I5" i="4" s="1"/>
  <c r="H6" i="4"/>
  <c r="G6" i="4"/>
  <c r="F6" i="4"/>
  <c r="E6" i="4"/>
  <c r="D6" i="4"/>
  <c r="C6" i="4"/>
  <c r="B6" i="4"/>
  <c r="N6" i="4" s="1"/>
  <c r="AN5" i="4"/>
  <c r="AM5" i="4"/>
  <c r="AL5" i="4"/>
  <c r="AK5" i="4"/>
  <c r="AH5" i="4"/>
  <c r="AG5" i="4"/>
  <c r="AF5" i="4"/>
  <c r="AE5" i="4"/>
  <c r="Y5" i="4"/>
  <c r="X5" i="4"/>
  <c r="W5" i="4"/>
  <c r="V5" i="4"/>
  <c r="U5" i="4"/>
  <c r="T5" i="4"/>
  <c r="Q5" i="4"/>
  <c r="P5" i="4"/>
  <c r="M5" i="4"/>
  <c r="L5" i="4"/>
  <c r="K5" i="4"/>
  <c r="H5" i="4"/>
  <c r="G5" i="4"/>
  <c r="F5" i="4"/>
  <c r="E5" i="4"/>
  <c r="D5" i="4"/>
  <c r="C5" i="4"/>
  <c r="AC1" i="4"/>
  <c r="O1" i="4"/>
  <c r="AB5" i="4" l="1"/>
  <c r="AP16" i="4"/>
  <c r="B5" i="4"/>
  <c r="N5" i="4" s="1"/>
  <c r="AD6" i="4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P22" i="1" s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W22" i="1" s="1"/>
  <c r="V23" i="1"/>
  <c r="U23" i="1"/>
  <c r="T23" i="1"/>
  <c r="S23" i="1"/>
  <c r="R23" i="1"/>
  <c r="Q23" i="1"/>
  <c r="Q22" i="1" s="1"/>
  <c r="P23" i="1"/>
  <c r="O23" i="1"/>
  <c r="O22" i="1" s="1"/>
  <c r="N23" i="1"/>
  <c r="M23" i="1"/>
  <c r="L23" i="1"/>
  <c r="K23" i="1"/>
  <c r="J23" i="1"/>
  <c r="I23" i="1"/>
  <c r="I22" i="1" s="1"/>
  <c r="H23" i="1"/>
  <c r="G23" i="1"/>
  <c r="G22" i="1" s="1"/>
  <c r="F23" i="1"/>
  <c r="E23" i="1"/>
  <c r="D23" i="1"/>
  <c r="E22" i="1" l="1"/>
  <c r="U22" i="1"/>
  <c r="J22" i="1"/>
  <c r="M22" i="1"/>
  <c r="F22" i="1"/>
  <c r="N22" i="1"/>
  <c r="V22" i="1"/>
  <c r="S22" i="1"/>
  <c r="K22" i="1"/>
  <c r="R22" i="1"/>
  <c r="H22" i="1"/>
  <c r="D22" i="1"/>
  <c r="L22" i="1"/>
  <c r="T22" i="1"/>
  <c r="AP6" i="4"/>
  <c r="AD5" i="4"/>
  <c r="AP5" i="4" s="1"/>
</calcChain>
</file>

<file path=xl/sharedStrings.xml><?xml version="1.0" encoding="utf-8"?>
<sst xmlns="http://schemas.openxmlformats.org/spreadsheetml/2006/main" count="421" uniqueCount="69">
  <si>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</si>
  <si>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</si>
  <si>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</si>
  <si>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</si>
  <si>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All_Grades</t>
  </si>
  <si>
    <t>Asia</t>
  </si>
  <si>
    <t xml:space="preserve">  STD _P</t>
  </si>
  <si>
    <t xml:space="preserve">  PRM _P</t>
  </si>
  <si>
    <t>Latin America</t>
  </si>
  <si>
    <t>Oceania</t>
  </si>
  <si>
    <t>Europe</t>
  </si>
  <si>
    <t>Africa</t>
  </si>
  <si>
    <t>Allocation %:</t>
  </si>
  <si>
    <t>Netback Forecast, by Country</t>
  </si>
  <si>
    <t>Brazil</t>
  </si>
  <si>
    <t>China</t>
  </si>
  <si>
    <t>India</t>
  </si>
  <si>
    <t>Netback Forecast, by Grade</t>
  </si>
  <si>
    <t xml:space="preserve">    RSST</t>
  </si>
  <si>
    <t xml:space="preserve">    ISTD</t>
  </si>
  <si>
    <t xml:space="preserve">    IFSS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</si>
  <si>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</si>
  <si>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</si>
  <si>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</si>
  <si>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</si>
  <si>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</si>
  <si>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</si>
  <si>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GRNS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</si>
  <si>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</si>
  <si>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</si>
  <si>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</si>
  <si>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</si>
  <si>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</si>
  <si>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</si>
  <si>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</si>
  <si>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</si>
  <si>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</si>
  <si>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</si>
  <si>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</si>
  <si>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>Oct-19 YTD
 Actual</t>
  </si>
  <si>
    <t>Nov-19
 Forecast</t>
  </si>
  <si>
    <t>Dec-19
 Forecast</t>
  </si>
  <si>
    <t>Jan-20
 Forecast</t>
  </si>
  <si>
    <t>Feb-20
 Forecast</t>
  </si>
  <si>
    <t>Qtr 1 2019 
Actual</t>
  </si>
  <si>
    <t>Qtr 2 2019 
Actual</t>
  </si>
  <si>
    <t>Qtr 3 2019 
Actual</t>
  </si>
  <si>
    <t>Qtr 4 2019 
Forecast</t>
  </si>
  <si>
    <t>2019 
Forecast</t>
  </si>
  <si>
    <t>0.00</t>
  </si>
  <si>
    <t>Nov-19 
Forecast</t>
  </si>
  <si>
    <t>Dec-19 
Forecast</t>
  </si>
  <si>
    <t>Jan-20 
Forecast</t>
  </si>
  <si>
    <t>Feb-20 
Forecast</t>
  </si>
  <si>
    <t>Two Year Rail Billings Forecast, by Grade - Nutrien</t>
  </si>
  <si>
    <t>2019 Forecasted Rail Billings (MT)</t>
  </si>
  <si>
    <t>2020 Forecasted Rail Billings (MT)</t>
  </si>
  <si>
    <t>2021 Forecasted Rail Billings (MT)</t>
  </si>
  <si>
    <t>Total 
2019</t>
  </si>
  <si>
    <t>Total 
2020</t>
  </si>
  <si>
    <t>Total 
2021</t>
  </si>
  <si>
    <t>Actual</t>
  </si>
  <si>
    <t>Forecast</t>
  </si>
  <si>
    <t>All_Regions</t>
  </si>
  <si>
    <t xml:space="preserve">  AS</t>
  </si>
  <si>
    <t xml:space="preserve">  LA</t>
  </si>
  <si>
    <t xml:space="preserve">  OC</t>
  </si>
  <si>
    <t xml:space="preserve">  EU</t>
  </si>
  <si>
    <t xml:space="preserve"> 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</si>
</sst>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sz val="9"/>
      <color theme="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1" tint="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1" tint="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1" tint="0.499984740745262"/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70">
    <xf numFmtId="0" fontId="0" fillId="0" borderId="0" xfId="0"/>
    <xf numFmtId="0" fontId="4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0" xfId="0" applyFont="1" applyFill="1"/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/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0" fontId="3" fillId="5" borderId="7" xfId="0" applyFont="1" applyFill="1" applyBorder="1"/>
    <xf numFmtId="0" fontId="10" fillId="5" borderId="8" xfId="5" applyFont="1" applyFill="1" applyBorder="1" applyAlignment="1">
      <alignment horizontal="left"/>
    </xf>
    <xf numFmtId="164" fontId="17" fillId="5" borderId="9" xfId="1" applyNumberFormat="1" applyFont="1" applyFill="1" applyBorder="1"/>
    <xf numFmtId="43" fontId="16" fillId="5" borderId="10" xfId="1" applyFont="1" applyFill="1" applyBorder="1"/>
    <xf numFmtId="164" fontId="18" fillId="4" borderId="2" xfId="1" applyNumberFormat="1" applyFont="1" applyFill="1" applyBorder="1"/>
    <xf numFmtId="0" fontId="13" fillId="4" borderId="11" xfId="0" applyFont="1" applyFill="1" applyBorder="1"/>
    <xf numFmtId="0" fontId="14" fillId="4" borderId="11" xfId="5" applyFont="1" applyFill="1" applyBorder="1" applyAlignment="1">
      <alignment horizontal="left"/>
    </xf>
    <xf numFmtId="164" fontId="17" fillId="5" borderId="5" xfId="1" applyNumberFormat="1" applyFont="1" applyFill="1" applyBorder="1" applyAlignment="1">
      <alignment horizontal="right"/>
    </xf>
    <xf numFmtId="43" fontId="16" fillId="5" borderId="6" xfId="1" applyFont="1" applyFill="1" applyBorder="1" applyAlignment="1">
      <alignment horizontal="right"/>
    </xf>
    <xf numFmtId="164" fontId="18" fillId="4" borderId="2" xfId="1" applyNumberFormat="1" applyFont="1" applyFill="1" applyBorder="1" applyAlignment="1">
      <alignment horizontal="right"/>
    </xf>
    <xf numFmtId="44" fontId="16" fillId="4" borderId="0" xfId="2" applyFont="1" applyFill="1" applyBorder="1" applyAlignment="1">
      <alignment horizontal="righ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5" fillId="5" borderId="5" xfId="3" applyNumberFormat="1" applyFont="1" applyFill="1" applyBorder="1"/>
    <xf numFmtId="165" fontId="16" fillId="5" borderId="12" xfId="3" applyNumberFormat="1" applyFont="1" applyFill="1" applyBorder="1"/>
    <xf numFmtId="0" fontId="3" fillId="5" borderId="13" xfId="0" applyFont="1" applyFill="1" applyBorder="1"/>
    <xf numFmtId="0" fontId="10" fillId="5" borderId="14" xfId="5" applyFont="1" applyFill="1" applyBorder="1" applyAlignment="1">
      <alignment horizontal="left"/>
    </xf>
    <xf numFmtId="164" fontId="15" fillId="5" borderId="5" xfId="1" applyNumberFormat="1" applyFont="1" applyFill="1" applyBorder="1" applyAlignment="1">
      <alignment horizontal="right"/>
    </xf>
    <xf numFmtId="43" fontId="16" fillId="5" borderId="12" xfId="1" applyFont="1" applyFill="1" applyBorder="1" applyAlignment="1">
      <alignment horizontal="right"/>
    </xf>
    <xf numFmtId="164" fontId="11" fillId="3" borderId="2" xfId="1" applyNumberFormat="1" applyFont="1" applyFill="1" applyBorder="1" applyAlignment="1">
      <alignment horizontal="right"/>
    </xf>
    <xf numFmtId="44" fontId="12" fillId="3" borderId="0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20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164" fontId="15" fillId="4" borderId="2" xfId="1" applyNumberFormat="1" applyFont="1" applyFill="1" applyBorder="1" applyAlignment="1">
      <alignment horizontal="right"/>
    </xf>
    <xf numFmtId="0" fontId="10" fillId="5" borderId="15" xfId="5" applyFont="1" applyFill="1" applyBorder="1" applyAlignment="1">
      <alignment horizontal="left"/>
    </xf>
    <xf numFmtId="164" fontId="15" fillId="5" borderId="16" xfId="1" applyNumberFormat="1" applyFont="1" applyFill="1" applyBorder="1" applyAlignment="1">
      <alignment horizontal="right"/>
    </xf>
    <xf numFmtId="43" fontId="16" fillId="5" borderId="15" xfId="1" applyFont="1" applyFill="1" applyBorder="1" applyAlignment="1">
      <alignment horizontal="right"/>
    </xf>
    <xf numFmtId="0" fontId="0" fillId="0" borderId="2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8" borderId="0" xfId="1" applyNumberFormat="1" applyFont="1" applyFill="1" applyBorder="1"/>
    <xf numFmtId="164" fontId="11" fillId="9" borderId="0" xfId="1" applyNumberFormat="1" applyFont="1" applyFill="1" applyBorder="1"/>
    <xf numFmtId="164" fontId="15" fillId="4" borderId="0" xfId="1" applyNumberFormat="1" applyFont="1" applyFill="1" applyBorder="1"/>
    <xf numFmtId="164" fontId="15" fillId="10" borderId="0" xfId="1" applyNumberFormat="1" applyFont="1" applyFill="1" applyBorder="1"/>
    <xf numFmtId="164" fontId="15" fillId="11" borderId="0" xfId="1" applyNumberFormat="1" applyFont="1" applyFill="1" applyBorder="1"/>
    <xf numFmtId="0" fontId="10" fillId="5" borderId="17" xfId="5" applyFont="1" applyFill="1" applyBorder="1" applyAlignment="1">
      <alignment horizontal="left"/>
    </xf>
    <xf numFmtId="164" fontId="15" fillId="5" borderId="17" xfId="1" applyNumberFormat="1" applyFont="1" applyFill="1" applyBorder="1"/>
    <xf numFmtId="164" fontId="15" fillId="12" borderId="17" xfId="1" applyNumberFormat="1" applyFont="1" applyFill="1" applyBorder="1"/>
    <xf numFmtId="164" fontId="15" fillId="13" borderId="17" xfId="1" applyNumberFormat="1" applyFont="1" applyFill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3" fillId="5" borderId="4" xfId="0" applyFont="1" applyFill="1" applyBorder="1"/>
    <xf numFmtId="0" fontId="3" fillId="5" borderId="8" xfId="0" applyFont="1" applyFill="1" applyBorder="1"/>
  </cellXfs>
  <cellStyles count="6">
    <cellStyle name="_Row1" xfId="4" xr:uid="{B188AE50-0E0A-43DC-899E-1A63B8C8344B}"/>
    <cellStyle name="_Row2" xfId="5" xr:uid="{11D0CE36-9B9C-4524-B311-77FFC3DB7C28}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D29C-35C8-4BAA-B378-C68756420A17}">
  <sheetPr>
    <tabColor theme="5"/>
    <pageSetUpPr fitToPage="1"/>
  </sheetPr>
  <dimension ref="A1:AF37"/>
  <sheetViews>
    <sheetView showGridLines="0" tabSelected="1" zoomScaleNormal="100" workbookViewId="0">
      <selection activeCell="C10" sqref="C10"/>
    </sheetView>
  </sheetViews>
  <sheetFormatPr defaultRowHeight="14.5" x14ac:dyDescent="0.35"/>
  <cols>
    <col min="1" max="1" width="13.1796875" bestFit="1" customWidth="1"/>
    <col min="2" max="2" width="13.1796875" customWidth="1"/>
    <col min="3" max="3" width="10.1796875" bestFit="1" customWidth="1"/>
    <col min="4" max="4" width="12.1796875" bestFit="1" customWidth="1"/>
    <col min="5" max="5" width="14.81640625" bestFit="1" customWidth="1"/>
    <col min="6" max="6" width="9.54296875" bestFit="1" customWidth="1"/>
    <col min="7" max="7" width="14.81640625" bestFit="1" customWidth="1"/>
    <col min="8" max="8" width="9.54296875" bestFit="1" customWidth="1"/>
    <col min="9" max="9" width="14.81640625" bestFit="1" customWidth="1"/>
    <col min="10" max="10" width="9.54296875" bestFit="1" customWidth="1"/>
    <col min="11" max="11" width="14.81640625" bestFit="1" customWidth="1"/>
    <col min="12" max="12" width="9.54296875" bestFit="1" customWidth="1"/>
    <col min="13" max="13" width="14.81640625" bestFit="1" customWidth="1"/>
    <col min="14" max="14" width="11.1796875" bestFit="1" customWidth="1"/>
    <col min="15" max="15" width="14.81640625" bestFit="1" customWidth="1"/>
    <col min="16" max="16" width="11.1796875" bestFit="1" customWidth="1"/>
    <col min="17" max="17" width="14.81640625" bestFit="1" customWidth="1"/>
    <col min="18" max="18" width="11.1796875" bestFit="1" customWidth="1"/>
    <col min="19" max="19" width="14.81640625" bestFit="1" customWidth="1"/>
    <col min="20" max="20" width="11.1796875" bestFit="1" customWidth="1"/>
    <col min="21" max="21" width="14.81640625" bestFit="1" customWidth="1"/>
    <col min="22" max="22" width="12.1796875" bestFit="1" customWidth="1"/>
    <col min="23" max="23" width="14.81640625" bestFit="1" customWidth="1"/>
    <col min="24" max="24" width="14.7265625" customWidth="1"/>
    <col min="29" max="29" width="16" bestFit="1" customWidth="1"/>
    <col min="31" max="31" width="16" bestFit="1" customWidth="1"/>
    <col min="32" max="32" width="13.81640625" customWidth="1"/>
    <col min="33" max="33" width="16" bestFit="1" customWidth="1"/>
  </cols>
  <sheetData>
    <row r="1" spans="1:32" ht="26.5" x14ac:dyDescent="0.8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32" s="2" customFormat="1" ht="37.5" customHeight="1" x14ac:dyDescent="0.5">
      <c r="A2" s="1"/>
      <c r="B2" s="1"/>
      <c r="C2" s="1"/>
      <c r="D2" s="65" t="s">
        <v>39</v>
      </c>
      <c r="E2" s="65"/>
      <c r="F2" s="65" t="s">
        <v>40</v>
      </c>
      <c r="G2" s="65"/>
      <c r="H2" s="65" t="s">
        <v>41</v>
      </c>
      <c r="I2" s="65"/>
      <c r="J2" s="65" t="s">
        <v>42</v>
      </c>
      <c r="K2" s="65"/>
      <c r="L2" s="65" t="s">
        <v>43</v>
      </c>
      <c r="M2" s="65"/>
      <c r="N2" s="65" t="s">
        <v>44</v>
      </c>
      <c r="O2" s="65"/>
      <c r="P2" s="65" t="s">
        <v>45</v>
      </c>
      <c r="Q2" s="65"/>
      <c r="R2" s="65" t="s">
        <v>46</v>
      </c>
      <c r="S2" s="65"/>
      <c r="T2" s="65" t="s">
        <v>47</v>
      </c>
      <c r="U2" s="65"/>
      <c r="V2" s="65" t="s">
        <v>48</v>
      </c>
      <c r="W2" s="65"/>
    </row>
    <row r="3" spans="1:32" ht="16" x14ac:dyDescent="0.5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AA3" s="62"/>
      <c r="AB3" s="62"/>
      <c r="AC3" s="62"/>
      <c r="AD3" s="62"/>
      <c r="AE3" s="62"/>
      <c r="AF3" s="62"/>
    </row>
    <row r="4" spans="1:32" x14ac:dyDescent="0.35">
      <c r="A4" s="6" t="s">
        <v>3</v>
      </c>
      <c r="B4" s="6" t="s">
        <v>63</v>
      </c>
      <c r="C4" s="7" t="s">
        <v>4</v>
      </c>
      <c r="D4" s="8">
        <v>10584758.82</v>
      </c>
      <c r="E4" s="9">
        <v>227.85199054441</v>
      </c>
      <c r="F4" s="8">
        <v>463861.18</v>
      </c>
      <c r="G4" s="9">
        <v>186.66271050022999</v>
      </c>
      <c r="H4" s="8">
        <v>487886</v>
      </c>
      <c r="I4" s="9">
        <v>191.74055018697001</v>
      </c>
      <c r="J4" s="8">
        <v>798175</v>
      </c>
      <c r="K4" s="9">
        <v>173.09537477666001</v>
      </c>
      <c r="L4" s="8">
        <v>599850</v>
      </c>
      <c r="M4" s="9">
        <v>178.58476677741999</v>
      </c>
      <c r="N4" s="8">
        <v>3117646.32</v>
      </c>
      <c r="O4" s="9">
        <v>222.35584970702999</v>
      </c>
      <c r="P4" s="8">
        <v>3289270.53</v>
      </c>
      <c r="Q4" s="9">
        <v>234.81298159954025</v>
      </c>
      <c r="R4" s="8">
        <v>3352431.41</v>
      </c>
      <c r="S4" s="9">
        <v>229.44188054317266</v>
      </c>
      <c r="T4" s="8">
        <v>1777157.74</v>
      </c>
      <c r="U4" s="9">
        <v>200.94614543549184</v>
      </c>
      <c r="V4" s="8">
        <v>11536506</v>
      </c>
      <c r="W4" s="9">
        <v>224.66867193522</v>
      </c>
    </row>
    <row r="5" spans="1:32" x14ac:dyDescent="0.35">
      <c r="A5" s="10" t="s">
        <v>5</v>
      </c>
      <c r="B5" s="10" t="s">
        <v>64</v>
      </c>
      <c r="C5" s="11" t="s">
        <v>4</v>
      </c>
      <c r="D5" s="12">
        <v>6307045</v>
      </c>
      <c r="E5" s="13">
        <v>217.55837635952</v>
      </c>
      <c r="F5" s="12">
        <v>225544</v>
      </c>
      <c r="G5" s="13">
        <v>166.32784522232001</v>
      </c>
      <c r="H5" s="12">
        <v>260688</v>
      </c>
      <c r="I5" s="13">
        <v>195.28748707072</v>
      </c>
      <c r="J5" s="12">
        <v>685195</v>
      </c>
      <c r="K5" s="13">
        <v>174.41852010999</v>
      </c>
      <c r="L5" s="12">
        <v>427300</v>
      </c>
      <c r="M5" s="13">
        <v>180.97548441411999</v>
      </c>
      <c r="N5" s="12">
        <v>2264391</v>
      </c>
      <c r="O5" s="13">
        <v>213.94961729432001</v>
      </c>
      <c r="P5" s="12">
        <v>2002346</v>
      </c>
      <c r="Q5" s="13">
        <v>223.43203046716204</v>
      </c>
      <c r="R5" s="12">
        <v>1652797</v>
      </c>
      <c r="S5" s="13">
        <v>219.68839051698424</v>
      </c>
      <c r="T5" s="12">
        <v>873743</v>
      </c>
      <c r="U5" s="13">
        <v>189.5519491027911</v>
      </c>
      <c r="V5" s="12">
        <v>6793277</v>
      </c>
      <c r="W5" s="13">
        <v>215.00283615385001</v>
      </c>
    </row>
    <row r="6" spans="1:32" x14ac:dyDescent="0.35">
      <c r="A6" s="14"/>
      <c r="B6" s="68" t="s">
        <v>64</v>
      </c>
      <c r="C6" s="15" t="s">
        <v>6</v>
      </c>
      <c r="D6" s="16">
        <v>4323559</v>
      </c>
      <c r="E6" s="17">
        <v>212.50883465211999</v>
      </c>
      <c r="F6" s="16">
        <v>189470</v>
      </c>
      <c r="G6" s="17">
        <v>154.90751026449999</v>
      </c>
      <c r="H6" s="16">
        <v>131461</v>
      </c>
      <c r="I6" s="17">
        <v>175.19518357005001</v>
      </c>
      <c r="J6" s="16">
        <v>475195</v>
      </c>
      <c r="K6" s="17">
        <v>170.80716956411999</v>
      </c>
      <c r="L6" s="16">
        <v>311000</v>
      </c>
      <c r="M6" s="17">
        <v>165.37572664803</v>
      </c>
      <c r="N6" s="16">
        <v>1461540</v>
      </c>
      <c r="O6" s="17">
        <v>208.47817128317001</v>
      </c>
      <c r="P6" s="16">
        <v>1465477</v>
      </c>
      <c r="Q6" s="17">
        <v>217.75796423301085</v>
      </c>
      <c r="R6" s="16">
        <v>1198247</v>
      </c>
      <c r="S6" s="17">
        <v>213.96795472527785</v>
      </c>
      <c r="T6" s="16">
        <v>519226</v>
      </c>
      <c r="U6" s="17">
        <v>175.20542149972843</v>
      </c>
      <c r="V6" s="16">
        <v>4644490</v>
      </c>
      <c r="W6" s="17">
        <v>209.10286051575</v>
      </c>
    </row>
    <row r="7" spans="1:32" x14ac:dyDescent="0.35">
      <c r="A7" s="18"/>
      <c r="B7" s="69" t="s">
        <v>64</v>
      </c>
      <c r="C7" s="19" t="s">
        <v>7</v>
      </c>
      <c r="D7" s="20">
        <v>1983486</v>
      </c>
      <c r="E7" s="21">
        <v>228.56525591140999</v>
      </c>
      <c r="F7" s="20">
        <v>36074</v>
      </c>
      <c r="G7" s="21">
        <v>226.31040508421</v>
      </c>
      <c r="H7" s="20">
        <v>129227</v>
      </c>
      <c r="I7" s="21">
        <v>215.72713443932</v>
      </c>
      <c r="J7" s="20">
        <v>210000</v>
      </c>
      <c r="K7" s="21">
        <v>182.59040450353999</v>
      </c>
      <c r="L7" s="20">
        <v>116300</v>
      </c>
      <c r="M7" s="21">
        <v>222.69108772672001</v>
      </c>
      <c r="N7" s="20">
        <v>802851</v>
      </c>
      <c r="O7" s="21">
        <v>223.91004233351001</v>
      </c>
      <c r="P7" s="20">
        <v>536869</v>
      </c>
      <c r="Q7" s="21">
        <v>238.92037783425752</v>
      </c>
      <c r="R7" s="20">
        <v>454550</v>
      </c>
      <c r="S7" s="21">
        <v>234.76812877703222</v>
      </c>
      <c r="T7" s="20">
        <v>354517</v>
      </c>
      <c r="U7" s="21">
        <v>210.56388969019258</v>
      </c>
      <c r="V7" s="20">
        <v>2148787</v>
      </c>
      <c r="W7" s="21">
        <v>227.75532295286001</v>
      </c>
    </row>
    <row r="8" spans="1:32" x14ac:dyDescent="0.35">
      <c r="A8" s="10" t="s">
        <v>8</v>
      </c>
      <c r="B8" s="10" t="s">
        <v>65</v>
      </c>
      <c r="C8" s="11" t="s">
        <v>4</v>
      </c>
      <c r="D8" s="22">
        <v>3305768</v>
      </c>
      <c r="E8" s="13">
        <v>247.86643831083001</v>
      </c>
      <c r="F8" s="22">
        <v>172976.01</v>
      </c>
      <c r="G8" s="13">
        <v>208.64393626645</v>
      </c>
      <c r="H8" s="22">
        <v>123362</v>
      </c>
      <c r="I8" s="13">
        <v>185.46801645357999</v>
      </c>
      <c r="J8" s="22">
        <v>88480</v>
      </c>
      <c r="K8" s="13">
        <v>154.26796821398</v>
      </c>
      <c r="L8" s="22">
        <v>129050</v>
      </c>
      <c r="M8" s="13">
        <v>164.34835983635</v>
      </c>
      <c r="N8" s="22">
        <v>595830</v>
      </c>
      <c r="O8" s="13">
        <v>256.01614568886998</v>
      </c>
      <c r="P8" s="22">
        <v>971586</v>
      </c>
      <c r="Q8" s="13">
        <v>260.07686932139825</v>
      </c>
      <c r="R8" s="22">
        <v>1465969</v>
      </c>
      <c r="S8" s="13">
        <v>239.70615081307997</v>
      </c>
      <c r="T8" s="22">
        <v>568721.01</v>
      </c>
      <c r="U8" s="13">
        <v>214.03835537939773</v>
      </c>
      <c r="V8" s="22">
        <v>3602106.01</v>
      </c>
      <c r="W8" s="13">
        <v>243.84597195508999</v>
      </c>
    </row>
    <row r="9" spans="1:32" x14ac:dyDescent="0.35">
      <c r="A9" s="14"/>
      <c r="B9" s="68" t="s">
        <v>65</v>
      </c>
      <c r="C9" s="15" t="s">
        <v>6</v>
      </c>
      <c r="D9" s="16">
        <v>171359</v>
      </c>
      <c r="E9" s="17">
        <v>226.92668574338001</v>
      </c>
      <c r="F9" s="16">
        <v>17202</v>
      </c>
      <c r="G9" s="17">
        <v>200.69041012763</v>
      </c>
      <c r="H9" s="16">
        <v>18602</v>
      </c>
      <c r="I9" s="17">
        <v>181.94395623841001</v>
      </c>
      <c r="J9" s="16">
        <v>13651</v>
      </c>
      <c r="K9" s="17">
        <v>123.3657262662</v>
      </c>
      <c r="L9" s="16">
        <v>11500</v>
      </c>
      <c r="M9" s="17">
        <v>148.74445516415</v>
      </c>
      <c r="N9" s="16">
        <v>36199</v>
      </c>
      <c r="O9" s="17">
        <v>217.26692852841001</v>
      </c>
      <c r="P9" s="16">
        <v>69082</v>
      </c>
      <c r="Q9" s="17">
        <v>234.44854462088531</v>
      </c>
      <c r="R9" s="16">
        <v>49275</v>
      </c>
      <c r="S9" s="17">
        <v>223.37059294774224</v>
      </c>
      <c r="T9" s="16">
        <v>52607</v>
      </c>
      <c r="U9" s="17">
        <v>202.54190466025432</v>
      </c>
      <c r="V9" s="16">
        <v>207163</v>
      </c>
      <c r="W9" s="17">
        <v>220.70894827388</v>
      </c>
    </row>
    <row r="10" spans="1:32" x14ac:dyDescent="0.35">
      <c r="A10" s="18"/>
      <c r="B10" s="69" t="s">
        <v>65</v>
      </c>
      <c r="C10" s="19" t="s">
        <v>7</v>
      </c>
      <c r="D10" s="20">
        <v>3134409</v>
      </c>
      <c r="E10" s="21">
        <v>249.01122032881</v>
      </c>
      <c r="F10" s="20">
        <v>155774.01</v>
      </c>
      <c r="G10" s="21">
        <v>209.52223783062001</v>
      </c>
      <c r="H10" s="20">
        <v>104760</v>
      </c>
      <c r="I10" s="21">
        <v>186.09377598128</v>
      </c>
      <c r="J10" s="20">
        <v>74829</v>
      </c>
      <c r="K10" s="21">
        <v>159.90544171795</v>
      </c>
      <c r="L10" s="20">
        <v>117550</v>
      </c>
      <c r="M10" s="21">
        <v>165.87490091443999</v>
      </c>
      <c r="N10" s="20">
        <v>559631</v>
      </c>
      <c r="O10" s="21">
        <v>258.52258816969999</v>
      </c>
      <c r="P10" s="20">
        <v>902504</v>
      </c>
      <c r="Q10" s="21">
        <v>262.03858464560818</v>
      </c>
      <c r="R10" s="20">
        <v>1416694</v>
      </c>
      <c r="S10" s="21">
        <v>240.27432898974655</v>
      </c>
      <c r="T10" s="20">
        <v>516114.01</v>
      </c>
      <c r="U10" s="21">
        <v>215.21017744054265</v>
      </c>
      <c r="V10" s="20">
        <v>3394943.01</v>
      </c>
      <c r="W10" s="21">
        <v>245.25781752149001</v>
      </c>
    </row>
    <row r="11" spans="1:32" x14ac:dyDescent="0.35">
      <c r="A11" s="23" t="s">
        <v>9</v>
      </c>
      <c r="B11" s="23" t="s">
        <v>66</v>
      </c>
      <c r="C11" s="24" t="s">
        <v>4</v>
      </c>
      <c r="D11" s="22">
        <v>396605</v>
      </c>
      <c r="E11" s="13">
        <v>239.49164453499</v>
      </c>
      <c r="F11" s="22">
        <v>19400</v>
      </c>
      <c r="G11" s="13">
        <v>199.27112635073999</v>
      </c>
      <c r="H11" s="22">
        <v>45471</v>
      </c>
      <c r="I11" s="13">
        <v>205.58685718435001</v>
      </c>
      <c r="J11" s="22">
        <v>4000</v>
      </c>
      <c r="K11" s="13">
        <v>198.00281654125001</v>
      </c>
      <c r="L11" s="22">
        <v>19000</v>
      </c>
      <c r="M11" s="13">
        <v>201.90589698099001</v>
      </c>
      <c r="N11" s="22">
        <v>98492</v>
      </c>
      <c r="O11" s="13">
        <v>227.28081423059999</v>
      </c>
      <c r="P11" s="22">
        <v>152686</v>
      </c>
      <c r="Q11" s="13">
        <v>235.67826780975335</v>
      </c>
      <c r="R11" s="22">
        <v>95698</v>
      </c>
      <c r="S11" s="13">
        <v>255.90565570231351</v>
      </c>
      <c r="T11" s="22">
        <v>114600</v>
      </c>
      <c r="U11" s="13">
        <v>221.09869216085514</v>
      </c>
      <c r="V11" s="22">
        <v>461476</v>
      </c>
      <c r="W11" s="13">
        <v>234.46004454192999</v>
      </c>
    </row>
    <row r="12" spans="1:32" x14ac:dyDescent="0.35">
      <c r="A12" s="14"/>
      <c r="B12" s="68" t="s">
        <v>66</v>
      </c>
      <c r="C12" s="15" t="s">
        <v>6</v>
      </c>
      <c r="D12" s="25">
        <v>23706</v>
      </c>
      <c r="E12" s="26">
        <v>215.53419398042999</v>
      </c>
      <c r="F12" s="25" t="s">
        <v>49</v>
      </c>
      <c r="G12" s="26" t="s">
        <v>49</v>
      </c>
      <c r="H12" s="25">
        <v>9755</v>
      </c>
      <c r="I12" s="26">
        <v>170.54588141811001</v>
      </c>
      <c r="J12" s="25" t="s">
        <v>49</v>
      </c>
      <c r="K12" s="26" t="s">
        <v>49</v>
      </c>
      <c r="L12" s="25" t="s">
        <v>49</v>
      </c>
      <c r="M12" s="26" t="s">
        <v>49</v>
      </c>
      <c r="N12" s="25">
        <v>13891</v>
      </c>
      <c r="O12" s="26">
        <v>208.93357586207</v>
      </c>
      <c r="P12" s="25">
        <v>8780</v>
      </c>
      <c r="Q12" s="26">
        <v>217.3767830068337</v>
      </c>
      <c r="R12" s="25">
        <v>1035</v>
      </c>
      <c r="S12" s="26">
        <v>288.49192792270532</v>
      </c>
      <c r="T12" s="25">
        <v>9755</v>
      </c>
      <c r="U12" s="26">
        <v>170.54588141811377</v>
      </c>
      <c r="V12" s="25">
        <v>33461</v>
      </c>
      <c r="W12" s="26">
        <v>202.41859704532999</v>
      </c>
    </row>
    <row r="13" spans="1:32" x14ac:dyDescent="0.35">
      <c r="A13" s="14"/>
      <c r="B13" s="68" t="s">
        <v>66</v>
      </c>
      <c r="C13" s="15" t="s">
        <v>7</v>
      </c>
      <c r="D13" s="25">
        <v>372899</v>
      </c>
      <c r="E13" s="26">
        <v>241.01467174301999</v>
      </c>
      <c r="F13" s="25">
        <v>19400</v>
      </c>
      <c r="G13" s="26">
        <v>199.27112635073999</v>
      </c>
      <c r="H13" s="25">
        <v>35716</v>
      </c>
      <c r="I13" s="26">
        <v>215.15748991477</v>
      </c>
      <c r="J13" s="25">
        <v>4000</v>
      </c>
      <c r="K13" s="26">
        <v>198.00281654125001</v>
      </c>
      <c r="L13" s="25">
        <v>19000</v>
      </c>
      <c r="M13" s="26">
        <v>201.90589698099001</v>
      </c>
      <c r="N13" s="25">
        <v>84601</v>
      </c>
      <c r="O13" s="26">
        <v>230.29332576329</v>
      </c>
      <c r="P13" s="25">
        <v>143906</v>
      </c>
      <c r="Q13" s="26">
        <v>236.79487890706432</v>
      </c>
      <c r="R13" s="25">
        <v>94663</v>
      </c>
      <c r="S13" s="26">
        <v>255.54937297571385</v>
      </c>
      <c r="T13" s="25">
        <v>104845</v>
      </c>
      <c r="U13" s="26">
        <v>225.80223232772187</v>
      </c>
      <c r="V13" s="25">
        <v>428015</v>
      </c>
      <c r="W13" s="26">
        <v>236.9649541238</v>
      </c>
    </row>
    <row r="14" spans="1:32" x14ac:dyDescent="0.35">
      <c r="A14" s="10" t="s">
        <v>10</v>
      </c>
      <c r="B14" s="10" t="s">
        <v>67</v>
      </c>
      <c r="C14" s="11" t="s">
        <v>4</v>
      </c>
      <c r="D14" s="27">
        <v>444738.76</v>
      </c>
      <c r="E14" s="28">
        <v>226.31025047086001</v>
      </c>
      <c r="F14" s="27">
        <v>45941.17</v>
      </c>
      <c r="G14" s="28">
        <v>198.40770651988001</v>
      </c>
      <c r="H14" s="27">
        <v>58365</v>
      </c>
      <c r="I14" s="28">
        <v>178.36854639338</v>
      </c>
      <c r="J14" s="27">
        <v>20500</v>
      </c>
      <c r="K14" s="28">
        <v>205.27130643205001</v>
      </c>
      <c r="L14" s="27">
        <v>24500</v>
      </c>
      <c r="M14" s="28">
        <v>193.79101966382001</v>
      </c>
      <c r="N14" s="27">
        <v>158933.29999999999</v>
      </c>
      <c r="O14" s="28">
        <v>216.32268182376001</v>
      </c>
      <c r="P14" s="27">
        <v>113029.53</v>
      </c>
      <c r="Q14" s="28">
        <v>228.40291244332343</v>
      </c>
      <c r="R14" s="27">
        <v>105194.39</v>
      </c>
      <c r="S14" s="28">
        <v>236.87963418296357</v>
      </c>
      <c r="T14" s="27">
        <v>171887.71</v>
      </c>
      <c r="U14" s="28">
        <v>203.96421827942206</v>
      </c>
      <c r="V14" s="27">
        <v>549044.93000000005</v>
      </c>
      <c r="W14" s="28">
        <v>218.87917725510999</v>
      </c>
    </row>
    <row r="15" spans="1:32" x14ac:dyDescent="0.35">
      <c r="A15" s="14"/>
      <c r="B15" s="68" t="s">
        <v>67</v>
      </c>
      <c r="C15" s="15" t="s">
        <v>6</v>
      </c>
      <c r="D15" s="25">
        <v>28943</v>
      </c>
      <c r="E15" s="26">
        <v>200.73090248074001</v>
      </c>
      <c r="F15" s="25">
        <v>10990</v>
      </c>
      <c r="G15" s="26">
        <v>168.01914703579999</v>
      </c>
      <c r="H15" s="25">
        <v>8951</v>
      </c>
      <c r="I15" s="26">
        <v>145.35346513626001</v>
      </c>
      <c r="J15" s="25" t="s">
        <v>49</v>
      </c>
      <c r="K15" s="26" t="s">
        <v>49</v>
      </c>
      <c r="L15" s="25" t="s">
        <v>49</v>
      </c>
      <c r="M15" s="26" t="s">
        <v>49</v>
      </c>
      <c r="N15" s="25">
        <v>7112</v>
      </c>
      <c r="O15" s="26">
        <v>201.46928769684999</v>
      </c>
      <c r="P15" s="25" t="s">
        <v>49</v>
      </c>
      <c r="Q15" s="26">
        <v>0</v>
      </c>
      <c r="R15" s="25">
        <v>8804</v>
      </c>
      <c r="S15" s="26">
        <v>197.39203174693321</v>
      </c>
      <c r="T15" s="25">
        <v>32968</v>
      </c>
      <c r="U15" s="26">
        <v>178.85229559749149</v>
      </c>
      <c r="V15" s="25">
        <v>48884</v>
      </c>
      <c r="W15" s="26">
        <v>183.23671963952</v>
      </c>
    </row>
    <row r="16" spans="1:32" x14ac:dyDescent="0.35">
      <c r="A16" s="14"/>
      <c r="B16" s="68" t="s">
        <v>67</v>
      </c>
      <c r="C16" s="15" t="s">
        <v>7</v>
      </c>
      <c r="D16" s="25">
        <v>415795.76</v>
      </c>
      <c r="E16" s="26">
        <v>228.09079548862999</v>
      </c>
      <c r="F16" s="25">
        <v>34951.17</v>
      </c>
      <c r="G16" s="26">
        <v>207.96304526047999</v>
      </c>
      <c r="H16" s="25">
        <v>49414</v>
      </c>
      <c r="I16" s="26">
        <v>184.34899712257001</v>
      </c>
      <c r="J16" s="25">
        <v>20500</v>
      </c>
      <c r="K16" s="26">
        <v>205.27130643205001</v>
      </c>
      <c r="L16" s="25">
        <v>24500</v>
      </c>
      <c r="M16" s="26">
        <v>193.79101966382001</v>
      </c>
      <c r="N16" s="25">
        <v>151821.29999999999</v>
      </c>
      <c r="O16" s="26">
        <v>217.01848234075001</v>
      </c>
      <c r="P16" s="25">
        <v>113029.53</v>
      </c>
      <c r="Q16" s="26">
        <v>229.37387728764335</v>
      </c>
      <c r="R16" s="25">
        <v>96390.39</v>
      </c>
      <c r="S16" s="26">
        <v>240.48630961862483</v>
      </c>
      <c r="T16" s="25">
        <v>138919.71</v>
      </c>
      <c r="U16" s="26">
        <v>209.92370284051847</v>
      </c>
      <c r="V16" s="25">
        <v>500160.93</v>
      </c>
      <c r="W16" s="26">
        <v>222.36274782925</v>
      </c>
    </row>
    <row r="17" spans="1:23" x14ac:dyDescent="0.35">
      <c r="A17" s="10" t="s">
        <v>11</v>
      </c>
      <c r="B17" s="10" t="s">
        <v>68</v>
      </c>
      <c r="C17" s="11" t="s">
        <v>4</v>
      </c>
      <c r="D17" s="27">
        <v>130602</v>
      </c>
      <c r="E17" s="28">
        <v>200.57037747966999</v>
      </c>
      <c r="F17" s="27" t="s">
        <v>49</v>
      </c>
      <c r="G17" s="28" t="s">
        <v>49</v>
      </c>
      <c r="H17" s="27" t="s">
        <v>49</v>
      </c>
      <c r="I17" s="28" t="s">
        <v>49</v>
      </c>
      <c r="J17" s="27" t="s">
        <v>49</v>
      </c>
      <c r="K17" s="28" t="s">
        <v>49</v>
      </c>
      <c r="L17" s="27" t="s">
        <v>49</v>
      </c>
      <c r="M17" s="28" t="s">
        <v>49</v>
      </c>
      <c r="N17" s="27" t="s">
        <v>49</v>
      </c>
      <c r="O17" s="28" t="s">
        <v>49</v>
      </c>
      <c r="P17" s="27">
        <v>49623</v>
      </c>
      <c r="Q17" s="28">
        <v>211.33540816959876</v>
      </c>
      <c r="R17" s="27">
        <v>32773</v>
      </c>
      <c r="S17" s="28">
        <v>179.69528998871024</v>
      </c>
      <c r="T17" s="27">
        <v>48206</v>
      </c>
      <c r="U17" s="28">
        <v>204.02082917479152</v>
      </c>
      <c r="V17" s="27">
        <v>130602</v>
      </c>
      <c r="W17" s="28">
        <v>200.57037747966999</v>
      </c>
    </row>
    <row r="18" spans="1:23" x14ac:dyDescent="0.35">
      <c r="A18" s="14"/>
      <c r="B18" s="68" t="s">
        <v>68</v>
      </c>
      <c r="C18" s="15" t="s">
        <v>6</v>
      </c>
      <c r="D18" s="25">
        <v>77442</v>
      </c>
      <c r="E18" s="26">
        <v>192.89804388575001</v>
      </c>
      <c r="F18" s="25" t="s">
        <v>49</v>
      </c>
      <c r="G18" s="26" t="s">
        <v>49</v>
      </c>
      <c r="H18" s="25" t="s">
        <v>49</v>
      </c>
      <c r="I18" s="26" t="s">
        <v>49</v>
      </c>
      <c r="J18" s="25" t="s">
        <v>49</v>
      </c>
      <c r="K18" s="26" t="s">
        <v>49</v>
      </c>
      <c r="L18" s="25" t="s">
        <v>49</v>
      </c>
      <c r="M18" s="26" t="s">
        <v>49</v>
      </c>
      <c r="N18" s="25" t="s">
        <v>49</v>
      </c>
      <c r="O18" s="26" t="s">
        <v>49</v>
      </c>
      <c r="P18" s="25">
        <v>23915</v>
      </c>
      <c r="Q18" s="26">
        <v>206.15474590006272</v>
      </c>
      <c r="R18" s="25">
        <v>32773</v>
      </c>
      <c r="S18" s="26">
        <v>179.95997097610839</v>
      </c>
      <c r="T18" s="25">
        <v>20754</v>
      </c>
      <c r="U18" s="26">
        <v>198.42632252095981</v>
      </c>
      <c r="V18" s="25">
        <v>77442</v>
      </c>
      <c r="W18" s="26">
        <v>192.89804388575001</v>
      </c>
    </row>
    <row r="19" spans="1:23" x14ac:dyDescent="0.35">
      <c r="A19" s="14"/>
      <c r="B19" s="68" t="s">
        <v>68</v>
      </c>
      <c r="C19" s="15" t="s">
        <v>7</v>
      </c>
      <c r="D19" s="25">
        <v>53160</v>
      </c>
      <c r="E19" s="26">
        <v>211.74721830324</v>
      </c>
      <c r="F19" s="25" t="s">
        <v>49</v>
      </c>
      <c r="G19" s="26" t="s">
        <v>49</v>
      </c>
      <c r="H19" s="25" t="s">
        <v>49</v>
      </c>
      <c r="I19" s="26" t="s">
        <v>49</v>
      </c>
      <c r="J19" s="25" t="s">
        <v>49</v>
      </c>
      <c r="K19" s="26" t="s">
        <v>49</v>
      </c>
      <c r="L19" s="25" t="s">
        <v>49</v>
      </c>
      <c r="M19" s="26" t="s">
        <v>49</v>
      </c>
      <c r="N19" s="25" t="s">
        <v>49</v>
      </c>
      <c r="O19" s="26" t="s">
        <v>49</v>
      </c>
      <c r="P19" s="25">
        <v>25708</v>
      </c>
      <c r="Q19" s="26">
        <v>216.15474604792283</v>
      </c>
      <c r="R19" s="25" t="s">
        <v>49</v>
      </c>
      <c r="S19" s="26">
        <v>0</v>
      </c>
      <c r="T19" s="25">
        <v>27452</v>
      </c>
      <c r="U19" s="26">
        <v>208.25033489727525</v>
      </c>
      <c r="V19" s="25">
        <v>53160</v>
      </c>
      <c r="W19" s="26">
        <v>211.74721830324</v>
      </c>
    </row>
    <row r="20" spans="1:23" ht="7.5" customHeight="1" x14ac:dyDescent="0.35"/>
    <row r="21" spans="1:23" ht="18.5" x14ac:dyDescent="0.65">
      <c r="A21" s="63" t="s">
        <v>12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 spans="1:23" x14ac:dyDescent="0.35">
      <c r="A22" s="6" t="s">
        <v>3</v>
      </c>
      <c r="B22" s="6" t="s">
        <v>63</v>
      </c>
      <c r="C22" s="7" t="s">
        <v>4</v>
      </c>
      <c r="D22" s="29">
        <f t="shared" ref="D22:W22" si="0">SUM(D23,D26,D29,D32,D35)</f>
        <v>0.99999999433147202</v>
      </c>
      <c r="E22" s="30">
        <f t="shared" si="0"/>
        <v>1.0006669240215933</v>
      </c>
      <c r="F22" s="29">
        <f t="shared" si="0"/>
        <v>1</v>
      </c>
      <c r="G22" s="30">
        <f t="shared" si="0"/>
        <v>0.99999999999996492</v>
      </c>
      <c r="H22" s="29">
        <f t="shared" si="0"/>
        <v>1</v>
      </c>
      <c r="I22" s="30">
        <f t="shared" si="0"/>
        <v>0.99999999999997369</v>
      </c>
      <c r="J22" s="29">
        <f t="shared" si="0"/>
        <v>1</v>
      </c>
      <c r="K22" s="30">
        <f t="shared" si="0"/>
        <v>0.99999999999999245</v>
      </c>
      <c r="L22" s="29">
        <f t="shared" si="0"/>
        <v>1</v>
      </c>
      <c r="M22" s="30">
        <f t="shared" si="0"/>
        <v>1.0000000000000138</v>
      </c>
      <c r="N22" s="29">
        <f t="shared" si="0"/>
        <v>0.99999999358490421</v>
      </c>
      <c r="O22" s="30">
        <f t="shared" si="0"/>
        <v>1.0007890793272942</v>
      </c>
      <c r="P22" s="29">
        <f t="shared" si="0"/>
        <v>1</v>
      </c>
      <c r="Q22" s="30">
        <f t="shared" si="0"/>
        <v>1</v>
      </c>
      <c r="R22" s="29">
        <f t="shared" si="0"/>
        <v>0.99999999403418072</v>
      </c>
      <c r="S22" s="30">
        <f t="shared" si="0"/>
        <v>1.0007945437876435</v>
      </c>
      <c r="T22" s="29">
        <f t="shared" si="0"/>
        <v>0.99999998874607499</v>
      </c>
      <c r="U22" s="30">
        <f t="shared" si="0"/>
        <v>1.0013068167471664</v>
      </c>
      <c r="V22" s="29">
        <f t="shared" si="0"/>
        <v>0.99999999479911839</v>
      </c>
      <c r="W22" s="30">
        <f t="shared" si="0"/>
        <v>1.0006205736621929</v>
      </c>
    </row>
    <row r="23" spans="1:23" x14ac:dyDescent="0.35">
      <c r="A23" s="10" t="s">
        <v>5</v>
      </c>
      <c r="B23" s="10" t="s">
        <v>64</v>
      </c>
      <c r="C23" s="11" t="s">
        <v>4</v>
      </c>
      <c r="D23" s="31">
        <f t="shared" ref="D23:V37" si="1">D5/D$4</f>
        <v>0.59586100233883266</v>
      </c>
      <c r="E23" s="32">
        <f>(D5*E5)/(D$4*E$4)</f>
        <v>0.5689419341698746</v>
      </c>
      <c r="F23" s="31">
        <f t="shared" si="1"/>
        <v>0.48623167819303181</v>
      </c>
      <c r="G23" s="32">
        <f>(F5*G5)/(F$4*G$4)</f>
        <v>0.43326204305053134</v>
      </c>
      <c r="H23" s="31">
        <f t="shared" si="1"/>
        <v>0.53432154232751095</v>
      </c>
      <c r="I23" s="32">
        <f>(H5*I5)/(H$4*I$4)</f>
        <v>0.54420575713974328</v>
      </c>
      <c r="J23" s="31">
        <f t="shared" si="1"/>
        <v>0.8584520938390704</v>
      </c>
      <c r="K23" s="32">
        <f>(J5*K5)/(J$4*K$4)</f>
        <v>0.86501412291301927</v>
      </c>
      <c r="L23" s="31">
        <f t="shared" ref="L23:L37" si="2">L5/L$4</f>
        <v>0.71234475285488041</v>
      </c>
      <c r="M23" s="32">
        <f>(L5*M5)/(L$4*M$4)</f>
        <v>0.72188092547918625</v>
      </c>
      <c r="N23" s="31">
        <f t="shared" si="1"/>
        <v>0.72631426646239983</v>
      </c>
      <c r="O23" s="32">
        <f>(N5*O5)/(N$4*O$4)</f>
        <v>0.69885572855303324</v>
      </c>
      <c r="P23" s="31">
        <f t="shared" si="1"/>
        <v>0.6087507797663575</v>
      </c>
      <c r="Q23" s="32">
        <f>(P5*Q5)/(P$4*Q$4)</f>
        <v>0.57924575483492657</v>
      </c>
      <c r="R23" s="31">
        <f t="shared" si="1"/>
        <v>0.4930144118891906</v>
      </c>
      <c r="S23" s="32">
        <f>(R5*S5)/(R$4*S$4)</f>
        <v>0.4720565504135758</v>
      </c>
      <c r="T23" s="31">
        <f t="shared" si="1"/>
        <v>0.4916519115517568</v>
      </c>
      <c r="U23" s="32">
        <f>(T5*U5)/(T$4*U$4)</f>
        <v>0.46377390276772318</v>
      </c>
      <c r="V23" s="31">
        <f t="shared" si="1"/>
        <v>0.58885047171127891</v>
      </c>
      <c r="W23" s="32">
        <f>(V5*W5)/(V$4*W$4)</f>
        <v>0.56351657931623855</v>
      </c>
    </row>
    <row r="24" spans="1:23" x14ac:dyDescent="0.35">
      <c r="A24" s="14"/>
      <c r="B24" s="68" t="s">
        <v>64</v>
      </c>
      <c r="C24" s="15" t="s">
        <v>6</v>
      </c>
      <c r="D24" s="33">
        <f t="shared" si="1"/>
        <v>0.40847024231015966</v>
      </c>
      <c r="E24" s="34">
        <f t="shared" ref="E24:E37" si="3">(D6*E6)/(D$4*E$4)</f>
        <v>0.38096456816550162</v>
      </c>
      <c r="F24" s="33">
        <f t="shared" si="1"/>
        <v>0.40846272154095759</v>
      </c>
      <c r="G24" s="34">
        <f t="shared" ref="G24:G37" si="4">(F6*G6)/(F$4*G$4)</f>
        <v>0.33897473716205107</v>
      </c>
      <c r="H24" s="33">
        <f t="shared" si="1"/>
        <v>0.26945024042501731</v>
      </c>
      <c r="I24" s="34">
        <f t="shared" ref="I24:I37" si="5">(H6*I6)/(H$4*I$4)</f>
        <v>0.24619927442694378</v>
      </c>
      <c r="J24" s="33">
        <f t="shared" si="1"/>
        <v>0.5953518965139224</v>
      </c>
      <c r="K24" s="34">
        <f t="shared" ref="K24:K37" si="6">(J6*K6)/(J$4*K$4)</f>
        <v>0.58748174218624916</v>
      </c>
      <c r="L24" s="33">
        <f t="shared" si="2"/>
        <v>0.51846294907060098</v>
      </c>
      <c r="M24" s="34">
        <f t="shared" ref="M24:M37" si="7">(L6*M6)/(L$4*M$4)</f>
        <v>0.48011478520726891</v>
      </c>
      <c r="N24" s="33">
        <f t="shared" si="1"/>
        <v>0.46879596015240116</v>
      </c>
      <c r="O24" s="34">
        <f t="shared" ref="O24:O37" si="8">(N6*O6)/(N$4*O$4)</f>
        <v>0.43953745586761811</v>
      </c>
      <c r="P24" s="33">
        <f t="shared" si="1"/>
        <v>0.4455325235896605</v>
      </c>
      <c r="Q24" s="34">
        <f t="shared" ref="Q24:Q37" si="9">(P6*Q6)/(P$4*Q$4)</f>
        <v>0.41317245186187906</v>
      </c>
      <c r="R24" s="33">
        <f t="shared" si="1"/>
        <v>0.35742625380067056</v>
      </c>
      <c r="S24" s="34">
        <f t="shared" ref="S24:S37" si="10">(R6*S6)/(R$4*S$4)</f>
        <v>0.33332085803078659</v>
      </c>
      <c r="T24" s="33">
        <f t="shared" si="1"/>
        <v>0.29216652428388262</v>
      </c>
      <c r="U24" s="34">
        <f t="shared" ref="U24:U37" si="11">(T6*U6)/(T$4*U$4)</f>
        <v>0.25474068648757014</v>
      </c>
      <c r="V24" s="33">
        <f t="shared" si="1"/>
        <v>0.40259069773811934</v>
      </c>
      <c r="W24" s="34">
        <f t="shared" ref="W24:W37" si="12">(V6*W6)/(V$4*W$4)</f>
        <v>0.37469784188845584</v>
      </c>
    </row>
    <row r="25" spans="1:23" x14ac:dyDescent="0.35">
      <c r="A25" s="14"/>
      <c r="B25" s="68" t="s">
        <v>64</v>
      </c>
      <c r="C25" s="15" t="s">
        <v>7</v>
      </c>
      <c r="D25" s="33">
        <f t="shared" si="1"/>
        <v>0.187390760028673</v>
      </c>
      <c r="E25" s="34">
        <f t="shared" si="3"/>
        <v>0.18797736600435441</v>
      </c>
      <c r="F25" s="33">
        <f t="shared" si="1"/>
        <v>7.7768956652074228E-2</v>
      </c>
      <c r="G25" s="34">
        <f t="shared" si="4"/>
        <v>9.4287305888476322E-2</v>
      </c>
      <c r="H25" s="33">
        <f t="shared" si="1"/>
        <v>0.26487130190249364</v>
      </c>
      <c r="I25" s="34">
        <f t="shared" si="5"/>
        <v>0.29800648271280472</v>
      </c>
      <c r="J25" s="33">
        <f t="shared" si="1"/>
        <v>0.263100197325148</v>
      </c>
      <c r="K25" s="34">
        <f t="shared" si="6"/>
        <v>0.27753238072677588</v>
      </c>
      <c r="L25" s="33">
        <f t="shared" si="2"/>
        <v>0.19388180378427941</v>
      </c>
      <c r="M25" s="34">
        <f t="shared" si="7"/>
        <v>0.24176614027193033</v>
      </c>
      <c r="N25" s="33">
        <f t="shared" si="1"/>
        <v>0.25751830630999867</v>
      </c>
      <c r="O25" s="34">
        <f t="shared" si="8"/>
        <v>0.25931827268541874</v>
      </c>
      <c r="P25" s="33">
        <f t="shared" si="1"/>
        <v>0.16321825617669702</v>
      </c>
      <c r="Q25" s="34">
        <f t="shared" si="9"/>
        <v>0.16607330297304757</v>
      </c>
      <c r="R25" s="33">
        <f t="shared" si="1"/>
        <v>0.13558815808851998</v>
      </c>
      <c r="S25" s="34">
        <f t="shared" si="10"/>
        <v>0.13873569238278918</v>
      </c>
      <c r="T25" s="33">
        <f t="shared" si="1"/>
        <v>0.19948538726787415</v>
      </c>
      <c r="U25" s="34">
        <f t="shared" si="11"/>
        <v>0.20903321628014182</v>
      </c>
      <c r="V25" s="33">
        <f t="shared" si="1"/>
        <v>0.18625977397315963</v>
      </c>
      <c r="W25" s="34">
        <f t="shared" si="12"/>
        <v>0.18881873742777702</v>
      </c>
    </row>
    <row r="26" spans="1:23" x14ac:dyDescent="0.35">
      <c r="A26" s="10" t="s">
        <v>8</v>
      </c>
      <c r="B26" s="10" t="s">
        <v>65</v>
      </c>
      <c r="C26" s="11" t="s">
        <v>4</v>
      </c>
      <c r="D26" s="31">
        <f t="shared" si="1"/>
        <v>0.31231396541163703</v>
      </c>
      <c r="E26" s="32">
        <f t="shared" si="3"/>
        <v>0.33974752670078623</v>
      </c>
      <c r="F26" s="31">
        <f t="shared" si="1"/>
        <v>0.37290469101122026</v>
      </c>
      <c r="G26" s="32">
        <f t="shared" si="4"/>
        <v>0.41681759777462035</v>
      </c>
      <c r="H26" s="31">
        <f t="shared" si="1"/>
        <v>0.25285005103651265</v>
      </c>
      <c r="I26" s="32">
        <f t="shared" si="5"/>
        <v>0.24457840232647521</v>
      </c>
      <c r="J26" s="31">
        <f t="shared" si="1"/>
        <v>0.11085288313966235</v>
      </c>
      <c r="K26" s="32">
        <f t="shared" si="6"/>
        <v>9.8795528619308667E-2</v>
      </c>
      <c r="L26" s="31">
        <f t="shared" si="2"/>
        <v>0.21513711761273652</v>
      </c>
      <c r="M26" s="32">
        <f t="shared" si="7"/>
        <v>0.19798683313029203</v>
      </c>
      <c r="N26" s="31">
        <f t="shared" si="1"/>
        <v>0.1911153283095948</v>
      </c>
      <c r="O26" s="32">
        <f t="shared" si="8"/>
        <v>0.22004642468526212</v>
      </c>
      <c r="P26" s="31">
        <f t="shared" si="1"/>
        <v>0.29538038636183567</v>
      </c>
      <c r="Q26" s="32">
        <f t="shared" si="9"/>
        <v>0.32716081377027956</v>
      </c>
      <c r="R26" s="31">
        <f t="shared" si="1"/>
        <v>0.43728530750163802</v>
      </c>
      <c r="S26" s="32">
        <f t="shared" si="10"/>
        <v>0.45684762354712466</v>
      </c>
      <c r="T26" s="31">
        <f t="shared" si="1"/>
        <v>0.32001718091720999</v>
      </c>
      <c r="U26" s="32">
        <f t="shared" si="11"/>
        <v>0.34086720572930584</v>
      </c>
      <c r="V26" s="31">
        <f t="shared" si="1"/>
        <v>0.31223543852878849</v>
      </c>
      <c r="W26" s="32">
        <f t="shared" si="12"/>
        <v>0.33888727489709508</v>
      </c>
    </row>
    <row r="27" spans="1:23" x14ac:dyDescent="0.35">
      <c r="A27" s="14"/>
      <c r="B27" s="68" t="s">
        <v>65</v>
      </c>
      <c r="C27" s="15" t="s">
        <v>6</v>
      </c>
      <c r="D27" s="33">
        <f t="shared" si="1"/>
        <v>1.6189221021854137E-2</v>
      </c>
      <c r="E27" s="34">
        <f t="shared" si="3"/>
        <v>1.6123476746806704E-2</v>
      </c>
      <c r="F27" s="33">
        <f t="shared" si="1"/>
        <v>3.7084370802488796E-2</v>
      </c>
      <c r="G27" s="34">
        <f t="shared" si="4"/>
        <v>3.9871260659034596E-2</v>
      </c>
      <c r="H27" s="33">
        <f t="shared" si="1"/>
        <v>3.8127759353619492E-2</v>
      </c>
      <c r="I27" s="34">
        <f t="shared" si="5"/>
        <v>3.6179698934518827E-2</v>
      </c>
      <c r="J27" s="33">
        <f t="shared" si="1"/>
        <v>1.7102765684217119E-2</v>
      </c>
      <c r="K27" s="34">
        <f t="shared" si="6"/>
        <v>1.2189205589787856E-2</v>
      </c>
      <c r="L27" s="33">
        <f t="shared" si="2"/>
        <v>1.9171459531549553E-2</v>
      </c>
      <c r="M27" s="34">
        <f t="shared" si="7"/>
        <v>1.5968037779370368E-2</v>
      </c>
      <c r="N27" s="33">
        <f t="shared" si="1"/>
        <v>1.1611002751588577E-2</v>
      </c>
      <c r="O27" s="34">
        <f t="shared" si="8"/>
        <v>1.1345268893516365E-2</v>
      </c>
      <c r="P27" s="33">
        <f t="shared" si="1"/>
        <v>2.1002225073898075E-2</v>
      </c>
      <c r="Q27" s="34">
        <f t="shared" si="9"/>
        <v>2.0969628973806741E-2</v>
      </c>
      <c r="R27" s="33">
        <f t="shared" si="1"/>
        <v>1.4698287294713062E-2</v>
      </c>
      <c r="S27" s="34">
        <f t="shared" si="10"/>
        <v>1.4309354249380598E-2</v>
      </c>
      <c r="T27" s="33">
        <f t="shared" si="1"/>
        <v>2.9601761743445462E-2</v>
      </c>
      <c r="U27" s="34">
        <f t="shared" si="11"/>
        <v>2.9836836092689393E-2</v>
      </c>
      <c r="V27" s="33">
        <f t="shared" si="1"/>
        <v>1.7957170047846374E-2</v>
      </c>
      <c r="W27" s="34">
        <f t="shared" si="12"/>
        <v>1.764067985579296E-2</v>
      </c>
    </row>
    <row r="28" spans="1:23" x14ac:dyDescent="0.35">
      <c r="A28" s="14"/>
      <c r="B28" s="68" t="s">
        <v>65</v>
      </c>
      <c r="C28" s="15" t="s">
        <v>7</v>
      </c>
      <c r="D28" s="33">
        <f t="shared" si="1"/>
        <v>0.29612474438978287</v>
      </c>
      <c r="E28" s="34">
        <f t="shared" si="3"/>
        <v>0.32362404995397492</v>
      </c>
      <c r="F28" s="33">
        <f t="shared" si="1"/>
        <v>0.33582032020873143</v>
      </c>
      <c r="G28" s="34">
        <f t="shared" si="4"/>
        <v>0.37694633711558639</v>
      </c>
      <c r="H28" s="33">
        <f t="shared" si="1"/>
        <v>0.21472229168289314</v>
      </c>
      <c r="I28" s="34">
        <f t="shared" si="5"/>
        <v>0.20839870339194849</v>
      </c>
      <c r="J28" s="33">
        <f t="shared" si="1"/>
        <v>9.3750117455445231E-2</v>
      </c>
      <c r="K28" s="34">
        <f t="shared" si="6"/>
        <v>8.6606323029516638E-2</v>
      </c>
      <c r="L28" s="33">
        <f t="shared" si="2"/>
        <v>0.19596565808118696</v>
      </c>
      <c r="M28" s="34">
        <f t="shared" si="7"/>
        <v>0.182018795350914</v>
      </c>
      <c r="N28" s="33">
        <f t="shared" si="1"/>
        <v>0.17950432555800622</v>
      </c>
      <c r="O28" s="34">
        <f t="shared" si="8"/>
        <v>0.2087011557917427</v>
      </c>
      <c r="P28" s="33">
        <f t="shared" si="1"/>
        <v>0.27437816128793763</v>
      </c>
      <c r="Q28" s="34">
        <f t="shared" si="9"/>
        <v>0.30619118479647267</v>
      </c>
      <c r="R28" s="33">
        <f t="shared" si="1"/>
        <v>0.42258702020692496</v>
      </c>
      <c r="S28" s="34">
        <f t="shared" si="10"/>
        <v>0.44253826929774404</v>
      </c>
      <c r="T28" s="33">
        <f t="shared" si="1"/>
        <v>0.29041541917376451</v>
      </c>
      <c r="U28" s="34">
        <f t="shared" si="11"/>
        <v>0.31103036963662201</v>
      </c>
      <c r="V28" s="33">
        <f t="shared" si="1"/>
        <v>0.29427826848094213</v>
      </c>
      <c r="W28" s="34">
        <f t="shared" si="12"/>
        <v>0.32124659504129394</v>
      </c>
    </row>
    <row r="29" spans="1:23" x14ac:dyDescent="0.35">
      <c r="A29" s="23" t="s">
        <v>9</v>
      </c>
      <c r="B29" s="23" t="s">
        <v>66</v>
      </c>
      <c r="C29" s="24" t="s">
        <v>4</v>
      </c>
      <c r="D29" s="31">
        <f t="shared" si="1"/>
        <v>3.7469441367961182E-2</v>
      </c>
      <c r="E29" s="32">
        <f t="shared" si="3"/>
        <v>3.9383540655403601E-2</v>
      </c>
      <c r="F29" s="31">
        <f t="shared" si="1"/>
        <v>4.1822857433338141E-2</v>
      </c>
      <c r="G29" s="32">
        <f t="shared" si="4"/>
        <v>4.4647845762088835E-2</v>
      </c>
      <c r="H29" s="31">
        <f t="shared" si="1"/>
        <v>9.3200050831546713E-2</v>
      </c>
      <c r="I29" s="32">
        <f t="shared" si="5"/>
        <v>9.9930377383372335E-2</v>
      </c>
      <c r="J29" s="31">
        <f t="shared" si="1"/>
        <v>5.011432330002819E-3</v>
      </c>
      <c r="K29" s="32">
        <f t="shared" si="6"/>
        <v>5.7325489922925134E-3</v>
      </c>
      <c r="L29" s="31">
        <f t="shared" si="2"/>
        <v>3.1674585312994913E-2</v>
      </c>
      <c r="M29" s="32">
        <f t="shared" si="7"/>
        <v>3.581092427156414E-2</v>
      </c>
      <c r="N29" s="31">
        <f t="shared" si="1"/>
        <v>3.1591781071561707E-2</v>
      </c>
      <c r="O29" s="32">
        <f t="shared" si="8"/>
        <v>3.2291508113682837E-2</v>
      </c>
      <c r="P29" s="31">
        <f t="shared" si="1"/>
        <v>4.6419410810821939E-2</v>
      </c>
      <c r="Q29" s="32">
        <f t="shared" si="9"/>
        <v>4.6590466413400686E-2</v>
      </c>
      <c r="R29" s="31">
        <f t="shared" si="1"/>
        <v>2.8545848757573832E-2</v>
      </c>
      <c r="S29" s="32">
        <f t="shared" si="10"/>
        <v>3.1838320565505729E-2</v>
      </c>
      <c r="T29" s="31">
        <f t="shared" si="1"/>
        <v>6.4484990510746673E-2</v>
      </c>
      <c r="U29" s="32">
        <f t="shared" si="11"/>
        <v>7.0952080394636047E-2</v>
      </c>
      <c r="V29" s="31">
        <f t="shared" si="1"/>
        <v>4.0001366098192985E-2</v>
      </c>
      <c r="W29" s="32">
        <f t="shared" si="12"/>
        <v>4.1744681162421235E-2</v>
      </c>
    </row>
    <row r="30" spans="1:23" x14ac:dyDescent="0.35">
      <c r="A30" s="14"/>
      <c r="B30" s="68" t="s">
        <v>66</v>
      </c>
      <c r="C30" s="15" t="s">
        <v>6</v>
      </c>
      <c r="D30" s="33">
        <f t="shared" si="1"/>
        <v>2.2396353476857016E-3</v>
      </c>
      <c r="E30" s="34">
        <f t="shared" si="3"/>
        <v>2.1185595013682034E-3</v>
      </c>
      <c r="F30" s="33">
        <f t="shared" si="1"/>
        <v>0</v>
      </c>
      <c r="G30" s="34">
        <f t="shared" si="4"/>
        <v>0</v>
      </c>
      <c r="H30" s="33">
        <f t="shared" si="1"/>
        <v>1.9994424927134616E-2</v>
      </c>
      <c r="I30" s="34">
        <f t="shared" si="5"/>
        <v>1.7784275779543123E-2</v>
      </c>
      <c r="J30" s="33">
        <f t="shared" si="1"/>
        <v>0</v>
      </c>
      <c r="K30" s="34">
        <f t="shared" si="6"/>
        <v>0</v>
      </c>
      <c r="L30" s="33">
        <f t="shared" si="2"/>
        <v>0</v>
      </c>
      <c r="M30" s="34">
        <f t="shared" si="7"/>
        <v>0</v>
      </c>
      <c r="N30" s="33">
        <f t="shared" si="1"/>
        <v>4.4556048294791826E-3</v>
      </c>
      <c r="O30" s="34">
        <f t="shared" si="8"/>
        <v>4.1866469934474689E-3</v>
      </c>
      <c r="P30" s="33">
        <f t="shared" si="1"/>
        <v>2.6692848520428634E-3</v>
      </c>
      <c r="Q30" s="34">
        <f t="shared" si="9"/>
        <v>2.4710752792003461E-3</v>
      </c>
      <c r="R30" s="33">
        <f t="shared" si="1"/>
        <v>3.0873114865607348E-4</v>
      </c>
      <c r="S30" s="34">
        <f t="shared" si="10"/>
        <v>3.8818738791161046E-4</v>
      </c>
      <c r="T30" s="33">
        <f t="shared" si="1"/>
        <v>5.4891019409453214E-3</v>
      </c>
      <c r="U30" s="34">
        <f t="shared" si="11"/>
        <v>4.6586797008899171E-3</v>
      </c>
      <c r="V30" s="33">
        <f t="shared" si="1"/>
        <v>2.90044490073511E-3</v>
      </c>
      <c r="W30" s="34">
        <f t="shared" si="12"/>
        <v>2.6131991726170232E-3</v>
      </c>
    </row>
    <row r="31" spans="1:23" x14ac:dyDescent="0.35">
      <c r="A31" s="14"/>
      <c r="B31" s="68" t="s">
        <v>66</v>
      </c>
      <c r="C31" s="15" t="s">
        <v>7</v>
      </c>
      <c r="D31" s="33">
        <f t="shared" si="1"/>
        <v>3.5229806020275478E-2</v>
      </c>
      <c r="E31" s="34">
        <f t="shared" si="3"/>
        <v>3.7264981154035724E-2</v>
      </c>
      <c r="F31" s="33">
        <f t="shared" si="1"/>
        <v>4.1822857433338141E-2</v>
      </c>
      <c r="G31" s="34">
        <f t="shared" si="4"/>
        <v>4.4647845762088835E-2</v>
      </c>
      <c r="H31" s="33">
        <f t="shared" si="1"/>
        <v>7.3205625904412097E-2</v>
      </c>
      <c r="I31" s="34">
        <f t="shared" si="5"/>
        <v>8.2146101603829305E-2</v>
      </c>
      <c r="J31" s="33">
        <f t="shared" si="1"/>
        <v>5.011432330002819E-3</v>
      </c>
      <c r="K31" s="34">
        <f t="shared" si="6"/>
        <v>5.7325489922925134E-3</v>
      </c>
      <c r="L31" s="33">
        <f t="shared" si="2"/>
        <v>3.1674585312994913E-2</v>
      </c>
      <c r="M31" s="34">
        <f t="shared" si="7"/>
        <v>3.581092427156414E-2</v>
      </c>
      <c r="N31" s="33">
        <f t="shared" si="1"/>
        <v>2.7136176242082522E-2</v>
      </c>
      <c r="O31" s="34">
        <f t="shared" si="8"/>
        <v>2.8104861120235164E-2</v>
      </c>
      <c r="P31" s="33">
        <f t="shared" si="1"/>
        <v>4.3750125958779078E-2</v>
      </c>
      <c r="Q31" s="34">
        <f t="shared" si="9"/>
        <v>4.4119391134200332E-2</v>
      </c>
      <c r="R31" s="33">
        <f t="shared" si="1"/>
        <v>2.8237117608917759E-2</v>
      </c>
      <c r="S31" s="34">
        <f t="shared" si="10"/>
        <v>3.1450133177594118E-2</v>
      </c>
      <c r="T31" s="33">
        <f t="shared" si="1"/>
        <v>5.8995888569801348E-2</v>
      </c>
      <c r="U31" s="34">
        <f t="shared" si="11"/>
        <v>6.6293400693745286E-2</v>
      </c>
      <c r="V31" s="33">
        <f t="shared" si="1"/>
        <v>3.7100921197457878E-2</v>
      </c>
      <c r="W31" s="34">
        <f t="shared" si="12"/>
        <v>3.9131481989804352E-2</v>
      </c>
    </row>
    <row r="32" spans="1:23" x14ac:dyDescent="0.35">
      <c r="A32" s="10" t="s">
        <v>10</v>
      </c>
      <c r="B32" s="10" t="s">
        <v>67</v>
      </c>
      <c r="C32" s="11" t="s">
        <v>4</v>
      </c>
      <c r="D32" s="31">
        <f t="shared" si="1"/>
        <v>4.201690067417143E-2</v>
      </c>
      <c r="E32" s="32">
        <f t="shared" si="3"/>
        <v>4.173259708138314E-2</v>
      </c>
      <c r="F32" s="31">
        <f t="shared" si="1"/>
        <v>9.9040773362409851E-2</v>
      </c>
      <c r="G32" s="32">
        <f t="shared" si="4"/>
        <v>0.10527251341272446</v>
      </c>
      <c r="H32" s="31">
        <f t="shared" si="1"/>
        <v>0.11962835580442972</v>
      </c>
      <c r="I32" s="32">
        <f t="shared" si="5"/>
        <v>0.11128546315038289</v>
      </c>
      <c r="J32" s="31">
        <f t="shared" si="1"/>
        <v>2.5683590691264448E-2</v>
      </c>
      <c r="K32" s="32">
        <f t="shared" si="6"/>
        <v>3.0457799475372093E-2</v>
      </c>
      <c r="L32" s="31">
        <f t="shared" si="2"/>
        <v>4.0843544219388184E-2</v>
      </c>
      <c r="M32" s="32">
        <f t="shared" si="7"/>
        <v>4.4321317118971276E-2</v>
      </c>
      <c r="N32" s="31">
        <f t="shared" si="1"/>
        <v>5.0978617741347904E-2</v>
      </c>
      <c r="O32" s="32">
        <f t="shared" si="8"/>
        <v>4.9595417975315963E-2</v>
      </c>
      <c r="P32" s="31">
        <f t="shared" si="1"/>
        <v>3.4363099346528973E-2</v>
      </c>
      <c r="Q32" s="32">
        <f t="shared" si="9"/>
        <v>3.3425034330988826E-2</v>
      </c>
      <c r="R32" s="31">
        <f t="shared" si="1"/>
        <v>3.1378536093599002E-2</v>
      </c>
      <c r="S32" s="32">
        <f t="shared" si="10"/>
        <v>3.2395725372596225E-2</v>
      </c>
      <c r="T32" s="31">
        <f t="shared" si="1"/>
        <v>9.6720570229179542E-2</v>
      </c>
      <c r="U32" s="32">
        <f t="shared" si="11"/>
        <v>9.8173246645666679E-2</v>
      </c>
      <c r="V32" s="31">
        <f t="shared" si="1"/>
        <v>4.7591959818683409E-2</v>
      </c>
      <c r="W32" s="32">
        <f t="shared" si="12"/>
        <v>4.636556098072827E-2</v>
      </c>
    </row>
    <row r="33" spans="1:23" x14ac:dyDescent="0.35">
      <c r="A33" s="14"/>
      <c r="B33" s="68" t="s">
        <v>67</v>
      </c>
      <c r="C33" s="15" t="s">
        <v>6</v>
      </c>
      <c r="D33" s="33">
        <f t="shared" si="1"/>
        <v>2.7344033522343401E-3</v>
      </c>
      <c r="E33" s="34">
        <f t="shared" si="3"/>
        <v>2.4089289337736967E-3</v>
      </c>
      <c r="F33" s="33">
        <f t="shared" si="1"/>
        <v>2.3692433154246708E-2</v>
      </c>
      <c r="G33" s="34">
        <f t="shared" si="4"/>
        <v>2.1326072031801636E-2</v>
      </c>
      <c r="H33" s="33">
        <f t="shared" si="1"/>
        <v>1.8346498977220089E-2</v>
      </c>
      <c r="I33" s="34">
        <f t="shared" si="5"/>
        <v>1.3907998057048503E-2</v>
      </c>
      <c r="J33" s="33">
        <f t="shared" si="1"/>
        <v>0</v>
      </c>
      <c r="K33" s="34">
        <f t="shared" si="6"/>
        <v>0</v>
      </c>
      <c r="L33" s="33">
        <f t="shared" si="2"/>
        <v>0</v>
      </c>
      <c r="M33" s="34">
        <f t="shared" si="7"/>
        <v>0</v>
      </c>
      <c r="N33" s="33">
        <f t="shared" si="1"/>
        <v>2.2812080877730864E-3</v>
      </c>
      <c r="O33" s="34">
        <f t="shared" si="8"/>
        <v>2.0669272660804052E-3</v>
      </c>
      <c r="P33" s="33">
        <f t="shared" si="1"/>
        <v>0</v>
      </c>
      <c r="Q33" s="34">
        <f t="shared" si="9"/>
        <v>0</v>
      </c>
      <c r="R33" s="33">
        <f t="shared" si="1"/>
        <v>2.6261536548483773E-3</v>
      </c>
      <c r="S33" s="34">
        <f t="shared" si="10"/>
        <v>2.2593164089439849E-3</v>
      </c>
      <c r="T33" s="33">
        <f t="shared" si="1"/>
        <v>1.8550970045011311E-2</v>
      </c>
      <c r="U33" s="34">
        <f t="shared" si="11"/>
        <v>1.6511307399900772E-2</v>
      </c>
      <c r="V33" s="33">
        <f t="shared" si="1"/>
        <v>4.237331476271932E-3</v>
      </c>
      <c r="W33" s="34">
        <f t="shared" si="12"/>
        <v>3.4559100432178958E-3</v>
      </c>
    </row>
    <row r="34" spans="1:23" x14ac:dyDescent="0.35">
      <c r="A34" s="14"/>
      <c r="B34" s="68" t="s">
        <v>67</v>
      </c>
      <c r="C34" s="15" t="s">
        <v>7</v>
      </c>
      <c r="D34" s="33">
        <f t="shared" si="1"/>
        <v>3.9282497321937088E-2</v>
      </c>
      <c r="E34" s="34">
        <f t="shared" si="3"/>
        <v>3.9323668147609375E-2</v>
      </c>
      <c r="F34" s="33">
        <f t="shared" si="1"/>
        <v>7.5348340208163139E-2</v>
      </c>
      <c r="G34" s="34">
        <f t="shared" si="4"/>
        <v>8.3946441380925774E-2</v>
      </c>
      <c r="H34" s="33">
        <f t="shared" si="1"/>
        <v>0.10128185682720964</v>
      </c>
      <c r="I34" s="34">
        <f t="shared" si="5"/>
        <v>9.7377465093331325E-2</v>
      </c>
      <c r="J34" s="33">
        <f t="shared" si="1"/>
        <v>2.5683590691264448E-2</v>
      </c>
      <c r="K34" s="34">
        <f t="shared" si="6"/>
        <v>3.0457799475372093E-2</v>
      </c>
      <c r="L34" s="33">
        <f t="shared" si="2"/>
        <v>4.0843544219388184E-2</v>
      </c>
      <c r="M34" s="34">
        <f t="shared" si="7"/>
        <v>4.4321317118971276E-2</v>
      </c>
      <c r="N34" s="33">
        <f t="shared" si="1"/>
        <v>4.8697409653574816E-2</v>
      </c>
      <c r="O34" s="34">
        <f t="shared" si="8"/>
        <v>4.7528490709234851E-2</v>
      </c>
      <c r="P34" s="33">
        <f t="shared" si="1"/>
        <v>3.4363099346528973E-2</v>
      </c>
      <c r="Q34" s="34">
        <f t="shared" si="9"/>
        <v>3.3567127673444039E-2</v>
      </c>
      <c r="R34" s="33">
        <f t="shared" si="1"/>
        <v>2.8752382438750626E-2</v>
      </c>
      <c r="S34" s="34">
        <f t="shared" si="10"/>
        <v>3.0136408963652234E-2</v>
      </c>
      <c r="T34" s="33">
        <f t="shared" si="1"/>
        <v>7.8169600184168228E-2</v>
      </c>
      <c r="U34" s="34">
        <f t="shared" si="11"/>
        <v>8.1661939245763385E-2</v>
      </c>
      <c r="V34" s="33">
        <f t="shared" si="1"/>
        <v>4.3354628342411473E-2</v>
      </c>
      <c r="W34" s="34">
        <f t="shared" si="12"/>
        <v>4.2909650937511139E-2</v>
      </c>
    </row>
    <row r="35" spans="1:23" x14ac:dyDescent="0.35">
      <c r="A35" s="10" t="s">
        <v>11</v>
      </c>
      <c r="B35" s="10" t="s">
        <v>68</v>
      </c>
      <c r="C35" s="11" t="s">
        <v>4</v>
      </c>
      <c r="D35" s="31">
        <f t="shared" si="1"/>
        <v>1.2338684538869823E-2</v>
      </c>
      <c r="E35" s="32">
        <f t="shared" si="3"/>
        <v>1.0861325414145711E-2</v>
      </c>
      <c r="F35" s="31">
        <f t="shared" si="1"/>
        <v>0</v>
      </c>
      <c r="G35" s="32">
        <f t="shared" si="4"/>
        <v>0</v>
      </c>
      <c r="H35" s="31">
        <f t="shared" si="1"/>
        <v>0</v>
      </c>
      <c r="I35" s="32">
        <f t="shared" si="5"/>
        <v>0</v>
      </c>
      <c r="J35" s="31">
        <f t="shared" si="1"/>
        <v>0</v>
      </c>
      <c r="K35" s="32">
        <f t="shared" si="6"/>
        <v>0</v>
      </c>
      <c r="L35" s="31">
        <f t="shared" si="2"/>
        <v>0</v>
      </c>
      <c r="M35" s="32">
        <f t="shared" si="7"/>
        <v>0</v>
      </c>
      <c r="N35" s="31">
        <f t="shared" si="1"/>
        <v>0</v>
      </c>
      <c r="O35" s="32">
        <f t="shared" si="8"/>
        <v>0</v>
      </c>
      <c r="P35" s="31">
        <f t="shared" si="1"/>
        <v>1.5086323714455924E-2</v>
      </c>
      <c r="Q35" s="32">
        <f t="shared" si="9"/>
        <v>1.357793065040439E-2</v>
      </c>
      <c r="R35" s="31">
        <f t="shared" si="1"/>
        <v>9.7758897921792227E-3</v>
      </c>
      <c r="S35" s="32">
        <f t="shared" si="10"/>
        <v>7.6563238888410949E-3</v>
      </c>
      <c r="T35" s="31">
        <f t="shared" si="1"/>
        <v>2.7125335537181973E-2</v>
      </c>
      <c r="U35" s="32">
        <f t="shared" si="11"/>
        <v>2.7540381209834573E-2</v>
      </c>
      <c r="V35" s="31">
        <f t="shared" si="1"/>
        <v>1.1320758642174676E-2</v>
      </c>
      <c r="W35" s="32">
        <f t="shared" si="12"/>
        <v>1.0106477305709575E-2</v>
      </c>
    </row>
    <row r="36" spans="1:23" x14ac:dyDescent="0.35">
      <c r="A36" s="14"/>
      <c r="B36" s="68" t="s">
        <v>68</v>
      </c>
      <c r="C36" s="15" t="s">
        <v>6</v>
      </c>
      <c r="D36" s="33">
        <f t="shared" si="1"/>
        <v>7.3163688768867006E-3</v>
      </c>
      <c r="E36" s="34">
        <f t="shared" si="3"/>
        <v>6.1939912893714706E-3</v>
      </c>
      <c r="F36" s="33">
        <f t="shared" si="1"/>
        <v>0</v>
      </c>
      <c r="G36" s="34">
        <f t="shared" si="4"/>
        <v>0</v>
      </c>
      <c r="H36" s="33">
        <f t="shared" si="1"/>
        <v>0</v>
      </c>
      <c r="I36" s="34">
        <f t="shared" si="5"/>
        <v>0</v>
      </c>
      <c r="J36" s="33">
        <f t="shared" si="1"/>
        <v>0</v>
      </c>
      <c r="K36" s="34">
        <f t="shared" si="6"/>
        <v>0</v>
      </c>
      <c r="L36" s="33">
        <f t="shared" si="2"/>
        <v>0</v>
      </c>
      <c r="M36" s="34">
        <f t="shared" si="7"/>
        <v>0</v>
      </c>
      <c r="N36" s="33">
        <f t="shared" si="1"/>
        <v>0</v>
      </c>
      <c r="O36" s="34">
        <f t="shared" si="8"/>
        <v>0</v>
      </c>
      <c r="P36" s="33">
        <f t="shared" si="1"/>
        <v>7.2706090246702822E-3</v>
      </c>
      <c r="Q36" s="34">
        <f t="shared" si="9"/>
        <v>6.3832525178520181E-3</v>
      </c>
      <c r="R36" s="33">
        <f t="shared" si="1"/>
        <v>9.7758897921792227E-3</v>
      </c>
      <c r="S36" s="34">
        <f t="shared" si="10"/>
        <v>7.6676012204109191E-3</v>
      </c>
      <c r="T36" s="33">
        <f t="shared" si="1"/>
        <v>1.1678198019721085E-2</v>
      </c>
      <c r="U36" s="34">
        <f t="shared" si="11"/>
        <v>1.1531755842854437E-2</v>
      </c>
      <c r="V36" s="33">
        <f t="shared" si="1"/>
        <v>6.712777681561471E-3</v>
      </c>
      <c r="W36" s="34">
        <f t="shared" si="12"/>
        <v>5.7635168831482132E-3</v>
      </c>
    </row>
    <row r="37" spans="1:23" x14ac:dyDescent="0.35">
      <c r="A37" s="14"/>
      <c r="B37" s="68" t="s">
        <v>68</v>
      </c>
      <c r="C37" s="15" t="s">
        <v>7</v>
      </c>
      <c r="D37" s="33">
        <f t="shared" si="1"/>
        <v>5.0223156619831231E-3</v>
      </c>
      <c r="E37" s="34">
        <f t="shared" si="3"/>
        <v>4.6673341247745002E-3</v>
      </c>
      <c r="F37" s="33">
        <f t="shared" si="1"/>
        <v>0</v>
      </c>
      <c r="G37" s="34">
        <f t="shared" si="4"/>
        <v>0</v>
      </c>
      <c r="H37" s="33">
        <f t="shared" si="1"/>
        <v>0</v>
      </c>
      <c r="I37" s="34">
        <f t="shared" si="5"/>
        <v>0</v>
      </c>
      <c r="J37" s="33">
        <f t="shared" si="1"/>
        <v>0</v>
      </c>
      <c r="K37" s="34">
        <f t="shared" si="6"/>
        <v>0</v>
      </c>
      <c r="L37" s="33">
        <f t="shared" si="2"/>
        <v>0</v>
      </c>
      <c r="M37" s="34">
        <f t="shared" si="7"/>
        <v>0</v>
      </c>
      <c r="N37" s="33">
        <f t="shared" si="1"/>
        <v>0</v>
      </c>
      <c r="O37" s="34">
        <f t="shared" si="8"/>
        <v>0</v>
      </c>
      <c r="P37" s="33">
        <f t="shared" si="1"/>
        <v>7.8157146897856414E-3</v>
      </c>
      <c r="Q37" s="34">
        <f t="shared" si="9"/>
        <v>7.1946781325523739E-3</v>
      </c>
      <c r="R37" s="33">
        <f t="shared" si="1"/>
        <v>0</v>
      </c>
      <c r="S37" s="34">
        <f t="shared" si="10"/>
        <v>0</v>
      </c>
      <c r="T37" s="33">
        <f t="shared" si="1"/>
        <v>1.5447137517460886E-2</v>
      </c>
      <c r="U37" s="34">
        <f t="shared" si="11"/>
        <v>1.6008625366980136E-2</v>
      </c>
      <c r="V37" s="33">
        <f t="shared" si="1"/>
        <v>4.6079809606132047E-3</v>
      </c>
      <c r="W37" s="34">
        <f t="shared" si="12"/>
        <v>4.3429604225616054E-3</v>
      </c>
    </row>
  </sheetData>
  <mergeCells count="15"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96B6-E842-4DEE-81D2-23A1AC048726}">
  <sheetPr>
    <tabColor theme="5"/>
    <pageSetUpPr fitToPage="1"/>
  </sheetPr>
  <dimension ref="A1:AE13"/>
  <sheetViews>
    <sheetView showGridLines="0" zoomScaleNormal="100" workbookViewId="0">
      <selection sqref="A1:V1"/>
    </sheetView>
  </sheetViews>
  <sheetFormatPr defaultColWidth="9.1796875" defaultRowHeight="14.5" x14ac:dyDescent="0.35"/>
  <cols>
    <col min="1" max="1" width="6" bestFit="1" customWidth="1"/>
    <col min="2" max="2" width="10.1796875" style="41" bestFit="1" customWidth="1"/>
    <col min="3" max="3" width="11.1796875" bestFit="1" customWidth="1"/>
    <col min="4" max="4" width="14.81640625" bestFit="1" customWidth="1"/>
    <col min="5" max="5" width="9.54296875" bestFit="1" customWidth="1"/>
    <col min="6" max="6" width="14.81640625" bestFit="1" customWidth="1"/>
    <col min="7" max="7" width="8.54296875" bestFit="1" customWidth="1"/>
    <col min="8" max="8" width="14.81640625" bestFit="1" customWidth="1"/>
    <col min="9" max="9" width="9.54296875" bestFit="1" customWidth="1"/>
    <col min="10" max="10" width="14.81640625" bestFit="1" customWidth="1"/>
    <col min="11" max="11" width="9.54296875" bestFit="1" customWidth="1"/>
    <col min="12" max="12" width="14.81640625" bestFit="1" customWidth="1"/>
    <col min="13" max="13" width="9.54296875" bestFit="1" customWidth="1"/>
    <col min="14" max="14" width="14.81640625" bestFit="1" customWidth="1"/>
    <col min="15" max="15" width="9.54296875" bestFit="1" customWidth="1"/>
    <col min="16" max="16" width="14.81640625" bestFit="1" customWidth="1"/>
    <col min="17" max="17" width="11.1796875" bestFit="1" customWidth="1"/>
    <col min="18" max="18" width="14.81640625" bestFit="1" customWidth="1"/>
    <col min="19" max="19" width="9.54296875" bestFit="1" customWidth="1"/>
    <col min="20" max="20" width="14.81640625" bestFit="1" customWidth="1"/>
    <col min="21" max="21" width="11.1796875" bestFit="1" customWidth="1"/>
    <col min="22" max="22" width="14.81640625" bestFit="1" customWidth="1"/>
    <col min="23" max="23" width="13.1796875" customWidth="1"/>
    <col min="28" max="28" width="16" bestFit="1" customWidth="1"/>
    <col min="30" max="30" width="16" bestFit="1" customWidth="1"/>
    <col min="31" max="31" width="13.81640625" customWidth="1"/>
    <col min="32" max="32" width="16" bestFit="1" customWidth="1"/>
  </cols>
  <sheetData>
    <row r="1" spans="1:31" ht="26.5" x14ac:dyDescent="0.85">
      <c r="A1" s="64" t="s">
        <v>13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31" s="2" customFormat="1" ht="37.5" customHeight="1" x14ac:dyDescent="0.5">
      <c r="A2" s="1"/>
      <c r="B2" s="1"/>
      <c r="C2" s="65" t="s">
        <v>39</v>
      </c>
      <c r="D2" s="65"/>
      <c r="E2" s="65" t="s">
        <v>40</v>
      </c>
      <c r="F2" s="65"/>
      <c r="G2" s="65" t="s">
        <v>41</v>
      </c>
      <c r="H2" s="65"/>
      <c r="I2" s="65" t="s">
        <v>42</v>
      </c>
      <c r="J2" s="65"/>
      <c r="K2" s="65" t="s">
        <v>43</v>
      </c>
      <c r="L2" s="65"/>
      <c r="M2" s="65" t="s">
        <v>44</v>
      </c>
      <c r="N2" s="65"/>
      <c r="O2" s="65" t="s">
        <v>45</v>
      </c>
      <c r="P2" s="65"/>
      <c r="Q2" s="65" t="s">
        <v>46</v>
      </c>
      <c r="R2" s="65"/>
      <c r="S2" s="65" t="s">
        <v>47</v>
      </c>
      <c r="T2" s="65"/>
      <c r="U2" s="65" t="s">
        <v>48</v>
      </c>
      <c r="V2" s="65"/>
    </row>
    <row r="3" spans="1:31" ht="16" x14ac:dyDescent="0.5">
      <c r="A3" s="3"/>
      <c r="B3" s="3"/>
      <c r="C3" s="4" t="s">
        <v>1</v>
      </c>
      <c r="D3" s="5" t="s">
        <v>2</v>
      </c>
      <c r="E3" s="4" t="s">
        <v>1</v>
      </c>
      <c r="F3" s="5" t="s">
        <v>2</v>
      </c>
      <c r="G3" s="4" t="s">
        <v>1</v>
      </c>
      <c r="H3" s="5" t="s">
        <v>2</v>
      </c>
      <c r="I3" s="4" t="s">
        <v>1</v>
      </c>
      <c r="J3" s="5" t="s">
        <v>2</v>
      </c>
      <c r="K3" s="4" t="s">
        <v>1</v>
      </c>
      <c r="L3" s="5" t="s">
        <v>2</v>
      </c>
      <c r="M3" s="4" t="s">
        <v>1</v>
      </c>
      <c r="N3" s="5" t="s">
        <v>2</v>
      </c>
      <c r="O3" s="4" t="s">
        <v>1</v>
      </c>
      <c r="P3" s="5" t="s">
        <v>2</v>
      </c>
      <c r="Q3" s="4" t="s">
        <v>1</v>
      </c>
      <c r="R3" s="5" t="s">
        <v>2</v>
      </c>
      <c r="S3" s="4" t="s">
        <v>1</v>
      </c>
      <c r="T3" s="5" t="s">
        <v>2</v>
      </c>
      <c r="U3" s="4" t="s">
        <v>1</v>
      </c>
      <c r="V3" s="5" t="s">
        <v>2</v>
      </c>
      <c r="Z3" s="62"/>
      <c r="AA3" s="62"/>
      <c r="AB3" s="62"/>
      <c r="AC3" s="62"/>
      <c r="AD3" s="62"/>
      <c r="AE3" s="62"/>
    </row>
    <row r="4" spans="1:31" x14ac:dyDescent="0.35">
      <c r="A4" s="6" t="s">
        <v>14</v>
      </c>
      <c r="B4" s="7" t="s">
        <v>4</v>
      </c>
      <c r="C4" s="8">
        <v>2639919</v>
      </c>
      <c r="D4" s="9">
        <v>249.82567538606</v>
      </c>
      <c r="E4" s="8">
        <v>162224.01</v>
      </c>
      <c r="F4" s="9">
        <v>208.22659634601999</v>
      </c>
      <c r="G4" s="8">
        <v>99634</v>
      </c>
      <c r="H4" s="9">
        <v>190.88968838368001</v>
      </c>
      <c r="I4" s="8">
        <v>70829</v>
      </c>
      <c r="J4" s="9">
        <v>161.73411667984999</v>
      </c>
      <c r="K4" s="8">
        <v>107850</v>
      </c>
      <c r="L4" s="9">
        <v>161.95898657269001</v>
      </c>
      <c r="M4" s="8">
        <v>496957</v>
      </c>
      <c r="N4" s="9">
        <v>260.91325437513001</v>
      </c>
      <c r="O4" s="8">
        <v>730591</v>
      </c>
      <c r="P4" s="9">
        <v>264.02698602145387</v>
      </c>
      <c r="Q4" s="8">
        <v>1194538</v>
      </c>
      <c r="R4" s="9">
        <v>240.04957555414731</v>
      </c>
      <c r="S4" s="8">
        <v>479691.01</v>
      </c>
      <c r="T4" s="9">
        <v>214.74502100345802</v>
      </c>
      <c r="U4" s="8">
        <v>2901777.01</v>
      </c>
      <c r="V4" s="9">
        <v>245.47647918673999</v>
      </c>
    </row>
    <row r="5" spans="1:31" x14ac:dyDescent="0.35">
      <c r="A5" s="35"/>
      <c r="B5" s="36" t="s">
        <v>6</v>
      </c>
      <c r="C5" s="37">
        <v>17558</v>
      </c>
      <c r="D5" s="38">
        <v>236.34640726165</v>
      </c>
      <c r="E5" s="37">
        <v>8002</v>
      </c>
      <c r="F5" s="38">
        <v>187.77655093114001</v>
      </c>
      <c r="G5" s="37">
        <v>12505</v>
      </c>
      <c r="H5" s="38">
        <v>173.79750536376</v>
      </c>
      <c r="I5" s="37" t="s">
        <v>49</v>
      </c>
      <c r="J5" s="38" t="s">
        <v>49</v>
      </c>
      <c r="K5" s="37">
        <v>6300</v>
      </c>
      <c r="L5" s="38">
        <v>138.54907216595001</v>
      </c>
      <c r="M5" s="37" t="s">
        <v>49</v>
      </c>
      <c r="N5" s="38" t="s">
        <v>49</v>
      </c>
      <c r="O5" s="37" t="s">
        <v>49</v>
      </c>
      <c r="P5" s="38">
        <v>0</v>
      </c>
      <c r="Q5" s="37">
        <v>11003</v>
      </c>
      <c r="R5" s="38">
        <v>235.24038035081338</v>
      </c>
      <c r="S5" s="37">
        <v>27062</v>
      </c>
      <c r="T5" s="38">
        <v>193.58974239984849</v>
      </c>
      <c r="U5" s="37">
        <v>38065</v>
      </c>
      <c r="V5" s="38">
        <v>205.5877048161</v>
      </c>
    </row>
    <row r="6" spans="1:31" x14ac:dyDescent="0.35">
      <c r="A6" s="35"/>
      <c r="B6" s="36" t="s">
        <v>7</v>
      </c>
      <c r="C6" s="37">
        <v>2622361</v>
      </c>
      <c r="D6" s="38">
        <v>249.91592573288</v>
      </c>
      <c r="E6" s="37">
        <v>154222.01</v>
      </c>
      <c r="F6" s="38">
        <v>209.28767228071001</v>
      </c>
      <c r="G6" s="37">
        <v>87129</v>
      </c>
      <c r="H6" s="38">
        <v>193.34280673307001</v>
      </c>
      <c r="I6" s="37">
        <v>70829</v>
      </c>
      <c r="J6" s="38">
        <v>161.73411667984999</v>
      </c>
      <c r="K6" s="37">
        <v>101550</v>
      </c>
      <c r="L6" s="38">
        <v>163.41130031726999</v>
      </c>
      <c r="M6" s="37">
        <v>496957</v>
      </c>
      <c r="N6" s="38">
        <v>260.91325437513001</v>
      </c>
      <c r="O6" s="37">
        <v>730591</v>
      </c>
      <c r="P6" s="38">
        <v>264.02914801085694</v>
      </c>
      <c r="Q6" s="37">
        <v>1183535</v>
      </c>
      <c r="R6" s="38">
        <v>240.09428532176909</v>
      </c>
      <c r="S6" s="37">
        <v>452629.01</v>
      </c>
      <c r="T6" s="38">
        <v>216.00986293122924</v>
      </c>
      <c r="U6" s="37">
        <v>2863712.01</v>
      </c>
      <c r="V6" s="38">
        <v>246.00668829684</v>
      </c>
    </row>
    <row r="7" spans="1:31" x14ac:dyDescent="0.35">
      <c r="A7" s="6" t="s">
        <v>15</v>
      </c>
      <c r="B7" s="7" t="s">
        <v>4</v>
      </c>
      <c r="C7" s="39">
        <v>2430593</v>
      </c>
      <c r="D7" s="40">
        <v>212.09355595017001</v>
      </c>
      <c r="E7" s="39">
        <v>23715</v>
      </c>
      <c r="F7" s="40">
        <v>41.963054150104</v>
      </c>
      <c r="G7" s="39">
        <v>74837</v>
      </c>
      <c r="H7" s="40">
        <v>173.4161022541</v>
      </c>
      <c r="I7" s="39">
        <v>313500</v>
      </c>
      <c r="J7" s="40">
        <v>170.97720715134</v>
      </c>
      <c r="K7" s="39">
        <v>222500</v>
      </c>
      <c r="L7" s="40">
        <v>162.37224036384001</v>
      </c>
      <c r="M7" s="39">
        <v>917751</v>
      </c>
      <c r="N7" s="40">
        <v>210.94637364274001</v>
      </c>
      <c r="O7" s="39">
        <v>812002</v>
      </c>
      <c r="P7" s="40">
        <v>220.83945880170245</v>
      </c>
      <c r="Q7" s="39">
        <v>532667</v>
      </c>
      <c r="R7" s="40">
        <v>212.40591736244221</v>
      </c>
      <c r="S7" s="39">
        <v>266725</v>
      </c>
      <c r="T7" s="40">
        <v>162.81284748171339</v>
      </c>
      <c r="U7" s="39">
        <v>2529145</v>
      </c>
      <c r="V7" s="40">
        <v>209.3538358264</v>
      </c>
    </row>
    <row r="8" spans="1:31" x14ac:dyDescent="0.35">
      <c r="A8" s="35"/>
      <c r="B8" s="36" t="s">
        <v>6</v>
      </c>
      <c r="C8" s="37">
        <v>1121766</v>
      </c>
      <c r="D8" s="38">
        <v>211.33966254094</v>
      </c>
      <c r="E8" s="37">
        <v>23715</v>
      </c>
      <c r="F8" s="38">
        <v>41.963054150104</v>
      </c>
      <c r="G8" s="37">
        <v>31386</v>
      </c>
      <c r="H8" s="38">
        <v>193.11463230785</v>
      </c>
      <c r="I8" s="37">
        <v>148500</v>
      </c>
      <c r="J8" s="38">
        <v>170.78187217116999</v>
      </c>
      <c r="K8" s="37">
        <v>163000</v>
      </c>
      <c r="L8" s="38">
        <v>158.70144616403999</v>
      </c>
      <c r="M8" s="37">
        <v>361961</v>
      </c>
      <c r="N8" s="38">
        <v>208.65825467715999</v>
      </c>
      <c r="O8" s="37">
        <v>441713</v>
      </c>
      <c r="P8" s="38">
        <v>215.07929476039871</v>
      </c>
      <c r="Q8" s="37">
        <v>289880</v>
      </c>
      <c r="R8" s="38">
        <v>216.54585561163242</v>
      </c>
      <c r="S8" s="37">
        <v>83313</v>
      </c>
      <c r="T8" s="38">
        <v>129.9690792107354</v>
      </c>
      <c r="U8" s="37">
        <v>1176867</v>
      </c>
      <c r="V8" s="38">
        <v>207.44051585156001</v>
      </c>
    </row>
    <row r="9" spans="1:31" x14ac:dyDescent="0.35">
      <c r="A9" s="35"/>
      <c r="B9" s="36" t="s">
        <v>7</v>
      </c>
      <c r="C9" s="37">
        <v>1308827</v>
      </c>
      <c r="D9" s="38">
        <v>212.73970092892</v>
      </c>
      <c r="E9" s="37" t="s">
        <v>49</v>
      </c>
      <c r="F9" s="38" t="s">
        <v>49</v>
      </c>
      <c r="G9" s="37">
        <v>43451</v>
      </c>
      <c r="H9" s="38">
        <v>159.18724528263999</v>
      </c>
      <c r="I9" s="37">
        <v>165000</v>
      </c>
      <c r="J9" s="38">
        <v>171.15300863349</v>
      </c>
      <c r="K9" s="37">
        <v>59500</v>
      </c>
      <c r="L9" s="38">
        <v>172.42836565068001</v>
      </c>
      <c r="M9" s="37">
        <v>555790</v>
      </c>
      <c r="N9" s="38">
        <v>212.43652249195</v>
      </c>
      <c r="O9" s="37">
        <v>370289</v>
      </c>
      <c r="P9" s="38">
        <v>227.71068462579225</v>
      </c>
      <c r="Q9" s="37">
        <v>242787</v>
      </c>
      <c r="R9" s="38">
        <v>207.46296201608817</v>
      </c>
      <c r="S9" s="37">
        <v>183412</v>
      </c>
      <c r="T9" s="38">
        <v>177.73178880485466</v>
      </c>
      <c r="U9" s="37">
        <v>1352278</v>
      </c>
      <c r="V9" s="38">
        <v>211.01896913392</v>
      </c>
    </row>
    <row r="10" spans="1:31" x14ac:dyDescent="0.35">
      <c r="A10" s="6" t="s">
        <v>16</v>
      </c>
      <c r="B10" s="7" t="s">
        <v>4</v>
      </c>
      <c r="C10" s="39">
        <v>1085744</v>
      </c>
      <c r="D10" s="40">
        <v>194.69256506100999</v>
      </c>
      <c r="E10" s="39" t="s">
        <v>49</v>
      </c>
      <c r="F10" s="40" t="s">
        <v>49</v>
      </c>
      <c r="G10" s="39">
        <v>34012</v>
      </c>
      <c r="H10" s="40">
        <v>158.02756065637999</v>
      </c>
      <c r="I10" s="39">
        <v>205321</v>
      </c>
      <c r="J10" s="40">
        <v>171.70549991255001</v>
      </c>
      <c r="K10" s="39" t="s">
        <v>49</v>
      </c>
      <c r="L10" s="40" t="s">
        <v>49</v>
      </c>
      <c r="M10" s="39">
        <v>310313</v>
      </c>
      <c r="N10" s="40">
        <v>194.56101033858999</v>
      </c>
      <c r="O10" s="39">
        <v>303814</v>
      </c>
      <c r="P10" s="40">
        <v>199.37129751459776</v>
      </c>
      <c r="Q10" s="39">
        <v>413411</v>
      </c>
      <c r="R10" s="40">
        <v>194.31257748197316</v>
      </c>
      <c r="S10" s="39">
        <v>92218</v>
      </c>
      <c r="T10" s="40">
        <v>167.9016959698215</v>
      </c>
      <c r="U10" s="39">
        <v>1119756</v>
      </c>
      <c r="V10" s="40">
        <v>193.57888482191001</v>
      </c>
    </row>
    <row r="11" spans="1:31" x14ac:dyDescent="0.35">
      <c r="A11" s="35"/>
      <c r="B11" s="36" t="s">
        <v>6</v>
      </c>
      <c r="C11" s="37">
        <v>1085744</v>
      </c>
      <c r="D11" s="38">
        <v>194.69256506100999</v>
      </c>
      <c r="E11" s="37" t="s">
        <v>49</v>
      </c>
      <c r="F11" s="38" t="s">
        <v>49</v>
      </c>
      <c r="G11" s="37">
        <v>34012</v>
      </c>
      <c r="H11" s="38">
        <v>158.02756065637999</v>
      </c>
      <c r="I11" s="37">
        <v>195321</v>
      </c>
      <c r="J11" s="38">
        <v>169.86490162518001</v>
      </c>
      <c r="K11" s="37" t="s">
        <v>49</v>
      </c>
      <c r="L11" s="38" t="s">
        <v>49</v>
      </c>
      <c r="M11" s="37">
        <v>310313</v>
      </c>
      <c r="N11" s="38">
        <v>194.56101033858999</v>
      </c>
      <c r="O11" s="37">
        <v>303814</v>
      </c>
      <c r="P11" s="38">
        <v>199.37129751459776</v>
      </c>
      <c r="Q11" s="37">
        <v>413411</v>
      </c>
      <c r="R11" s="38">
        <v>194.31257748197316</v>
      </c>
      <c r="S11" s="37">
        <v>92218</v>
      </c>
      <c r="T11" s="38">
        <v>167.9016959698215</v>
      </c>
      <c r="U11" s="37">
        <v>1119756</v>
      </c>
      <c r="V11" s="38">
        <v>193.57888482191001</v>
      </c>
    </row>
    <row r="12" spans="1:31" x14ac:dyDescent="0.35">
      <c r="A12" s="35"/>
      <c r="B12" s="36" t="s">
        <v>7</v>
      </c>
      <c r="C12" s="37" t="s">
        <v>49</v>
      </c>
      <c r="D12" s="38" t="s">
        <v>49</v>
      </c>
      <c r="E12" s="37" t="s">
        <v>49</v>
      </c>
      <c r="F12" s="38" t="s">
        <v>49</v>
      </c>
      <c r="G12" s="37" t="s">
        <v>49</v>
      </c>
      <c r="H12" s="38" t="s">
        <v>49</v>
      </c>
      <c r="I12" s="37">
        <v>10000</v>
      </c>
      <c r="J12" s="38">
        <v>207.65624972124999</v>
      </c>
      <c r="K12" s="37" t="s">
        <v>49</v>
      </c>
      <c r="L12" s="38" t="s">
        <v>49</v>
      </c>
      <c r="M12" s="37" t="s">
        <v>49</v>
      </c>
      <c r="N12" s="38" t="s">
        <v>49</v>
      </c>
      <c r="O12" s="37" t="s">
        <v>49</v>
      </c>
      <c r="P12" s="38">
        <v>0</v>
      </c>
      <c r="Q12" s="37" t="s">
        <v>49</v>
      </c>
      <c r="R12" s="38">
        <v>0</v>
      </c>
      <c r="S12" s="37" t="s">
        <v>49</v>
      </c>
      <c r="T12" s="38">
        <v>0</v>
      </c>
      <c r="U12" s="37" t="s">
        <v>49</v>
      </c>
      <c r="V12" s="38" t="s">
        <v>49</v>
      </c>
    </row>
    <row r="13" spans="1:31" ht="7.5" customHeight="1" x14ac:dyDescent="0.35">
      <c r="B13"/>
    </row>
  </sheetData>
  <mergeCells count="14">
    <mergeCell ref="U2:V2"/>
    <mergeCell ref="Z3:AA3"/>
    <mergeCell ref="AB3:AC3"/>
    <mergeCell ref="AD3:AE3"/>
    <mergeCell ref="A1:V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0195-E556-46E7-B5A7-CC858A543E1B}">
  <sheetPr>
    <tabColor theme="5"/>
    <pageSetUpPr fitToPage="1"/>
  </sheetPr>
  <dimension ref="A1:U46"/>
  <sheetViews>
    <sheetView zoomScale="85" zoomScaleNormal="85" workbookViewId="0">
      <selection sqref="A1:U1"/>
    </sheetView>
  </sheetViews>
  <sheetFormatPr defaultRowHeight="14.5" outlineLevelRow="1" x14ac:dyDescent="0.35"/>
  <cols>
    <col min="1" max="1" width="11.7265625" bestFit="1" customWidth="1"/>
    <col min="2" max="2" width="12.54296875" bestFit="1" customWidth="1"/>
    <col min="3" max="3" width="14.81640625" bestFit="1" customWidth="1"/>
    <col min="4" max="4" width="9.81640625" bestFit="1" customWidth="1"/>
    <col min="5" max="5" width="14.81640625" bestFit="1" customWidth="1"/>
    <col min="6" max="6" width="9.81640625" bestFit="1" customWidth="1"/>
    <col min="7" max="7" width="14.81640625" bestFit="1" customWidth="1"/>
    <col min="8" max="8" width="9.81640625" bestFit="1" customWidth="1"/>
    <col min="9" max="9" width="14.81640625" bestFit="1" customWidth="1"/>
    <col min="10" max="10" width="9.81640625" bestFit="1" customWidth="1"/>
    <col min="11" max="11" width="14.81640625" bestFit="1" customWidth="1"/>
    <col min="12" max="12" width="11.54296875" bestFit="1" customWidth="1"/>
    <col min="13" max="13" width="14.81640625" bestFit="1" customWidth="1"/>
    <col min="14" max="14" width="11.54296875" bestFit="1" customWidth="1"/>
    <col min="15" max="15" width="14.81640625" bestFit="1" customWidth="1"/>
    <col min="16" max="16" width="11.54296875" bestFit="1" customWidth="1"/>
    <col min="17" max="17" width="14.81640625" bestFit="1" customWidth="1"/>
    <col min="18" max="18" width="11.54296875" bestFit="1" customWidth="1"/>
    <col min="19" max="19" width="14.81640625" bestFit="1" customWidth="1"/>
    <col min="20" max="20" width="12.54296875" bestFit="1" customWidth="1"/>
    <col min="21" max="21" width="14.81640625" bestFit="1" customWidth="1"/>
  </cols>
  <sheetData>
    <row r="1" spans="1:21" ht="26.5" x14ac:dyDescent="0.85">
      <c r="A1" s="64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s="2" customFormat="1" ht="37.5" customHeight="1" x14ac:dyDescent="0.5">
      <c r="A2" s="1"/>
      <c r="B2" s="65" t="s">
        <v>39</v>
      </c>
      <c r="C2" s="65"/>
      <c r="D2" s="65" t="s">
        <v>50</v>
      </c>
      <c r="E2" s="65"/>
      <c r="F2" s="65" t="s">
        <v>51</v>
      </c>
      <c r="G2" s="65"/>
      <c r="H2" s="65" t="s">
        <v>52</v>
      </c>
      <c r="I2" s="65"/>
      <c r="J2" s="65" t="s">
        <v>53</v>
      </c>
      <c r="K2" s="65"/>
      <c r="L2" s="65" t="s">
        <v>44</v>
      </c>
      <c r="M2" s="65"/>
      <c r="N2" s="65" t="s">
        <v>45</v>
      </c>
      <c r="O2" s="65"/>
      <c r="P2" s="65" t="s">
        <v>46</v>
      </c>
      <c r="Q2" s="65"/>
      <c r="R2" s="65" t="s">
        <v>47</v>
      </c>
      <c r="S2" s="65"/>
      <c r="T2" s="65" t="s">
        <v>48</v>
      </c>
      <c r="U2" s="65"/>
    </row>
    <row r="3" spans="1:21" ht="16" x14ac:dyDescent="0.5">
      <c r="A3" s="3"/>
      <c r="B3" s="4" t="s">
        <v>1</v>
      </c>
      <c r="C3" s="5" t="s">
        <v>2</v>
      </c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</row>
    <row r="4" spans="1:21" x14ac:dyDescent="0.35">
      <c r="A4" s="42" t="s">
        <v>4</v>
      </c>
      <c r="B4" s="39">
        <v>10584758.82</v>
      </c>
      <c r="C4" s="40">
        <v>227.85199054441</v>
      </c>
      <c r="D4" s="39">
        <v>463861.18</v>
      </c>
      <c r="E4" s="40">
        <v>186.66271050022999</v>
      </c>
      <c r="F4" s="39">
        <v>487886</v>
      </c>
      <c r="G4" s="40">
        <v>191.74055018697001</v>
      </c>
      <c r="H4" s="39">
        <v>798175</v>
      </c>
      <c r="I4" s="40">
        <v>173.09537477666001</v>
      </c>
      <c r="J4" s="39">
        <v>599850</v>
      </c>
      <c r="K4" s="40">
        <v>178.58476677741999</v>
      </c>
      <c r="L4" s="39">
        <v>3117646.32</v>
      </c>
      <c r="M4" s="40">
        <v>222.35584970702999</v>
      </c>
      <c r="N4" s="39">
        <v>3289270.53</v>
      </c>
      <c r="O4" s="40">
        <v>234.81298159954025</v>
      </c>
      <c r="P4" s="39">
        <v>3352431.41</v>
      </c>
      <c r="Q4" s="40">
        <v>229.44188054317266</v>
      </c>
      <c r="R4" s="39">
        <v>1777157.74</v>
      </c>
      <c r="S4" s="40">
        <v>200.94614543549184</v>
      </c>
      <c r="T4" s="39">
        <v>11536506</v>
      </c>
      <c r="U4" s="40">
        <v>224.66867193522</v>
      </c>
    </row>
    <row r="5" spans="1:21" x14ac:dyDescent="0.35">
      <c r="A5" s="43" t="s">
        <v>6</v>
      </c>
      <c r="B5" s="44">
        <v>4625009.0199999996</v>
      </c>
      <c r="C5" s="28">
        <v>212.65761030018001</v>
      </c>
      <c r="D5" s="44">
        <v>217662</v>
      </c>
      <c r="E5" s="28">
        <v>159.18779038488</v>
      </c>
      <c r="F5" s="44">
        <v>168769</v>
      </c>
      <c r="G5" s="28">
        <v>174.08759571318001</v>
      </c>
      <c r="H5" s="44">
        <v>488846</v>
      </c>
      <c r="I5" s="28">
        <v>169.48236964255</v>
      </c>
      <c r="J5" s="44">
        <v>322500</v>
      </c>
      <c r="K5" s="28">
        <v>164.78267355635001</v>
      </c>
      <c r="L5" s="44">
        <v>1518742.01</v>
      </c>
      <c r="M5" s="28">
        <v>208.65744402684999</v>
      </c>
      <c r="N5" s="44">
        <v>1567254</v>
      </c>
      <c r="O5" s="28">
        <v>218.24444136866137</v>
      </c>
      <c r="P5" s="44">
        <v>1290134</v>
      </c>
      <c r="Q5" s="28">
        <v>213.40984931402474</v>
      </c>
      <c r="R5" s="44">
        <v>635310.01</v>
      </c>
      <c r="S5" s="28">
        <v>178.34519228048995</v>
      </c>
      <c r="T5" s="44">
        <v>5011440.0199999996</v>
      </c>
      <c r="U5" s="28">
        <v>209.03634163053999</v>
      </c>
    </row>
    <row r="6" spans="1:21" x14ac:dyDescent="0.35">
      <c r="A6" s="45" t="s">
        <v>19</v>
      </c>
      <c r="B6" s="46">
        <v>122848</v>
      </c>
      <c r="C6" s="47">
        <v>194.01643585650999</v>
      </c>
      <c r="D6" s="46" t="s">
        <v>49</v>
      </c>
      <c r="E6" s="47" t="s">
        <v>49</v>
      </c>
      <c r="F6" s="46" t="s">
        <v>49</v>
      </c>
      <c r="G6" s="47" t="s">
        <v>49</v>
      </c>
      <c r="H6" s="46" t="s">
        <v>49</v>
      </c>
      <c r="I6" s="47" t="s">
        <v>49</v>
      </c>
      <c r="J6" s="46" t="s">
        <v>49</v>
      </c>
      <c r="K6" s="47" t="s">
        <v>49</v>
      </c>
      <c r="L6" s="46">
        <v>122848</v>
      </c>
      <c r="M6" s="47">
        <v>193.28819249886001</v>
      </c>
      <c r="N6" s="46" t="s">
        <v>49</v>
      </c>
      <c r="O6" s="47">
        <v>0</v>
      </c>
      <c r="P6" s="46" t="s">
        <v>49</v>
      </c>
      <c r="Q6" s="47">
        <v>0</v>
      </c>
      <c r="R6" s="46" t="s">
        <v>49</v>
      </c>
      <c r="S6" s="47">
        <v>0</v>
      </c>
      <c r="T6" s="46">
        <v>122848</v>
      </c>
      <c r="U6" s="47">
        <v>194.01643585650999</v>
      </c>
    </row>
    <row r="7" spans="1:21" x14ac:dyDescent="0.35">
      <c r="A7" s="45" t="s">
        <v>21</v>
      </c>
      <c r="B7" s="46">
        <v>2877978.02</v>
      </c>
      <c r="C7" s="47">
        <v>211.94189651702001</v>
      </c>
      <c r="D7" s="46">
        <v>173757</v>
      </c>
      <c r="E7" s="47">
        <v>171.83630070269001</v>
      </c>
      <c r="F7" s="46">
        <v>93664</v>
      </c>
      <c r="G7" s="47">
        <v>163.31329913336</v>
      </c>
      <c r="H7" s="46">
        <v>290819</v>
      </c>
      <c r="I7" s="47">
        <v>167.93861203245001</v>
      </c>
      <c r="J7" s="46">
        <v>192600</v>
      </c>
      <c r="K7" s="47">
        <v>162.26497418356999</v>
      </c>
      <c r="L7" s="46">
        <v>881039.01</v>
      </c>
      <c r="M7" s="47">
        <v>209.01301459410001</v>
      </c>
      <c r="N7" s="46">
        <v>988733</v>
      </c>
      <c r="O7" s="47">
        <v>216.34466512051281</v>
      </c>
      <c r="P7" s="46">
        <v>881256</v>
      </c>
      <c r="Q7" s="47">
        <v>210.16278627651897</v>
      </c>
      <c r="R7" s="46">
        <v>394371.01</v>
      </c>
      <c r="S7" s="47">
        <v>182.20282223006959</v>
      </c>
      <c r="T7" s="46">
        <v>3145399.02</v>
      </c>
      <c r="U7" s="47">
        <v>208.27833050076001</v>
      </c>
    </row>
    <row r="8" spans="1:21" x14ac:dyDescent="0.35">
      <c r="A8" s="45" t="s">
        <v>22</v>
      </c>
      <c r="B8" s="46">
        <v>326515</v>
      </c>
      <c r="C8" s="47">
        <v>206.20582250064999</v>
      </c>
      <c r="D8" s="46" t="s">
        <v>49</v>
      </c>
      <c r="E8" s="47" t="s">
        <v>49</v>
      </c>
      <c r="F8" s="46" t="s">
        <v>49</v>
      </c>
      <c r="G8" s="47" t="s">
        <v>49</v>
      </c>
      <c r="H8" s="46">
        <v>38000</v>
      </c>
      <c r="I8" s="47">
        <v>147.34431244652001</v>
      </c>
      <c r="J8" s="46" t="s">
        <v>49</v>
      </c>
      <c r="K8" s="47" t="s">
        <v>49</v>
      </c>
      <c r="L8" s="46">
        <v>87202</v>
      </c>
      <c r="M8" s="47">
        <v>207.80597040205001</v>
      </c>
      <c r="N8" s="46">
        <v>166868</v>
      </c>
      <c r="O8" s="47">
        <v>209.0486025355371</v>
      </c>
      <c r="P8" s="46">
        <v>72445</v>
      </c>
      <c r="Q8" s="47">
        <v>197.52414265856859</v>
      </c>
      <c r="R8" s="46" t="s">
        <v>49</v>
      </c>
      <c r="S8" s="47">
        <v>0</v>
      </c>
      <c r="T8" s="46">
        <v>326515</v>
      </c>
      <c r="U8" s="47">
        <v>206.20582250064999</v>
      </c>
    </row>
    <row r="9" spans="1:21" x14ac:dyDescent="0.35">
      <c r="A9" s="45" t="s">
        <v>23</v>
      </c>
      <c r="B9" s="46">
        <v>354969</v>
      </c>
      <c r="C9" s="47">
        <v>233.02652778947001</v>
      </c>
      <c r="D9" s="46">
        <v>9200</v>
      </c>
      <c r="E9" s="47">
        <v>211.92266026787999</v>
      </c>
      <c r="F9" s="46">
        <v>20838</v>
      </c>
      <c r="G9" s="47">
        <v>188.19737455340001</v>
      </c>
      <c r="H9" s="46">
        <v>5000</v>
      </c>
      <c r="I9" s="47">
        <v>189.15610073125001</v>
      </c>
      <c r="J9" s="46">
        <v>5200</v>
      </c>
      <c r="K9" s="47">
        <v>161.09655379658</v>
      </c>
      <c r="L9" s="46">
        <v>87065</v>
      </c>
      <c r="M9" s="47">
        <v>229.23289252283001</v>
      </c>
      <c r="N9" s="46">
        <v>128739</v>
      </c>
      <c r="O9" s="47">
        <v>242.26107584570332</v>
      </c>
      <c r="P9" s="46">
        <v>85014</v>
      </c>
      <c r="Q9" s="47">
        <v>241.95520707412896</v>
      </c>
      <c r="R9" s="46">
        <v>84189</v>
      </c>
      <c r="S9" s="47">
        <v>200.41036837719889</v>
      </c>
      <c r="T9" s="46">
        <v>385007</v>
      </c>
      <c r="U9" s="47">
        <v>230.09591749840001</v>
      </c>
    </row>
    <row r="10" spans="1:21" x14ac:dyDescent="0.35">
      <c r="A10" s="45" t="s">
        <v>24</v>
      </c>
      <c r="B10" s="46">
        <v>736121</v>
      </c>
      <c r="C10" s="47">
        <v>213.93710500488001</v>
      </c>
      <c r="D10" s="46">
        <v>23715</v>
      </c>
      <c r="E10" s="47">
        <v>41.963054150104</v>
      </c>
      <c r="F10" s="46">
        <v>37569</v>
      </c>
      <c r="G10" s="47">
        <v>190.16814127238001</v>
      </c>
      <c r="H10" s="46">
        <v>123817</v>
      </c>
      <c r="I10" s="47">
        <v>178.10770751038001</v>
      </c>
      <c r="J10" s="46">
        <v>103500</v>
      </c>
      <c r="K10" s="47">
        <v>160.90372507571001</v>
      </c>
      <c r="L10" s="46">
        <v>270800</v>
      </c>
      <c r="M10" s="47">
        <v>209.56529354284001</v>
      </c>
      <c r="N10" s="46">
        <v>250453</v>
      </c>
      <c r="O10" s="47">
        <v>220.26953817283083</v>
      </c>
      <c r="P10" s="46">
        <v>181306</v>
      </c>
      <c r="Q10" s="47">
        <v>222.7927791314132</v>
      </c>
      <c r="R10" s="46">
        <v>94846</v>
      </c>
      <c r="S10" s="47">
        <v>140.35447623866057</v>
      </c>
      <c r="T10" s="46">
        <v>797405</v>
      </c>
      <c r="U10" s="47">
        <v>207.70270615550999</v>
      </c>
    </row>
    <row r="11" spans="1:21" x14ac:dyDescent="0.35">
      <c r="A11" s="45" t="s">
        <v>25</v>
      </c>
      <c r="B11" s="46">
        <v>206578</v>
      </c>
      <c r="C11" s="47">
        <v>204.36013934107001</v>
      </c>
      <c r="D11" s="46">
        <v>10990</v>
      </c>
      <c r="E11" s="47">
        <v>168.01914703579999</v>
      </c>
      <c r="F11" s="46">
        <v>16698</v>
      </c>
      <c r="G11" s="47">
        <v>180.73594445355999</v>
      </c>
      <c r="H11" s="46">
        <v>31210</v>
      </c>
      <c r="I11" s="47">
        <v>173.45122909906999</v>
      </c>
      <c r="J11" s="46">
        <v>21200</v>
      </c>
      <c r="K11" s="47">
        <v>207.49719665517</v>
      </c>
      <c r="L11" s="46">
        <v>69788</v>
      </c>
      <c r="M11" s="47">
        <v>203.11910809451001</v>
      </c>
      <c r="N11" s="46">
        <v>32461</v>
      </c>
      <c r="O11" s="47">
        <v>209.743226918456</v>
      </c>
      <c r="P11" s="46">
        <v>70113</v>
      </c>
      <c r="Q11" s="47">
        <v>211.76515567298503</v>
      </c>
      <c r="R11" s="46">
        <v>61904</v>
      </c>
      <c r="S11" s="47">
        <v>181.72535743746769</v>
      </c>
      <c r="T11" s="46">
        <v>234266</v>
      </c>
      <c r="U11" s="47">
        <v>200.97140895908001</v>
      </c>
    </row>
    <row r="12" spans="1:21" x14ac:dyDescent="0.35">
      <c r="A12" s="43" t="s">
        <v>7</v>
      </c>
      <c r="B12" s="44">
        <v>5959749.7999999998</v>
      </c>
      <c r="C12" s="28">
        <v>239.64344958902001</v>
      </c>
      <c r="D12" s="44">
        <v>246199.18</v>
      </c>
      <c r="E12" s="28">
        <v>210.9529866179</v>
      </c>
      <c r="F12" s="44">
        <v>319117</v>
      </c>
      <c r="G12" s="28">
        <v>201.07653502509001</v>
      </c>
      <c r="H12" s="44">
        <v>309329</v>
      </c>
      <c r="I12" s="28">
        <v>178.80516308551</v>
      </c>
      <c r="J12" s="44">
        <v>277350</v>
      </c>
      <c r="K12" s="28">
        <v>194.63371238331999</v>
      </c>
      <c r="L12" s="44">
        <v>1598904.31</v>
      </c>
      <c r="M12" s="28">
        <v>235.36747525985001</v>
      </c>
      <c r="N12" s="44">
        <v>1722016.53</v>
      </c>
      <c r="O12" s="28">
        <v>249.8924599312644</v>
      </c>
      <c r="P12" s="44">
        <v>2062297.41</v>
      </c>
      <c r="Q12" s="28">
        <v>239.47121408036875</v>
      </c>
      <c r="R12" s="44">
        <v>1141847.73</v>
      </c>
      <c r="S12" s="28">
        <v>213.52103733891033</v>
      </c>
      <c r="T12" s="44">
        <v>6525065.9800000004</v>
      </c>
      <c r="U12" s="28">
        <v>236.67475523535001</v>
      </c>
    </row>
    <row r="13" spans="1:21" x14ac:dyDescent="0.35">
      <c r="A13" s="45" t="s">
        <v>26</v>
      </c>
      <c r="B13" s="46">
        <v>77719</v>
      </c>
      <c r="C13" s="47">
        <v>244.79194295603</v>
      </c>
      <c r="D13" s="46">
        <v>10561</v>
      </c>
      <c r="E13" s="47">
        <v>194.71854316118001</v>
      </c>
      <c r="F13" s="46">
        <v>20335</v>
      </c>
      <c r="G13" s="47">
        <v>180.81321286683999</v>
      </c>
      <c r="H13" s="46" t="s">
        <v>49</v>
      </c>
      <c r="I13" s="47" t="s">
        <v>49</v>
      </c>
      <c r="J13" s="46" t="s">
        <v>49</v>
      </c>
      <c r="K13" s="47" t="s">
        <v>49</v>
      </c>
      <c r="L13" s="46">
        <v>14142</v>
      </c>
      <c r="M13" s="47">
        <v>224.2916319686</v>
      </c>
      <c r="N13" s="46">
        <v>10843</v>
      </c>
      <c r="O13" s="47">
        <v>262.98611827907405</v>
      </c>
      <c r="P13" s="46">
        <v>40782</v>
      </c>
      <c r="Q13" s="47">
        <v>244.91999995831495</v>
      </c>
      <c r="R13" s="46">
        <v>42848</v>
      </c>
      <c r="S13" s="47">
        <v>204.12682165964574</v>
      </c>
      <c r="T13" s="46">
        <v>108615</v>
      </c>
      <c r="U13" s="47">
        <v>227.94498211640001</v>
      </c>
    </row>
    <row r="14" spans="1:21" x14ac:dyDescent="0.35">
      <c r="A14" s="45" t="s">
        <v>28</v>
      </c>
      <c r="B14" s="46">
        <v>717925</v>
      </c>
      <c r="C14" s="47">
        <v>232.91782029293</v>
      </c>
      <c r="D14" s="46">
        <v>29436</v>
      </c>
      <c r="E14" s="47">
        <v>196.10945245367</v>
      </c>
      <c r="F14" s="46">
        <v>35716</v>
      </c>
      <c r="G14" s="47">
        <v>215.15748991477</v>
      </c>
      <c r="H14" s="46">
        <v>4000</v>
      </c>
      <c r="I14" s="47">
        <v>198.00281654125001</v>
      </c>
      <c r="J14" s="46">
        <v>19000</v>
      </c>
      <c r="K14" s="47">
        <v>201.90589698099001</v>
      </c>
      <c r="L14" s="46">
        <v>190697</v>
      </c>
      <c r="M14" s="47">
        <v>225.85744178304</v>
      </c>
      <c r="N14" s="46">
        <v>274491</v>
      </c>
      <c r="O14" s="47">
        <v>233.5984392082072</v>
      </c>
      <c r="P14" s="46">
        <v>117802</v>
      </c>
      <c r="Q14" s="47">
        <v>251.24177379076755</v>
      </c>
      <c r="R14" s="46">
        <v>200087</v>
      </c>
      <c r="S14" s="47">
        <v>219.33948581128209</v>
      </c>
      <c r="T14" s="46">
        <v>783077</v>
      </c>
      <c r="U14" s="47">
        <v>230.72414192477001</v>
      </c>
    </row>
    <row r="15" spans="1:21" x14ac:dyDescent="0.35">
      <c r="A15" s="45" t="s">
        <v>29</v>
      </c>
      <c r="B15" s="46">
        <v>394295</v>
      </c>
      <c r="C15" s="47">
        <v>200.58578795951999</v>
      </c>
      <c r="D15" s="46" t="s">
        <v>49</v>
      </c>
      <c r="E15" s="47" t="s">
        <v>49</v>
      </c>
      <c r="F15" s="46">
        <v>43451</v>
      </c>
      <c r="G15" s="47">
        <v>159.18724528263999</v>
      </c>
      <c r="H15" s="46">
        <v>17500</v>
      </c>
      <c r="I15" s="47">
        <v>182.12141155922001</v>
      </c>
      <c r="J15" s="46">
        <v>17500</v>
      </c>
      <c r="K15" s="47">
        <v>173.24559305560999</v>
      </c>
      <c r="L15" s="46">
        <v>120917</v>
      </c>
      <c r="M15" s="47">
        <v>193.35493592878001</v>
      </c>
      <c r="N15" s="46">
        <v>140548</v>
      </c>
      <c r="O15" s="47">
        <v>208.25685854512335</v>
      </c>
      <c r="P15" s="46">
        <v>87833</v>
      </c>
      <c r="Q15" s="47">
        <v>206.50058092402631</v>
      </c>
      <c r="R15" s="46">
        <v>88448</v>
      </c>
      <c r="S15" s="47">
        <v>172.07024456715808</v>
      </c>
      <c r="T15" s="46">
        <v>437746</v>
      </c>
      <c r="U15" s="47">
        <v>196.47653721171</v>
      </c>
    </row>
    <row r="16" spans="1:21" x14ac:dyDescent="0.35">
      <c r="A16" s="45" t="s">
        <v>30</v>
      </c>
      <c r="B16" s="46">
        <v>17489</v>
      </c>
      <c r="C16" s="47">
        <v>249.54177142204</v>
      </c>
      <c r="D16" s="46" t="s">
        <v>49</v>
      </c>
      <c r="E16" s="47" t="s">
        <v>49</v>
      </c>
      <c r="F16" s="46">
        <v>5000</v>
      </c>
      <c r="G16" s="47">
        <v>243.52134403433999</v>
      </c>
      <c r="H16" s="46" t="s">
        <v>49</v>
      </c>
      <c r="I16" s="47" t="s">
        <v>49</v>
      </c>
      <c r="J16" s="46">
        <v>5000</v>
      </c>
      <c r="K16" s="47">
        <v>244.74810902309</v>
      </c>
      <c r="L16" s="46">
        <v>8980</v>
      </c>
      <c r="M16" s="47">
        <v>242.31477033408001</v>
      </c>
      <c r="N16" s="46">
        <v>4485</v>
      </c>
      <c r="O16" s="47">
        <v>260.14647991081387</v>
      </c>
      <c r="P16" s="46">
        <v>4024</v>
      </c>
      <c r="Q16" s="47">
        <v>253.85001003976143</v>
      </c>
      <c r="R16" s="46">
        <v>5000</v>
      </c>
      <c r="S16" s="47">
        <v>243.52134403433999</v>
      </c>
      <c r="T16" s="46">
        <v>22489</v>
      </c>
      <c r="U16" s="47">
        <v>248.20324427816999</v>
      </c>
    </row>
    <row r="17" spans="1:21" x14ac:dyDescent="0.35">
      <c r="A17" s="45" t="s">
        <v>31</v>
      </c>
      <c r="B17" s="46">
        <v>30284</v>
      </c>
      <c r="C17" s="47">
        <v>234.35532219324</v>
      </c>
      <c r="D17" s="46" t="s">
        <v>49</v>
      </c>
      <c r="E17" s="47" t="s">
        <v>49</v>
      </c>
      <c r="F17" s="46" t="s">
        <v>49</v>
      </c>
      <c r="G17" s="47" t="s">
        <v>49</v>
      </c>
      <c r="H17" s="46" t="s">
        <v>49</v>
      </c>
      <c r="I17" s="47" t="s">
        <v>49</v>
      </c>
      <c r="J17" s="46" t="s">
        <v>49</v>
      </c>
      <c r="K17" s="47" t="s">
        <v>49</v>
      </c>
      <c r="L17" s="46">
        <v>10761</v>
      </c>
      <c r="M17" s="47">
        <v>218.10096381376999</v>
      </c>
      <c r="N17" s="46">
        <v>6539</v>
      </c>
      <c r="O17" s="47">
        <v>254.34635025233214</v>
      </c>
      <c r="P17" s="46">
        <v>6336</v>
      </c>
      <c r="Q17" s="47">
        <v>236.13392733585857</v>
      </c>
      <c r="R17" s="46">
        <v>6648</v>
      </c>
      <c r="S17" s="47">
        <v>239.30757487966306</v>
      </c>
      <c r="T17" s="46">
        <v>30284</v>
      </c>
      <c r="U17" s="47">
        <v>234.35532219324</v>
      </c>
    </row>
    <row r="18" spans="1:21" x14ac:dyDescent="0.35">
      <c r="A18" s="45" t="s">
        <v>32</v>
      </c>
      <c r="B18" s="46">
        <v>3914525.03</v>
      </c>
      <c r="C18" s="47">
        <v>241.48028484196999</v>
      </c>
      <c r="D18" s="46">
        <v>145613.01</v>
      </c>
      <c r="E18" s="47">
        <v>210.51114074022999</v>
      </c>
      <c r="F18" s="46">
        <v>123989</v>
      </c>
      <c r="G18" s="47">
        <v>184.81383086286999</v>
      </c>
      <c r="H18" s="46">
        <v>227329</v>
      </c>
      <c r="I18" s="47">
        <v>167.0434789359</v>
      </c>
      <c r="J18" s="46">
        <v>164750</v>
      </c>
      <c r="K18" s="47">
        <v>170.94039111773</v>
      </c>
      <c r="L18" s="46">
        <v>988175.01</v>
      </c>
      <c r="M18" s="47">
        <v>239.46905093481001</v>
      </c>
      <c r="N18" s="46">
        <v>1061065</v>
      </c>
      <c r="O18" s="47">
        <v>257.76427394514002</v>
      </c>
      <c r="P18" s="46">
        <v>1544939.01</v>
      </c>
      <c r="Q18" s="47">
        <v>236.59024475891769</v>
      </c>
      <c r="R18" s="46">
        <v>589948.02</v>
      </c>
      <c r="S18" s="47">
        <v>208.81362146563353</v>
      </c>
      <c r="T18" s="46">
        <v>4184127.04</v>
      </c>
      <c r="U18" s="47">
        <v>238.72331137009999</v>
      </c>
    </row>
    <row r="19" spans="1:21" x14ac:dyDescent="0.35">
      <c r="A19" s="45" t="s">
        <v>33</v>
      </c>
      <c r="B19" s="46">
        <v>19345</v>
      </c>
      <c r="C19" s="47">
        <v>308.10357371414</v>
      </c>
      <c r="D19" s="46" t="s">
        <v>49</v>
      </c>
      <c r="E19" s="47" t="s">
        <v>49</v>
      </c>
      <c r="F19" s="46">
        <v>7500</v>
      </c>
      <c r="G19" s="47">
        <v>290.99341402767999</v>
      </c>
      <c r="H19" s="46" t="s">
        <v>49</v>
      </c>
      <c r="I19" s="47" t="s">
        <v>49</v>
      </c>
      <c r="J19" s="46">
        <v>7600</v>
      </c>
      <c r="K19" s="47">
        <v>290.37807375992998</v>
      </c>
      <c r="L19" s="46">
        <v>6836</v>
      </c>
      <c r="M19" s="47">
        <v>307.02936704212999</v>
      </c>
      <c r="N19" s="46">
        <v>5495</v>
      </c>
      <c r="O19" s="47">
        <v>302.96874103730664</v>
      </c>
      <c r="P19" s="46">
        <v>7014</v>
      </c>
      <c r="Q19" s="47">
        <v>313.17331742229823</v>
      </c>
      <c r="R19" s="46">
        <v>7500</v>
      </c>
      <c r="S19" s="47">
        <v>290.99341402768005</v>
      </c>
      <c r="T19" s="46">
        <v>26845</v>
      </c>
      <c r="U19" s="47">
        <v>303.32330932044999</v>
      </c>
    </row>
    <row r="20" spans="1:21" x14ac:dyDescent="0.35">
      <c r="A20" s="45" t="s">
        <v>34</v>
      </c>
      <c r="B20" s="46">
        <v>204869</v>
      </c>
      <c r="C20" s="47">
        <v>260.52653868178999</v>
      </c>
      <c r="D20" s="46">
        <v>29688</v>
      </c>
      <c r="E20" s="47">
        <v>217.27072166690999</v>
      </c>
      <c r="F20" s="46">
        <v>7500</v>
      </c>
      <c r="G20" s="47">
        <v>298.46488682768</v>
      </c>
      <c r="H20" s="46">
        <v>30000</v>
      </c>
      <c r="I20" s="47">
        <v>235.73450071792001</v>
      </c>
      <c r="J20" s="46">
        <v>8300</v>
      </c>
      <c r="K20" s="47">
        <v>301.01736769779001</v>
      </c>
      <c r="L20" s="46">
        <v>57916</v>
      </c>
      <c r="M20" s="47">
        <v>253.76174779163</v>
      </c>
      <c r="N20" s="46">
        <v>80544</v>
      </c>
      <c r="O20" s="47">
        <v>261.94167054777512</v>
      </c>
      <c r="P20" s="46">
        <v>61364</v>
      </c>
      <c r="Q20" s="47">
        <v>260.05575131673294</v>
      </c>
      <c r="R20" s="46">
        <v>42233</v>
      </c>
      <c r="S20" s="47">
        <v>244.1189322983212</v>
      </c>
      <c r="T20" s="46">
        <v>242057</v>
      </c>
      <c r="U20" s="47">
        <v>256.39676311469998</v>
      </c>
    </row>
    <row r="21" spans="1:21" x14ac:dyDescent="0.35">
      <c r="A21" s="45" t="s">
        <v>35</v>
      </c>
      <c r="B21" s="46">
        <v>135228</v>
      </c>
      <c r="C21" s="47">
        <v>241.77035438962</v>
      </c>
      <c r="D21" s="46" t="s">
        <v>49</v>
      </c>
      <c r="E21" s="47" t="s">
        <v>49</v>
      </c>
      <c r="F21" s="46">
        <v>9266</v>
      </c>
      <c r="G21" s="47">
        <v>203.65690203227001</v>
      </c>
      <c r="H21" s="46" t="s">
        <v>49</v>
      </c>
      <c r="I21" s="47" t="s">
        <v>49</v>
      </c>
      <c r="J21" s="46">
        <v>8400</v>
      </c>
      <c r="K21" s="47">
        <v>222.46977216594999</v>
      </c>
      <c r="L21" s="46">
        <v>73737</v>
      </c>
      <c r="M21" s="47">
        <v>228.03395047533999</v>
      </c>
      <c r="N21" s="46">
        <v>35433</v>
      </c>
      <c r="O21" s="47">
        <v>258.52652587136288</v>
      </c>
      <c r="P21" s="46">
        <v>15994</v>
      </c>
      <c r="Q21" s="47">
        <v>275.64897649118421</v>
      </c>
      <c r="R21" s="46">
        <v>19330</v>
      </c>
      <c r="S21" s="47">
        <v>217.15296483347129</v>
      </c>
      <c r="T21" s="46">
        <v>144494</v>
      </c>
      <c r="U21" s="47">
        <v>239.32624425672</v>
      </c>
    </row>
    <row r="22" spans="1:21" x14ac:dyDescent="0.35">
      <c r="A22" s="45" t="s">
        <v>36</v>
      </c>
      <c r="B22" s="46">
        <v>100620</v>
      </c>
      <c r="C22" s="47">
        <v>261.56996682766999</v>
      </c>
      <c r="D22" s="46" t="s">
        <v>49</v>
      </c>
      <c r="E22" s="47" t="s">
        <v>49</v>
      </c>
      <c r="F22" s="46">
        <v>37824</v>
      </c>
      <c r="G22" s="47">
        <v>234.2595955603</v>
      </c>
      <c r="H22" s="46">
        <v>10000</v>
      </c>
      <c r="I22" s="47">
        <v>207.65624972124999</v>
      </c>
      <c r="J22" s="46">
        <v>22300</v>
      </c>
      <c r="K22" s="47">
        <v>287.24379579439</v>
      </c>
      <c r="L22" s="46">
        <v>35145</v>
      </c>
      <c r="M22" s="47">
        <v>240.92126275429999</v>
      </c>
      <c r="N22" s="46">
        <v>7467</v>
      </c>
      <c r="O22" s="47">
        <v>283.03102290076339</v>
      </c>
      <c r="P22" s="46">
        <v>44124</v>
      </c>
      <c r="Q22" s="47">
        <v>270.69121393119394</v>
      </c>
      <c r="R22" s="46">
        <v>51708</v>
      </c>
      <c r="S22" s="47">
        <v>244.74463242966272</v>
      </c>
      <c r="T22" s="46">
        <v>138444</v>
      </c>
      <c r="U22" s="47">
        <v>254.10855656202</v>
      </c>
    </row>
    <row r="23" spans="1:21" x14ac:dyDescent="0.35">
      <c r="A23" s="45" t="s">
        <v>37</v>
      </c>
      <c r="B23" s="46">
        <v>347306.76</v>
      </c>
      <c r="C23" s="47">
        <v>252.43067711494999</v>
      </c>
      <c r="D23" s="46">
        <v>30901.17</v>
      </c>
      <c r="E23" s="47">
        <v>226.65348660138</v>
      </c>
      <c r="F23" s="46">
        <v>28500</v>
      </c>
      <c r="G23" s="47">
        <v>230.11836155206001</v>
      </c>
      <c r="H23" s="46">
        <v>20500</v>
      </c>
      <c r="I23" s="47">
        <v>205.27130643205001</v>
      </c>
      <c r="J23" s="46">
        <v>24500</v>
      </c>
      <c r="K23" s="47">
        <v>193.79101966382001</v>
      </c>
      <c r="L23" s="46">
        <v>91562.3</v>
      </c>
      <c r="M23" s="47">
        <v>255.99545216536001</v>
      </c>
      <c r="N23" s="46">
        <v>95070.53</v>
      </c>
      <c r="O23" s="47">
        <v>249.04463246707473</v>
      </c>
      <c r="P23" s="46">
        <v>132013.39000000001</v>
      </c>
      <c r="Q23" s="47">
        <v>254.01185297491412</v>
      </c>
      <c r="R23" s="46">
        <v>88061.71</v>
      </c>
      <c r="S23" s="47">
        <v>233.74300152354525</v>
      </c>
      <c r="T23" s="46">
        <v>406707.93</v>
      </c>
      <c r="U23" s="47">
        <v>248.90862545561001</v>
      </c>
    </row>
    <row r="24" spans="1:21" x14ac:dyDescent="0.35">
      <c r="A24" s="45" t="s">
        <v>38</v>
      </c>
      <c r="B24" s="46">
        <v>144.01</v>
      </c>
      <c r="C24" s="47">
        <v>848.53301020762001</v>
      </c>
      <c r="D24" s="46" t="s">
        <v>49</v>
      </c>
      <c r="E24" s="47" t="s">
        <v>49</v>
      </c>
      <c r="F24" s="46">
        <v>36</v>
      </c>
      <c r="G24" s="47">
        <v>810.41352777778002</v>
      </c>
      <c r="H24" s="46" t="s">
        <v>49</v>
      </c>
      <c r="I24" s="47" t="s">
        <v>49</v>
      </c>
      <c r="J24" s="46" t="s">
        <v>49</v>
      </c>
      <c r="K24" s="47" t="s">
        <v>49</v>
      </c>
      <c r="L24" s="46">
        <v>36</v>
      </c>
      <c r="M24" s="47">
        <v>850.89941666667005</v>
      </c>
      <c r="N24" s="46">
        <v>36</v>
      </c>
      <c r="O24" s="47">
        <v>801.2679333333333</v>
      </c>
      <c r="P24" s="46">
        <v>72.010000000000005</v>
      </c>
      <c r="Q24" s="47">
        <v>870.97922788501592</v>
      </c>
      <c r="R24" s="46">
        <v>36</v>
      </c>
      <c r="S24" s="47">
        <v>810.41352777777774</v>
      </c>
      <c r="T24" s="46">
        <v>180.01</v>
      </c>
      <c r="U24" s="47">
        <v>840.90953724792996</v>
      </c>
    </row>
    <row r="25" spans="1:21" x14ac:dyDescent="0.35">
      <c r="B25" s="48"/>
      <c r="D25" s="48"/>
      <c r="F25" s="48"/>
      <c r="H25" s="48"/>
      <c r="J25" s="48"/>
      <c r="L25" s="48"/>
      <c r="N25" s="48"/>
      <c r="P25" s="48"/>
      <c r="R25" s="48"/>
      <c r="T25" s="48"/>
    </row>
    <row r="39" outlineLevel="1" x14ac:dyDescent="0.35"/>
    <row r="44" outlineLevel="1" x14ac:dyDescent="0.35"/>
    <row r="46" outlineLevel="1" x14ac:dyDescent="0.35"/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27EE-FC84-48A9-8738-F61687B8FBA5}">
  <sheetPr>
    <tabColor theme="5" tint="0.39997558519241921"/>
    <pageSetUpPr fitToPage="1"/>
  </sheetPr>
  <dimension ref="A1:AP21"/>
  <sheetViews>
    <sheetView zoomScaleNormal="100" workbookViewId="0">
      <selection sqref="A1:N1"/>
    </sheetView>
  </sheetViews>
  <sheetFormatPr defaultColWidth="9.1796875" defaultRowHeight="14.5" x14ac:dyDescent="0.35"/>
  <cols>
    <col min="1" max="1" width="10.26953125" customWidth="1"/>
    <col min="2" max="14" width="13.54296875" customWidth="1"/>
    <col min="15" max="15" width="10.26953125" customWidth="1"/>
    <col min="16" max="28" width="13.54296875" customWidth="1"/>
    <col min="29" max="29" width="10.26953125" customWidth="1"/>
    <col min="30" max="42" width="13.54296875" customWidth="1"/>
  </cols>
  <sheetData>
    <row r="1" spans="1:42" ht="26.5" x14ac:dyDescent="0.8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 t="str">
        <f>A1</f>
        <v>Two Year Rail Billings Forecast, by Grade - Nutrien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 t="str">
        <f>A1</f>
        <v>Two Year Rail Billings Forecast, by Grade - Nutrien</v>
      </c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</row>
    <row r="2" spans="1:42" s="2" customFormat="1" ht="21.75" customHeight="1" x14ac:dyDescent="0.5">
      <c r="A2" s="49"/>
      <c r="B2" s="67" t="s">
        <v>55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49"/>
      <c r="P2" s="67" t="s">
        <v>56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49"/>
      <c r="AD2" s="67" t="s">
        <v>57</v>
      </c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</row>
    <row r="3" spans="1:42" ht="34.5" customHeight="1" x14ac:dyDescent="0.35">
      <c r="A3" s="3"/>
      <c r="B3" s="50">
        <v>43466</v>
      </c>
      <c r="C3" s="50">
        <v>43497</v>
      </c>
      <c r="D3" s="50">
        <v>43525</v>
      </c>
      <c r="E3" s="50">
        <v>43556</v>
      </c>
      <c r="F3" s="50">
        <v>43586</v>
      </c>
      <c r="G3" s="50">
        <v>43617</v>
      </c>
      <c r="H3" s="50">
        <v>43647</v>
      </c>
      <c r="I3" s="50">
        <v>43678</v>
      </c>
      <c r="J3" s="50">
        <v>43709</v>
      </c>
      <c r="K3" s="50">
        <v>43739</v>
      </c>
      <c r="L3" s="50">
        <v>43770</v>
      </c>
      <c r="M3" s="50">
        <v>43800</v>
      </c>
      <c r="N3" s="66" t="s">
        <v>58</v>
      </c>
      <c r="O3" s="3"/>
      <c r="P3" s="50">
        <v>43831</v>
      </c>
      <c r="Q3" s="50">
        <v>43862</v>
      </c>
      <c r="R3" s="50">
        <v>43891</v>
      </c>
      <c r="S3" s="50">
        <v>43922</v>
      </c>
      <c r="T3" s="50">
        <v>43952</v>
      </c>
      <c r="U3" s="50">
        <v>43983</v>
      </c>
      <c r="V3" s="50">
        <v>44013</v>
      </c>
      <c r="W3" s="50">
        <v>44044</v>
      </c>
      <c r="X3" s="50">
        <v>44075</v>
      </c>
      <c r="Y3" s="50">
        <v>44105</v>
      </c>
      <c r="Z3" s="50">
        <v>44136</v>
      </c>
      <c r="AA3" s="50">
        <v>44166</v>
      </c>
      <c r="AB3" s="66" t="s">
        <v>59</v>
      </c>
      <c r="AC3" s="3"/>
      <c r="AD3" s="50">
        <v>44197</v>
      </c>
      <c r="AE3" s="50">
        <v>44228</v>
      </c>
      <c r="AF3" s="50">
        <v>44256</v>
      </c>
      <c r="AG3" s="50">
        <v>44287</v>
      </c>
      <c r="AH3" s="50">
        <v>44317</v>
      </c>
      <c r="AI3" s="50">
        <v>44348</v>
      </c>
      <c r="AJ3" s="50">
        <v>44378</v>
      </c>
      <c r="AK3" s="50">
        <v>44409</v>
      </c>
      <c r="AL3" s="50">
        <v>44440</v>
      </c>
      <c r="AM3" s="50">
        <v>44470</v>
      </c>
      <c r="AN3" s="50">
        <v>44501</v>
      </c>
      <c r="AO3" s="50">
        <v>44531</v>
      </c>
      <c r="AP3" s="66" t="s">
        <v>60</v>
      </c>
    </row>
    <row r="4" spans="1:42" ht="16" x14ac:dyDescent="0.5">
      <c r="A4" s="3"/>
      <c r="B4" s="51" t="s">
        <v>61</v>
      </c>
      <c r="C4" s="51" t="s">
        <v>61</v>
      </c>
      <c r="D4" s="51" t="s">
        <v>61</v>
      </c>
      <c r="E4" s="51" t="s">
        <v>61</v>
      </c>
      <c r="F4" s="51" t="s">
        <v>61</v>
      </c>
      <c r="G4" s="51" t="s">
        <v>61</v>
      </c>
      <c r="H4" s="51" t="s">
        <v>61</v>
      </c>
      <c r="I4" s="51" t="s">
        <v>61</v>
      </c>
      <c r="J4" s="51" t="s">
        <v>61</v>
      </c>
      <c r="K4" s="51" t="s">
        <v>61</v>
      </c>
      <c r="L4" s="51" t="s">
        <v>62</v>
      </c>
      <c r="M4" s="51" t="s">
        <v>62</v>
      </c>
      <c r="N4" s="66"/>
      <c r="O4" s="3"/>
      <c r="P4" s="51" t="s">
        <v>62</v>
      </c>
      <c r="Q4" s="51" t="s">
        <v>62</v>
      </c>
      <c r="R4" s="51" t="s">
        <v>62</v>
      </c>
      <c r="S4" s="51" t="s">
        <v>62</v>
      </c>
      <c r="T4" s="51" t="s">
        <v>62</v>
      </c>
      <c r="U4" s="51" t="s">
        <v>62</v>
      </c>
      <c r="V4" s="51" t="s">
        <v>62</v>
      </c>
      <c r="W4" s="51" t="s">
        <v>62</v>
      </c>
      <c r="X4" s="51" t="s">
        <v>62</v>
      </c>
      <c r="Y4" s="51" t="s">
        <v>62</v>
      </c>
      <c r="Z4" s="51" t="s">
        <v>62</v>
      </c>
      <c r="AA4" s="51" t="s">
        <v>62</v>
      </c>
      <c r="AB4" s="66"/>
      <c r="AC4" s="3"/>
      <c r="AD4" s="51" t="s">
        <v>62</v>
      </c>
      <c r="AE4" s="51" t="s">
        <v>62</v>
      </c>
      <c r="AF4" s="51" t="s">
        <v>62</v>
      </c>
      <c r="AG4" s="51" t="s">
        <v>62</v>
      </c>
      <c r="AH4" s="51" t="s">
        <v>62</v>
      </c>
      <c r="AI4" s="51" t="s">
        <v>62</v>
      </c>
      <c r="AJ4" s="51" t="s">
        <v>62</v>
      </c>
      <c r="AK4" s="51" t="s">
        <v>62</v>
      </c>
      <c r="AL4" s="51" t="s">
        <v>62</v>
      </c>
      <c r="AM4" s="51" t="s">
        <v>62</v>
      </c>
      <c r="AN4" s="51" t="s">
        <v>62</v>
      </c>
      <c r="AO4" s="51" t="s">
        <v>62</v>
      </c>
      <c r="AP4" s="66"/>
    </row>
    <row r="5" spans="1:42" x14ac:dyDescent="0.35">
      <c r="A5" s="42" t="s">
        <v>4</v>
      </c>
      <c r="B5" s="52">
        <f t="shared" ref="B5:M5" si="0">SUM(B6,B13)</f>
        <v>722517.19099999988</v>
      </c>
      <c r="C5" s="52">
        <f t="shared" si="0"/>
        <v>538093.95600000001</v>
      </c>
      <c r="D5" s="52">
        <f t="shared" si="0"/>
        <v>683253.58799999999</v>
      </c>
      <c r="E5" s="52">
        <f t="shared" si="0"/>
        <v>824932.23900000006</v>
      </c>
      <c r="F5" s="52">
        <f t="shared" si="0"/>
        <v>803328.70699999994</v>
      </c>
      <c r="G5" s="52">
        <f t="shared" si="0"/>
        <v>859514.46399999992</v>
      </c>
      <c r="H5" s="52">
        <f t="shared" si="0"/>
        <v>718574.95200000005</v>
      </c>
      <c r="I5" s="52">
        <f t="shared" si="0"/>
        <v>689791.15799999994</v>
      </c>
      <c r="J5" s="52">
        <f>SUM(J6,J13)</f>
        <v>406637.951</v>
      </c>
      <c r="K5" s="52">
        <f t="shared" si="0"/>
        <v>255242.40299999999</v>
      </c>
      <c r="L5" s="52">
        <f t="shared" si="0"/>
        <v>316869.17800000001</v>
      </c>
      <c r="M5" s="52">
        <f t="shared" si="0"/>
        <v>676143</v>
      </c>
      <c r="N5" s="53">
        <f>SUM(B5:M5)</f>
        <v>7494898.7869999995</v>
      </c>
      <c r="O5" s="42" t="s">
        <v>4</v>
      </c>
      <c r="P5" s="52">
        <f t="shared" ref="P5:AA5" si="1">SUM(P6,P13)</f>
        <v>538392</v>
      </c>
      <c r="Q5" s="52">
        <f t="shared" si="1"/>
        <v>530932</v>
      </c>
      <c r="R5" s="52">
        <f t="shared" si="1"/>
        <v>746522</v>
      </c>
      <c r="S5" s="52">
        <f t="shared" si="1"/>
        <v>719586</v>
      </c>
      <c r="T5" s="52">
        <f t="shared" si="1"/>
        <v>845725</v>
      </c>
      <c r="U5" s="52">
        <f t="shared" si="1"/>
        <v>708477</v>
      </c>
      <c r="V5" s="52">
        <f t="shared" si="1"/>
        <v>798463</v>
      </c>
      <c r="W5" s="52">
        <f t="shared" si="1"/>
        <v>669747</v>
      </c>
      <c r="X5" s="52">
        <f t="shared" si="1"/>
        <v>799386</v>
      </c>
      <c r="Y5" s="52">
        <f t="shared" si="1"/>
        <v>615048</v>
      </c>
      <c r="Z5" s="52">
        <f t="shared" si="1"/>
        <v>501037</v>
      </c>
      <c r="AA5" s="52">
        <f t="shared" si="1"/>
        <v>504396</v>
      </c>
      <c r="AB5" s="53">
        <f>SUM(P5:AA5)</f>
        <v>7977711</v>
      </c>
      <c r="AC5" s="42" t="s">
        <v>4</v>
      </c>
      <c r="AD5" s="52">
        <f>SUM(AD6,AD13)</f>
        <v>389058.44990727573</v>
      </c>
      <c r="AE5" s="52">
        <f>SUM(AE6,AE13)</f>
        <v>611642.83984863746</v>
      </c>
      <c r="AF5" s="52">
        <f>SUM(AF6,AF13)</f>
        <v>798250.71221548354</v>
      </c>
      <c r="AG5" s="52">
        <f>SUM(AG6,AG13)</f>
        <v>747904.87398730195</v>
      </c>
      <c r="AH5" s="52">
        <f t="shared" ref="AH5:AJ5" si="2">SUM(AH6,AH13)</f>
        <v>804472.83992592129</v>
      </c>
      <c r="AI5" s="52">
        <f t="shared" si="2"/>
        <v>831183.85548571777</v>
      </c>
      <c r="AJ5" s="52">
        <f t="shared" si="2"/>
        <v>734499.98033118772</v>
      </c>
      <c r="AK5" s="52">
        <f>SUM(AK6,AK13)</f>
        <v>690979.47080956143</v>
      </c>
      <c r="AL5" s="52">
        <f>SUM(AL6,AL13)</f>
        <v>516576.52032695687</v>
      </c>
      <c r="AM5" s="52">
        <f>SUM(AM6,AM13)</f>
        <v>672379.87391710642</v>
      </c>
      <c r="AN5" s="52">
        <f>SUM(AN6,AN13)</f>
        <v>588418.10029873438</v>
      </c>
      <c r="AO5" s="54"/>
      <c r="AP5" s="53">
        <f>SUM(AD5:AO5)</f>
        <v>7385367.5170538854</v>
      </c>
    </row>
    <row r="6" spans="1:42" x14ac:dyDescent="0.35">
      <c r="A6" s="43" t="s">
        <v>6</v>
      </c>
      <c r="B6" s="55">
        <f t="shared" ref="B6:M6" si="3">SUM(B7:B12)</f>
        <v>364914.61799999996</v>
      </c>
      <c r="C6" s="55">
        <f t="shared" si="3"/>
        <v>197120.90900000001</v>
      </c>
      <c r="D6" s="55">
        <f t="shared" si="3"/>
        <v>273575.29500000004</v>
      </c>
      <c r="E6" s="55">
        <f t="shared" si="3"/>
        <v>365296.19199999998</v>
      </c>
      <c r="F6" s="55">
        <f t="shared" si="3"/>
        <v>286033.913</v>
      </c>
      <c r="G6" s="55">
        <f t="shared" si="3"/>
        <v>321410.74699999997</v>
      </c>
      <c r="H6" s="55">
        <f t="shared" si="3"/>
        <v>255499.73800000001</v>
      </c>
      <c r="I6" s="55">
        <f t="shared" si="3"/>
        <v>300374.10699999996</v>
      </c>
      <c r="J6" s="55">
        <f>SUM(J7:J12)</f>
        <v>158415.51100000003</v>
      </c>
      <c r="K6" s="55">
        <f t="shared" si="3"/>
        <v>65435.865000000005</v>
      </c>
      <c r="L6" s="55">
        <f t="shared" si="3"/>
        <v>245286.33300000001</v>
      </c>
      <c r="M6" s="55">
        <f t="shared" si="3"/>
        <v>436340.5</v>
      </c>
      <c r="N6" s="56">
        <f>SUM(B6:M6)</f>
        <v>3269703.7280000001</v>
      </c>
      <c r="O6" s="43" t="s">
        <v>6</v>
      </c>
      <c r="P6" s="55">
        <f t="shared" ref="P6:AA6" si="4">SUM(P7:P12)</f>
        <v>177626</v>
      </c>
      <c r="Q6" s="55">
        <f t="shared" si="4"/>
        <v>235946</v>
      </c>
      <c r="R6" s="55">
        <f t="shared" si="4"/>
        <v>456113</v>
      </c>
      <c r="S6" s="55">
        <f t="shared" si="4"/>
        <v>225508</v>
      </c>
      <c r="T6" s="55">
        <f t="shared" si="4"/>
        <v>362568</v>
      </c>
      <c r="U6" s="55">
        <f t="shared" si="4"/>
        <v>263549</v>
      </c>
      <c r="V6" s="55">
        <f t="shared" si="4"/>
        <v>370065</v>
      </c>
      <c r="W6" s="55">
        <f t="shared" si="4"/>
        <v>287747</v>
      </c>
      <c r="X6" s="55">
        <f t="shared" si="4"/>
        <v>423641</v>
      </c>
      <c r="Y6" s="55">
        <f t="shared" si="4"/>
        <v>188630</v>
      </c>
      <c r="Z6" s="55">
        <f t="shared" si="4"/>
        <v>212410</v>
      </c>
      <c r="AA6" s="55">
        <f t="shared" si="4"/>
        <v>193110</v>
      </c>
      <c r="AB6" s="56">
        <f t="shared" ref="AB6:AB21" si="5">SUM(P6:AA6)</f>
        <v>3396913</v>
      </c>
      <c r="AC6" s="43" t="s">
        <v>6</v>
      </c>
      <c r="AD6" s="55">
        <f>SUM(AD7:AD12)</f>
        <v>137001.81277552899</v>
      </c>
      <c r="AE6" s="55">
        <f>SUM(AE7:AE12)</f>
        <v>187618.38736585053</v>
      </c>
      <c r="AF6" s="55">
        <f>SUM(AF7:AF12)</f>
        <v>360284.80462052568</v>
      </c>
      <c r="AG6" s="55">
        <f>SUM(AG7:AG12)</f>
        <v>298562.96261165739</v>
      </c>
      <c r="AH6" s="55">
        <f t="shared" ref="AH6:AL6" si="6">SUM(AH7:AH12)</f>
        <v>319802.51701690129</v>
      </c>
      <c r="AI6" s="55">
        <f t="shared" si="6"/>
        <v>356125.98977572133</v>
      </c>
      <c r="AJ6" s="55">
        <f t="shared" si="6"/>
        <v>332419.27317653107</v>
      </c>
      <c r="AK6" s="55">
        <f t="shared" si="6"/>
        <v>327811.51701690129</v>
      </c>
      <c r="AL6" s="55">
        <f t="shared" si="6"/>
        <v>192672.48418482102</v>
      </c>
      <c r="AM6" s="55">
        <f>SUM(AM7:AM12)</f>
        <v>211006.06049097105</v>
      </c>
      <c r="AN6" s="55">
        <f>SUM(AN7:AN12)</f>
        <v>266303.52480560378</v>
      </c>
      <c r="AO6" s="57"/>
      <c r="AP6" s="56">
        <f t="shared" ref="AP6:AP21" si="7">SUM(AD6:AO6)</f>
        <v>2989609.3338410137</v>
      </c>
    </row>
    <row r="7" spans="1:42" x14ac:dyDescent="0.35">
      <c r="A7" s="58" t="s">
        <v>20</v>
      </c>
      <c r="B7" s="59">
        <v>21224.969000000001</v>
      </c>
      <c r="C7" s="59">
        <v>0</v>
      </c>
      <c r="D7" s="59">
        <v>0</v>
      </c>
      <c r="E7" s="59">
        <v>42492.282000000007</v>
      </c>
      <c r="F7" s="59">
        <v>21258.351999999999</v>
      </c>
      <c r="G7" s="59">
        <v>0</v>
      </c>
      <c r="H7" s="59">
        <v>0</v>
      </c>
      <c r="I7" s="59">
        <v>21251.62</v>
      </c>
      <c r="J7" s="59">
        <v>0</v>
      </c>
      <c r="K7" s="59">
        <v>0</v>
      </c>
      <c r="L7" s="59">
        <v>27649.101999999999</v>
      </c>
      <c r="M7" s="59">
        <v>0</v>
      </c>
      <c r="N7" s="60">
        <f t="shared" ref="N7:N21" si="8">SUM(B7:M7)</f>
        <v>133876.32500000001</v>
      </c>
      <c r="O7" s="58" t="s">
        <v>20</v>
      </c>
      <c r="P7" s="59">
        <v>21000</v>
      </c>
      <c r="Q7" s="59">
        <v>0</v>
      </c>
      <c r="R7" s="59">
        <v>21000</v>
      </c>
      <c r="S7" s="59">
        <v>0</v>
      </c>
      <c r="T7" s="59">
        <v>21000</v>
      </c>
      <c r="U7" s="59">
        <v>0</v>
      </c>
      <c r="V7" s="59">
        <v>21000</v>
      </c>
      <c r="W7" s="59">
        <v>21000</v>
      </c>
      <c r="X7" s="59">
        <v>21000</v>
      </c>
      <c r="Y7" s="59">
        <v>0</v>
      </c>
      <c r="Z7" s="59">
        <v>21000</v>
      </c>
      <c r="AA7" s="59">
        <v>0</v>
      </c>
      <c r="AB7" s="60">
        <f t="shared" si="5"/>
        <v>147000</v>
      </c>
      <c r="AC7" s="58" t="s">
        <v>20</v>
      </c>
      <c r="AD7" s="59">
        <v>21000</v>
      </c>
      <c r="AE7" s="59">
        <v>0</v>
      </c>
      <c r="AF7" s="59">
        <v>21000</v>
      </c>
      <c r="AG7" s="59">
        <v>0</v>
      </c>
      <c r="AH7" s="59">
        <v>21000</v>
      </c>
      <c r="AI7" s="59">
        <v>0</v>
      </c>
      <c r="AJ7" s="59">
        <v>21000</v>
      </c>
      <c r="AK7" s="59">
        <v>21000</v>
      </c>
      <c r="AL7" s="59">
        <v>21000</v>
      </c>
      <c r="AM7" s="59">
        <v>0</v>
      </c>
      <c r="AN7" s="59">
        <v>21000</v>
      </c>
      <c r="AO7" s="61"/>
      <c r="AP7" s="60">
        <f t="shared" si="7"/>
        <v>147000</v>
      </c>
    </row>
    <row r="8" spans="1:42" x14ac:dyDescent="0.35">
      <c r="A8" s="58" t="s">
        <v>19</v>
      </c>
      <c r="B8" s="59">
        <v>49163.964999999997</v>
      </c>
      <c r="C8" s="59">
        <v>35192.198000000004</v>
      </c>
      <c r="D8" s="59">
        <v>0</v>
      </c>
      <c r="E8" s="59">
        <v>157656.50899999999</v>
      </c>
      <c r="F8" s="59">
        <v>60120.721999999994</v>
      </c>
      <c r="G8" s="59">
        <v>112154.478</v>
      </c>
      <c r="H8" s="59">
        <v>67770.198999999993</v>
      </c>
      <c r="I8" s="59">
        <v>85906.665999999997</v>
      </c>
      <c r="J8" s="59">
        <v>38810.572</v>
      </c>
      <c r="K8" s="59">
        <v>56429.671000000002</v>
      </c>
      <c r="L8" s="59">
        <v>148279.05900000001</v>
      </c>
      <c r="M8" s="59">
        <v>95221</v>
      </c>
      <c r="N8" s="60">
        <f t="shared" si="8"/>
        <v>906705.03899999999</v>
      </c>
      <c r="O8" s="58" t="s">
        <v>19</v>
      </c>
      <c r="P8" s="59">
        <v>36378</v>
      </c>
      <c r="Q8" s="59">
        <v>43399</v>
      </c>
      <c r="R8" s="59">
        <v>68171</v>
      </c>
      <c r="S8" s="59">
        <v>69046</v>
      </c>
      <c r="T8" s="59">
        <v>79778</v>
      </c>
      <c r="U8" s="59">
        <v>49781</v>
      </c>
      <c r="V8" s="59">
        <v>38293</v>
      </c>
      <c r="W8" s="59">
        <v>79778</v>
      </c>
      <c r="X8" s="59">
        <v>36378</v>
      </c>
      <c r="Y8" s="59">
        <v>49781</v>
      </c>
      <c r="Z8" s="59">
        <v>36378</v>
      </c>
      <c r="AA8" s="59">
        <v>43399</v>
      </c>
      <c r="AB8" s="60">
        <f t="shared" si="5"/>
        <v>630560</v>
      </c>
      <c r="AC8" s="58" t="s">
        <v>19</v>
      </c>
      <c r="AD8" s="59">
        <f>36377.4-14012</f>
        <v>22365.4</v>
      </c>
      <c r="AE8" s="59">
        <v>43397.599999999999</v>
      </c>
      <c r="AF8" s="59">
        <v>37653.800000000003</v>
      </c>
      <c r="AG8" s="59">
        <v>99559.2</v>
      </c>
      <c r="AH8" s="59">
        <v>79775</v>
      </c>
      <c r="AI8" s="59">
        <v>49779.6</v>
      </c>
      <c r="AJ8" s="59">
        <v>38292</v>
      </c>
      <c r="AK8" s="59">
        <v>79775</v>
      </c>
      <c r="AL8" s="59">
        <v>36377.4</v>
      </c>
      <c r="AM8" s="59">
        <v>49779.6</v>
      </c>
      <c r="AN8" s="59">
        <v>36377.4</v>
      </c>
      <c r="AO8" s="61"/>
      <c r="AP8" s="60">
        <f t="shared" si="7"/>
        <v>573132</v>
      </c>
    </row>
    <row r="9" spans="1:42" x14ac:dyDescent="0.35">
      <c r="A9" s="58" t="s">
        <v>22</v>
      </c>
      <c r="B9" s="59">
        <v>17556.983</v>
      </c>
      <c r="C9" s="59">
        <v>0</v>
      </c>
      <c r="D9" s="59">
        <v>0</v>
      </c>
      <c r="E9" s="59">
        <v>17576.569</v>
      </c>
      <c r="F9" s="59">
        <v>67916.22</v>
      </c>
      <c r="G9" s="59">
        <v>0</v>
      </c>
      <c r="H9" s="59">
        <v>32877.404000000002</v>
      </c>
      <c r="I9" s="59">
        <v>0</v>
      </c>
      <c r="J9" s="59">
        <v>0</v>
      </c>
      <c r="K9" s="59">
        <v>0</v>
      </c>
      <c r="L9" s="59">
        <v>13044.36</v>
      </c>
      <c r="M9" s="59">
        <v>10971</v>
      </c>
      <c r="N9" s="60">
        <f t="shared" si="8"/>
        <v>159942.53600000002</v>
      </c>
      <c r="O9" s="58" t="s">
        <v>22</v>
      </c>
      <c r="P9" s="59">
        <v>30315</v>
      </c>
      <c r="Q9" s="59">
        <v>43080</v>
      </c>
      <c r="R9" s="59">
        <v>20000</v>
      </c>
      <c r="S9" s="59">
        <v>22338</v>
      </c>
      <c r="T9" s="59">
        <v>15000</v>
      </c>
      <c r="U9" s="59">
        <v>0</v>
      </c>
      <c r="V9" s="59">
        <v>0</v>
      </c>
      <c r="W9" s="59">
        <v>10000</v>
      </c>
      <c r="X9" s="59">
        <v>121262</v>
      </c>
      <c r="Y9" s="59">
        <v>0</v>
      </c>
      <c r="Z9" s="59">
        <v>10000</v>
      </c>
      <c r="AA9" s="59">
        <v>0</v>
      </c>
      <c r="AB9" s="60">
        <f t="shared" si="5"/>
        <v>271995</v>
      </c>
      <c r="AC9" s="58" t="s">
        <v>22</v>
      </c>
      <c r="AD9" s="59">
        <v>11168.5</v>
      </c>
      <c r="AE9" s="59">
        <v>20741.5</v>
      </c>
      <c r="AF9" s="59">
        <v>6382</v>
      </c>
      <c r="AG9" s="59">
        <v>33505.5</v>
      </c>
      <c r="AH9" s="59">
        <v>9573</v>
      </c>
      <c r="AI9" s="59">
        <v>0</v>
      </c>
      <c r="AJ9" s="59">
        <v>0</v>
      </c>
      <c r="AK9" s="59">
        <v>6382</v>
      </c>
      <c r="AL9" s="59">
        <v>27123.5</v>
      </c>
      <c r="AM9" s="59">
        <v>0</v>
      </c>
      <c r="AN9" s="59">
        <v>47865</v>
      </c>
      <c r="AO9" s="61"/>
      <c r="AP9" s="60">
        <f t="shared" si="7"/>
        <v>162741</v>
      </c>
    </row>
    <row r="10" spans="1:42" x14ac:dyDescent="0.35">
      <c r="A10" s="58" t="s">
        <v>25</v>
      </c>
      <c r="B10" s="59">
        <v>8898.9660000000003</v>
      </c>
      <c r="C10" s="59">
        <v>4436.8580000000002</v>
      </c>
      <c r="D10" s="59">
        <v>7057.5659999999998</v>
      </c>
      <c r="E10" s="59">
        <v>5708.49</v>
      </c>
      <c r="F10" s="59">
        <v>0</v>
      </c>
      <c r="G10" s="59">
        <v>5077.9669999999996</v>
      </c>
      <c r="H10" s="59">
        <v>8803.59</v>
      </c>
      <c r="I10" s="59">
        <v>32231.448</v>
      </c>
      <c r="J10" s="59">
        <v>10990.275</v>
      </c>
      <c r="K10" s="59">
        <v>9006.1939999999995</v>
      </c>
      <c r="L10" s="59">
        <v>10668.598</v>
      </c>
      <c r="M10" s="59">
        <v>2795</v>
      </c>
      <c r="N10" s="60">
        <f t="shared" si="8"/>
        <v>105674.95199999999</v>
      </c>
      <c r="O10" s="58" t="s">
        <v>25</v>
      </c>
      <c r="P10" s="59">
        <v>10000</v>
      </c>
      <c r="Q10" s="59">
        <v>24900</v>
      </c>
      <c r="R10" s="59">
        <v>7000</v>
      </c>
      <c r="S10" s="59">
        <v>6000</v>
      </c>
      <c r="T10" s="59">
        <v>12800</v>
      </c>
      <c r="U10" s="59">
        <v>6000</v>
      </c>
      <c r="V10" s="59">
        <v>0</v>
      </c>
      <c r="W10" s="59">
        <v>24000</v>
      </c>
      <c r="X10" s="59">
        <v>7000</v>
      </c>
      <c r="Y10" s="59">
        <v>0</v>
      </c>
      <c r="Z10" s="59">
        <v>11500</v>
      </c>
      <c r="AA10" s="59">
        <v>12800</v>
      </c>
      <c r="AB10" s="60">
        <f t="shared" si="5"/>
        <v>122000</v>
      </c>
      <c r="AC10" s="58" t="s">
        <v>25</v>
      </c>
      <c r="AD10" s="59">
        <v>10000</v>
      </c>
      <c r="AE10" s="59">
        <v>24900</v>
      </c>
      <c r="AF10" s="59">
        <v>7000</v>
      </c>
      <c r="AG10" s="59">
        <v>6000</v>
      </c>
      <c r="AH10" s="59">
        <v>12800</v>
      </c>
      <c r="AI10" s="59">
        <v>6000</v>
      </c>
      <c r="AJ10" s="59">
        <v>0</v>
      </c>
      <c r="AK10" s="59">
        <v>24000</v>
      </c>
      <c r="AL10" s="59">
        <v>7000</v>
      </c>
      <c r="AM10" s="59">
        <v>0</v>
      </c>
      <c r="AN10" s="59">
        <v>11500</v>
      </c>
      <c r="AO10" s="61"/>
      <c r="AP10" s="60">
        <f t="shared" si="7"/>
        <v>109200</v>
      </c>
    </row>
    <row r="11" spans="1:42" x14ac:dyDescent="0.35">
      <c r="A11" s="58" t="s">
        <v>18</v>
      </c>
      <c r="B11" s="59">
        <v>0</v>
      </c>
      <c r="C11" s="59">
        <v>0</v>
      </c>
      <c r="D11" s="59">
        <v>0</v>
      </c>
      <c r="E11" s="59">
        <v>0</v>
      </c>
      <c r="F11" s="59">
        <v>0</v>
      </c>
      <c r="G11" s="59">
        <v>33062.186000000002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60">
        <f t="shared" si="8"/>
        <v>33062.186000000002</v>
      </c>
      <c r="O11" s="58" t="s">
        <v>18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60">
        <f t="shared" si="5"/>
        <v>0</v>
      </c>
      <c r="AC11" s="58" t="s">
        <v>18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61"/>
      <c r="AP11" s="60">
        <f t="shared" si="7"/>
        <v>0</v>
      </c>
    </row>
    <row r="12" spans="1:42" x14ac:dyDescent="0.35">
      <c r="A12" s="58" t="s">
        <v>21</v>
      </c>
      <c r="B12" s="59">
        <v>268069.73499999999</v>
      </c>
      <c r="C12" s="59">
        <v>157491.853</v>
      </c>
      <c r="D12" s="59">
        <v>266517.72900000005</v>
      </c>
      <c r="E12" s="59">
        <v>141862.342</v>
      </c>
      <c r="F12" s="59">
        <v>136738.61900000001</v>
      </c>
      <c r="G12" s="59">
        <v>171116.11599999998</v>
      </c>
      <c r="H12" s="59">
        <v>146048.54500000001</v>
      </c>
      <c r="I12" s="59">
        <v>160984.37299999996</v>
      </c>
      <c r="J12" s="59">
        <v>108614.66400000002</v>
      </c>
      <c r="K12" s="59">
        <v>0</v>
      </c>
      <c r="L12" s="59">
        <v>45645.214</v>
      </c>
      <c r="M12" s="59">
        <v>327353.5</v>
      </c>
      <c r="N12" s="60">
        <f t="shared" si="8"/>
        <v>1930442.6899999997</v>
      </c>
      <c r="O12" s="58" t="s">
        <v>21</v>
      </c>
      <c r="P12" s="59">
        <v>79933</v>
      </c>
      <c r="Q12" s="59">
        <v>124567</v>
      </c>
      <c r="R12" s="59">
        <v>339942</v>
      </c>
      <c r="S12" s="59">
        <v>128124</v>
      </c>
      <c r="T12" s="59">
        <v>233990</v>
      </c>
      <c r="U12" s="59">
        <v>207768</v>
      </c>
      <c r="V12" s="59">
        <v>310772</v>
      </c>
      <c r="W12" s="59">
        <v>152969</v>
      </c>
      <c r="X12" s="59">
        <v>238001</v>
      </c>
      <c r="Y12" s="59">
        <v>138849</v>
      </c>
      <c r="Z12" s="59">
        <v>133532</v>
      </c>
      <c r="AA12" s="59">
        <v>136911</v>
      </c>
      <c r="AB12" s="60">
        <f t="shared" si="5"/>
        <v>2225358</v>
      </c>
      <c r="AC12" s="58" t="s">
        <v>21</v>
      </c>
      <c r="AD12" s="59">
        <f>200110.912775529-127643</f>
        <v>72467.912775528996</v>
      </c>
      <c r="AE12" s="59">
        <v>98579.287365850527</v>
      </c>
      <c r="AF12" s="59">
        <v>288249.00462052569</v>
      </c>
      <c r="AG12" s="59">
        <v>159498.26261165738</v>
      </c>
      <c r="AH12" s="59">
        <v>196654.51701690126</v>
      </c>
      <c r="AI12" s="59">
        <v>300346.38977572136</v>
      </c>
      <c r="AJ12" s="59">
        <v>273127.27317653107</v>
      </c>
      <c r="AK12" s="59">
        <v>196654.51701690126</v>
      </c>
      <c r="AL12" s="59">
        <v>101171.58418482104</v>
      </c>
      <c r="AM12" s="59">
        <v>161226.46049097105</v>
      </c>
      <c r="AN12" s="59">
        <v>149561.12480560379</v>
      </c>
      <c r="AO12" s="61"/>
      <c r="AP12" s="60">
        <f t="shared" si="7"/>
        <v>1997536.3338410135</v>
      </c>
    </row>
    <row r="13" spans="1:42" x14ac:dyDescent="0.35">
      <c r="A13" s="43" t="s">
        <v>7</v>
      </c>
      <c r="B13" s="55">
        <f t="shared" ref="B13:M13" si="9">SUM(B14:B21)</f>
        <v>357602.57299999997</v>
      </c>
      <c r="C13" s="55">
        <f t="shared" si="9"/>
        <v>340973.04700000002</v>
      </c>
      <c r="D13" s="55">
        <f t="shared" si="9"/>
        <v>409678.29300000001</v>
      </c>
      <c r="E13" s="55">
        <f t="shared" si="9"/>
        <v>459636.04700000002</v>
      </c>
      <c r="F13" s="55">
        <f t="shared" si="9"/>
        <v>517294.79399999988</v>
      </c>
      <c r="G13" s="55">
        <f t="shared" si="9"/>
        <v>538103.71699999995</v>
      </c>
      <c r="H13" s="55">
        <f t="shared" si="9"/>
        <v>463075.21400000004</v>
      </c>
      <c r="I13" s="55">
        <f t="shared" si="9"/>
        <v>389417.05099999998</v>
      </c>
      <c r="J13" s="55">
        <f>SUM(J14:J21)</f>
        <v>248222.44</v>
      </c>
      <c r="K13" s="55">
        <f t="shared" si="9"/>
        <v>189806.538</v>
      </c>
      <c r="L13" s="55">
        <f t="shared" si="9"/>
        <v>71582.845000000001</v>
      </c>
      <c r="M13" s="55">
        <f t="shared" si="9"/>
        <v>239802.5</v>
      </c>
      <c r="N13" s="56">
        <f t="shared" si="8"/>
        <v>4225195.0590000004</v>
      </c>
      <c r="O13" s="43" t="s">
        <v>7</v>
      </c>
      <c r="P13" s="55">
        <f t="shared" ref="P13:AA13" si="10">SUM(P14:P21)</f>
        <v>360766</v>
      </c>
      <c r="Q13" s="55">
        <f t="shared" si="10"/>
        <v>294986</v>
      </c>
      <c r="R13" s="55">
        <f t="shared" si="10"/>
        <v>290409</v>
      </c>
      <c r="S13" s="55">
        <f t="shared" si="10"/>
        <v>494078</v>
      </c>
      <c r="T13" s="55">
        <f t="shared" si="10"/>
        <v>483157</v>
      </c>
      <c r="U13" s="55">
        <f t="shared" si="10"/>
        <v>444928</v>
      </c>
      <c r="V13" s="55">
        <f t="shared" si="10"/>
        <v>428398</v>
      </c>
      <c r="W13" s="55">
        <f t="shared" si="10"/>
        <v>382000</v>
      </c>
      <c r="X13" s="55">
        <f t="shared" si="10"/>
        <v>375745</v>
      </c>
      <c r="Y13" s="55">
        <f t="shared" si="10"/>
        <v>426418</v>
      </c>
      <c r="Z13" s="55">
        <f t="shared" si="10"/>
        <v>288627</v>
      </c>
      <c r="AA13" s="55">
        <f t="shared" si="10"/>
        <v>311286</v>
      </c>
      <c r="AB13" s="56">
        <f t="shared" si="5"/>
        <v>4580798</v>
      </c>
      <c r="AC13" s="43" t="s">
        <v>7</v>
      </c>
      <c r="AD13" s="55">
        <f>SUM(AD14:AD21)</f>
        <v>252056.63713174674</v>
      </c>
      <c r="AE13" s="55">
        <f>SUM(AE14:AE21)</f>
        <v>424024.45248278696</v>
      </c>
      <c r="AF13" s="55">
        <f>SUM(AF14:AF21)</f>
        <v>437965.90759495785</v>
      </c>
      <c r="AG13" s="55">
        <f>SUM(AG14:AG21)</f>
        <v>449341.91137564462</v>
      </c>
      <c r="AH13" s="55">
        <f t="shared" ref="AH13:AL13" si="11">SUM(AH14:AH21)</f>
        <v>484670.32290901995</v>
      </c>
      <c r="AI13" s="55">
        <f t="shared" si="11"/>
        <v>475057.86570999643</v>
      </c>
      <c r="AJ13" s="55">
        <f t="shared" si="11"/>
        <v>402080.70715465664</v>
      </c>
      <c r="AK13" s="55">
        <f t="shared" si="11"/>
        <v>363167.95379266015</v>
      </c>
      <c r="AL13" s="55">
        <f t="shared" si="11"/>
        <v>323904.03614213585</v>
      </c>
      <c r="AM13" s="55">
        <f>SUM(AM14:AM21)</f>
        <v>461373.81342613534</v>
      </c>
      <c r="AN13" s="55">
        <f>SUM(AN14:AN21)</f>
        <v>322114.57549313066</v>
      </c>
      <c r="AO13" s="57"/>
      <c r="AP13" s="56">
        <f t="shared" si="7"/>
        <v>4395758.1832128717</v>
      </c>
    </row>
    <row r="14" spans="1:42" x14ac:dyDescent="0.35">
      <c r="A14" s="58" t="s">
        <v>31</v>
      </c>
      <c r="B14" s="59">
        <v>0</v>
      </c>
      <c r="C14" s="59">
        <v>0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60">
        <f t="shared" si="8"/>
        <v>0</v>
      </c>
      <c r="O14" s="58" t="s">
        <v>31</v>
      </c>
      <c r="P14" s="59">
        <v>0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60">
        <f t="shared" si="5"/>
        <v>0</v>
      </c>
      <c r="AC14" s="58" t="s">
        <v>31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N14" s="59">
        <v>0</v>
      </c>
      <c r="AO14" s="61"/>
      <c r="AP14" s="60">
        <f t="shared" si="7"/>
        <v>0</v>
      </c>
    </row>
    <row r="15" spans="1:42" x14ac:dyDescent="0.35">
      <c r="A15" s="58" t="s">
        <v>30</v>
      </c>
      <c r="B15" s="59">
        <v>4094.5219999999999</v>
      </c>
      <c r="C15" s="59">
        <v>0</v>
      </c>
      <c r="D15" s="59">
        <v>4871.1450000000004</v>
      </c>
      <c r="E15" s="59">
        <v>0</v>
      </c>
      <c r="F15" s="59">
        <v>0</v>
      </c>
      <c r="G15" s="59">
        <v>4498.42</v>
      </c>
      <c r="H15" s="59">
        <v>0</v>
      </c>
      <c r="I15" s="59">
        <v>4037.4839999999999</v>
      </c>
      <c r="J15" s="59">
        <v>0</v>
      </c>
      <c r="K15" s="59">
        <v>0</v>
      </c>
      <c r="L15" s="59">
        <v>4584.7820000000002</v>
      </c>
      <c r="M15" s="59">
        <v>0</v>
      </c>
      <c r="N15" s="60">
        <f t="shared" si="8"/>
        <v>22086.352999999999</v>
      </c>
      <c r="O15" s="58" t="s">
        <v>30</v>
      </c>
      <c r="P15" s="59">
        <v>0</v>
      </c>
      <c r="Q15" s="59">
        <v>5000</v>
      </c>
      <c r="R15" s="59">
        <v>0</v>
      </c>
      <c r="S15" s="59">
        <v>5000</v>
      </c>
      <c r="T15" s="59">
        <v>0</v>
      </c>
      <c r="U15" s="59">
        <v>5000</v>
      </c>
      <c r="V15" s="59">
        <v>0</v>
      </c>
      <c r="W15" s="59">
        <v>5500</v>
      </c>
      <c r="X15" s="59">
        <v>0</v>
      </c>
      <c r="Y15" s="59">
        <v>0</v>
      </c>
      <c r="Z15" s="59">
        <v>5000</v>
      </c>
      <c r="AA15" s="59">
        <v>0</v>
      </c>
      <c r="AB15" s="60">
        <f t="shared" si="5"/>
        <v>25500</v>
      </c>
      <c r="AC15" s="58" t="s">
        <v>30</v>
      </c>
      <c r="AD15" s="59">
        <v>0</v>
      </c>
      <c r="AE15" s="59">
        <v>5000</v>
      </c>
      <c r="AF15" s="59">
        <v>0</v>
      </c>
      <c r="AG15" s="59">
        <v>5000</v>
      </c>
      <c r="AH15" s="59">
        <v>0</v>
      </c>
      <c r="AI15" s="59">
        <v>5000</v>
      </c>
      <c r="AJ15" s="59">
        <v>0</v>
      </c>
      <c r="AK15" s="59">
        <v>5500</v>
      </c>
      <c r="AL15" s="59">
        <v>0</v>
      </c>
      <c r="AM15" s="59">
        <v>0</v>
      </c>
      <c r="AN15" s="59">
        <v>5000</v>
      </c>
      <c r="AO15" s="61"/>
      <c r="AP15" s="60">
        <f t="shared" si="7"/>
        <v>25500</v>
      </c>
    </row>
    <row r="16" spans="1:42" x14ac:dyDescent="0.35">
      <c r="A16" s="58" t="s">
        <v>32</v>
      </c>
      <c r="B16" s="59">
        <v>233581.18</v>
      </c>
      <c r="C16" s="59">
        <v>212960.024</v>
      </c>
      <c r="D16" s="59">
        <v>243708.10600000003</v>
      </c>
      <c r="E16" s="59">
        <v>262022.481</v>
      </c>
      <c r="F16" s="59">
        <v>334216.42699999991</v>
      </c>
      <c r="G16" s="59">
        <v>242682.99299999999</v>
      </c>
      <c r="H16" s="59">
        <v>220946.897</v>
      </c>
      <c r="I16" s="59">
        <v>177350.33700000003</v>
      </c>
      <c r="J16" s="59">
        <v>175711.921</v>
      </c>
      <c r="K16" s="59">
        <v>152593.22100000002</v>
      </c>
      <c r="L16" s="59">
        <v>37156.114999999998</v>
      </c>
      <c r="M16" s="59">
        <v>100869.5</v>
      </c>
      <c r="N16" s="60">
        <f t="shared" si="8"/>
        <v>2393799.202</v>
      </c>
      <c r="O16" s="58" t="s">
        <v>32</v>
      </c>
      <c r="P16" s="59">
        <v>262116</v>
      </c>
      <c r="Q16" s="59">
        <v>138608</v>
      </c>
      <c r="R16" s="59">
        <v>149485</v>
      </c>
      <c r="S16" s="59">
        <v>234278</v>
      </c>
      <c r="T16" s="59">
        <v>258867</v>
      </c>
      <c r="U16" s="59">
        <v>261331</v>
      </c>
      <c r="V16" s="59">
        <v>257867</v>
      </c>
      <c r="W16" s="59">
        <v>165867</v>
      </c>
      <c r="X16" s="59">
        <v>230942</v>
      </c>
      <c r="Y16" s="59">
        <v>226377</v>
      </c>
      <c r="Z16" s="59">
        <v>121113</v>
      </c>
      <c r="AA16" s="59">
        <v>32331</v>
      </c>
      <c r="AB16" s="60">
        <f t="shared" si="5"/>
        <v>2339182</v>
      </c>
      <c r="AC16" s="58" t="s">
        <v>32</v>
      </c>
      <c r="AD16" s="59">
        <f>98206.5141559694-(102115/2)</f>
        <v>47149.014155969402</v>
      </c>
      <c r="AE16" s="59">
        <v>121134.61569689358</v>
      </c>
      <c r="AF16" s="59">
        <v>207055.11367282353</v>
      </c>
      <c r="AG16" s="59">
        <v>256781.68127389692</v>
      </c>
      <c r="AH16" s="59">
        <v>308688.22105943004</v>
      </c>
      <c r="AI16" s="59">
        <v>340670.78620936238</v>
      </c>
      <c r="AJ16" s="59">
        <v>265648.44920149364</v>
      </c>
      <c r="AK16" s="59">
        <v>165389.21435058766</v>
      </c>
      <c r="AL16" s="59">
        <v>164929.57371918162</v>
      </c>
      <c r="AM16" s="59">
        <v>205018.04918956896</v>
      </c>
      <c r="AN16" s="59">
        <v>116699.08827568332</v>
      </c>
      <c r="AO16" s="61"/>
      <c r="AP16" s="60">
        <f t="shared" si="7"/>
        <v>2199163.8068048907</v>
      </c>
    </row>
    <row r="17" spans="1:42" x14ac:dyDescent="0.35">
      <c r="A17" s="58" t="s">
        <v>38</v>
      </c>
      <c r="B17" s="59">
        <v>0</v>
      </c>
      <c r="C17" s="59">
        <v>0</v>
      </c>
      <c r="D17" s="59">
        <v>36</v>
      </c>
      <c r="E17" s="59">
        <v>0</v>
      </c>
      <c r="F17" s="59">
        <v>0</v>
      </c>
      <c r="G17" s="59">
        <v>36</v>
      </c>
      <c r="H17" s="59">
        <v>0</v>
      </c>
      <c r="I17" s="59">
        <v>36</v>
      </c>
      <c r="J17" s="59">
        <v>0</v>
      </c>
      <c r="K17" s="59">
        <v>0</v>
      </c>
      <c r="L17" s="59">
        <v>0</v>
      </c>
      <c r="M17" s="59">
        <v>36</v>
      </c>
      <c r="N17" s="60">
        <f t="shared" si="8"/>
        <v>144</v>
      </c>
      <c r="O17" s="58" t="s">
        <v>38</v>
      </c>
      <c r="P17" s="59">
        <v>0</v>
      </c>
      <c r="Q17" s="59">
        <v>0</v>
      </c>
      <c r="R17" s="59">
        <v>36</v>
      </c>
      <c r="S17" s="59">
        <v>0</v>
      </c>
      <c r="T17" s="59">
        <v>0</v>
      </c>
      <c r="U17" s="59">
        <v>36</v>
      </c>
      <c r="V17" s="59">
        <v>0</v>
      </c>
      <c r="W17" s="59">
        <v>0</v>
      </c>
      <c r="X17" s="59">
        <v>36</v>
      </c>
      <c r="Y17" s="59">
        <v>0</v>
      </c>
      <c r="Z17" s="59">
        <v>0</v>
      </c>
      <c r="AA17" s="59">
        <v>36</v>
      </c>
      <c r="AB17" s="60">
        <f t="shared" si="5"/>
        <v>144</v>
      </c>
      <c r="AC17" s="58" t="s">
        <v>38</v>
      </c>
      <c r="AD17" s="59">
        <v>0</v>
      </c>
      <c r="AE17" s="59">
        <v>0</v>
      </c>
      <c r="AF17" s="59">
        <v>36</v>
      </c>
      <c r="AG17" s="59">
        <v>0</v>
      </c>
      <c r="AH17" s="59">
        <v>0</v>
      </c>
      <c r="AI17" s="59">
        <v>36</v>
      </c>
      <c r="AJ17" s="59">
        <v>0</v>
      </c>
      <c r="AK17" s="59">
        <v>0</v>
      </c>
      <c r="AL17" s="59">
        <v>36</v>
      </c>
      <c r="AM17" s="59">
        <v>0</v>
      </c>
      <c r="AN17" s="59">
        <v>0</v>
      </c>
      <c r="AO17" s="61"/>
      <c r="AP17" s="60">
        <f t="shared" si="7"/>
        <v>108</v>
      </c>
    </row>
    <row r="18" spans="1:42" x14ac:dyDescent="0.35">
      <c r="A18" s="58" t="s">
        <v>36</v>
      </c>
      <c r="B18" s="59">
        <v>53702.593000000001</v>
      </c>
      <c r="C18" s="59">
        <v>8329.2209999999995</v>
      </c>
      <c r="D18" s="59">
        <v>52185.406000000003</v>
      </c>
      <c r="E18" s="59">
        <v>37499.315000000002</v>
      </c>
      <c r="F18" s="59">
        <v>13540.79</v>
      </c>
      <c r="G18" s="59">
        <v>8515.5499999999993</v>
      </c>
      <c r="H18" s="59">
        <v>13540.51</v>
      </c>
      <c r="I18" s="59">
        <v>24474.291000000001</v>
      </c>
      <c r="J18" s="59">
        <v>0</v>
      </c>
      <c r="K18" s="59">
        <v>20405.503000000001</v>
      </c>
      <c r="L18" s="59">
        <v>23719.347999999998</v>
      </c>
      <c r="M18" s="59">
        <v>31050</v>
      </c>
      <c r="N18" s="60">
        <f t="shared" si="8"/>
        <v>286962.527</v>
      </c>
      <c r="O18" s="58" t="s">
        <v>36</v>
      </c>
      <c r="P18" s="59">
        <v>0</v>
      </c>
      <c r="Q18" s="59">
        <v>43584</v>
      </c>
      <c r="R18" s="59">
        <v>36142</v>
      </c>
      <c r="S18" s="59">
        <v>15642</v>
      </c>
      <c r="T18" s="59">
        <v>59242</v>
      </c>
      <c r="U18" s="59">
        <v>15642</v>
      </c>
      <c r="V18" s="59">
        <v>15642</v>
      </c>
      <c r="W18" s="59">
        <v>33342</v>
      </c>
      <c r="X18" s="59">
        <v>23142</v>
      </c>
      <c r="Y18" s="59">
        <v>26642</v>
      </c>
      <c r="Z18" s="59">
        <v>15642</v>
      </c>
      <c r="AA18" s="59">
        <v>33342</v>
      </c>
      <c r="AB18" s="60">
        <f t="shared" si="5"/>
        <v>318004</v>
      </c>
      <c r="AC18" s="58" t="s">
        <v>36</v>
      </c>
      <c r="AD18" s="59">
        <v>20000</v>
      </c>
      <c r="AE18" s="59">
        <v>35300</v>
      </c>
      <c r="AF18" s="59">
        <v>30500</v>
      </c>
      <c r="AG18" s="59">
        <v>36000</v>
      </c>
      <c r="AH18" s="59">
        <v>18600</v>
      </c>
      <c r="AI18" s="59">
        <v>10000</v>
      </c>
      <c r="AJ18" s="59">
        <v>10000</v>
      </c>
      <c r="AK18" s="59">
        <v>27700</v>
      </c>
      <c r="AL18" s="59">
        <v>38000</v>
      </c>
      <c r="AM18" s="59">
        <v>21000</v>
      </c>
      <c r="AN18" s="59">
        <v>30500</v>
      </c>
      <c r="AO18" s="61"/>
      <c r="AP18" s="60">
        <f t="shared" si="7"/>
        <v>277600</v>
      </c>
    </row>
    <row r="19" spans="1:42" x14ac:dyDescent="0.35">
      <c r="A19" s="58" t="s">
        <v>34</v>
      </c>
      <c r="B19" s="59">
        <v>13503.428</v>
      </c>
      <c r="C19" s="59">
        <v>34067.536999999997</v>
      </c>
      <c r="D19" s="59">
        <v>25746.05</v>
      </c>
      <c r="E19" s="59">
        <v>30322.133000000002</v>
      </c>
      <c r="F19" s="59">
        <v>31573.723000000002</v>
      </c>
      <c r="G19" s="59">
        <v>18247.837</v>
      </c>
      <c r="H19" s="59">
        <v>7164.1980000000003</v>
      </c>
      <c r="I19" s="59">
        <v>20147.282999999999</v>
      </c>
      <c r="J19" s="59">
        <v>23782.661</v>
      </c>
      <c r="K19" s="59">
        <v>16807.813999999998</v>
      </c>
      <c r="L19" s="59">
        <v>4985.2610000000004</v>
      </c>
      <c r="M19" s="59">
        <v>27738</v>
      </c>
      <c r="N19" s="60">
        <f t="shared" si="8"/>
        <v>254085.92499999999</v>
      </c>
      <c r="O19" s="58" t="s">
        <v>34</v>
      </c>
      <c r="P19" s="59">
        <v>30000</v>
      </c>
      <c r="Q19" s="59">
        <v>28300</v>
      </c>
      <c r="R19" s="59">
        <v>23700</v>
      </c>
      <c r="S19" s="59">
        <v>50000</v>
      </c>
      <c r="T19" s="59">
        <v>15500</v>
      </c>
      <c r="U19" s="59">
        <v>20000</v>
      </c>
      <c r="V19" s="59">
        <v>20000</v>
      </c>
      <c r="W19" s="59">
        <v>19200</v>
      </c>
      <c r="X19" s="59">
        <v>10000</v>
      </c>
      <c r="Y19" s="59">
        <v>31000</v>
      </c>
      <c r="Z19" s="59">
        <v>0</v>
      </c>
      <c r="AA19" s="59">
        <v>35500</v>
      </c>
      <c r="AB19" s="60">
        <f t="shared" si="5"/>
        <v>283200</v>
      </c>
      <c r="AC19" s="58" t="s">
        <v>34</v>
      </c>
      <c r="AD19" s="59">
        <v>30000</v>
      </c>
      <c r="AE19" s="59">
        <v>28300</v>
      </c>
      <c r="AF19" s="59">
        <v>23700</v>
      </c>
      <c r="AG19" s="59">
        <v>30000</v>
      </c>
      <c r="AH19" s="59">
        <v>35500</v>
      </c>
      <c r="AI19" s="59">
        <v>20000</v>
      </c>
      <c r="AJ19" s="59">
        <v>20000</v>
      </c>
      <c r="AK19" s="59">
        <v>19200</v>
      </c>
      <c r="AL19" s="59">
        <v>10000</v>
      </c>
      <c r="AM19" s="59">
        <v>31000</v>
      </c>
      <c r="AN19" s="59">
        <v>0</v>
      </c>
      <c r="AO19" s="61"/>
      <c r="AP19" s="60">
        <f t="shared" si="7"/>
        <v>247700</v>
      </c>
    </row>
    <row r="20" spans="1:42" x14ac:dyDescent="0.35">
      <c r="A20" s="58" t="s">
        <v>27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60">
        <f t="shared" si="8"/>
        <v>0</v>
      </c>
      <c r="O20" s="58" t="s">
        <v>27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60">
        <f t="shared" si="5"/>
        <v>0</v>
      </c>
      <c r="AC20" s="58" t="s">
        <v>27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61"/>
      <c r="AP20" s="60">
        <f t="shared" si="7"/>
        <v>0</v>
      </c>
    </row>
    <row r="21" spans="1:42" x14ac:dyDescent="0.35">
      <c r="A21" s="58" t="s">
        <v>28</v>
      </c>
      <c r="B21" s="59">
        <v>52720.850000000006</v>
      </c>
      <c r="C21" s="59">
        <v>85616.264999999985</v>
      </c>
      <c r="D21" s="59">
        <v>83131.585999999996</v>
      </c>
      <c r="E21" s="59">
        <v>129792.11800000002</v>
      </c>
      <c r="F21" s="59">
        <v>137963.85399999999</v>
      </c>
      <c r="G21" s="59">
        <v>264122.91700000002</v>
      </c>
      <c r="H21" s="59">
        <v>221423.609</v>
      </c>
      <c r="I21" s="59">
        <v>163371.65599999999</v>
      </c>
      <c r="J21" s="59">
        <v>48727.858</v>
      </c>
      <c r="K21" s="59">
        <v>0</v>
      </c>
      <c r="L21" s="59">
        <v>1137.3389999999999</v>
      </c>
      <c r="M21" s="59">
        <v>80109</v>
      </c>
      <c r="N21" s="60">
        <f t="shared" si="8"/>
        <v>1268117.0519999999</v>
      </c>
      <c r="O21" s="58" t="s">
        <v>28</v>
      </c>
      <c r="P21" s="59">
        <v>68650</v>
      </c>
      <c r="Q21" s="59">
        <v>79494</v>
      </c>
      <c r="R21" s="59">
        <v>81046</v>
      </c>
      <c r="S21" s="59">
        <v>189158</v>
      </c>
      <c r="T21" s="59">
        <v>149548</v>
      </c>
      <c r="U21" s="59">
        <v>142919</v>
      </c>
      <c r="V21" s="59">
        <v>134889</v>
      </c>
      <c r="W21" s="59">
        <v>158091</v>
      </c>
      <c r="X21" s="59">
        <v>111625</v>
      </c>
      <c r="Y21" s="59">
        <v>142399</v>
      </c>
      <c r="Z21" s="59">
        <v>146872</v>
      </c>
      <c r="AA21" s="59">
        <v>210077</v>
      </c>
      <c r="AB21" s="60">
        <f t="shared" si="5"/>
        <v>1614768</v>
      </c>
      <c r="AC21" s="58" t="s">
        <v>28</v>
      </c>
      <c r="AD21" s="59">
        <f>152781.789642444-(102115/2)+(319100/6)</f>
        <v>154907.62297577734</v>
      </c>
      <c r="AE21" s="59">
        <f>181106.50345256+(319100/6)</f>
        <v>234289.83678589333</v>
      </c>
      <c r="AF21" s="59">
        <f>123491.460588801+(319100/6)</f>
        <v>176674.79392213433</v>
      </c>
      <c r="AG21" s="59">
        <v>121560.2301017477</v>
      </c>
      <c r="AH21" s="59">
        <v>121882.10184958992</v>
      </c>
      <c r="AI21" s="59">
        <v>99351.079500634034</v>
      </c>
      <c r="AJ21" s="59">
        <v>106432.25795316303</v>
      </c>
      <c r="AK21" s="59">
        <v>145378.73944207249</v>
      </c>
      <c r="AL21" s="59">
        <v>110938.46242295421</v>
      </c>
      <c r="AM21" s="59">
        <f>151172.430903233+(319100/6)</f>
        <v>204355.76423656635</v>
      </c>
      <c r="AN21" s="59">
        <f>116732.153884114+(319100/6)</f>
        <v>169915.48721744734</v>
      </c>
      <c r="AO21" s="61"/>
      <c r="AP21" s="60">
        <f t="shared" si="7"/>
        <v>1645686.37640798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00C4AC-EA98-4192-8430-F335CAFD0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9E2466-914E-4181-98FF-335E5D63C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0D23D8-15DF-4F12-A141-4407B77E98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Region</vt:lpstr>
      <vt:lpstr>Country</vt:lpstr>
      <vt:lpstr>Grade</vt:lpstr>
      <vt:lpstr>Rail Billings - Nutrien</vt:lpstr>
      <vt:lpstr>Country!Print_Area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2019-12-05T20:27:44Z</dcterms:created>
  <dcterms:modified xsi:type="dcterms:W3CDTF">2022-06-28T16:19:34Z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