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meesam_ali_nutrien_com/Documents/Dev/nutrien-sandbox/canpotex/Data/2020/"/>
    </mc:Choice>
  </mc:AlternateContent>
  <xr:revisionPtr revIDLastSave="1" documentId="13_ncr:1_{C452E21B-32D6-4D7D-82DB-1A2166F8CEF3}" xr6:coauthVersionLast="47" xr6:coauthVersionMax="47" xr10:uidLastSave="{5220B941-66C4-5840-82E0-3ADC4670C37F}"/>
  <bookViews>
    <workbookView xWindow="0" yWindow="0" windowWidth="25600" windowHeight="15840" tabRatio="959" activeTab="1" xr2:uid="{00000000-000D-0000-FFFF-FFFF00000000}"/>
  </bookViews>
  <sheets>
    <sheet name="Var Rpt (Q1)-CHIN" sheetId="57" state="hidden" r:id="rId1"/>
    <sheet name="Region" sheetId="2" r:id="rId2"/>
    <sheet name="Country" sheetId="14" r:id="rId3"/>
    <sheet name="Grade" sheetId="4" r:id="rId4"/>
    <sheet name="Region (2 yr)" sheetId="53" state="hidden" r:id="rId5"/>
    <sheet name="Country (2 yr)" sheetId="54" state="hidden" r:id="rId6"/>
    <sheet name="Grade (2 yr)" sheetId="55" state="hidden" r:id="rId7"/>
    <sheet name="Rail Billings - Nutrien" sheetId="15" r:id="rId8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2">Country!$A$1:$W$12</definedName>
    <definedName name="_xlnm.Print_Area" localSheetId="5">'Country (2 yr)'!$A$1:$U$25</definedName>
    <definedName name="_xlnm.Print_Area" localSheetId="3">Grade!$A$1:$U$24</definedName>
    <definedName name="_xlnm.Print_Area" localSheetId="1">Region!$A$1:$W$37</definedName>
    <definedName name="_xlnm.Print_Area" localSheetId="4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5" l="1"/>
  <c r="M23" i="15"/>
  <c r="J23" i="15"/>
  <c r="N23" i="15" s="1"/>
  <c r="G23" i="15"/>
  <c r="D23" i="15"/>
  <c r="M30" i="15"/>
  <c r="G30" i="15"/>
  <c r="M27" i="15"/>
  <c r="L27" i="15"/>
  <c r="K27" i="15"/>
  <c r="M31" i="15" s="1"/>
  <c r="J27" i="15"/>
  <c r="J31" i="15" s="1"/>
  <c r="I27" i="15"/>
  <c r="H27" i="15"/>
  <c r="G27" i="15"/>
  <c r="F27" i="15"/>
  <c r="E27" i="15"/>
  <c r="G31" i="15" s="1"/>
  <c r="D27" i="15"/>
  <c r="C27" i="15"/>
  <c r="B27" i="15"/>
  <c r="D31" i="15" s="1"/>
  <c r="N31" i="15" s="1"/>
  <c r="M26" i="15"/>
  <c r="L26" i="15"/>
  <c r="K26" i="15"/>
  <c r="J26" i="15"/>
  <c r="I26" i="15"/>
  <c r="H26" i="15"/>
  <c r="J30" i="15" s="1"/>
  <c r="G26" i="15"/>
  <c r="F26" i="15"/>
  <c r="E26" i="15"/>
  <c r="D26" i="15"/>
  <c r="C26" i="15"/>
  <c r="B26" i="15"/>
  <c r="D30" i="15" s="1"/>
  <c r="N30" i="15" s="1"/>
  <c r="M25" i="15"/>
  <c r="L25" i="15"/>
  <c r="K25" i="15"/>
  <c r="M29" i="15" s="1"/>
  <c r="J25" i="15"/>
  <c r="I25" i="15"/>
  <c r="H25" i="15"/>
  <c r="J29" i="15" s="1"/>
  <c r="G25" i="15"/>
  <c r="F25" i="15"/>
  <c r="E25" i="15"/>
  <c r="G29" i="15" s="1"/>
  <c r="D25" i="15"/>
  <c r="C25" i="15"/>
  <c r="D29" i="15" s="1"/>
  <c r="N29" i="15" s="1"/>
  <c r="B25" i="15"/>
  <c r="AB30" i="15"/>
  <c r="AB31" i="15"/>
  <c r="AB29" i="15"/>
  <c r="AA31" i="15"/>
  <c r="AA30" i="15"/>
  <c r="AA29" i="15"/>
  <c r="X31" i="15"/>
  <c r="X30" i="15"/>
  <c r="X29" i="15"/>
  <c r="U31" i="15"/>
  <c r="U30" i="15"/>
  <c r="U29" i="15"/>
  <c r="R30" i="15"/>
  <c r="R31" i="15"/>
  <c r="R29" i="15"/>
  <c r="Q25" i="15"/>
  <c r="R25" i="15"/>
  <c r="S25" i="15"/>
  <c r="T25" i="15"/>
  <c r="U25" i="15"/>
  <c r="V25" i="15"/>
  <c r="W25" i="15"/>
  <c r="X25" i="15"/>
  <c r="Y25" i="15"/>
  <c r="Z25" i="15"/>
  <c r="AA25" i="15"/>
  <c r="Q26" i="15"/>
  <c r="R26" i="15"/>
  <c r="S26" i="15"/>
  <c r="T26" i="15"/>
  <c r="U26" i="15"/>
  <c r="V26" i="15"/>
  <c r="W26" i="15"/>
  <c r="X26" i="15"/>
  <c r="Y26" i="15"/>
  <c r="Z26" i="15"/>
  <c r="AA26" i="15"/>
  <c r="Q27" i="15"/>
  <c r="R27" i="15"/>
  <c r="S27" i="15"/>
  <c r="T27" i="15"/>
  <c r="U27" i="15"/>
  <c r="V27" i="15"/>
  <c r="W27" i="15"/>
  <c r="X27" i="15"/>
  <c r="Y27" i="15"/>
  <c r="Z27" i="15"/>
  <c r="AA27" i="15"/>
  <c r="P27" i="15"/>
  <c r="P26" i="15"/>
  <c r="P25" i="15"/>
  <c r="AI23" i="15"/>
  <c r="AF23" i="15"/>
  <c r="AB25" i="15"/>
  <c r="AB23" i="15"/>
  <c r="AA23" i="15"/>
  <c r="X23" i="15"/>
  <c r="U23" i="15"/>
  <c r="R23" i="15"/>
  <c r="C5" i="15" l="1"/>
  <c r="C6" i="15"/>
  <c r="C13" i="15"/>
  <c r="AH13" i="15"/>
  <c r="AH6" i="15"/>
  <c r="AJ13" i="15"/>
  <c r="AI13" i="15"/>
  <c r="AG13" i="15"/>
  <c r="AF13" i="15"/>
  <c r="AI6" i="15"/>
  <c r="AJ6" i="15"/>
  <c r="AJ5" i="15"/>
  <c r="AK6" i="15"/>
  <c r="AK5" i="15"/>
  <c r="AL6" i="15"/>
  <c r="AM6" i="15"/>
  <c r="AN6" i="15"/>
  <c r="AO6" i="15"/>
  <c r="AG6" i="15"/>
  <c r="AF6" i="15"/>
  <c r="AE6" i="15"/>
  <c r="AD6" i="15"/>
  <c r="R6" i="15"/>
  <c r="Q6" i="15"/>
  <c r="P6" i="15"/>
  <c r="AE13" i="15"/>
  <c r="AD13" i="15"/>
  <c r="AD5" i="15"/>
  <c r="AL5" i="15"/>
  <c r="AK13" i="15"/>
  <c r="AL13" i="15"/>
  <c r="AM13" i="15"/>
  <c r="AM5" i="15"/>
  <c r="AN13" i="15"/>
  <c r="AN5" i="15"/>
  <c r="AO13" i="15"/>
  <c r="AO5" i="15"/>
  <c r="E42" i="57"/>
  <c r="D42" i="57"/>
  <c r="F42" i="57"/>
  <c r="AA13" i="15"/>
  <c r="AB12" i="15"/>
  <c r="AB11" i="15"/>
  <c r="AB10" i="15"/>
  <c r="AB9" i="15"/>
  <c r="AB8" i="15"/>
  <c r="AB7" i="15"/>
  <c r="S6" i="15"/>
  <c r="T6" i="15"/>
  <c r="U6" i="15"/>
  <c r="V6" i="15"/>
  <c r="W6" i="15"/>
  <c r="X6" i="15"/>
  <c r="Y6" i="15"/>
  <c r="Z6" i="15"/>
  <c r="AA6" i="15"/>
  <c r="B13" i="15"/>
  <c r="D6" i="15"/>
  <c r="E6" i="15"/>
  <c r="F6" i="15"/>
  <c r="G6" i="15"/>
  <c r="N6" i="15"/>
  <c r="H6" i="15"/>
  <c r="I6" i="15"/>
  <c r="J6" i="15"/>
  <c r="K6" i="15"/>
  <c r="L6" i="15"/>
  <c r="M6" i="15"/>
  <c r="B6" i="15"/>
  <c r="N9" i="15"/>
  <c r="N12" i="15"/>
  <c r="N7" i="15"/>
  <c r="N8" i="15"/>
  <c r="N10" i="15"/>
  <c r="J13" i="15"/>
  <c r="B48" i="55"/>
  <c r="D15" i="54"/>
  <c r="D39" i="53"/>
  <c r="R2" i="55"/>
  <c r="P2" i="55"/>
  <c r="N2" i="55"/>
  <c r="L2" i="55"/>
  <c r="J2" i="55"/>
  <c r="H2" i="55"/>
  <c r="F2" i="55"/>
  <c r="D2" i="55"/>
  <c r="B2" i="55"/>
  <c r="T2" i="54"/>
  <c r="R2" i="54"/>
  <c r="P2" i="54"/>
  <c r="N2" i="54"/>
  <c r="L2" i="54"/>
  <c r="J2" i="54"/>
  <c r="H2" i="54"/>
  <c r="F2" i="54"/>
  <c r="D2" i="54"/>
  <c r="T2" i="53"/>
  <c r="R2" i="53"/>
  <c r="P2" i="53"/>
  <c r="N2" i="53"/>
  <c r="L2" i="53"/>
  <c r="J2" i="53"/>
  <c r="H2" i="53"/>
  <c r="F2" i="53"/>
  <c r="D2" i="53"/>
  <c r="O1" i="15"/>
  <c r="AC1" i="15"/>
  <c r="AP21" i="15"/>
  <c r="AP20" i="15"/>
  <c r="AP18" i="15"/>
  <c r="AP17" i="15"/>
  <c r="AP16" i="15"/>
  <c r="AP14" i="15"/>
  <c r="AP19" i="15"/>
  <c r="AP10" i="15"/>
  <c r="AP8" i="15"/>
  <c r="AP7" i="15"/>
  <c r="AP9" i="15"/>
  <c r="AP15" i="15"/>
  <c r="AP11" i="15"/>
  <c r="AP12" i="15"/>
  <c r="Z13" i="15"/>
  <c r="Y13" i="15"/>
  <c r="Y5" i="15"/>
  <c r="X13" i="15"/>
  <c r="X5" i="15"/>
  <c r="W13" i="15"/>
  <c r="V13" i="15"/>
  <c r="U13" i="15"/>
  <c r="T13" i="15"/>
  <c r="S13" i="15"/>
  <c r="R13" i="15"/>
  <c r="R5" i="15"/>
  <c r="Q13" i="15"/>
  <c r="Q5" i="15"/>
  <c r="P13" i="15"/>
  <c r="M13" i="15"/>
  <c r="L13" i="15"/>
  <c r="L5" i="15"/>
  <c r="K13" i="15"/>
  <c r="I13" i="15"/>
  <c r="H13" i="15"/>
  <c r="H5" i="15"/>
  <c r="G13" i="15"/>
  <c r="G5" i="15"/>
  <c r="F13" i="15"/>
  <c r="F5" i="15"/>
  <c r="E13" i="15"/>
  <c r="E5" i="15"/>
  <c r="D13" i="15"/>
  <c r="N21" i="15"/>
  <c r="N20" i="15"/>
  <c r="N18" i="15"/>
  <c r="N17" i="15"/>
  <c r="N16" i="15"/>
  <c r="N15" i="15"/>
  <c r="N14" i="15"/>
  <c r="N19" i="15"/>
  <c r="N11" i="15"/>
  <c r="AF5" i="15"/>
  <c r="I5" i="15"/>
  <c r="D5" i="15"/>
  <c r="M5" i="15"/>
  <c r="W5" i="15"/>
  <c r="AH5" i="15"/>
  <c r="AE5" i="15"/>
  <c r="B5" i="15"/>
  <c r="AI5" i="15"/>
  <c r="Z5" i="15"/>
  <c r="U5" i="15"/>
  <c r="AP6" i="15"/>
  <c r="AA5" i="15"/>
  <c r="AP13" i="15"/>
  <c r="V5" i="15"/>
  <c r="P5" i="15"/>
  <c r="J5" i="15"/>
  <c r="T5" i="15"/>
  <c r="AG5" i="15"/>
  <c r="K5" i="15"/>
  <c r="AB6" i="15"/>
  <c r="D3" i="57"/>
  <c r="G3" i="57"/>
  <c r="N13" i="15"/>
  <c r="S5" i="15"/>
  <c r="AB5" i="15"/>
  <c r="AB13" i="15"/>
  <c r="AP5" i="15"/>
  <c r="N5" i="15"/>
  <c r="B18" i="57"/>
  <c r="B32" i="57"/>
  <c r="B41" i="57"/>
  <c r="B24" i="57"/>
  <c r="B13" i="57"/>
  <c r="B40" i="57"/>
  <c r="B19" i="57"/>
  <c r="B45" i="57"/>
  <c r="B33" i="57"/>
  <c r="B25" i="57"/>
  <c r="B39" i="57"/>
  <c r="B14" i="57"/>
  <c r="B23" i="57"/>
  <c r="D11" i="57"/>
  <c r="E32" i="57"/>
  <c r="B29" i="57"/>
  <c r="B17" i="57"/>
  <c r="B9" i="57"/>
  <c r="B34" i="57"/>
  <c r="K9" i="54"/>
  <c r="B30" i="57"/>
  <c r="U16" i="53"/>
  <c r="E22" i="54"/>
  <c r="K7" i="53"/>
  <c r="E11" i="54"/>
  <c r="G12" i="53"/>
  <c r="D9" i="57"/>
  <c r="B15" i="57"/>
  <c r="B16" i="57"/>
  <c r="B28" i="57"/>
  <c r="S8" i="55"/>
  <c r="G16" i="55"/>
  <c r="I9" i="53"/>
  <c r="B31" i="57"/>
  <c r="C43" i="55"/>
  <c r="I6" i="53"/>
  <c r="B22" i="57"/>
  <c r="B10" i="57"/>
  <c r="C37" i="55"/>
  <c r="G8" i="55"/>
  <c r="K18" i="55"/>
  <c r="G33" i="55"/>
  <c r="U5" i="53"/>
  <c r="E15" i="53"/>
  <c r="I41" i="55"/>
  <c r="P43" i="55"/>
  <c r="P5" i="55"/>
  <c r="J5" i="54"/>
  <c r="P11" i="53"/>
  <c r="Q11" i="53" s="1"/>
  <c r="C79" i="55"/>
  <c r="D19" i="54"/>
  <c r="R18" i="53"/>
  <c r="F39" i="55"/>
  <c r="B20" i="57"/>
  <c r="D12" i="53"/>
  <c r="R32" i="55"/>
  <c r="J30" i="55"/>
  <c r="L30" i="55" s="1"/>
  <c r="N30" i="55" s="1"/>
  <c r="C73" i="55"/>
  <c r="H9" i="55"/>
  <c r="C13" i="55"/>
  <c r="N14" i="55"/>
  <c r="R7" i="55"/>
  <c r="L9" i="54"/>
  <c r="C53" i="55"/>
  <c r="T12" i="54"/>
  <c r="D19" i="55"/>
  <c r="D16" i="53"/>
  <c r="L36" i="55"/>
  <c r="M36" i="55" s="1"/>
  <c r="K33" i="55"/>
  <c r="C38" i="55"/>
  <c r="M7" i="53"/>
  <c r="F10" i="55"/>
  <c r="I11" i="53"/>
  <c r="I4" i="55"/>
  <c r="I16" i="53"/>
  <c r="D45" i="55"/>
  <c r="B13" i="55"/>
  <c r="I25" i="55"/>
  <c r="R45" i="55"/>
  <c r="D16" i="57"/>
  <c r="I27" i="55"/>
  <c r="B59" i="55"/>
  <c r="F10" i="54"/>
  <c r="P9" i="54"/>
  <c r="Q9" i="54" s="1"/>
  <c r="F13" i="53"/>
  <c r="D10" i="55"/>
  <c r="B45" i="55"/>
  <c r="N5" i="53"/>
  <c r="B60" i="55"/>
  <c r="G5" i="53"/>
  <c r="I23" i="55"/>
  <c r="K12" i="54"/>
  <c r="I40" i="55"/>
  <c r="K17" i="53"/>
  <c r="B79" i="55"/>
  <c r="R43" i="55"/>
  <c r="M18" i="53"/>
  <c r="N43" i="55"/>
  <c r="O43" i="55" s="1"/>
  <c r="B18" i="55"/>
  <c r="P6" i="53"/>
  <c r="D7" i="54"/>
  <c r="T6" i="54"/>
  <c r="S11" i="55"/>
  <c r="D51" i="53"/>
  <c r="D24" i="54"/>
  <c r="R31" i="55"/>
  <c r="T6" i="53"/>
  <c r="F4" i="53"/>
  <c r="B5" i="55"/>
  <c r="B64" i="55"/>
  <c r="E14" i="57"/>
  <c r="U13" i="53"/>
  <c r="S23" i="55"/>
  <c r="K5" i="53"/>
  <c r="B38" i="57"/>
  <c r="B12" i="55"/>
  <c r="I8" i="54"/>
  <c r="E36" i="55"/>
  <c r="P6" i="54"/>
  <c r="B65" i="55"/>
  <c r="P13" i="55"/>
  <c r="Q13" i="55" s="1"/>
  <c r="D31" i="55"/>
  <c r="E45" i="55"/>
  <c r="C39" i="55"/>
  <c r="B56" i="55"/>
  <c r="K16" i="53"/>
  <c r="S15" i="55"/>
  <c r="T18" i="53"/>
  <c r="I7" i="53"/>
  <c r="D23" i="54"/>
  <c r="E48" i="53"/>
  <c r="F19" i="53"/>
  <c r="F25" i="55"/>
  <c r="H44" i="55"/>
  <c r="C88" i="55"/>
  <c r="U5" i="54"/>
  <c r="K20" i="55"/>
  <c r="P38" i="55"/>
  <c r="Q38" i="55" s="1"/>
  <c r="S9" i="55"/>
  <c r="C29" i="55"/>
  <c r="I12" i="55"/>
  <c r="P4" i="55"/>
  <c r="H41" i="55"/>
  <c r="P16" i="53"/>
  <c r="M10" i="54"/>
  <c r="C5" i="55"/>
  <c r="K7" i="54"/>
  <c r="S20" i="55"/>
  <c r="S14" i="55"/>
  <c r="U17" i="53"/>
  <c r="R12" i="54"/>
  <c r="R38" i="55"/>
  <c r="B72" i="55"/>
  <c r="H12" i="53"/>
  <c r="E17" i="53"/>
  <c r="C61" i="55"/>
  <c r="N7" i="55"/>
  <c r="R8" i="55"/>
  <c r="G15" i="53"/>
  <c r="L14" i="53"/>
  <c r="N9" i="54"/>
  <c r="O9" i="54" s="1"/>
  <c r="H7" i="53"/>
  <c r="J13" i="55"/>
  <c r="G37" i="55"/>
  <c r="K27" i="55"/>
  <c r="D29" i="57"/>
  <c r="K30" i="55"/>
  <c r="E11" i="53"/>
  <c r="S17" i="55"/>
  <c r="D5" i="54"/>
  <c r="D24" i="57"/>
  <c r="N8" i="53"/>
  <c r="O8" i="53" s="1"/>
  <c r="C50" i="55"/>
  <c r="G30" i="55"/>
  <c r="H10" i="54"/>
  <c r="H29" i="55"/>
  <c r="L40" i="55"/>
  <c r="M40" i="55" s="1"/>
  <c r="K6" i="54"/>
  <c r="C23" i="55"/>
  <c r="K45" i="55"/>
  <c r="N5" i="54"/>
  <c r="J36" i="55"/>
  <c r="C69" i="55"/>
  <c r="K25" i="55"/>
  <c r="B55" i="55"/>
  <c r="D23" i="55"/>
  <c r="H38" i="55"/>
  <c r="P5" i="53"/>
  <c r="Q5" i="53" s="1"/>
  <c r="G40" i="55"/>
  <c r="T8" i="54"/>
  <c r="R12" i="53"/>
  <c r="S36" i="55"/>
  <c r="K11" i="53"/>
  <c r="R27" i="55"/>
  <c r="K7" i="55"/>
  <c r="H24" i="55"/>
  <c r="R11" i="55"/>
  <c r="S10" i="55"/>
  <c r="H22" i="55"/>
  <c r="N5" i="55"/>
  <c r="H5" i="55"/>
  <c r="L10" i="54"/>
  <c r="D33" i="55"/>
  <c r="B42" i="55"/>
  <c r="K4" i="54"/>
  <c r="C22" i="55"/>
  <c r="M12" i="53"/>
  <c r="P19" i="53"/>
  <c r="D17" i="57"/>
  <c r="S30" i="55"/>
  <c r="L11" i="53"/>
  <c r="D28" i="57"/>
  <c r="C18" i="55"/>
  <c r="E41" i="57"/>
  <c r="H4" i="53"/>
  <c r="M15" i="53"/>
  <c r="E44" i="53"/>
  <c r="C7" i="55"/>
  <c r="B21" i="55"/>
  <c r="D18" i="54"/>
  <c r="L35" i="55"/>
  <c r="G46" i="55"/>
  <c r="B34" i="55"/>
  <c r="B52" i="55"/>
  <c r="R8" i="53"/>
  <c r="S8" i="53" s="1"/>
  <c r="E5" i="54"/>
  <c r="K14" i="53"/>
  <c r="S44" i="55"/>
  <c r="B33" i="55"/>
  <c r="S38" i="55"/>
  <c r="L16" i="55"/>
  <c r="F37" i="55"/>
  <c r="B43" i="55"/>
  <c r="L12" i="54"/>
  <c r="H8" i="55"/>
  <c r="H26" i="55"/>
  <c r="C76" i="55"/>
  <c r="I12" i="54"/>
  <c r="E13" i="55"/>
  <c r="K23" i="55"/>
  <c r="J21" i="55"/>
  <c r="L21" i="55" s="1"/>
  <c r="B53" i="55"/>
  <c r="B12" i="57"/>
  <c r="D12" i="57"/>
  <c r="I17" i="55"/>
  <c r="J19" i="53"/>
  <c r="E25" i="55"/>
  <c r="E9" i="55"/>
  <c r="D6" i="55"/>
  <c r="D7" i="53"/>
  <c r="H19" i="53"/>
  <c r="H15" i="55"/>
  <c r="R5" i="54"/>
  <c r="L9" i="53"/>
  <c r="G8" i="53"/>
  <c r="H25" i="55"/>
  <c r="P18" i="53"/>
  <c r="Q18" i="53" s="1"/>
  <c r="R16" i="55"/>
  <c r="M17" i="53"/>
  <c r="D8" i="53"/>
  <c r="D20" i="55"/>
  <c r="R12" i="55"/>
  <c r="B66" i="55"/>
  <c r="J14" i="53"/>
  <c r="H6" i="54"/>
  <c r="D37" i="55"/>
  <c r="G44" i="55"/>
  <c r="F12" i="53"/>
  <c r="F30" i="53" s="1"/>
  <c r="D8" i="55"/>
  <c r="K13" i="55"/>
  <c r="P34" i="55"/>
  <c r="K36" i="55"/>
  <c r="B35" i="57"/>
  <c r="G12" i="54"/>
  <c r="D8" i="54"/>
  <c r="C44" i="55"/>
  <c r="D46" i="53"/>
  <c r="L18" i="53"/>
  <c r="P9" i="53"/>
  <c r="I28" i="55"/>
  <c r="D32" i="55"/>
  <c r="F10" i="53"/>
  <c r="H13" i="53"/>
  <c r="B38" i="55"/>
  <c r="D40" i="57"/>
  <c r="I39" i="55"/>
  <c r="D42" i="55"/>
  <c r="K5" i="55"/>
  <c r="E7" i="54"/>
  <c r="R42" i="55"/>
  <c r="G17" i="53"/>
  <c r="I7" i="55"/>
  <c r="C46" i="55"/>
  <c r="C35" i="55"/>
  <c r="E23" i="54"/>
  <c r="E43" i="53"/>
  <c r="J15" i="53"/>
  <c r="J6" i="53"/>
  <c r="U7" i="53"/>
  <c r="C75" i="55"/>
  <c r="I46" i="55"/>
  <c r="D12" i="54"/>
  <c r="K41" i="55"/>
  <c r="J16" i="53"/>
  <c r="S35" i="55"/>
  <c r="S26" i="55"/>
  <c r="I13" i="55"/>
  <c r="D38" i="55"/>
  <c r="R17" i="53"/>
  <c r="R24" i="55"/>
  <c r="N12" i="55"/>
  <c r="N38" i="55"/>
  <c r="H19" i="55"/>
  <c r="H7" i="55"/>
  <c r="I10" i="55"/>
  <c r="R13" i="55"/>
  <c r="G13" i="55"/>
  <c r="U18" i="53"/>
  <c r="B4" i="55"/>
  <c r="C16" i="55"/>
  <c r="N4" i="55"/>
  <c r="O4" i="55" s="1"/>
  <c r="N10" i="54"/>
  <c r="O10" i="54" s="1"/>
  <c r="F23" i="55"/>
  <c r="J35" i="55"/>
  <c r="F45" i="55"/>
  <c r="K37" i="55"/>
  <c r="E26" i="55"/>
  <c r="C4" i="55"/>
  <c r="D6" i="54"/>
  <c r="T19" i="53"/>
  <c r="D15" i="57"/>
  <c r="E42" i="55"/>
  <c r="G10" i="53"/>
  <c r="H9" i="54"/>
  <c r="G15" i="55"/>
  <c r="J16" i="55"/>
  <c r="D9" i="55"/>
  <c r="H11" i="55"/>
  <c r="P37" i="55"/>
  <c r="Q37" i="55" s="1"/>
  <c r="N15" i="55"/>
  <c r="O15" i="55" s="1"/>
  <c r="J34" i="55"/>
  <c r="F24" i="55"/>
  <c r="J7" i="53"/>
  <c r="T11" i="53"/>
  <c r="D25" i="55"/>
  <c r="L45" i="55"/>
  <c r="M45" i="55" s="1"/>
  <c r="C55" i="55"/>
  <c r="E31" i="55"/>
  <c r="P5" i="54"/>
  <c r="P17" i="53"/>
  <c r="F21" i="55"/>
  <c r="I10" i="54"/>
  <c r="F7" i="55"/>
  <c r="B85" i="55"/>
  <c r="B25" i="55"/>
  <c r="K14" i="55"/>
  <c r="I43" i="55"/>
  <c r="R20" i="55"/>
  <c r="D14" i="57"/>
  <c r="E51" i="53"/>
  <c r="B91" i="55"/>
  <c r="F8" i="54"/>
  <c r="D27" i="55"/>
  <c r="T5" i="53"/>
  <c r="R4" i="53"/>
  <c r="G25" i="55"/>
  <c r="F17" i="53"/>
  <c r="E5" i="55"/>
  <c r="L4" i="54"/>
  <c r="F19" i="55"/>
  <c r="T5" i="54"/>
  <c r="P17" i="55"/>
  <c r="Q17" i="55" s="1"/>
  <c r="R6" i="54"/>
  <c r="E12" i="57"/>
  <c r="N6" i="54"/>
  <c r="J11" i="53"/>
  <c r="D21" i="54"/>
  <c r="I6" i="55"/>
  <c r="C80" i="55"/>
  <c r="P14" i="53"/>
  <c r="G7" i="55"/>
  <c r="M5" i="54"/>
  <c r="E46" i="53"/>
  <c r="J17" i="53"/>
  <c r="G34" i="55"/>
  <c r="R21" i="55"/>
  <c r="R9" i="55"/>
  <c r="I33" i="55"/>
  <c r="S13" i="55"/>
  <c r="J22" i="55"/>
  <c r="T16" i="53"/>
  <c r="B62" i="55"/>
  <c r="I32" i="55"/>
  <c r="I8" i="53"/>
  <c r="N15" i="53"/>
  <c r="O15" i="53" s="1"/>
  <c r="C78" i="55"/>
  <c r="J39" i="55"/>
  <c r="J8" i="54"/>
  <c r="N11" i="53"/>
  <c r="B39" i="55"/>
  <c r="E5" i="53"/>
  <c r="R13" i="53"/>
  <c r="S13" i="53" s="1"/>
  <c r="R14" i="53"/>
  <c r="S14" i="53" s="1"/>
  <c r="F9" i="55"/>
  <c r="L5" i="54"/>
  <c r="C82" i="55"/>
  <c r="B28" i="55"/>
  <c r="S39" i="55"/>
  <c r="C90" i="55"/>
  <c r="H46" i="55"/>
  <c r="F18" i="55"/>
  <c r="J23" i="55"/>
  <c r="L23" i="55" s="1"/>
  <c r="T15" i="53"/>
  <c r="R16" i="53"/>
  <c r="D27" i="57"/>
  <c r="E11" i="55"/>
  <c r="E41" i="55"/>
  <c r="E32" i="55"/>
  <c r="E8" i="53"/>
  <c r="E22" i="55"/>
  <c r="I12" i="53"/>
  <c r="S19" i="55"/>
  <c r="P16" i="55"/>
  <c r="E6" i="54"/>
  <c r="B27" i="55"/>
  <c r="G31" i="55"/>
  <c r="M12" i="54"/>
  <c r="D20" i="57"/>
  <c r="J41" i="55"/>
  <c r="D35" i="55"/>
  <c r="D16" i="55"/>
  <c r="J6" i="54"/>
  <c r="J12" i="53"/>
  <c r="E12" i="54"/>
  <c r="N33" i="55"/>
  <c r="O33" i="55" s="1"/>
  <c r="H20" i="55"/>
  <c r="J4" i="55"/>
  <c r="L15" i="53"/>
  <c r="G12" i="55"/>
  <c r="I7" i="54"/>
  <c r="E12" i="55"/>
  <c r="D22" i="57"/>
  <c r="F7" i="53"/>
  <c r="F5" i="55"/>
  <c r="F34" i="55"/>
  <c r="P45" i="55"/>
  <c r="D28" i="55"/>
  <c r="E16" i="55"/>
  <c r="B82" i="55"/>
  <c r="K16" i="55"/>
  <c r="D52" i="53"/>
  <c r="J44" i="55"/>
  <c r="G19" i="55"/>
  <c r="R40" i="55"/>
  <c r="E35" i="55"/>
  <c r="C66" i="55"/>
  <c r="J9" i="54"/>
  <c r="B8" i="55"/>
  <c r="D47" i="53"/>
  <c r="E4" i="53"/>
  <c r="E24" i="55"/>
  <c r="C6" i="55"/>
  <c r="C65" i="55"/>
  <c r="N10" i="53"/>
  <c r="S21" i="55"/>
  <c r="N37" i="55"/>
  <c r="O37" i="55" s="1"/>
  <c r="H4" i="55"/>
  <c r="F9" i="54"/>
  <c r="C32" i="55"/>
  <c r="H35" i="55"/>
  <c r="M8" i="54"/>
  <c r="F18" i="53"/>
  <c r="D40" i="55"/>
  <c r="F41" i="55"/>
  <c r="U11" i="54"/>
  <c r="T11" i="54"/>
  <c r="P7" i="55"/>
  <c r="U15" i="53"/>
  <c r="U6" i="53"/>
  <c r="G24" i="55"/>
  <c r="E55" i="53"/>
  <c r="E8" i="55"/>
  <c r="U14" i="53"/>
  <c r="G13" i="53"/>
  <c r="F42" i="55"/>
  <c r="D55" i="53"/>
  <c r="C64" i="55"/>
  <c r="D34" i="57"/>
  <c r="B61" i="55"/>
  <c r="S34" i="55"/>
  <c r="I16" i="55"/>
  <c r="K8" i="55"/>
  <c r="P10" i="54"/>
  <c r="R9" i="53"/>
  <c r="R22" i="55"/>
  <c r="J32" i="55"/>
  <c r="H31" i="55"/>
  <c r="C67" i="55"/>
  <c r="B37" i="55"/>
  <c r="C85" i="55"/>
  <c r="J9" i="53"/>
  <c r="F31" i="55"/>
  <c r="L11" i="54"/>
  <c r="R19" i="55"/>
  <c r="E10" i="54"/>
  <c r="B67" i="55"/>
  <c r="K35" i="55"/>
  <c r="C59" i="55"/>
  <c r="P35" i="55"/>
  <c r="J7" i="55"/>
  <c r="G16" i="53"/>
  <c r="D53" i="53"/>
  <c r="C52" i="55"/>
  <c r="L43" i="55"/>
  <c r="M43" i="55" s="1"/>
  <c r="H11" i="53"/>
  <c r="D18" i="55"/>
  <c r="H18" i="53"/>
  <c r="S24" i="55"/>
  <c r="G6" i="54"/>
  <c r="E21" i="55"/>
  <c r="N41" i="55"/>
  <c r="K15" i="55"/>
  <c r="F29" i="55"/>
  <c r="B70" i="55"/>
  <c r="S16" i="55"/>
  <c r="R10" i="55"/>
  <c r="H8" i="53"/>
  <c r="D45" i="53"/>
  <c r="P15" i="53"/>
  <c r="Q15" i="53" s="1"/>
  <c r="P7" i="53"/>
  <c r="Q7" i="53" s="1"/>
  <c r="E4" i="54"/>
  <c r="N13" i="53"/>
  <c r="T10" i="53"/>
  <c r="I4" i="54"/>
  <c r="I5" i="54"/>
  <c r="H42" i="55"/>
  <c r="K8" i="54"/>
  <c r="D32" i="57"/>
  <c r="F32" i="57" s="1"/>
  <c r="B9" i="55"/>
  <c r="H21" i="55"/>
  <c r="M16" i="53"/>
  <c r="T8" i="53"/>
  <c r="K42" i="55"/>
  <c r="B58" i="55"/>
  <c r="B15" i="55"/>
  <c r="S42" i="55"/>
  <c r="E17" i="55"/>
  <c r="J11" i="54"/>
  <c r="C24" i="55"/>
  <c r="K46" i="55"/>
  <c r="C25" i="55"/>
  <c r="L15" i="55"/>
  <c r="S7" i="55"/>
  <c r="D12" i="55"/>
  <c r="E19" i="57"/>
  <c r="H10" i="53"/>
  <c r="B6" i="55"/>
  <c r="I29" i="55"/>
  <c r="P8" i="54"/>
  <c r="F33" i="55"/>
  <c r="D44" i="55"/>
  <c r="I11" i="54"/>
  <c r="P4" i="53"/>
  <c r="F6" i="54"/>
  <c r="B29" i="55"/>
  <c r="R4" i="54"/>
  <c r="E20" i="54"/>
  <c r="F28" i="55"/>
  <c r="D54" i="53"/>
  <c r="M5" i="53"/>
  <c r="F30" i="55"/>
  <c r="I15" i="53"/>
  <c r="B23" i="55"/>
  <c r="E23" i="55"/>
  <c r="D26" i="55"/>
  <c r="D30" i="57"/>
  <c r="K28" i="55"/>
  <c r="F13" i="55"/>
  <c r="I9" i="54"/>
  <c r="P42" i="55"/>
  <c r="Q42" i="55" s="1"/>
  <c r="G19" i="53"/>
  <c r="D42" i="53"/>
  <c r="L6" i="53"/>
  <c r="I5" i="55"/>
  <c r="E14" i="53"/>
  <c r="N18" i="55"/>
  <c r="O18" i="55" s="1"/>
  <c r="B71" i="55"/>
  <c r="D41" i="55"/>
  <c r="C71" i="55"/>
  <c r="G9" i="55"/>
  <c r="I31" i="55"/>
  <c r="K12" i="53"/>
  <c r="J12" i="54"/>
  <c r="N6" i="53"/>
  <c r="O6" i="53" s="1"/>
  <c r="S29" i="55"/>
  <c r="G45" i="55"/>
  <c r="J18" i="53"/>
  <c r="G11" i="55"/>
  <c r="C15" i="55"/>
  <c r="H16" i="55"/>
  <c r="N9" i="53"/>
  <c r="O9" i="53" s="1"/>
  <c r="F22" i="55"/>
  <c r="J37" i="55"/>
  <c r="F43" i="55"/>
  <c r="S5" i="55"/>
  <c r="B75" i="55"/>
  <c r="K9" i="55"/>
  <c r="K21" i="55"/>
  <c r="G6" i="53"/>
  <c r="D30" i="55"/>
  <c r="G10" i="54"/>
  <c r="C34" i="55"/>
  <c r="D56" i="53"/>
  <c r="H11" i="54"/>
  <c r="L17" i="53"/>
  <c r="N12" i="54"/>
  <c r="D18" i="57"/>
  <c r="D29" i="55"/>
  <c r="R14" i="55"/>
  <c r="F6" i="55"/>
  <c r="E9" i="54"/>
  <c r="P15" i="55"/>
  <c r="D25" i="57"/>
  <c r="E14" i="55"/>
  <c r="E13" i="53"/>
  <c r="E37" i="55"/>
  <c r="E46" i="55"/>
  <c r="N19" i="53"/>
  <c r="R10" i="53"/>
  <c r="I6" i="54"/>
  <c r="B11" i="55"/>
  <c r="J8" i="53"/>
  <c r="C56" i="55"/>
  <c r="E33" i="55"/>
  <c r="B87" i="55"/>
  <c r="G21" i="55"/>
  <c r="J17" i="55"/>
  <c r="L12" i="55"/>
  <c r="U8" i="54"/>
  <c r="P41" i="55"/>
  <c r="J5" i="55"/>
  <c r="B19" i="55"/>
  <c r="D38" i="57"/>
  <c r="D5" i="53"/>
  <c r="H37" i="55"/>
  <c r="K10" i="55"/>
  <c r="D10" i="54"/>
  <c r="S18" i="55"/>
  <c r="C33" i="55"/>
  <c r="K40" i="55"/>
  <c r="D43" i="55"/>
  <c r="L18" i="55"/>
  <c r="M18" i="55" s="1"/>
  <c r="H17" i="53"/>
  <c r="G20" i="55"/>
  <c r="C77" i="55"/>
  <c r="H9" i="53"/>
  <c r="D21" i="55"/>
  <c r="E13" i="57"/>
  <c r="R28" i="55"/>
  <c r="C72" i="55"/>
  <c r="C91" i="55"/>
  <c r="F14" i="55"/>
  <c r="S4" i="55"/>
  <c r="N18" i="53"/>
  <c r="G14" i="55"/>
  <c r="F44" i="55"/>
  <c r="H23" i="55"/>
  <c r="B68" i="55"/>
  <c r="L10" i="55"/>
  <c r="B7" i="55"/>
  <c r="I14" i="55"/>
  <c r="G17" i="55"/>
  <c r="E54" i="53"/>
  <c r="L19" i="53"/>
  <c r="B76" i="55"/>
  <c r="R39" i="55"/>
  <c r="J10" i="55"/>
  <c r="E4" i="55"/>
  <c r="C12" i="55"/>
  <c r="I35" i="55"/>
  <c r="G39" i="55"/>
  <c r="D4" i="55"/>
  <c r="P18" i="55"/>
  <c r="Q18" i="55" s="1"/>
  <c r="E4" i="57"/>
  <c r="F4" i="57" s="1"/>
  <c r="E24" i="54"/>
  <c r="D23" i="57"/>
  <c r="D13" i="55"/>
  <c r="L34" i="55"/>
  <c r="B30" i="55"/>
  <c r="P36" i="55"/>
  <c r="Q36" i="55" s="1"/>
  <c r="E17" i="54"/>
  <c r="S28" i="55"/>
  <c r="P7" i="54"/>
  <c r="F8" i="55"/>
  <c r="D15" i="53"/>
  <c r="B41" i="55"/>
  <c r="J25" i="55"/>
  <c r="L25" i="55" s="1"/>
  <c r="D24" i="55"/>
  <c r="U6" i="54"/>
  <c r="F46" i="55"/>
  <c r="J18" i="55"/>
  <c r="E39" i="57"/>
  <c r="G32" i="55"/>
  <c r="E11" i="57"/>
  <c r="E3" i="57"/>
  <c r="F3" i="57" s="1"/>
  <c r="F16" i="53"/>
  <c r="E33" i="57"/>
  <c r="E25" i="57"/>
  <c r="F25" i="57" s="1"/>
  <c r="R10" i="54"/>
  <c r="U10" i="53"/>
  <c r="G10" i="55"/>
  <c r="H6" i="53"/>
  <c r="H45" i="55"/>
  <c r="E6" i="53"/>
  <c r="D33" i="57"/>
  <c r="G9" i="54"/>
  <c r="C26" i="55"/>
  <c r="C87" i="55"/>
  <c r="D20" i="54"/>
  <c r="C58" i="55"/>
  <c r="N12" i="53"/>
  <c r="O12" i="53" s="1"/>
  <c r="P10" i="55"/>
  <c r="Q10" i="55" s="1"/>
  <c r="E29" i="55"/>
  <c r="F11" i="55"/>
  <c r="F7" i="54"/>
  <c r="C21" i="55"/>
  <c r="M6" i="53"/>
  <c r="C63" i="55"/>
  <c r="N35" i="55"/>
  <c r="O35" i="55" s="1"/>
  <c r="R37" i="55"/>
  <c r="E17" i="57"/>
  <c r="C54" i="55"/>
  <c r="I5" i="53"/>
  <c r="F11" i="53"/>
  <c r="E52" i="53"/>
  <c r="B24" i="55"/>
  <c r="G29" i="55"/>
  <c r="I36" i="55"/>
  <c r="E22" i="57"/>
  <c r="C57" i="55"/>
  <c r="P12" i="53"/>
  <c r="N17" i="55"/>
  <c r="E6" i="55"/>
  <c r="C27" i="55"/>
  <c r="G5" i="55"/>
  <c r="I17" i="53"/>
  <c r="I14" i="53"/>
  <c r="R18" i="55"/>
  <c r="T10" i="54"/>
  <c r="I18" i="55"/>
  <c r="E38" i="57"/>
  <c r="I4" i="53"/>
  <c r="K44" i="55"/>
  <c r="P40" i="55"/>
  <c r="Q40" i="55" s="1"/>
  <c r="H15" i="53"/>
  <c r="H33" i="53" s="1"/>
  <c r="T14" i="53"/>
  <c r="I10" i="53"/>
  <c r="C81" i="55"/>
  <c r="K26" i="55"/>
  <c r="M6" i="54"/>
  <c r="E20" i="57"/>
  <c r="T7" i="53"/>
  <c r="E29" i="57"/>
  <c r="E28" i="57"/>
  <c r="F28" i="57" s="1"/>
  <c r="C20" i="55"/>
  <c r="H43" i="55"/>
  <c r="E9" i="53"/>
  <c r="F36" i="55"/>
  <c r="R5" i="53"/>
  <c r="S5" i="53" s="1"/>
  <c r="H30" i="55"/>
  <c r="I19" i="55"/>
  <c r="C31" i="55"/>
  <c r="R35" i="55"/>
  <c r="D25" i="54"/>
  <c r="E50" i="53"/>
  <c r="M13" i="53"/>
  <c r="E34" i="57"/>
  <c r="F34" i="57" s="1"/>
  <c r="N13" i="55"/>
  <c r="O13" i="55" s="1"/>
  <c r="I34" i="55"/>
  <c r="R36" i="55"/>
  <c r="E15" i="57"/>
  <c r="S33" i="55"/>
  <c r="C30" i="55"/>
  <c r="N14" i="53"/>
  <c r="U11" i="53"/>
  <c r="F16" i="55"/>
  <c r="E23" i="57"/>
  <c r="E40" i="57"/>
  <c r="F40" i="57" s="1"/>
  <c r="J15" i="55"/>
  <c r="R44" i="55"/>
  <c r="G18" i="53"/>
  <c r="B74" i="55"/>
  <c r="D10" i="53"/>
  <c r="E45" i="53"/>
  <c r="J4" i="53"/>
  <c r="E26" i="57"/>
  <c r="L8" i="53"/>
  <c r="G27" i="55"/>
  <c r="B20" i="55"/>
  <c r="C83" i="55"/>
  <c r="B86" i="55"/>
  <c r="K31" i="55"/>
  <c r="E9" i="57"/>
  <c r="D45" i="57"/>
  <c r="B31" i="55"/>
  <c r="R26" i="55"/>
  <c r="C60" i="55"/>
  <c r="R34" i="55"/>
  <c r="E53" i="53"/>
  <c r="G36" i="55"/>
  <c r="D4" i="54"/>
  <c r="D19" i="57"/>
  <c r="E41" i="53"/>
  <c r="S22" i="55"/>
  <c r="L7" i="54"/>
  <c r="D4" i="57"/>
  <c r="L39" i="55"/>
  <c r="M39" i="55" s="1"/>
  <c r="H27" i="55"/>
  <c r="E18" i="57"/>
  <c r="E45" i="57"/>
  <c r="K32" i="55"/>
  <c r="K4" i="55"/>
  <c r="L37" i="55"/>
  <c r="M37" i="55" s="1"/>
  <c r="D6" i="53"/>
  <c r="K6" i="55"/>
  <c r="K18" i="53"/>
  <c r="E18" i="53"/>
  <c r="L13" i="53"/>
  <c r="E56" i="53"/>
  <c r="E24" i="57"/>
  <c r="K4" i="53"/>
  <c r="D17" i="55"/>
  <c r="L42" i="55"/>
  <c r="M42" i="55" s="1"/>
  <c r="U9" i="53"/>
  <c r="G35" i="55"/>
  <c r="E10" i="57"/>
  <c r="J10" i="53"/>
  <c r="K22" i="55"/>
  <c r="D43" i="53"/>
  <c r="D13" i="57"/>
  <c r="S46" i="55"/>
  <c r="B51" i="55"/>
  <c r="U7" i="54"/>
  <c r="M8" i="53"/>
  <c r="L7" i="55"/>
  <c r="N36" i="55"/>
  <c r="O36" i="55" s="1"/>
  <c r="B89" i="55"/>
  <c r="D9" i="53"/>
  <c r="R41" i="55"/>
  <c r="F15" i="53"/>
  <c r="K12" i="55"/>
  <c r="H32" i="55"/>
  <c r="E27" i="57"/>
  <c r="E30" i="57"/>
  <c r="F30" i="57" s="1"/>
  <c r="G11" i="53"/>
  <c r="J29" i="55"/>
  <c r="T7" i="54"/>
  <c r="E31" i="57"/>
  <c r="D36" i="55"/>
  <c r="E19" i="53"/>
  <c r="B73" i="55"/>
  <c r="B57" i="55"/>
  <c r="I13" i="53"/>
  <c r="J14" i="55"/>
  <c r="D41" i="53"/>
  <c r="D74" i="53" s="1"/>
  <c r="H36" i="55"/>
  <c r="J4" i="54"/>
  <c r="L13" i="55"/>
  <c r="M13" i="55" s="1"/>
  <c r="P33" i="55"/>
  <c r="I42" i="55"/>
  <c r="N4" i="54"/>
  <c r="T9" i="53"/>
  <c r="P4" i="54"/>
  <c r="Q4" i="54" s="1"/>
  <c r="C86" i="55"/>
  <c r="G14" i="53"/>
  <c r="D49" i="53"/>
  <c r="E43" i="55"/>
  <c r="R11" i="54"/>
  <c r="S11" i="54" s="1"/>
  <c r="U9" i="54"/>
  <c r="M9" i="53"/>
  <c r="I11" i="55"/>
  <c r="L4" i="55"/>
  <c r="M4" i="55" s="1"/>
  <c r="K5" i="54"/>
  <c r="S12" i="55"/>
  <c r="E7" i="55"/>
  <c r="B88" i="55"/>
  <c r="B32" i="55"/>
  <c r="E40" i="55"/>
  <c r="R17" i="55"/>
  <c r="N45" i="55"/>
  <c r="O45" i="55" s="1"/>
  <c r="G7" i="54"/>
  <c r="D4" i="53"/>
  <c r="J28" i="55"/>
  <c r="B16" i="55"/>
  <c r="F17" i="55"/>
  <c r="G7" i="53"/>
  <c r="R30" i="55"/>
  <c r="I20" i="55"/>
  <c r="I26" i="55"/>
  <c r="P39" i="55"/>
  <c r="Q39" i="55" s="1"/>
  <c r="C11" i="55"/>
  <c r="K11" i="55"/>
  <c r="F15" i="55"/>
  <c r="J19" i="55"/>
  <c r="L41" i="55"/>
  <c r="M41" i="55" s="1"/>
  <c r="D34" i="55"/>
  <c r="K34" i="55"/>
  <c r="L10" i="53"/>
  <c r="R23" i="55"/>
  <c r="J10" i="54"/>
  <c r="B90" i="55"/>
  <c r="C36" i="55"/>
  <c r="R33" i="55"/>
  <c r="F38" i="55"/>
  <c r="H12" i="55"/>
  <c r="T13" i="53"/>
  <c r="L6" i="54"/>
  <c r="B83" i="55"/>
  <c r="P13" i="53"/>
  <c r="Q13" i="53" s="1"/>
  <c r="N4" i="53"/>
  <c r="N32" i="53" s="1"/>
  <c r="J31" i="55"/>
  <c r="L31" i="55" s="1"/>
  <c r="N31" i="55" s="1"/>
  <c r="P31" i="55" s="1"/>
  <c r="R29" i="55"/>
  <c r="G26" i="55"/>
  <c r="N16" i="53"/>
  <c r="O16" i="53" s="1"/>
  <c r="E16" i="57"/>
  <c r="L16" i="53"/>
  <c r="L38" i="55"/>
  <c r="M38" i="55" s="1"/>
  <c r="G23" i="55"/>
  <c r="F11" i="54"/>
  <c r="U10" i="54"/>
  <c r="J45" i="55"/>
  <c r="J46" i="55"/>
  <c r="D48" i="53"/>
  <c r="J26" i="55"/>
  <c r="L26" i="55" s="1"/>
  <c r="N26" i="55" s="1"/>
  <c r="D5" i="55"/>
  <c r="E44" i="55"/>
  <c r="J13" i="53"/>
  <c r="S31" i="55"/>
  <c r="E8" i="54"/>
  <c r="L8" i="54"/>
  <c r="F4" i="54"/>
  <c r="D17" i="54"/>
  <c r="D14" i="55"/>
  <c r="B69" i="55"/>
  <c r="C70" i="55"/>
  <c r="F12" i="55"/>
  <c r="C74" i="55"/>
  <c r="E19" i="55"/>
  <c r="C68" i="55"/>
  <c r="G18" i="55"/>
  <c r="E25" i="54"/>
  <c r="P12" i="54"/>
  <c r="I45" i="55"/>
  <c r="H28" i="55"/>
  <c r="E10" i="55"/>
  <c r="G28" i="55"/>
  <c r="K13" i="53"/>
  <c r="C40" i="55"/>
  <c r="K29" i="55"/>
  <c r="E21" i="54"/>
  <c r="G41" i="55"/>
  <c r="N40" i="55"/>
  <c r="O40" i="55" s="1"/>
  <c r="B63" i="55"/>
  <c r="G4" i="54"/>
  <c r="J9" i="55"/>
  <c r="E10" i="53"/>
  <c r="D7" i="55"/>
  <c r="R15" i="53"/>
  <c r="S15" i="53" s="1"/>
  <c r="B80" i="55"/>
  <c r="M4" i="53"/>
  <c r="J20" i="55"/>
  <c r="L20" i="55" s="1"/>
  <c r="H8" i="54"/>
  <c r="J27" i="55"/>
  <c r="L27" i="55" s="1"/>
  <c r="M27" i="55" s="1"/>
  <c r="C84" i="55"/>
  <c r="N39" i="55"/>
  <c r="O39" i="55" s="1"/>
  <c r="S37" i="55"/>
  <c r="T4" i="53"/>
  <c r="T34" i="53" s="1"/>
  <c r="E18" i="54"/>
  <c r="I19" i="53"/>
  <c r="E38" i="55"/>
  <c r="R5" i="55"/>
  <c r="D31" i="57"/>
  <c r="J8" i="55"/>
  <c r="L8" i="55" s="1"/>
  <c r="K11" i="54"/>
  <c r="H14" i="55"/>
  <c r="L5" i="53"/>
  <c r="L12" i="53"/>
  <c r="F5" i="54"/>
  <c r="B50" i="55"/>
  <c r="D11" i="53"/>
  <c r="B54" i="55"/>
  <c r="G6" i="55"/>
  <c r="B36" i="55"/>
  <c r="B26" i="55"/>
  <c r="H34" i="55"/>
  <c r="T17" i="53"/>
  <c r="D18" i="53"/>
  <c r="D17" i="53"/>
  <c r="R7" i="53"/>
  <c r="R25" i="53" s="1"/>
  <c r="N10" i="55"/>
  <c r="O10" i="55" s="1"/>
  <c r="E34" i="55"/>
  <c r="S45" i="55"/>
  <c r="C17" i="55"/>
  <c r="B17" i="55"/>
  <c r="N42" i="55"/>
  <c r="K8" i="53"/>
  <c r="N17" i="53"/>
  <c r="O17" i="53" s="1"/>
  <c r="C19" i="55"/>
  <c r="B44" i="55"/>
  <c r="B22" i="55"/>
  <c r="K19" i="53"/>
  <c r="G9" i="53"/>
  <c r="S27" i="55"/>
  <c r="M10" i="53"/>
  <c r="F40" i="55"/>
  <c r="L5" i="55"/>
  <c r="J12" i="55"/>
  <c r="L14" i="55"/>
  <c r="M14" i="55" s="1"/>
  <c r="H33" i="55"/>
  <c r="C14" i="55"/>
  <c r="U12" i="53"/>
  <c r="J33" i="55"/>
  <c r="F6" i="53"/>
  <c r="T9" i="54"/>
  <c r="B10" i="55"/>
  <c r="T12" i="53"/>
  <c r="R15" i="55"/>
  <c r="M9" i="54"/>
  <c r="D11" i="55"/>
  <c r="E49" i="53"/>
  <c r="B14" i="55"/>
  <c r="P8" i="53"/>
  <c r="Q8" i="53" s="1"/>
  <c r="N16" i="55"/>
  <c r="O16" i="55" s="1"/>
  <c r="H10" i="55"/>
  <c r="H6" i="55"/>
  <c r="L7" i="53"/>
  <c r="I18" i="53"/>
  <c r="I36" i="53" s="1"/>
  <c r="E15" i="55"/>
  <c r="D19" i="53"/>
  <c r="D13" i="53"/>
  <c r="F27" i="55"/>
  <c r="J38" i="55"/>
  <c r="D22" i="54"/>
  <c r="F8" i="53"/>
  <c r="H5" i="53"/>
  <c r="I23" i="53" s="1"/>
  <c r="I22" i="53" s="1"/>
  <c r="E19" i="54"/>
  <c r="B77" i="55"/>
  <c r="M11" i="53"/>
  <c r="C89" i="55"/>
  <c r="C10" i="55"/>
  <c r="E16" i="53"/>
  <c r="U8" i="53"/>
  <c r="D26" i="57"/>
  <c r="D10" i="57"/>
  <c r="I24" i="55"/>
  <c r="B81" i="55"/>
  <c r="E18" i="55"/>
  <c r="R7" i="54"/>
  <c r="S7" i="54" s="1"/>
  <c r="H5" i="54"/>
  <c r="J43" i="55"/>
  <c r="I15" i="55"/>
  <c r="M11" i="54"/>
  <c r="H4" i="54"/>
  <c r="K19" i="55"/>
  <c r="I37" i="55"/>
  <c r="H40" i="55"/>
  <c r="D41" i="57"/>
  <c r="D43" i="57" s="1"/>
  <c r="K10" i="54"/>
  <c r="K17" i="55"/>
  <c r="S41" i="55"/>
  <c r="B78" i="55"/>
  <c r="F26" i="55"/>
  <c r="U12" i="54"/>
  <c r="G38" i="55"/>
  <c r="M14" i="53"/>
  <c r="C8" i="55"/>
  <c r="R46" i="55"/>
  <c r="R6" i="55"/>
  <c r="K43" i="55"/>
  <c r="F35" i="55"/>
  <c r="N11" i="54"/>
  <c r="O11" i="54" s="1"/>
  <c r="H13" i="55"/>
  <c r="H16" i="53"/>
  <c r="H34" i="53" s="1"/>
  <c r="G4" i="53"/>
  <c r="F4" i="55"/>
  <c r="G11" i="54"/>
  <c r="T4" i="54"/>
  <c r="M7" i="54"/>
  <c r="G8" i="54"/>
  <c r="C28" i="55"/>
  <c r="E28" i="55"/>
  <c r="K38" i="55"/>
  <c r="D50" i="53"/>
  <c r="J11" i="55"/>
  <c r="L11" i="55" s="1"/>
  <c r="M11" i="55" s="1"/>
  <c r="U4" i="53"/>
  <c r="P10" i="53"/>
  <c r="Q10" i="53" s="1"/>
  <c r="E47" i="53"/>
  <c r="E20" i="55"/>
  <c r="L17" i="55"/>
  <c r="M17" i="55" s="1"/>
  <c r="G5" i="54"/>
  <c r="H12" i="54"/>
  <c r="E30" i="55"/>
  <c r="H18" i="55"/>
  <c r="F14" i="53"/>
  <c r="N7" i="53"/>
  <c r="O7" i="53" s="1"/>
  <c r="K10" i="53"/>
  <c r="C62" i="55"/>
  <c r="E7" i="53"/>
  <c r="K24" i="55"/>
  <c r="K15" i="53"/>
  <c r="K6" i="53"/>
  <c r="E12" i="53"/>
  <c r="U19" i="53"/>
  <c r="M4" i="54"/>
  <c r="K9" i="53"/>
  <c r="M19" i="53"/>
  <c r="E42" i="53"/>
  <c r="U4" i="54"/>
  <c r="I9" i="55"/>
  <c r="S40" i="55"/>
  <c r="R4" i="55"/>
  <c r="D46" i="55"/>
  <c r="H17" i="55"/>
  <c r="I22" i="55"/>
  <c r="E27" i="55"/>
  <c r="J42" i="55"/>
  <c r="I21" i="55"/>
  <c r="C41" i="55"/>
  <c r="J24" i="55"/>
  <c r="L24" i="55" s="1"/>
  <c r="F20" i="55"/>
  <c r="C9" i="55"/>
  <c r="I38" i="55"/>
  <c r="S25" i="55"/>
  <c r="B84" i="55"/>
  <c r="B40" i="55"/>
  <c r="I30" i="55"/>
  <c r="J40" i="55"/>
  <c r="P14" i="55"/>
  <c r="Q14" i="55" s="1"/>
  <c r="L33" i="55"/>
  <c r="M33" i="55" s="1"/>
  <c r="F32" i="55"/>
  <c r="K39" i="55"/>
  <c r="C45" i="55"/>
  <c r="C42" i="55"/>
  <c r="D15" i="55"/>
  <c r="J6" i="55"/>
  <c r="L6" i="55" s="1"/>
  <c r="M6" i="55" s="1"/>
  <c r="R25" i="55"/>
  <c r="S43" i="55"/>
  <c r="G4" i="55"/>
  <c r="N34" i="55"/>
  <c r="O34" i="55" s="1"/>
  <c r="S32" i="55"/>
  <c r="P12" i="55"/>
  <c r="Q12" i="55" s="1"/>
  <c r="H39" i="55"/>
  <c r="G42" i="55"/>
  <c r="E39" i="55"/>
  <c r="G43" i="55"/>
  <c r="D22" i="55"/>
  <c r="I44" i="55"/>
  <c r="D39" i="55"/>
  <c r="C51" i="55"/>
  <c r="S6" i="55"/>
  <c r="G22" i="55"/>
  <c r="I8" i="55"/>
  <c r="B46" i="55"/>
  <c r="H7" i="54"/>
  <c r="B35" i="55"/>
  <c r="R11" i="53"/>
  <c r="R29" i="53" s="1"/>
  <c r="H14" i="53"/>
  <c r="H32" i="53" s="1"/>
  <c r="R19" i="53"/>
  <c r="R37" i="53" s="1"/>
  <c r="D14" i="53"/>
  <c r="J7" i="54"/>
  <c r="J5" i="53"/>
  <c r="J23" i="53" s="1"/>
  <c r="J22" i="53" s="1"/>
  <c r="R9" i="54"/>
  <c r="S9" i="54" s="1"/>
  <c r="R6" i="53"/>
  <c r="R24" i="53" s="1"/>
  <c r="R8" i="54"/>
  <c r="S8" i="54" s="1"/>
  <c r="N7" i="54"/>
  <c r="O7" i="54" s="1"/>
  <c r="D9" i="54"/>
  <c r="F9" i="53"/>
  <c r="F12" i="54"/>
  <c r="F5" i="53"/>
  <c r="P11" i="54"/>
  <c r="Q11" i="54" s="1"/>
  <c r="D11" i="54"/>
  <c r="D44" i="53"/>
  <c r="N8" i="54"/>
  <c r="O8" i="54" s="1"/>
  <c r="L4" i="53"/>
  <c r="L35" i="53" s="1"/>
  <c r="D35" i="57"/>
  <c r="F16" i="57"/>
  <c r="F27" i="57"/>
  <c r="G4" i="57"/>
  <c r="H24" i="53"/>
  <c r="H27" i="53"/>
  <c r="H35" i="53"/>
  <c r="R28" i="53"/>
  <c r="H26" i="53"/>
  <c r="H36" i="53"/>
  <c r="R27" i="53"/>
  <c r="R34" i="53"/>
  <c r="F14" i="57"/>
  <c r="R35" i="53"/>
  <c r="E43" i="57"/>
  <c r="R30" i="53"/>
  <c r="N23" i="53"/>
  <c r="N22" i="53" s="1"/>
  <c r="F11" i="57"/>
  <c r="L9" i="55"/>
  <c r="N9" i="55" s="1"/>
  <c r="P9" i="55" s="1"/>
  <c r="O17" i="55"/>
  <c r="M34" i="55"/>
  <c r="Q10" i="54"/>
  <c r="Q7" i="55"/>
  <c r="Q16" i="55"/>
  <c r="O6" i="54"/>
  <c r="M35" i="55"/>
  <c r="O42" i="55"/>
  <c r="L29" i="55"/>
  <c r="M10" i="55"/>
  <c r="S9" i="53"/>
  <c r="S4" i="53"/>
  <c r="Q17" i="53"/>
  <c r="O38" i="55"/>
  <c r="M16" i="55"/>
  <c r="O5" i="55"/>
  <c r="S12" i="53"/>
  <c r="Q4" i="55"/>
  <c r="L28" i="55"/>
  <c r="S10" i="54"/>
  <c r="S10" i="53"/>
  <c r="O12" i="54"/>
  <c r="S4" i="54"/>
  <c r="O12" i="55"/>
  <c r="Q9" i="53"/>
  <c r="D7" i="57"/>
  <c r="Q12" i="54"/>
  <c r="O14" i="53"/>
  <c r="M15" i="55"/>
  <c r="L22" i="55"/>
  <c r="N22" i="55" s="1"/>
  <c r="P22" i="55" s="1"/>
  <c r="Q5" i="54"/>
  <c r="S17" i="53"/>
  <c r="Q5" i="55"/>
  <c r="M7" i="55"/>
  <c r="Q8" i="54"/>
  <c r="Q45" i="55"/>
  <c r="S16" i="53"/>
  <c r="S6" i="54"/>
  <c r="O5" i="53"/>
  <c r="Q43" i="55"/>
  <c r="O4" i="54"/>
  <c r="Q7" i="54"/>
  <c r="O18" i="53"/>
  <c r="O11" i="53"/>
  <c r="S5" i="54"/>
  <c r="O5" i="54"/>
  <c r="S12" i="54"/>
  <c r="Q16" i="53"/>
  <c r="O14" i="55"/>
  <c r="M5" i="55"/>
  <c r="Q33" i="55"/>
  <c r="Q12" i="53"/>
  <c r="M12" i="55"/>
  <c r="Q35" i="55"/>
  <c r="L32" i="55"/>
  <c r="M32" i="55" s="1"/>
  <c r="E35" i="57"/>
  <c r="Q19" i="53"/>
  <c r="O7" i="55"/>
  <c r="Q6" i="54"/>
  <c r="L19" i="55"/>
  <c r="Q41" i="55"/>
  <c r="Q15" i="55"/>
  <c r="O41" i="55"/>
  <c r="O10" i="53"/>
  <c r="Q34" i="55"/>
  <c r="D39" i="57"/>
  <c r="F39" i="57" s="1"/>
  <c r="E7" i="57"/>
  <c r="H7" i="57" s="1"/>
  <c r="D6" i="57"/>
  <c r="D8" i="57" s="1"/>
  <c r="E6" i="57"/>
  <c r="H6" i="57" s="1"/>
  <c r="M45" i="57" l="1"/>
  <c r="F29" i="57"/>
  <c r="R33" i="53"/>
  <c r="N29" i="53"/>
  <c r="O4" i="53"/>
  <c r="M19" i="55"/>
  <c r="N28" i="53"/>
  <c r="N36" i="53"/>
  <c r="L25" i="53"/>
  <c r="E35" i="53"/>
  <c r="L32" i="53"/>
  <c r="H3" i="57"/>
  <c r="I3" i="57" s="1"/>
  <c r="N30" i="53"/>
  <c r="N27" i="53"/>
  <c r="M21" i="55"/>
  <c r="I27" i="53"/>
  <c r="T35" i="53"/>
  <c r="U31" i="53"/>
  <c r="E67" i="53"/>
  <c r="E64" i="53"/>
  <c r="T27" i="53"/>
  <c r="U26" i="53"/>
  <c r="D69" i="53"/>
  <c r="L36" i="53"/>
  <c r="M20" i="55"/>
  <c r="F17" i="57"/>
  <c r="P30" i="53"/>
  <c r="D70" i="53"/>
  <c r="F35" i="57"/>
  <c r="R26" i="53"/>
  <c r="N35" i="53"/>
  <c r="S19" i="53"/>
  <c r="S37" i="53" s="1"/>
  <c r="L27" i="53"/>
  <c r="D64" i="53"/>
  <c r="D73" i="53"/>
  <c r="T28" i="53"/>
  <c r="T36" i="53"/>
  <c r="S6" i="53"/>
  <c r="S24" i="53" s="1"/>
  <c r="H37" i="53"/>
  <c r="E72" i="53"/>
  <c r="D63" i="53"/>
  <c r="R23" i="53"/>
  <c r="R22" i="53" s="1"/>
  <c r="T29" i="53"/>
  <c r="E73" i="53"/>
  <c r="D60" i="53"/>
  <c r="D59" i="53" s="1"/>
  <c r="D71" i="53"/>
  <c r="E61" i="53"/>
  <c r="E62" i="53"/>
  <c r="F24" i="57"/>
  <c r="E69" i="53"/>
  <c r="E60" i="53"/>
  <c r="E59" i="53" s="1"/>
  <c r="E68" i="53"/>
  <c r="M29" i="55"/>
  <c r="I37" i="53"/>
  <c r="I35" i="53"/>
  <c r="N25" i="53"/>
  <c r="T26" i="53"/>
  <c r="D61" i="53"/>
  <c r="T24" i="53"/>
  <c r="T33" i="53"/>
  <c r="E71" i="53"/>
  <c r="D72" i="53"/>
  <c r="D66" i="53"/>
  <c r="E70" i="53"/>
  <c r="E74" i="53"/>
  <c r="U28" i="53"/>
  <c r="D68" i="53"/>
  <c r="E63" i="53"/>
  <c r="K27" i="53"/>
  <c r="S7" i="53"/>
  <c r="S25" i="53" s="1"/>
  <c r="F37" i="53"/>
  <c r="U34" i="53"/>
  <c r="S35" i="53"/>
  <c r="L34" i="53"/>
  <c r="K37" i="53"/>
  <c r="U30" i="53"/>
  <c r="M34" i="53"/>
  <c r="D62" i="53"/>
  <c r="U36" i="53"/>
  <c r="U33" i="53"/>
  <c r="S11" i="53"/>
  <c r="S29" i="53" s="1"/>
  <c r="H25" i="53"/>
  <c r="F18" i="57"/>
  <c r="D24" i="53"/>
  <c r="U29" i="53"/>
  <c r="L30" i="53"/>
  <c r="K29" i="53"/>
  <c r="F23" i="57"/>
  <c r="P31" i="53"/>
  <c r="N33" i="53"/>
  <c r="H31" i="53"/>
  <c r="F31" i="57"/>
  <c r="M31" i="55"/>
  <c r="O31" i="55" s="1"/>
  <c r="L37" i="53"/>
  <c r="F22" i="57"/>
  <c r="I26" i="53"/>
  <c r="I25" i="53"/>
  <c r="M9" i="55"/>
  <c r="O9" i="55" s="1"/>
  <c r="Q9" i="55" s="1"/>
  <c r="O23" i="53"/>
  <c r="O22" i="53" s="1"/>
  <c r="N6" i="55"/>
  <c r="P6" i="55" s="1"/>
  <c r="N27" i="55"/>
  <c r="P27" i="55" s="1"/>
  <c r="E8" i="57"/>
  <c r="F8" i="57" s="1"/>
  <c r="M30" i="55"/>
  <c r="O30" i="55" s="1"/>
  <c r="J26" i="53"/>
  <c r="F19" i="57"/>
  <c r="O33" i="53"/>
  <c r="P27" i="53"/>
  <c r="O28" i="53"/>
  <c r="O36" i="53"/>
  <c r="J37" i="53"/>
  <c r="J25" i="53"/>
  <c r="J27" i="53"/>
  <c r="N32" i="55"/>
  <c r="P32" i="55" s="1"/>
  <c r="M22" i="55"/>
  <c r="O22" i="55" s="1"/>
  <c r="M27" i="53"/>
  <c r="M37" i="53"/>
  <c r="E25" i="53"/>
  <c r="M28" i="53"/>
  <c r="M26" i="53"/>
  <c r="M14" i="57"/>
  <c r="M31" i="53"/>
  <c r="F26" i="57"/>
  <c r="U32" i="53"/>
  <c r="N37" i="53"/>
  <c r="I33" i="53"/>
  <c r="I28" i="53"/>
  <c r="N31" i="53"/>
  <c r="M8" i="55"/>
  <c r="F20" i="57"/>
  <c r="P32" i="53"/>
  <c r="T23" i="53"/>
  <c r="T22" i="53" s="1"/>
  <c r="L14" i="57"/>
  <c r="F23" i="53"/>
  <c r="F22" i="53" s="1"/>
  <c r="P24" i="53"/>
  <c r="R36" i="53"/>
  <c r="I24" i="53"/>
  <c r="N29" i="55"/>
  <c r="P29" i="55" s="1"/>
  <c r="K23" i="53"/>
  <c r="K22" i="53" s="1"/>
  <c r="M32" i="53"/>
  <c r="E37" i="57"/>
  <c r="M38" i="57" s="1"/>
  <c r="F33" i="57"/>
  <c r="F38" i="57"/>
  <c r="I29" i="53"/>
  <c r="D65" i="53"/>
  <c r="S32" i="53"/>
  <c r="F15" i="57"/>
  <c r="K32" i="53"/>
  <c r="L29" i="53"/>
  <c r="E66" i="53"/>
  <c r="U24" i="53"/>
  <c r="F9" i="57"/>
  <c r="O27" i="53"/>
  <c r="T30" i="53"/>
  <c r="N21" i="55"/>
  <c r="P21" i="55" s="1"/>
  <c r="D37" i="57"/>
  <c r="L38" i="57" s="1"/>
  <c r="O32" i="53"/>
  <c r="S34" i="53"/>
  <c r="O30" i="53"/>
  <c r="O25" i="53"/>
  <c r="I31" i="53"/>
  <c r="E65" i="53"/>
  <c r="K26" i="53"/>
  <c r="J28" i="53"/>
  <c r="K28" i="53"/>
  <c r="M23" i="53"/>
  <c r="M22" i="53" s="1"/>
  <c r="M36" i="53"/>
  <c r="U27" i="53"/>
  <c r="T25" i="53"/>
  <c r="F13" i="57"/>
  <c r="N24" i="53"/>
  <c r="P25" i="53"/>
  <c r="S31" i="53"/>
  <c r="U37" i="53"/>
  <c r="J24" i="53"/>
  <c r="H30" i="53"/>
  <c r="G23" i="53"/>
  <c r="G22" i="53" s="1"/>
  <c r="E36" i="57"/>
  <c r="S30" i="53"/>
  <c r="S23" i="53"/>
  <c r="S22" i="53" s="1"/>
  <c r="P37" i="53"/>
  <c r="P35" i="53"/>
  <c r="R32" i="53"/>
  <c r="K36" i="53"/>
  <c r="P26" i="53"/>
  <c r="P36" i="53"/>
  <c r="K24" i="53"/>
  <c r="H29" i="53"/>
  <c r="P33" i="53"/>
  <c r="J36" i="53"/>
  <c r="M29" i="53"/>
  <c r="D50" i="57"/>
  <c r="N19" i="55"/>
  <c r="G6" i="57"/>
  <c r="G8" i="57" s="1"/>
  <c r="G39" i="57" s="1"/>
  <c r="F7" i="57"/>
  <c r="P29" i="53"/>
  <c r="P34" i="53"/>
  <c r="F41" i="57"/>
  <c r="J34" i="53"/>
  <c r="J35" i="53"/>
  <c r="I32" i="53"/>
  <c r="P26" i="55"/>
  <c r="S28" i="53"/>
  <c r="Q4" i="53"/>
  <c r="Q37" i="53" s="1"/>
  <c r="K34" i="53"/>
  <c r="K35" i="53"/>
  <c r="P28" i="53"/>
  <c r="S27" i="53"/>
  <c r="S26" i="53"/>
  <c r="M26" i="55"/>
  <c r="O26" i="55" s="1"/>
  <c r="S33" i="53"/>
  <c r="K30" i="53"/>
  <c r="M30" i="53"/>
  <c r="F43" i="57"/>
  <c r="G31" i="53"/>
  <c r="L23" i="53"/>
  <c r="L22" i="53" s="1"/>
  <c r="E33" i="53"/>
  <c r="N11" i="55"/>
  <c r="P11" i="55" s="1"/>
  <c r="M25" i="53"/>
  <c r="F6" i="57"/>
  <c r="O24" i="53"/>
  <c r="N26" i="53"/>
  <c r="J32" i="53"/>
  <c r="J30" i="53"/>
  <c r="T32" i="53"/>
  <c r="K31" i="53"/>
  <c r="H23" i="53"/>
  <c r="H22" i="53" s="1"/>
  <c r="D32" i="53"/>
  <c r="D23" i="53"/>
  <c r="D22" i="53" s="1"/>
  <c r="T37" i="53"/>
  <c r="G35" i="53"/>
  <c r="M20" i="57"/>
  <c r="T31" i="53"/>
  <c r="J31" i="53"/>
  <c r="D35" i="53"/>
  <c r="G27" i="53"/>
  <c r="E37" i="53"/>
  <c r="G37" i="53"/>
  <c r="D30" i="53"/>
  <c r="G28" i="53"/>
  <c r="M24" i="55"/>
  <c r="G7" i="57"/>
  <c r="I7" i="57" s="1"/>
  <c r="I30" i="53"/>
  <c r="J33" i="53"/>
  <c r="J29" i="53"/>
  <c r="R31" i="53"/>
  <c r="M33" i="53"/>
  <c r="M24" i="53"/>
  <c r="M35" i="53"/>
  <c r="L26" i="53"/>
  <c r="I34" i="53"/>
  <c r="U25" i="53"/>
  <c r="D26" i="53"/>
  <c r="N24" i="55"/>
  <c r="P24" i="55" s="1"/>
  <c r="N25" i="55"/>
  <c r="P25" i="55" s="1"/>
  <c r="M25" i="55"/>
  <c r="K33" i="53"/>
  <c r="K25" i="53"/>
  <c r="L33" i="53"/>
  <c r="L24" i="53"/>
  <c r="E32" i="53"/>
  <c r="G26" i="53"/>
  <c r="L20" i="57"/>
  <c r="D36" i="57"/>
  <c r="N23" i="55"/>
  <c r="P23" i="55" s="1"/>
  <c r="H8" i="57"/>
  <c r="H45" i="57" s="1"/>
  <c r="P30" i="55"/>
  <c r="M28" i="55"/>
  <c r="O29" i="53"/>
  <c r="O26" i="53"/>
  <c r="O19" i="53"/>
  <c r="O37" i="53" s="1"/>
  <c r="E34" i="53"/>
  <c r="G30" i="53"/>
  <c r="F28" i="53"/>
  <c r="F35" i="53"/>
  <c r="E24" i="53"/>
  <c r="E29" i="53"/>
  <c r="G32" i="53"/>
  <c r="N28" i="55"/>
  <c r="P28" i="55" s="1"/>
  <c r="E50" i="57"/>
  <c r="L46" i="55"/>
  <c r="N46" i="55" s="1"/>
  <c r="P46" i="55" s="1"/>
  <c r="Q14" i="53"/>
  <c r="D34" i="53"/>
  <c r="P23" i="53"/>
  <c r="P22" i="53" s="1"/>
  <c r="G34" i="53"/>
  <c r="F29" i="53"/>
  <c r="L31" i="53"/>
  <c r="E27" i="53"/>
  <c r="N34" i="53"/>
  <c r="D29" i="53"/>
  <c r="D37" i="53"/>
  <c r="F10" i="57"/>
  <c r="F32" i="53"/>
  <c r="L45" i="57"/>
  <c r="F31" i="53"/>
  <c r="F12" i="57"/>
  <c r="E23" i="53"/>
  <c r="E22" i="53" s="1"/>
  <c r="F34" i="53"/>
  <c r="G29" i="53"/>
  <c r="F45" i="57"/>
  <c r="D27" i="53"/>
  <c r="D67" i="53"/>
  <c r="U35" i="53"/>
  <c r="G24" i="53"/>
  <c r="N20" i="55"/>
  <c r="N8" i="55"/>
  <c r="O35" i="53"/>
  <c r="O13" i="53"/>
  <c r="O31" i="53" s="1"/>
  <c r="S18" i="53"/>
  <c r="S36" i="53" s="1"/>
  <c r="H4" i="57"/>
  <c r="I4" i="57" s="1"/>
  <c r="F33" i="53"/>
  <c r="F24" i="53"/>
  <c r="D31" i="53"/>
  <c r="Q6" i="53"/>
  <c r="E26" i="53"/>
  <c r="U23" i="53"/>
  <c r="U22" i="53" s="1"/>
  <c r="F36" i="53"/>
  <c r="D33" i="53"/>
  <c r="G33" i="53"/>
  <c r="L28" i="53"/>
  <c r="E36" i="53"/>
  <c r="E31" i="53"/>
  <c r="M23" i="55"/>
  <c r="O34" i="53"/>
  <c r="L44" i="55"/>
  <c r="M44" i="55" s="1"/>
  <c r="G25" i="53"/>
  <c r="G36" i="53"/>
  <c r="H28" i="53"/>
  <c r="E28" i="53"/>
  <c r="D36" i="53"/>
  <c r="F26" i="53"/>
  <c r="F27" i="53"/>
  <c r="E30" i="53"/>
  <c r="D25" i="53"/>
  <c r="F25" i="53"/>
  <c r="D28" i="53"/>
  <c r="O20" i="55" l="1"/>
  <c r="O19" i="55"/>
  <c r="O6" i="55"/>
  <c r="Q6" i="55" s="1"/>
  <c r="O29" i="55"/>
  <c r="Q29" i="55" s="1"/>
  <c r="O25" i="55"/>
  <c r="O32" i="55"/>
  <c r="Q32" i="55" s="1"/>
  <c r="N20" i="57"/>
  <c r="F50" i="57"/>
  <c r="Q31" i="55"/>
  <c r="Q22" i="55"/>
  <c r="O21" i="55"/>
  <c r="Q21" i="55" s="1"/>
  <c r="O8" i="55"/>
  <c r="Q24" i="53"/>
  <c r="N45" i="57"/>
  <c r="Q30" i="55"/>
  <c r="O27" i="55"/>
  <c r="Q27" i="55" s="1"/>
  <c r="F37" i="57"/>
  <c r="N38" i="57" s="1"/>
  <c r="G22" i="57"/>
  <c r="G25" i="57"/>
  <c r="G28" i="57"/>
  <c r="F36" i="57"/>
  <c r="G40" i="57"/>
  <c r="G12" i="57"/>
  <c r="G26" i="57"/>
  <c r="G43" i="57"/>
  <c r="G31" i="57"/>
  <c r="G17" i="57"/>
  <c r="G10" i="57"/>
  <c r="G24" i="57"/>
  <c r="G13" i="57"/>
  <c r="G27" i="57"/>
  <c r="G32" i="57"/>
  <c r="G11" i="57"/>
  <c r="G30" i="57"/>
  <c r="G16" i="57"/>
  <c r="G23" i="57"/>
  <c r="G14" i="57"/>
  <c r="G15" i="57"/>
  <c r="G34" i="57"/>
  <c r="G18" i="57"/>
  <c r="G9" i="57"/>
  <c r="G19" i="57"/>
  <c r="G29" i="57"/>
  <c r="G45" i="57"/>
  <c r="I45" i="57" s="1"/>
  <c r="G41" i="57"/>
  <c r="Q29" i="53"/>
  <c r="G33" i="57"/>
  <c r="G35" i="57"/>
  <c r="G38" i="57"/>
  <c r="G42" i="57"/>
  <c r="G20" i="57"/>
  <c r="I6" i="57"/>
  <c r="Q25" i="55"/>
  <c r="P19" i="55"/>
  <c r="Q30" i="53"/>
  <c r="Q28" i="53"/>
  <c r="Q26" i="53"/>
  <c r="Q36" i="53"/>
  <c r="Q26" i="55"/>
  <c r="Q31" i="53"/>
  <c r="Q25" i="53"/>
  <c r="M46" i="55"/>
  <c r="O46" i="55" s="1"/>
  <c r="Q46" i="55" s="1"/>
  <c r="Q34" i="53"/>
  <c r="Q32" i="53"/>
  <c r="Q23" i="53"/>
  <c r="Q22" i="53" s="1"/>
  <c r="O11" i="55"/>
  <c r="Q11" i="55" s="1"/>
  <c r="Q27" i="53"/>
  <c r="Q35" i="53"/>
  <c r="Q33" i="53"/>
  <c r="P20" i="55"/>
  <c r="O24" i="55"/>
  <c r="Q24" i="55" s="1"/>
  <c r="N14" i="57"/>
  <c r="O28" i="55"/>
  <c r="Q28" i="55" s="1"/>
  <c r="N44" i="55"/>
  <c r="O44" i="55" s="1"/>
  <c r="H31" i="57"/>
  <c r="H34" i="57"/>
  <c r="H9" i="57"/>
  <c r="H19" i="57"/>
  <c r="I8" i="57"/>
  <c r="H29" i="57"/>
  <c r="H17" i="57"/>
  <c r="H13" i="57"/>
  <c r="H32" i="57"/>
  <c r="H27" i="57"/>
  <c r="H14" i="57"/>
  <c r="H43" i="57"/>
  <c r="H20" i="57"/>
  <c r="H38" i="57"/>
  <c r="H16" i="57"/>
  <c r="H35" i="57"/>
  <c r="H23" i="57"/>
  <c r="H30" i="57"/>
  <c r="H40" i="57"/>
  <c r="H24" i="57"/>
  <c r="H11" i="57"/>
  <c r="H10" i="57"/>
  <c r="H15" i="57"/>
  <c r="H12" i="57"/>
  <c r="H25" i="57"/>
  <c r="H41" i="57"/>
  <c r="H42" i="57"/>
  <c r="H39" i="57"/>
  <c r="I39" i="57" s="1"/>
  <c r="H26" i="57"/>
  <c r="H18" i="57"/>
  <c r="H22" i="57"/>
  <c r="H33" i="57"/>
  <c r="H28" i="57"/>
  <c r="P8" i="55"/>
  <c r="O23" i="55"/>
  <c r="Q23" i="55" s="1"/>
  <c r="Q20" i="55" l="1"/>
  <c r="Q19" i="55"/>
  <c r="I12" i="57"/>
  <c r="I24" i="57"/>
  <c r="I26" i="57"/>
  <c r="I22" i="57"/>
  <c r="G37" i="57"/>
  <c r="O38" i="57" s="1"/>
  <c r="I41" i="57"/>
  <c r="I13" i="57"/>
  <c r="I40" i="57"/>
  <c r="I43" i="57"/>
  <c r="I9" i="57"/>
  <c r="I11" i="57"/>
  <c r="O14" i="57"/>
  <c r="I10" i="57"/>
  <c r="Q8" i="55"/>
  <c r="I19" i="57"/>
  <c r="I30" i="57"/>
  <c r="I42" i="57"/>
  <c r="I28" i="57"/>
  <c r="I25" i="57"/>
  <c r="I32" i="57"/>
  <c r="I35" i="57"/>
  <c r="O20" i="57"/>
  <c r="G36" i="57"/>
  <c r="I18" i="57"/>
  <c r="O45" i="57"/>
  <c r="I15" i="57"/>
  <c r="I16" i="57"/>
  <c r="I17" i="57"/>
  <c r="I29" i="57"/>
  <c r="I27" i="57"/>
  <c r="I34" i="57"/>
  <c r="I31" i="57"/>
  <c r="I33" i="57"/>
  <c r="P45" i="57"/>
  <c r="I23" i="57"/>
  <c r="H37" i="57"/>
  <c r="P20" i="57"/>
  <c r="I20" i="57"/>
  <c r="H36" i="57"/>
  <c r="P44" i="55"/>
  <c r="Q44" i="55" s="1"/>
  <c r="P14" i="57"/>
  <c r="I14" i="57"/>
  <c r="I38" i="57"/>
  <c r="I37" i="57" l="1"/>
  <c r="Q38" i="57" s="1"/>
  <c r="Q45" i="57"/>
  <c r="Q14" i="57"/>
  <c r="I36" i="57"/>
  <c r="Q20" i="57"/>
  <c r="P38" i="57"/>
</calcChain>
</file>

<file path=xl/sharedStrings.xml><?xml version="1.0" encoding="utf-8"?>
<sst xmlns="http://schemas.openxmlformats.org/spreadsheetml/2006/main" count="724" uniqueCount="152">
  <si>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</si>
  <si>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</si>
  <si>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</si>
  <si>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</si>
  <si>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</si>
  <si>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</si>
  <si>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</si>
  <si>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</si>
  <si>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</si>
  <si>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</si>
  <si>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</si>
  <si>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</si>
  <si>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</si>
  <si>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</si>
  <si>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</si>
  <si>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</si>
  <si>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</si>
  <si>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</si>
  <si>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</si>
  <si>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</si>
  <si>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</si>
  <si>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</si>
  <si>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</si>
  <si>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</si>
  <si>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</si>
  <si>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</si>
  <si>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</si>
  <si>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</si>
  <si>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</si>
  <si>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</si>
  <si>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</si>
  <si>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</si>
  <si>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</si>
  <si>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</si>
  <si>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</si>
  <si>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</si>
  <si>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</si>
  <si>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</si>
  <si>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</si>
  <si>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</si>
  <si>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</si>
  <si>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</si>
  <si>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</si>
  <si>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</si>
  <si>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</si>
  <si>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</si>
  <si>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</si>
  <si>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</si>
  <si>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</si>
  <si>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</si>
  <si>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</si>
  <si>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</si>
  <si>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</si>
  <si>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</si>
  <si>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</si>
  <si>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</si>
  <si>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</si>
  <si>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</si>
  <si>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</si>
  <si>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</si>
  <si>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</si>
  <si>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</si>
  <si>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</si>
  <si>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</si>
  <si>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</si>
  <si>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</si>
  <si>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</si>
  <si>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2020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</si>
  <si>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</si>
  <si>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</si>
  <si>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</si>
  <si>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</si>
  <si>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</si>
  <si>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</si>
  <si>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</si>
  <si>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</si>
  <si>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</si>
  <si>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</si>
  <si>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</si>
  <si>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</si>
  <si>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</si>
  <si>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</si>
  <si>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</si>
  <si>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</si>
  <si>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</si>
  <si>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</si>
  <si>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</si>
  <si>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</si>
  <si>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</si>
  <si>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</si>
  <si>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</si>
  <si>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</si>
  <si>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</si>
  <si>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</si>
  <si>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</si>
  <si>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</si>
  <si>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</si>
  <si>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</si>
  <si>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</si>
  <si>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</si>
  <si>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</si>
  <si>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</si>
  <si>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</si>
  <si>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</si>
  <si>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</si>
  <si>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</si>
  <si>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</si>
  <si>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2020 Forecasted Rail Billings (MT)</t>
  </si>
  <si>
    <t>2021 Forecasted Rail Billings (MT)</t>
  </si>
  <si>
    <t>Two Year Rail Billings Forecast, by Grade - Nutrien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</si>
  <si>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</si>
  <si>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</si>
  <si>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</si>
  <si>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</si>
  <si>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</si>
  <si>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</si>
  <si>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</si>
  <si>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</si>
  <si>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</si>
  <si>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</si>
  <si>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</si>
  <si>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</si>
  <si>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</si>
  <si>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</si>
  <si>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</si>
  <si>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</si>
  <si>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</si>
  <si>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</si>
  <si>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</si>
  <si>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</si>
  <si>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</si>
  <si>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</si>
  <si>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</si>
  <si>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</si>
  <si>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Actual</t>
  </si>
  <si>
    <t>2020 
Forecast</t>
  </si>
  <si>
    <t>Jun-20 YTD
 Actual</t>
  </si>
  <si>
    <t>Jul-20
 Forecast</t>
  </si>
  <si>
    <t>Aug-20
 Forecast</t>
  </si>
  <si>
    <t>Sep-20
 Forecast</t>
  </si>
  <si>
    <t>Oct-20
 Forecast</t>
  </si>
  <si>
    <t>Qtr 1 2020 
Actual</t>
  </si>
  <si>
    <t>Qtr 2 2020 
Actual</t>
  </si>
  <si>
    <t>Qtr 3 2020 
Forecast</t>
  </si>
  <si>
    <t>Qtr 4 2020 
Forecast</t>
  </si>
  <si>
    <t>Jul-20 
Forecast</t>
  </si>
  <si>
    <t>Aug-20 
Forecast</t>
  </si>
  <si>
    <t>Sep-20 
Forecast</t>
  </si>
  <si>
    <t>Oct-20 
Forecast</t>
  </si>
  <si>
    <t>GRA</t>
  </si>
  <si>
    <t>STD</t>
  </si>
  <si>
    <t>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</si>
</sst>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0" fontId="14" fillId="7" borderId="0" xfId="13" applyFont="1" applyFill="1" applyBorder="1" applyAlignment="1">
      <alignment horizontal="left"/>
    </xf>
    <xf numFmtId="44" fontId="16" fillId="7" borderId="0" xfId="24" applyFont="1" applyFill="1" applyBorder="1"/>
    <xf numFmtId="0" fontId="10" fillId="8" borderId="0" xfId="13" applyFont="1" applyFill="1" applyBorder="1" applyAlignment="1">
      <alignment horizontal="left"/>
    </xf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0" fontId="0" fillId="0" borderId="0" xfId="0"/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 applyBorder="1"/>
    <xf numFmtId="171" fontId="12" fillId="22" borderId="0" xfId="23" applyNumberFormat="1" applyFont="1" applyFill="1" applyBorder="1"/>
    <xf numFmtId="171" fontId="12" fillId="23" borderId="4" xfId="23" applyNumberFormat="1" applyFont="1" applyFill="1" applyBorder="1"/>
    <xf numFmtId="171" fontId="0" fillId="0" borderId="0" xfId="0" applyNumberFormat="1"/>
    <xf numFmtId="43" fontId="0" fillId="0" borderId="0" xfId="0" applyNumberFormat="1"/>
    <xf numFmtId="10" fontId="12" fillId="13" borderId="0" xfId="79" applyNumberFormat="1" applyFont="1" applyFill="1" applyBorder="1"/>
    <xf numFmtId="171" fontId="0" fillId="0" borderId="0" xfId="23" applyNumberFormat="1" applyFont="1"/>
    <xf numFmtId="10" fontId="0" fillId="0" borderId="0" xfId="79" applyNumberFormat="1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0" fontId="22" fillId="17" borderId="0" xfId="0" applyFont="1" applyFill="1" applyAlignment="1">
      <alignment horizontal="center" wrapText="1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2D7F66"/>
      <color rgb="FF1C5E3A"/>
      <color rgb="FF1D5D32"/>
      <color rgb="FF2A8649"/>
      <color rgb="FF1D593C"/>
      <color rgb="FF007E00"/>
      <color rgb="FF005C00"/>
      <color rgb="FF006600"/>
      <color rgb="FF9BC993"/>
      <color rgb="FFA3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baseColWidth="10" defaultColWidth="9.1640625" defaultRowHeight="15" outlineLevelRow="1" outlineLevelCol="1" x14ac:dyDescent="0.2"/>
  <cols>
    <col min="1" max="1" width="34.83203125" style="155" customWidth="1"/>
    <col min="2" max="3" width="17.6640625" style="155" hidden="1" customWidth="1" outlineLevel="1"/>
    <col min="4" max="4" width="18.1640625" style="155" customWidth="1" collapsed="1"/>
    <col min="5" max="9" width="18.1640625" style="155" customWidth="1"/>
    <col min="10" max="10" width="63" style="155" hidden="1" customWidth="1"/>
    <col min="11" max="11" width="9.1640625" style="155"/>
    <col min="12" max="12" width="8.6640625" style="155" customWidth="1"/>
    <col min="13" max="13" width="11.33203125" style="155" bestFit="1" customWidth="1"/>
    <col min="14" max="14" width="10.5" style="155" bestFit="1" customWidth="1"/>
    <col min="15" max="17" width="8.6640625" style="155" customWidth="1"/>
    <col min="18" max="16384" width="9.1640625" style="155"/>
  </cols>
  <sheetData>
    <row r="1" spans="1:17" ht="27" x14ac:dyDescent="0.45">
      <c r="A1" s="171" t="s">
        <v>133</v>
      </c>
      <c r="B1" s="171"/>
      <c r="C1" s="171"/>
      <c r="D1" s="171"/>
      <c r="E1" s="171"/>
      <c r="F1" s="171"/>
      <c r="G1" s="171"/>
      <c r="H1" s="171"/>
      <c r="I1" s="171"/>
      <c r="J1" s="171"/>
      <c r="M1" s="155" t="s">
        <v>132</v>
      </c>
    </row>
    <row r="2" spans="1:17" s="8" customFormat="1" ht="37.5" customHeight="1" x14ac:dyDescent="0.35">
      <c r="A2" s="99"/>
      <c r="B2" s="99"/>
      <c r="C2" s="99"/>
      <c r="D2" s="157" t="s">
        <v>121</v>
      </c>
      <c r="E2" s="157" t="s">
        <v>122</v>
      </c>
      <c r="F2" s="157" t="s">
        <v>69</v>
      </c>
      <c r="G2" s="157" t="s">
        <v>121</v>
      </c>
      <c r="H2" s="157" t="s">
        <v>122</v>
      </c>
      <c r="I2" s="157" t="s">
        <v>69</v>
      </c>
      <c r="J2" s="27" t="s">
        <v>70</v>
      </c>
    </row>
    <row r="3" spans="1:17" s="159" customFormat="1" ht="22.5" hidden="1" customHeight="1" x14ac:dyDescent="0.2">
      <c r="A3" s="31" t="s">
        <v>103</v>
      </c>
      <c r="B3" s="31"/>
      <c r="C3" s="31"/>
      <c r="D3" s="97" t="e">
        <f>SUM('Rail Billings - Nutrien'!B5,'Rail Billings - Nutrien'!C5,'Rail Billings - Nutrien'!D5,#REF!,#REF!,#REF!)/1000</f>
        <v>#REF!</v>
      </c>
      <c r="E3" s="90" t="e">
        <f ca="1">(_xll.DBGET(#REF!,#REF!,#REF!,#REF!,#REF!,#REF!,#REF!,$M$1,#REF!,#REF!,#REF!))/1000</f>
        <v>#NAME?</v>
      </c>
      <c r="F3" s="90" t="e">
        <f ca="1">D3-E3</f>
        <v>#REF!</v>
      </c>
      <c r="G3" s="98" t="e">
        <f>D3</f>
        <v>#REF!</v>
      </c>
      <c r="H3" s="90" t="e">
        <f ca="1">E3</f>
        <v>#NAME?</v>
      </c>
      <c r="I3" s="90" t="e">
        <f ca="1">G3-H3</f>
        <v>#REF!</v>
      </c>
      <c r="J3" s="30"/>
    </row>
    <row r="4" spans="1:17" s="159" customFormat="1" ht="22.5" customHeight="1" x14ac:dyDescent="0.2">
      <c r="A4" s="31" t="s">
        <v>104</v>
      </c>
      <c r="B4" s="31"/>
      <c r="C4" s="31"/>
      <c r="D4" s="97" t="e">
        <f>IF(#REF!="Yes",#REF!,(_xll.DBGET(#REF!,#REF!,#REF!,#REF!,#REF!,#REF!,#REF!,$M$1,#REF!,#REF!,#REF!)-_xll.DBGET(#REF!,#REF!,#REF!,#REF!,#REF!,#REF!,#REF!,$M$1,#REF!,#REF!,#REF!))/1000)</f>
        <v>#REF!</v>
      </c>
      <c r="E4" s="90" t="e">
        <f ca="1">(_xll.DBGET(#REF!,#REF!,#REF!,#REF!,#REF!,#REF!,#REF!,$M$1,#REF!,#REF!,#REF!))/1000</f>
        <v>#NAME?</v>
      </c>
      <c r="F4" s="90" t="e">
        <f ca="1">D4-E4</f>
        <v>#REF!</v>
      </c>
      <c r="G4" s="98" t="e">
        <f>D4</f>
        <v>#REF!</v>
      </c>
      <c r="H4" s="90" t="e">
        <f ca="1">E4</f>
        <v>#NAME?</v>
      </c>
      <c r="I4" s="90" t="e">
        <f ca="1">G4-H4</f>
        <v>#REF!</v>
      </c>
      <c r="J4" s="30"/>
    </row>
    <row r="5" spans="1:17" s="159" customFormat="1" ht="22.5" customHeight="1" x14ac:dyDescent="0.2">
      <c r="A5" s="31" t="s">
        <v>106</v>
      </c>
      <c r="B5" s="31"/>
      <c r="C5" s="31"/>
      <c r="D5" s="87"/>
      <c r="E5" s="88"/>
      <c r="F5" s="92"/>
      <c r="G5" s="91"/>
      <c r="H5" s="88"/>
      <c r="I5" s="92"/>
      <c r="J5" s="30"/>
      <c r="L5" s="135"/>
      <c r="M5" s="135"/>
      <c r="N5" s="135"/>
      <c r="O5" s="135"/>
      <c r="P5" s="135"/>
      <c r="Q5" s="135"/>
    </row>
    <row r="6" spans="1:17" s="159" customFormat="1" x14ac:dyDescent="0.2">
      <c r="A6" s="32" t="s">
        <v>127</v>
      </c>
      <c r="B6" s="32"/>
      <c r="C6" s="32"/>
      <c r="D6" s="93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E6" s="94" t="e">
        <f ca="1"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#NAME?</v>
      </c>
      <c r="F6" s="94" t="e">
        <f t="shared" ref="F6:F14" ca="1" si="0">D6-E6</f>
        <v>#NAME?</v>
      </c>
      <c r="G6" s="93" t="e">
        <f ca="1">D6</f>
        <v>#NAME?</v>
      </c>
      <c r="H6" s="94" t="e">
        <f ca="1">E6</f>
        <v>#NAME?</v>
      </c>
      <c r="I6" s="94" t="e">
        <f t="shared" ref="I6:I14" ca="1" si="1">G6-H6</f>
        <v>#NAME?</v>
      </c>
      <c r="J6" s="30"/>
      <c r="L6" s="135"/>
      <c r="M6" s="135"/>
      <c r="N6" s="135"/>
      <c r="O6" s="135"/>
      <c r="P6" s="135"/>
      <c r="Q6" s="135"/>
    </row>
    <row r="7" spans="1:17" s="159" customFormat="1" x14ac:dyDescent="0.2">
      <c r="A7" s="32" t="s">
        <v>74</v>
      </c>
      <c r="B7" s="32"/>
      <c r="C7" s="32"/>
      <c r="D7" s="93" t="e">
        <f ca="1"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E7" s="160" t="e">
        <f ca="1"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#NAME?</v>
      </c>
      <c r="F7" s="94" t="e">
        <f t="shared" ca="1" si="0"/>
        <v>#NAME?</v>
      </c>
      <c r="G7" s="93" t="e">
        <f ca="1">D7</f>
        <v>#NAME?</v>
      </c>
      <c r="H7" s="160" t="e">
        <f ca="1">E7</f>
        <v>#NAME?</v>
      </c>
      <c r="I7" s="94" t="e">
        <f t="shared" ca="1" si="1"/>
        <v>#NAME?</v>
      </c>
      <c r="J7" s="30"/>
      <c r="L7" s="135"/>
      <c r="M7" s="135"/>
      <c r="N7" s="135"/>
      <c r="O7" s="135"/>
      <c r="P7" s="135"/>
      <c r="Q7" s="135"/>
    </row>
    <row r="8" spans="1:17" s="159" customFormat="1" ht="16" thickBot="1" x14ac:dyDescent="0.25">
      <c r="A8" s="33" t="s">
        <v>105</v>
      </c>
      <c r="B8" s="33"/>
      <c r="C8" s="33"/>
      <c r="D8" s="95" t="e">
        <f ca="1">SUM(D6:D7)</f>
        <v>#NAME?</v>
      </c>
      <c r="E8" s="96" t="e">
        <f ca="1">SUM(E6:E7)</f>
        <v>#NAME?</v>
      </c>
      <c r="F8" s="96" t="e">
        <f t="shared" ca="1" si="0"/>
        <v>#NAME?</v>
      </c>
      <c r="G8" s="95" t="e">
        <f ca="1">SUM(G6:G7)</f>
        <v>#NAME?</v>
      </c>
      <c r="H8" s="96" t="e">
        <f ca="1">SUM(H6:H7)</f>
        <v>#NAME?</v>
      </c>
      <c r="I8" s="96" t="e">
        <f t="shared" ca="1" si="1"/>
        <v>#NAME?</v>
      </c>
      <c r="J8" s="30"/>
      <c r="L8" s="152"/>
      <c r="M8" s="152"/>
      <c r="N8" s="152"/>
      <c r="O8" s="152"/>
      <c r="P8" s="152"/>
      <c r="Q8" s="152"/>
    </row>
    <row r="9" spans="1:17" s="159" customFormat="1" ht="30" customHeight="1" x14ac:dyDescent="0.2">
      <c r="A9" s="34" t="s">
        <v>75</v>
      </c>
      <c r="B9" s="35" t="e">
        <f ca="1">_xll.DE.NAME(#REF!,"DXMEAS_S","CONTRACT")</f>
        <v>#NAME?</v>
      </c>
      <c r="C9" s="35"/>
      <c r="D9" s="85" t="e">
        <f ca="1">_xll.DBGET(#REF!,#REF!,#REF!,#REF!,#REF!,#REF!,#REF!,$M$1,#REF!,#REF!,$B9)</f>
        <v>#NAME?</v>
      </c>
      <c r="E9" s="86" t="e">
        <f ca="1">_xll.DBGET(#REF!,#REF!,#REF!,#REF!,#REF!,#REF!,#REF!,$M$1,#REF!,#REF!,$B9)</f>
        <v>#NAME?</v>
      </c>
      <c r="F9" s="86" t="e">
        <f t="shared" ca="1" si="0"/>
        <v>#NAME?</v>
      </c>
      <c r="G9" s="83" t="e">
        <f ca="1">(_xll.DBGET(#REF!,#REF!,#REF!,#REF!,#REF!,#REF!,#REF!,$M$1,#REF!,#REF!,$B9))/(G$8*1000)</f>
        <v>#NAME?</v>
      </c>
      <c r="H9" s="84" t="e">
        <f ca="1">(_xll.DBGET(#REF!,#REF!,#REF!,#REF!,#REF!,#REF!,#REF!,$M$1,#REF!,#REF!,$B9))/(H$8*1000)</f>
        <v>#NAME?</v>
      </c>
      <c r="I9" s="84" t="e">
        <f t="shared" ca="1" si="1"/>
        <v>#NAME?</v>
      </c>
      <c r="J9" s="30"/>
      <c r="L9" s="172" t="s">
        <v>114</v>
      </c>
      <c r="M9" s="173"/>
      <c r="N9" s="173"/>
      <c r="O9" s="173"/>
      <c r="P9" s="173"/>
      <c r="Q9" s="174"/>
    </row>
    <row r="10" spans="1:17" s="159" customFormat="1" hidden="1" outlineLevel="1" x14ac:dyDescent="0.2">
      <c r="A10" s="34" t="s">
        <v>76</v>
      </c>
      <c r="B10" s="35" t="e">
        <f ca="1">_xll.DE.NAME(#REF!,"DXMEAS_S","INTEREST")</f>
        <v>#NAME?</v>
      </c>
      <c r="C10" s="35"/>
      <c r="D10" s="119" t="e">
        <f ca="1">_xll.DBGET(#REF!,#REF!,#REF!,#REF!,#REF!,#REF!,#REF!,$M$1,#REF!,#REF!,$B10)</f>
        <v>#NAME?</v>
      </c>
      <c r="E10" s="120" t="e">
        <f ca="1">_xll.DBGET(#REF!,#REF!,#REF!,#REF!,#REF!,#REF!,#REF!,$M$1,#REF!,#REF!,$B10)</f>
        <v>#NAME?</v>
      </c>
      <c r="F10" s="36" t="e">
        <f t="shared" ca="1" si="0"/>
        <v>#NAME?</v>
      </c>
      <c r="G10" s="52" t="e">
        <f ca="1">(_xll.DBGET(#REF!,#REF!,#REF!,#REF!,#REF!,#REF!,#REF!,$M$1,#REF!,#REF!,$B10))/(G$8*1000)</f>
        <v>#NAME?</v>
      </c>
      <c r="H10" s="37" t="e">
        <f ca="1">(_xll.DBGET(#REF!,#REF!,#REF!,#REF!,#REF!,#REF!,#REF!,$M$1,#REF!,#REF!,$B10))/(H$8*1000)</f>
        <v>#NAME?</v>
      </c>
      <c r="I10" s="37" t="e">
        <f t="shared" ca="1" si="1"/>
        <v>#NAME?</v>
      </c>
      <c r="J10" s="30"/>
      <c r="L10" s="134"/>
      <c r="M10" s="135"/>
      <c r="N10" s="135"/>
      <c r="O10" s="135"/>
      <c r="P10" s="135"/>
      <c r="Q10" s="136"/>
    </row>
    <row r="11" spans="1:17" s="159" customFormat="1" hidden="1" outlineLevel="1" x14ac:dyDescent="0.2">
      <c r="A11" s="34" t="s">
        <v>112</v>
      </c>
      <c r="B11" s="35" t="s">
        <v>113</v>
      </c>
      <c r="C11" s="35"/>
      <c r="D11" s="119" t="e">
        <f ca="1">_xll.DBGET(#REF!,#REF!,#REF!,#REF!,#REF!,#REF!,#REF!,$M$1,#REF!,#REF!,$B11)</f>
        <v>#NAME?</v>
      </c>
      <c r="E11" s="120" t="e">
        <f ca="1">_xll.DBGET(#REF!,#REF!,#REF!,#REF!,#REF!,#REF!,#REF!,$M$1,#REF!,#REF!,$B11)</f>
        <v>#NAME?</v>
      </c>
      <c r="F11" s="36" t="e">
        <f t="shared" ca="1" si="0"/>
        <v>#NAME?</v>
      </c>
      <c r="G11" s="52" t="e">
        <f ca="1">(_xll.DBGET(#REF!,#REF!,#REF!,#REF!,#REF!,#REF!,#REF!,$M$1,#REF!,#REF!,$B11))/(G$8*1000)</f>
        <v>#NAME?</v>
      </c>
      <c r="H11" s="37" t="e">
        <f ca="1">(_xll.DBGET(#REF!,#REF!,#REF!,#REF!,#REF!,#REF!,#REF!,$M$1,#REF!,#REF!,$B11))/(H$8*1000)</f>
        <v>#NAME?</v>
      </c>
      <c r="I11" s="37" t="e">
        <f t="shared" ca="1" si="1"/>
        <v>#NAME?</v>
      </c>
      <c r="J11" s="30"/>
      <c r="L11" s="134"/>
      <c r="M11" s="135"/>
      <c r="N11" s="135"/>
      <c r="O11" s="135"/>
      <c r="P11" s="135"/>
      <c r="Q11" s="136"/>
    </row>
    <row r="12" spans="1:17" s="159" customFormat="1" collapsed="1" x14ac:dyDescent="0.2">
      <c r="A12" s="34" t="s">
        <v>77</v>
      </c>
      <c r="B12" s="35" t="e">
        <f ca="1">_xll.DE.NAME(#REF!,"DXMEAS_S","SHRINKAGE")</f>
        <v>#NAME?</v>
      </c>
      <c r="C12" s="35"/>
      <c r="D12" s="154" t="e">
        <f ca="1">_xll.DBGET(#REF!,#REF!,#REF!,#REF!,#REF!,#REF!,#REF!,$M$1,#REF!,#REF!,$B12)</f>
        <v>#NAME?</v>
      </c>
      <c r="E12" s="36" t="e">
        <f ca="1">_xll.DBGET(#REF!,#REF!,#REF!,#REF!,#REF!,#REF!,#REF!,$M$1,#REF!,#REF!,$B12)</f>
        <v>#NAME?</v>
      </c>
      <c r="F12" s="36" t="e">
        <f t="shared" ca="1" si="0"/>
        <v>#NAME?</v>
      </c>
      <c r="G12" s="52" t="e">
        <f ca="1">(_xll.DBGET(#REF!,#REF!,#REF!,#REF!,#REF!,#REF!,#REF!,$M$1,#REF!,#REF!,$B12))/(G$8*1000)</f>
        <v>#NAME?</v>
      </c>
      <c r="H12" s="37" t="e">
        <f ca="1">(_xll.DBGET(#REF!,#REF!,#REF!,#REF!,#REF!,#REF!,#REF!,$M$1,#REF!,#REF!,$B12))/(H$8*1000)</f>
        <v>#NAME?</v>
      </c>
      <c r="I12" s="37" t="e">
        <f t="shared" ca="1" si="1"/>
        <v>#NAME?</v>
      </c>
      <c r="J12" s="30"/>
      <c r="L12" s="134"/>
      <c r="M12" s="135"/>
      <c r="N12" s="135"/>
      <c r="O12" s="135"/>
      <c r="P12" s="135"/>
      <c r="Q12" s="136"/>
    </row>
    <row r="13" spans="1:17" s="159" customFormat="1" x14ac:dyDescent="0.2">
      <c r="A13" s="34" t="s">
        <v>78</v>
      </c>
      <c r="B13" s="35" t="e">
        <f ca="1">_xll.DE.NAME(#REF!,"DXMEAS_S","CREDITNOTE")</f>
        <v>#NAME?</v>
      </c>
      <c r="C13" s="35"/>
      <c r="D13" s="49" t="e">
        <f ca="1">_xll.DBGET(#REF!,#REF!,#REF!,#REF!,#REF!,#REF!,#REF!,$M$1,#REF!,#REF!,$B13)</f>
        <v>#NAME?</v>
      </c>
      <c r="E13" s="38" t="e">
        <f ca="1">_xll.DBGET(#REF!,#REF!,#REF!,#REF!,#REF!,#REF!,#REF!,$M$1,#REF!,#REF!,$B13)</f>
        <v>#NAME?</v>
      </c>
      <c r="F13" s="38" t="e">
        <f t="shared" ca="1" si="0"/>
        <v>#NAME?</v>
      </c>
      <c r="G13" s="53" t="e">
        <f ca="1">(_xll.DBGET(#REF!,#REF!,#REF!,#REF!,#REF!,#REF!,#REF!,$M$1,#REF!,#REF!,$B13))/(G$8*1000)</f>
        <v>#NAME?</v>
      </c>
      <c r="H13" s="39" t="e">
        <f ca="1">(_xll.DBGET(#REF!,#REF!,#REF!,#REF!,#REF!,#REF!,#REF!,$M$1,#REF!,#REF!,$B13))/(H$8*1000)</f>
        <v>#NAME?</v>
      </c>
      <c r="I13" s="39" t="e">
        <f t="shared" ca="1" si="1"/>
        <v>#NAME?</v>
      </c>
      <c r="J13" s="30"/>
      <c r="L13" s="134"/>
      <c r="M13" s="135"/>
      <c r="N13" s="135"/>
      <c r="O13" s="135"/>
      <c r="P13" s="135"/>
      <c r="Q13" s="136"/>
    </row>
    <row r="14" spans="1:17" s="159" customFormat="1" x14ac:dyDescent="0.2">
      <c r="A14" s="40" t="s">
        <v>79</v>
      </c>
      <c r="B14" s="35" t="e">
        <f ca="1">_xll.DE.NAME(#REF!,"DXMEAS_S","INVOICE")</f>
        <v>#NAME?</v>
      </c>
      <c r="C14" s="35"/>
      <c r="D14" s="50" t="e">
        <f ca="1">_xll.DBGET(#REF!,#REF!,#REF!,#REF!,#REF!,#REF!,#REF!,$M$1,#REF!,#REF!,$B14)</f>
        <v>#NAME?</v>
      </c>
      <c r="E14" s="41" t="e">
        <f ca="1">_xll.DBGET(#REF!,#REF!,#REF!,#REF!,#REF!,#REF!,#REF!,$M$1,#REF!,#REF!,$B14)</f>
        <v>#NAME?</v>
      </c>
      <c r="F14" s="41" t="e">
        <f t="shared" ca="1" si="0"/>
        <v>#NAME?</v>
      </c>
      <c r="G14" s="54" t="e">
        <f ca="1">(_xll.DBGET(#REF!,#REF!,#REF!,#REF!,#REF!,#REF!,#REF!,$M$1,#REF!,#REF!,$B14))/(G$8*1000)</f>
        <v>#NAME?</v>
      </c>
      <c r="H14" s="42" t="e">
        <f ca="1">(_xll.DBGET(#REF!,#REF!,#REF!,#REF!,#REF!,#REF!,#REF!,$M$1,#REF!,#REF!,$B14))/(H$8*1000)</f>
        <v>#NAME?</v>
      </c>
      <c r="I14" s="42" t="e">
        <f t="shared" ca="1" si="1"/>
        <v>#NAME?</v>
      </c>
      <c r="J14" s="30"/>
      <c r="L14" s="137" t="e">
        <f t="shared" ref="L14:Q14" ca="1" si="2">D14-D13-D12-D10-D9</f>
        <v>#NAME?</v>
      </c>
      <c r="M14" s="138" t="e">
        <f t="shared" ca="1" si="2"/>
        <v>#NAME?</v>
      </c>
      <c r="N14" s="138" t="e">
        <f t="shared" ca="1" si="2"/>
        <v>#NAME?</v>
      </c>
      <c r="O14" s="138" t="e">
        <f t="shared" ca="1" si="2"/>
        <v>#NAME?</v>
      </c>
      <c r="P14" s="138" t="e">
        <f t="shared" ca="1" si="2"/>
        <v>#NAME?</v>
      </c>
      <c r="Q14" s="139" t="e">
        <f t="shared" ca="1" si="2"/>
        <v>#NAME?</v>
      </c>
    </row>
    <row r="15" spans="1:17" s="159" customFormat="1" ht="22.5" customHeight="1" x14ac:dyDescent="0.2">
      <c r="A15" s="34" t="s">
        <v>80</v>
      </c>
      <c r="B15" s="35" t="e">
        <f ca="1">_xll.DE.NAME(#REF!,"DXMEAS_S","REBATE 1")</f>
        <v>#NAME?</v>
      </c>
      <c r="C15" s="35"/>
      <c r="D15" s="48" t="e">
        <f ca="1">_xll.DBGET(#REF!,#REF!,#REF!,#REF!,#REF!,#REF!,#REF!,$M$1,#REF!,#REF!,$B15)</f>
        <v>#NAME?</v>
      </c>
      <c r="E15" s="132" t="e">
        <f ca="1">_xll.DBGET(#REF!,#REF!,#REF!,#REF!,#REF!,#REF!,#REF!,$M$1,#REF!,#REF!,$B15)</f>
        <v>#NAME?</v>
      </c>
      <c r="F15" s="36" t="e">
        <f ca="1">E15-D15</f>
        <v>#NAME?</v>
      </c>
      <c r="G15" s="52" t="e">
        <f ca="1">(_xll.DBGET(#REF!,#REF!,#REF!,#REF!,#REF!,#REF!,#REF!,$M$1,#REF!,#REF!,$B15))/(G$8*1000)</f>
        <v>#NAME?</v>
      </c>
      <c r="H15" s="37" t="e">
        <f ca="1">(_xll.DBGET(#REF!,#REF!,#REF!,#REF!,#REF!,#REF!,#REF!,$M$1,#REF!,#REF!,$B15))/(H$8*1000)</f>
        <v>#NAME?</v>
      </c>
      <c r="I15" s="37" t="e">
        <f ca="1">H15-G15</f>
        <v>#NAME?</v>
      </c>
      <c r="J15" s="30"/>
      <c r="L15" s="134"/>
      <c r="M15" s="135"/>
      <c r="N15" s="135"/>
      <c r="O15" s="135"/>
      <c r="P15" s="135"/>
      <c r="Q15" s="136"/>
    </row>
    <row r="16" spans="1:17" s="159" customFormat="1" x14ac:dyDescent="0.2">
      <c r="A16" s="34" t="s">
        <v>81</v>
      </c>
      <c r="B16" s="35" t="e">
        <f ca="1">_xll.DE.NAME(#REF!,"DXMEAS_S","REBATE 2")</f>
        <v>#NAME?</v>
      </c>
      <c r="C16" s="35"/>
      <c r="D16" s="48" t="e">
        <f ca="1">_xll.DBGET(#REF!,#REF!,#REF!,#REF!,#REF!,#REF!,#REF!,$M$1,#REF!,#REF!,$B16)</f>
        <v>#NAME?</v>
      </c>
      <c r="E16" s="132" t="e">
        <f ca="1">_xll.DBGET(#REF!,#REF!,#REF!,#REF!,#REF!,#REF!,#REF!,$M$1,#REF!,#REF!,$B16)</f>
        <v>#NAME?</v>
      </c>
      <c r="F16" s="36" t="e">
        <f ca="1">E16-D16</f>
        <v>#NAME?</v>
      </c>
      <c r="G16" s="52" t="e">
        <f ca="1">(_xll.DBGET(#REF!,#REF!,#REF!,#REF!,#REF!,#REF!,#REF!,$M$1,#REF!,#REF!,$B16))/(G$8*1000)</f>
        <v>#NAME?</v>
      </c>
      <c r="H16" s="37" t="e">
        <f ca="1">(_xll.DBGET(#REF!,#REF!,#REF!,#REF!,#REF!,#REF!,#REF!,$M$1,#REF!,#REF!,$B16))/(H$8*1000)</f>
        <v>#NAME?</v>
      </c>
      <c r="I16" s="37" t="e">
        <f ca="1">H16-G16</f>
        <v>#NAME?</v>
      </c>
      <c r="J16" s="30"/>
      <c r="L16" s="134"/>
      <c r="M16" s="135"/>
      <c r="N16" s="135"/>
      <c r="O16" s="135"/>
      <c r="P16" s="135"/>
      <c r="Q16" s="136"/>
    </row>
    <row r="17" spans="1:17" s="159" customFormat="1" x14ac:dyDescent="0.2">
      <c r="A17" s="34" t="s">
        <v>82</v>
      </c>
      <c r="B17" s="35" t="e">
        <f ca="1">_xll.DE.NAME(#REF!,"DXMEAS_S","VOL DISC")</f>
        <v>#NAME?</v>
      </c>
      <c r="C17" s="35"/>
      <c r="D17" s="48" t="e">
        <f ca="1">_xll.DBGET(#REF!,#REF!,#REF!,#REF!,#REF!,#REF!,#REF!,$M$1,#REF!,#REF!,$B17)</f>
        <v>#NAME?</v>
      </c>
      <c r="E17" s="132" t="e">
        <f ca="1">_xll.DBGET(#REF!,#REF!,#REF!,#REF!,#REF!,#REF!,#REF!,$M$1,#REF!,#REF!,$B17)</f>
        <v>#NAME?</v>
      </c>
      <c r="F17" s="36" t="e">
        <f ca="1">E17-D17</f>
        <v>#NAME?</v>
      </c>
      <c r="G17" s="52" t="e">
        <f ca="1">(_xll.DBGET(#REF!,#REF!,#REF!,#REF!,#REF!,#REF!,#REF!,$M$1,#REF!,#REF!,$B17))/(G$8*1000)</f>
        <v>#NAME?</v>
      </c>
      <c r="H17" s="37" t="e">
        <f ca="1">(_xll.DBGET(#REF!,#REF!,#REF!,#REF!,#REF!,#REF!,#REF!,$M$1,#REF!,#REF!,$B17))/(H$8*1000)</f>
        <v>#NAME?</v>
      </c>
      <c r="I17" s="37" t="e">
        <f ca="1">H17-G17</f>
        <v>#NAME?</v>
      </c>
      <c r="J17" s="30"/>
      <c r="L17" s="134"/>
      <c r="M17" s="135"/>
      <c r="N17" s="135"/>
      <c r="O17" s="135"/>
      <c r="P17" s="135"/>
      <c r="Q17" s="136"/>
    </row>
    <row r="18" spans="1:17" s="159" customFormat="1" x14ac:dyDescent="0.2">
      <c r="A18" s="34" t="s">
        <v>83</v>
      </c>
      <c r="B18" s="35" t="e">
        <f ca="1">_xll.DE.NAME(#REF!,"DXMEAS_S","PR RES")</f>
        <v>#NAME?</v>
      </c>
      <c r="C18" s="35"/>
      <c r="D18" s="154" t="e">
        <f ca="1">_xll.DBGET(#REF!,#REF!,#REF!,#REF!,#REF!,#REF!,#REF!,$M$1,#REF!,#REF!,$B18)</f>
        <v>#NAME?</v>
      </c>
      <c r="E18" s="132" t="e">
        <f ca="1">_xll.DBGET(#REF!,#REF!,#REF!,#REF!,#REF!,#REF!,#REF!,$M$1,#REF!,#REF!,$B18)</f>
        <v>#NAME?</v>
      </c>
      <c r="F18" s="36" t="e">
        <f ca="1">E18-D18</f>
        <v>#NAME?</v>
      </c>
      <c r="G18" s="52" t="e">
        <f ca="1">(_xll.DBGET(#REF!,#REF!,#REF!,#REF!,#REF!,#REF!,#REF!,$M$1,#REF!,#REF!,$B18))/(G$8*1000)</f>
        <v>#NAME?</v>
      </c>
      <c r="H18" s="37" t="e">
        <f ca="1">(_xll.DBGET(#REF!,#REF!,#REF!,#REF!,#REF!,#REF!,#REF!,$M$1,#REF!,#REF!,$B18))/(H$8*1000)</f>
        <v>#NAME?</v>
      </c>
      <c r="I18" s="37" t="e">
        <f ca="1">H18-G18</f>
        <v>#NAME?</v>
      </c>
      <c r="J18" s="30"/>
      <c r="L18" s="134"/>
      <c r="M18" s="135"/>
      <c r="N18" s="135"/>
      <c r="O18" s="135"/>
      <c r="P18" s="135"/>
      <c r="Q18" s="136"/>
    </row>
    <row r="19" spans="1:17" s="159" customFormat="1" x14ac:dyDescent="0.2">
      <c r="A19" s="34" t="s">
        <v>84</v>
      </c>
      <c r="B19" s="35" t="e">
        <f ca="1">_xll.DE.NAME(#REF!,"DXMEAS_S","FRT Savings Rebate")</f>
        <v>#NAME?</v>
      </c>
      <c r="C19" s="35"/>
      <c r="D19" s="154" t="e">
        <f ca="1">_xll.DBGET(#REF!,#REF!,#REF!,#REF!,#REF!,#REF!,#REF!,$M$1,#REF!,#REF!,$B19)</f>
        <v>#NAME?</v>
      </c>
      <c r="E19" s="132" t="e">
        <f ca="1">_xll.DBGET(#REF!,#REF!,#REF!,#REF!,#REF!,#REF!,#REF!,$M$1,#REF!,#REF!,$B19)</f>
        <v>#NAME?</v>
      </c>
      <c r="F19" s="36" t="e">
        <f ca="1">E19-D19</f>
        <v>#NAME?</v>
      </c>
      <c r="G19" s="52" t="e">
        <f ca="1">(_xll.DBGET(#REF!,#REF!,#REF!,#REF!,#REF!,#REF!,#REF!,$M$1,#REF!,#REF!,$B19))/(G$8*1000)</f>
        <v>#NAME?</v>
      </c>
      <c r="H19" s="37" t="e">
        <f ca="1">(_xll.DBGET(#REF!,#REF!,#REF!,#REF!,#REF!,#REF!,#REF!,$M$1,#REF!,#REF!,$B19))/(H$8*1000)</f>
        <v>#NAME?</v>
      </c>
      <c r="I19" s="37" t="e">
        <f ca="1">H19-G19</f>
        <v>#NAME?</v>
      </c>
      <c r="J19" s="30"/>
      <c r="L19" s="134"/>
      <c r="M19" s="135"/>
      <c r="N19" s="135"/>
      <c r="O19" s="135"/>
      <c r="P19" s="135"/>
      <c r="Q19" s="136"/>
    </row>
    <row r="20" spans="1:17" s="159" customFormat="1" x14ac:dyDescent="0.2">
      <c r="A20" s="40" t="s">
        <v>85</v>
      </c>
      <c r="B20" s="35" t="e">
        <f ca="1">_xll.DE.NAME(#REF!,"DXMEAS_S","Net Sale Price")</f>
        <v>#NAME?</v>
      </c>
      <c r="C20" s="35"/>
      <c r="D20" s="51" t="e">
        <f ca="1">_xll.DBGET(#REF!,#REF!,#REF!,#REF!,#REF!,#REF!,#REF!,$M$1,#REF!,#REF!,$B20)</f>
        <v>#NAME?</v>
      </c>
      <c r="E20" s="43" t="e">
        <f ca="1">_xll.DBGET(#REF!,#REF!,#REF!,#REF!,#REF!,#REF!,#REF!,$M$1,#REF!,#REF!,$B20)</f>
        <v>#NAME?</v>
      </c>
      <c r="F20" s="43" t="e">
        <f ca="1">D20-E20</f>
        <v>#NAME?</v>
      </c>
      <c r="G20" s="55" t="e">
        <f ca="1">(_xll.DBGET(#REF!,#REF!,#REF!,#REF!,#REF!,#REF!,#REF!,$M$1,#REF!,#REF!,$B20))/(G$8*1000)</f>
        <v>#NAME?</v>
      </c>
      <c r="H20" s="44" t="e">
        <f ca="1">(_xll.DBGET(#REF!,#REF!,#REF!,#REF!,#REF!,#REF!,#REF!,$M$1,#REF!,#REF!,$B20))/(H$8*1000)</f>
        <v>#NAME?</v>
      </c>
      <c r="I20" s="44" t="e">
        <f ca="1">G20-H20</f>
        <v>#NAME?</v>
      </c>
      <c r="J20" s="30"/>
      <c r="L20" s="140" t="e">
        <f ca="1">D20+D19+D18+D17+D16+D15-D14</f>
        <v>#NAME?</v>
      </c>
      <c r="M20" s="141" t="e">
        <f ca="1">E20+E19+E18+E17+E16+E15-E14</f>
        <v>#NAME?</v>
      </c>
      <c r="N20" s="141" t="e">
        <f ca="1">F20-F19-F18-F17-F16-F15-F14</f>
        <v>#NAME?</v>
      </c>
      <c r="O20" s="141" t="e">
        <f ca="1">G20+G19+G18+G17+G16+G15-G14</f>
        <v>#NAME?</v>
      </c>
      <c r="P20" s="141" t="e">
        <f ca="1">H20+H19+H18+H17+H16+H15-H14</f>
        <v>#NAME?</v>
      </c>
      <c r="Q20" s="142" t="e">
        <f ca="1">I20-I19-I18-I17-I16-I15-I14</f>
        <v>#NAME?</v>
      </c>
    </row>
    <row r="21" spans="1:17" s="159" customFormat="1" ht="22.5" customHeight="1" x14ac:dyDescent="0.2">
      <c r="A21" s="45" t="s">
        <v>100</v>
      </c>
      <c r="B21" s="45"/>
      <c r="C21" s="45"/>
      <c r="D21" s="48"/>
      <c r="E21" s="36"/>
      <c r="F21" s="36"/>
      <c r="G21" s="52"/>
      <c r="H21" s="37"/>
      <c r="I21" s="37"/>
      <c r="J21" s="30"/>
      <c r="L21" s="134"/>
      <c r="M21" s="135"/>
      <c r="N21" s="135"/>
      <c r="O21" s="135"/>
      <c r="P21" s="135"/>
      <c r="Q21" s="136"/>
    </row>
    <row r="22" spans="1:17" s="159" customFormat="1" x14ac:dyDescent="0.2">
      <c r="A22" s="34" t="s">
        <v>86</v>
      </c>
      <c r="B22" s="35" t="e">
        <f ca="1">_xll.DE.NAME(#REF!,"DXMEAS_S","Commissions")</f>
        <v>#NAME?</v>
      </c>
      <c r="C22" s="35"/>
      <c r="D22" s="154" t="e">
        <f ca="1">_xll.DBGET(#REF!,#REF!,#REF!,#REF!,#REF!,#REF!,#REF!,$M$1,#REF!,#REF!,$B22)</f>
        <v>#NAME?</v>
      </c>
      <c r="E22" s="132" t="e">
        <f ca="1">_xll.DBGET(#REF!,#REF!,#REF!,#REF!,#REF!,#REF!,#REF!,$M$1,#REF!,#REF!,$B22)</f>
        <v>#NAME?</v>
      </c>
      <c r="F22" s="132" t="e">
        <f ca="1">E22-D22</f>
        <v>#NAME?</v>
      </c>
      <c r="G22" s="52" t="e">
        <f ca="1">(_xll.DBGET(#REF!,#REF!,#REF!,#REF!,#REF!,#REF!,#REF!,$M$1,#REF!,#REF!,$B22))/(G$8*1000)</f>
        <v>#NAME?</v>
      </c>
      <c r="H22" s="37" t="e">
        <f ca="1">(_xll.DBGET(#REF!,#REF!,#REF!,#REF!,#REF!,#REF!,#REF!,$M$1,#REF!,#REF!,$B22))/(H$8*1000)</f>
        <v>#NAME?</v>
      </c>
      <c r="I22" s="37" t="e">
        <f ca="1">H22-G22</f>
        <v>#NAME?</v>
      </c>
      <c r="J22" s="30"/>
      <c r="L22" s="134"/>
      <c r="M22" s="135"/>
      <c r="N22" s="135"/>
      <c r="O22" s="135"/>
      <c r="P22" s="135"/>
      <c r="Q22" s="136"/>
    </row>
    <row r="23" spans="1:17" s="159" customFormat="1" x14ac:dyDescent="0.2">
      <c r="A23" s="34" t="s">
        <v>71</v>
      </c>
      <c r="B23" s="35" t="e">
        <f ca="1">_xll.DE.NAME(#REF!,"DXMEAS_S","Ocean Freight")</f>
        <v>#NAME?</v>
      </c>
      <c r="C23" s="35"/>
      <c r="D23" s="154" t="e">
        <f ca="1">_xll.DBGET(#REF!,#REF!,#REF!,#REF!,#REF!,#REF!,#REF!,$M$1,#REF!,#REF!,$B23)</f>
        <v>#NAME?</v>
      </c>
      <c r="E23" s="132" t="e">
        <f ca="1">_xll.DBGET(#REF!,#REF!,#REF!,#REF!,#REF!,#REF!,#REF!,$M$1,#REF!,#REF!,$B23)</f>
        <v>#NAME?</v>
      </c>
      <c r="F23" s="132" t="e">
        <f ca="1">E23-D23</f>
        <v>#NAME?</v>
      </c>
      <c r="G23" s="52" t="e">
        <f ca="1">(_xll.DBGET(#REF!,#REF!,#REF!,#REF!,#REF!,#REF!,#REF!,$M$1,#REF!,#REF!,$B23))/(G$8*1000)</f>
        <v>#NAME?</v>
      </c>
      <c r="H23" s="37" t="e">
        <f ca="1">(_xll.DBGET(#REF!,#REF!,#REF!,#REF!,#REF!,#REF!,#REF!,$M$1,#REF!,#REF!,$B23))/(H$8*1000)</f>
        <v>#NAME?</v>
      </c>
      <c r="I23" s="37" t="e">
        <f ca="1">H23-G23</f>
        <v>#NAME?</v>
      </c>
      <c r="J23" s="30"/>
      <c r="L23" s="134"/>
      <c r="M23" s="135"/>
      <c r="N23" s="135"/>
      <c r="O23" s="135"/>
      <c r="P23" s="135"/>
      <c r="Q23" s="136"/>
    </row>
    <row r="24" spans="1:17" s="159" customFormat="1" hidden="1" outlineLevel="1" x14ac:dyDescent="0.2">
      <c r="A24" s="34" t="s">
        <v>87</v>
      </c>
      <c r="B24" s="35" t="e">
        <f ca="1">_xll.DE.NAME(#REF!,"DXMEAS_S","BOF")</f>
        <v>#NAME?</v>
      </c>
      <c r="C24" s="35" t="s">
        <v>111</v>
      </c>
      <c r="D24" s="154" t="e">
        <f ca="1">_xll.DBGET(#REF!,#REF!,#REF!,#REF!,#REF!,#REF!,#REF!,$M$1,#REF!,#REF!,$B24)+_xll.DBGET(#REF!,#REF!,#REF!,#REF!,#REF!,#REF!,#REF!,$M$1,#REF!,#REF!,$C24)</f>
        <v>#NAME?</v>
      </c>
      <c r="E24" s="132" t="e">
        <f ca="1">_xll.DBGET(#REF!,#REF!,#REF!,#REF!,#REF!,#REF!,#REF!,$M$1,#REF!,#REF!,$B24)+_xll.DBGET(#REF!,#REF!,#REF!,#REF!,#REF!,#REF!,#REF!,$M$1,#REF!,#REF!,$C24)</f>
        <v>#NAME?</v>
      </c>
      <c r="F24" s="132" t="e">
        <f t="shared" ref="F24:F35" ca="1" si="3">E24-D24</f>
        <v>#NAME?</v>
      </c>
      <c r="G24" s="52" t="e">
        <f ca="1">(_xll.DBGET(#REF!,#REF!,#REF!,#REF!,#REF!,#REF!,#REF!,$M$1,#REF!,#REF!,$B24)+_xll.DBGET(#REF!,#REF!,#REF!,#REF!,#REF!,#REF!,#REF!,$M$1,#REF!,#REF!,$C24))/(G$8*1000)</f>
        <v>#NAME?</v>
      </c>
      <c r="H24" s="37" t="e">
        <f ca="1">(_xll.DBGET(#REF!,#REF!,#REF!,#REF!,#REF!,#REF!,#REF!,$M$1,#REF!,#REF!,$B24)+_xll.DBGET(#REF!,#REF!,#REF!,#REF!,#REF!,#REF!,#REF!,$M$1,#REF!,#REF!,$C24))/(H$8*1000)</f>
        <v>#NAME?</v>
      </c>
      <c r="I24" s="37" t="e">
        <f ca="1">H24-G24</f>
        <v>#NAME?</v>
      </c>
      <c r="J24" s="30"/>
      <c r="L24" s="140"/>
      <c r="M24" s="135"/>
      <c r="N24" s="135"/>
      <c r="O24" s="135"/>
      <c r="P24" s="135"/>
      <c r="Q24" s="136"/>
    </row>
    <row r="25" spans="1:17" s="159" customFormat="1" hidden="1" outlineLevel="1" x14ac:dyDescent="0.2">
      <c r="A25" s="34" t="s">
        <v>88</v>
      </c>
      <c r="B25" s="35" t="e">
        <f ca="1">_xll.DE.NAME(#REF!,"DXMEAS_S","LOSS_GAIN O_S")</f>
        <v>#NAME?</v>
      </c>
      <c r="C25" s="35"/>
      <c r="D25" s="154" t="e">
        <f ca="1">_xll.DBGET(#REF!,#REF!,#REF!,#REF!,#REF!,#REF!,#REF!,$M$1,#REF!,#REF!,$B25)</f>
        <v>#NAME?</v>
      </c>
      <c r="E25" s="132" t="e">
        <f ca="1">_xll.DBGET(#REF!,#REF!,#REF!,#REF!,#REF!,#REF!,#REF!,$M$1,#REF!,#REF!,$B25)</f>
        <v>#NAME?</v>
      </c>
      <c r="F25" s="132" t="e">
        <f t="shared" ca="1" si="3"/>
        <v>#NAME?</v>
      </c>
      <c r="G25" s="52" t="e">
        <f ca="1">(_xll.DBGET(#REF!,#REF!,#REF!,#REF!,#REF!,#REF!,#REF!,$M$1,#REF!,#REF!,$B25))/(G$8*1000)</f>
        <v>#NAME?</v>
      </c>
      <c r="H25" s="37" t="e">
        <f ca="1">(_xll.DBGET(#REF!,#REF!,#REF!,#REF!,#REF!,#REF!,#REF!,$M$1,#REF!,#REF!,$B25))/(H$8*1000)</f>
        <v>#NAME?</v>
      </c>
      <c r="I25" s="37" t="e">
        <f t="shared" ref="I25:I35" ca="1" si="4">H25-G25</f>
        <v>#NAME?</v>
      </c>
      <c r="J25" s="30"/>
      <c r="L25" s="140"/>
      <c r="M25" s="135"/>
      <c r="N25" s="135"/>
      <c r="O25" s="135"/>
      <c r="P25" s="135"/>
      <c r="Q25" s="136"/>
    </row>
    <row r="26" spans="1:17" s="159" customFormat="1" hidden="1" outlineLevel="1" x14ac:dyDescent="0.2">
      <c r="A26" s="34" t="s">
        <v>123</v>
      </c>
      <c r="B26" s="35" t="s">
        <v>124</v>
      </c>
      <c r="C26" s="35"/>
      <c r="D26" s="119" t="e">
        <f ca="1">_xll.DBGET(#REF!,#REF!,#REF!,#REF!,#REF!,#REF!,#REF!,$M$1,#REF!,#REF!,$B26)</f>
        <v>#NAME?</v>
      </c>
      <c r="E26" s="120" t="e">
        <f ca="1">_xll.DBGET(#REF!,#REF!,#REF!,#REF!,#REF!,#REF!,#REF!,$M$1,#REF!,#REF!,$B26)</f>
        <v>#NAME?</v>
      </c>
      <c r="F26" s="132" t="e">
        <f t="shared" ca="1" si="3"/>
        <v>#NAME?</v>
      </c>
      <c r="G26" s="52" t="e">
        <f ca="1">(_xll.DBGET(#REF!,#REF!,#REF!,#REF!,#REF!,#REF!,#REF!,$M$1,#REF!,#REF!,$B26))/(G$8*1000)</f>
        <v>#NAME?</v>
      </c>
      <c r="H26" s="37" t="e">
        <f ca="1">(_xll.DBGET(#REF!,#REF!,#REF!,#REF!,#REF!,#REF!,#REF!,$M$1,#REF!,#REF!,$B26))/(H$8*1000)</f>
        <v>#NAME?</v>
      </c>
      <c r="I26" s="37" t="e">
        <f t="shared" ca="1" si="4"/>
        <v>#NAME?</v>
      </c>
      <c r="J26" s="30"/>
      <c r="L26" s="140"/>
      <c r="M26" s="135"/>
      <c r="N26" s="135"/>
      <c r="O26" s="135"/>
      <c r="P26" s="135"/>
      <c r="Q26" s="136"/>
    </row>
    <row r="27" spans="1:17" s="159" customFormat="1" hidden="1" outlineLevel="1" x14ac:dyDescent="0.2">
      <c r="A27" s="34" t="s">
        <v>125</v>
      </c>
      <c r="B27" s="35" t="s">
        <v>126</v>
      </c>
      <c r="C27" s="35"/>
      <c r="D27" s="119" t="e">
        <f ca="1">_xll.DBGET(#REF!,#REF!,#REF!,#REF!,#REF!,#REF!,#REF!,$M$1,#REF!,#REF!,$B27)</f>
        <v>#NAME?</v>
      </c>
      <c r="E27" s="120" t="e">
        <f ca="1">_xll.DBGET(#REF!,#REF!,#REF!,#REF!,#REF!,#REF!,#REF!,$M$1,#REF!,#REF!,$B27)</f>
        <v>#NAME?</v>
      </c>
      <c r="F27" s="132" t="e">
        <f t="shared" ca="1" si="3"/>
        <v>#NAME?</v>
      </c>
      <c r="G27" s="52" t="e">
        <f ca="1">(_xll.DBGET(#REF!,#REF!,#REF!,#REF!,#REF!,#REF!,#REF!,$M$1,#REF!,#REF!,$B27))/(G$8*1000)</f>
        <v>#NAME?</v>
      </c>
      <c r="H27" s="37" t="e">
        <f ca="1">(_xll.DBGET(#REF!,#REF!,#REF!,#REF!,#REF!,#REF!,#REF!,$M$1,#REF!,#REF!,$B27))/(H$8*1000)</f>
        <v>#NAME?</v>
      </c>
      <c r="I27" s="37" t="e">
        <f t="shared" ca="1" si="4"/>
        <v>#NAME?</v>
      </c>
      <c r="J27" s="30"/>
      <c r="L27" s="140"/>
      <c r="M27" s="135"/>
      <c r="N27" s="135"/>
      <c r="O27" s="135"/>
      <c r="P27" s="135"/>
      <c r="Q27" s="136"/>
    </row>
    <row r="28" spans="1:17" s="159" customFormat="1" hidden="1" outlineLevel="1" x14ac:dyDescent="0.2">
      <c r="A28" s="34" t="s">
        <v>89</v>
      </c>
      <c r="B28" s="35" t="e">
        <f ca="1">_xll.DE.NAME(#REF!,"DXMEAS_S","CHEMOF")</f>
        <v>#NAME?</v>
      </c>
      <c r="C28" s="35" t="s">
        <v>119</v>
      </c>
      <c r="D28" s="154" t="e">
        <f ca="1">_xll.DBGET(#REF!,#REF!,#REF!,#REF!,#REF!,#REF!,#REF!,$M$1,#REF!,#REF!,$B28)+_xll.DBGET(#REF!,#REF!,#REF!,#REF!,#REF!,#REF!,#REF!,$M$1,#REF!,#REF!,$C28)</f>
        <v>#NAME?</v>
      </c>
      <c r="E28" s="132" t="e">
        <f ca="1">_xll.DBGET(#REF!,#REF!,#REF!,#REF!,#REF!,#REF!,#REF!,$M$1,#REF!,#REF!,$B28)+_xll.DBGET(#REF!,#REF!,#REF!,#REF!,#REF!,#REF!,#REF!,$M$1,#REF!,#REF!,$C28)</f>
        <v>#NAME?</v>
      </c>
      <c r="F28" s="132" t="e">
        <f t="shared" ca="1" si="3"/>
        <v>#NAME?</v>
      </c>
      <c r="G28" s="52" t="e">
        <f ca="1">(_xll.DBGET(#REF!,#REF!,#REF!,#REF!,#REF!,#REF!,#REF!,$M$1,#REF!,#REF!,$B28)+_xll.DBGET(#REF!,#REF!,#REF!,#REF!,#REF!,#REF!,#REF!,$M$1,#REF!,#REF!,$C28))/(G$8*1000)</f>
        <v>#NAME?</v>
      </c>
      <c r="H28" s="37" t="e">
        <f ca="1">(_xll.DBGET(#REF!,#REF!,#REF!,#REF!,#REF!,#REF!,#REF!,$M$1,#REF!,#REF!,$B28)+_xll.DBGET(#REF!,#REF!,#REF!,#REF!,#REF!,#REF!,#REF!,$M$1,#REF!,#REF!,$C28))/(H$8*1000)</f>
        <v>#NAME?</v>
      </c>
      <c r="I28" s="37" t="e">
        <f t="shared" ca="1" si="4"/>
        <v>#NAME?</v>
      </c>
      <c r="J28" s="30"/>
      <c r="L28" s="134"/>
      <c r="M28" s="135"/>
      <c r="N28" s="135"/>
      <c r="O28" s="135"/>
      <c r="P28" s="135"/>
      <c r="Q28" s="136"/>
    </row>
    <row r="29" spans="1:17" s="159" customFormat="1" hidden="1" outlineLevel="1" x14ac:dyDescent="0.2">
      <c r="A29" s="34" t="s">
        <v>92</v>
      </c>
      <c r="B29" s="35" t="e">
        <f ca="1">_xll.DE.NAME(#REF!,"DXMEAS_S","WHSOF")</f>
        <v>#NAME?</v>
      </c>
      <c r="C29" s="35" t="s">
        <v>120</v>
      </c>
      <c r="D29" s="154" t="e">
        <f ca="1">_xll.DBGET(#REF!,#REF!,#REF!,#REF!,#REF!,#REF!,#REF!,$M$1,#REF!,#REF!,$B29)+_xll.DBGET(#REF!,#REF!,#REF!,#REF!,#REF!,#REF!,#REF!,$M$1,#REF!,#REF!,$C29)</f>
        <v>#NAME?</v>
      </c>
      <c r="E29" s="132" t="e">
        <f ca="1">_xll.DBGET(#REF!,#REF!,#REF!,#REF!,#REF!,#REF!,#REF!,$M$1,#REF!,#REF!,$B29)+_xll.DBGET(#REF!,#REF!,#REF!,#REF!,#REF!,#REF!,#REF!,$M$1,#REF!,#REF!,$C29)</f>
        <v>#NAME?</v>
      </c>
      <c r="F29" s="132" t="e">
        <f ca="1">E29-D29</f>
        <v>#NAME?</v>
      </c>
      <c r="G29" s="52" t="e">
        <f ca="1">(_xll.DBGET(#REF!,#REF!,#REF!,#REF!,#REF!,#REF!,#REF!,$M$1,#REF!,#REF!,$B29)+_xll.DBGET(#REF!,#REF!,#REF!,#REF!,#REF!,#REF!,#REF!,$M$1,#REF!,#REF!,$C29))/(G$8*1000)</f>
        <v>#NAME?</v>
      </c>
      <c r="H29" s="37" t="e">
        <f ca="1">(_xll.DBGET(#REF!,#REF!,#REF!,#REF!,#REF!,#REF!,#REF!,$M$1,#REF!,#REF!,$B29)+_xll.DBGET(#REF!,#REF!,#REF!,#REF!,#REF!,#REF!,#REF!,$M$1,#REF!,#REF!,$C29))/(H$8*1000)</f>
        <v>#NAME?</v>
      </c>
      <c r="I29" s="37" t="e">
        <f ca="1">H29-G29</f>
        <v>#NAME?</v>
      </c>
      <c r="J29" s="30"/>
      <c r="L29" s="134"/>
      <c r="M29" s="135"/>
      <c r="N29" s="135"/>
      <c r="O29" s="135"/>
      <c r="P29" s="135"/>
      <c r="Q29" s="136"/>
    </row>
    <row r="30" spans="1:17" s="159" customFormat="1" collapsed="1" x14ac:dyDescent="0.2">
      <c r="A30" s="34" t="s">
        <v>90</v>
      </c>
      <c r="B30" s="35" t="e">
        <f ca="1">_xll.DE.NAME(#REF!,"DXMEAS_S","CHEM PKG")</f>
        <v>#NAME?</v>
      </c>
      <c r="C30" s="35"/>
      <c r="D30" s="154" t="e">
        <f ca="1">_xll.DBGET(#REF!,#REF!,#REF!,#REF!,#REF!,#REF!,#REF!,$M$1,#REF!,#REF!,$B30)</f>
        <v>#NAME?</v>
      </c>
      <c r="E30" s="132" t="e">
        <f ca="1">_xll.DBGET(#REF!,#REF!,#REF!,#REF!,#REF!,#REF!,#REF!,$M$1,#REF!,#REF!,$B30)</f>
        <v>#NAME?</v>
      </c>
      <c r="F30" s="132" t="e">
        <f t="shared" ca="1" si="3"/>
        <v>#NAME?</v>
      </c>
      <c r="G30" s="52" t="e">
        <f ca="1">(_xll.DBGET(#REF!,#REF!,#REF!,#REF!,#REF!,#REF!,#REF!,$M$1,#REF!,#REF!,$B30))/(G$8*1000)</f>
        <v>#NAME?</v>
      </c>
      <c r="H30" s="37" t="e">
        <f ca="1">(_xll.DBGET(#REF!,#REF!,#REF!,#REF!,#REF!,#REF!,#REF!,$M$1,#REF!,#REF!,$B30))/(H$8*1000)</f>
        <v>#NAME?</v>
      </c>
      <c r="I30" s="37" t="e">
        <f t="shared" ca="1" si="4"/>
        <v>#NAME?</v>
      </c>
      <c r="J30" s="30"/>
      <c r="L30" s="134"/>
      <c r="M30" s="135"/>
      <c r="N30" s="135"/>
      <c r="O30" s="135"/>
      <c r="P30" s="135"/>
      <c r="Q30" s="136"/>
    </row>
    <row r="31" spans="1:17" s="159" customFormat="1" x14ac:dyDescent="0.2">
      <c r="A31" s="34" t="s">
        <v>93</v>
      </c>
      <c r="B31" s="35" t="e">
        <f ca="1">_xll.DE.NAME(#REF!,"DXMEAS_S","WHS PKG")</f>
        <v>#NAME?</v>
      </c>
      <c r="C31" s="35"/>
      <c r="D31" s="154" t="e">
        <f ca="1">_xll.DBGET(#REF!,#REF!,#REF!,#REF!,#REF!,#REF!,#REF!,$M$1,#REF!,#REF!,$B31)</f>
        <v>#NAME?</v>
      </c>
      <c r="E31" s="132" t="e">
        <f ca="1">_xll.DBGET(#REF!,#REF!,#REF!,#REF!,#REF!,#REF!,#REF!,$M$1,#REF!,#REF!,$B31)</f>
        <v>#NAME?</v>
      </c>
      <c r="F31" s="132" t="e">
        <f ca="1">E31-D31</f>
        <v>#NAME?</v>
      </c>
      <c r="G31" s="52" t="e">
        <f ca="1">(_xll.DBGET(#REF!,#REF!,#REF!,#REF!,#REF!,#REF!,#REF!,$M$1,#REF!,#REF!,$B31))/(G$8*1000)</f>
        <v>#NAME?</v>
      </c>
      <c r="H31" s="37" t="e">
        <f ca="1">(_xll.DBGET(#REF!,#REF!,#REF!,#REF!,#REF!,#REF!,#REF!,$M$1,#REF!,#REF!,$B31))/(H$8*1000)</f>
        <v>#NAME?</v>
      </c>
      <c r="I31" s="37" t="e">
        <f ca="1">H31-G31</f>
        <v>#NAME?</v>
      </c>
      <c r="J31" s="30"/>
      <c r="L31" s="134"/>
      <c r="M31" s="135"/>
      <c r="N31" s="135"/>
      <c r="O31" s="135"/>
      <c r="P31" s="135"/>
      <c r="Q31" s="136"/>
    </row>
    <row r="32" spans="1:17" s="159" customFormat="1" x14ac:dyDescent="0.2">
      <c r="A32" s="34" t="s">
        <v>94</v>
      </c>
      <c r="B32" s="35" t="e">
        <f ca="1">_xll.DE.NAME(#REF!,"DXMEAS_S","OFSHRTPUT")</f>
        <v>#NAME?</v>
      </c>
      <c r="C32" s="35"/>
      <c r="D32" s="154" t="e">
        <f ca="1">_xll.DBGET(#REF!,#REF!,#REF!,#REF!,#REF!,#REF!,#REF!,$M$1,#REF!,#REF!,$B32)</f>
        <v>#NAME?</v>
      </c>
      <c r="E32" s="132" t="e">
        <f ca="1">_xll.DBGET(#REF!,#REF!,#REF!,#REF!,#REF!,#REF!,#REF!,$M$1,#REF!,#REF!,$B32)</f>
        <v>#NAME?</v>
      </c>
      <c r="F32" s="132" t="e">
        <f ca="1">E32-D32</f>
        <v>#NAME?</v>
      </c>
      <c r="G32" s="52" t="e">
        <f ca="1">(_xll.DBGET(#REF!,#REF!,#REF!,#REF!,#REF!,#REF!,#REF!,$M$1,#REF!,#REF!,$B32))/(G$8*1000)</f>
        <v>#NAME?</v>
      </c>
      <c r="H32" s="37" t="e">
        <f ca="1">(_xll.DBGET(#REF!,#REF!,#REF!,#REF!,#REF!,#REF!,#REF!,$M$1,#REF!,#REF!,$B32))/(H$8*1000)</f>
        <v>#NAME?</v>
      </c>
      <c r="I32" s="37" t="e">
        <f ca="1">H32-G32</f>
        <v>#NAME?</v>
      </c>
      <c r="J32" s="30"/>
      <c r="L32" s="134"/>
      <c r="M32" s="135"/>
      <c r="N32" s="135"/>
      <c r="O32" s="135"/>
      <c r="P32" s="135"/>
      <c r="Q32" s="136"/>
    </row>
    <row r="33" spans="1:17" s="159" customFormat="1" x14ac:dyDescent="0.2">
      <c r="A33" s="34" t="s">
        <v>91</v>
      </c>
      <c r="B33" s="35" t="e">
        <f ca="1">_xll.DE.NAME(#REF!,"DXMEAS_S","EDC")</f>
        <v>#NAME?</v>
      </c>
      <c r="C33" s="35"/>
      <c r="D33" s="48" t="e">
        <f ca="1">_xll.DBGET(#REF!,#REF!,#REF!,#REF!,#REF!,#REF!,#REF!,$M$1,#REF!,#REF!,$B33)</f>
        <v>#NAME?</v>
      </c>
      <c r="E33" s="36" t="e">
        <f ca="1">_xll.DBGET(#REF!,#REF!,#REF!,#REF!,#REF!,#REF!,#REF!,$M$1,#REF!,#REF!,$B33)</f>
        <v>#NAME?</v>
      </c>
      <c r="F33" s="36" t="e">
        <f t="shared" ca="1" si="3"/>
        <v>#NAME?</v>
      </c>
      <c r="G33" s="52" t="e">
        <f ca="1">(_xll.DBGET(#REF!,#REF!,#REF!,#REF!,#REF!,#REF!,#REF!,$M$1,#REF!,#REF!,$B33))/(G$8*1000)</f>
        <v>#NAME?</v>
      </c>
      <c r="H33" s="37" t="e">
        <f ca="1">(_xll.DBGET(#REF!,#REF!,#REF!,#REF!,#REF!,#REF!,#REF!,$M$1,#REF!,#REF!,$B33))/(H$8*1000)</f>
        <v>#NAME?</v>
      </c>
      <c r="I33" s="37" t="e">
        <f t="shared" ca="1" si="4"/>
        <v>#NAME?</v>
      </c>
      <c r="J33" s="30"/>
      <c r="L33" s="134"/>
      <c r="M33" s="135"/>
      <c r="N33" s="135"/>
      <c r="O33" s="135"/>
      <c r="P33" s="135"/>
      <c r="Q33" s="136"/>
    </row>
    <row r="34" spans="1:17" s="159" customFormat="1" x14ac:dyDescent="0.2">
      <c r="A34" s="34" t="s">
        <v>95</v>
      </c>
      <c r="B34" s="35" t="e">
        <f ca="1">_xll.DE.NAME(#REF!,"DXMEAS_S","Disport SRVL")</f>
        <v>#NAME?</v>
      </c>
      <c r="C34" s="35"/>
      <c r="D34" s="48" t="e">
        <f ca="1">_xll.DBGET(#REF!,#REF!,#REF!,#REF!,#REF!,#REF!,#REF!,$M$1,#REF!,#REF!,$B34)</f>
        <v>#NAME?</v>
      </c>
      <c r="E34" s="36" t="e">
        <f ca="1">_xll.DBGET(#REF!,#REF!,#REF!,#REF!,#REF!,#REF!,#REF!,$M$1,#REF!,#REF!,$B34)</f>
        <v>#NAME?</v>
      </c>
      <c r="F34" s="36" t="e">
        <f t="shared" ca="1" si="3"/>
        <v>#NAME?</v>
      </c>
      <c r="G34" s="52" t="e">
        <f ca="1">(_xll.DBGET(#REF!,#REF!,#REF!,#REF!,#REF!,#REF!,#REF!,$M$1,#REF!,#REF!,$B34))/(G$8*1000)</f>
        <v>#NAME?</v>
      </c>
      <c r="H34" s="37" t="e">
        <f ca="1">(_xll.DBGET(#REF!,#REF!,#REF!,#REF!,#REF!,#REF!,#REF!,$M$1,#REF!,#REF!,$B34))/(H$8*1000)</f>
        <v>#NAME?</v>
      </c>
      <c r="I34" s="37" t="e">
        <f t="shared" ca="1" si="4"/>
        <v>#NAME?</v>
      </c>
      <c r="J34" s="30"/>
      <c r="L34" s="134"/>
      <c r="M34" s="135"/>
      <c r="N34" s="135"/>
      <c r="O34" s="135"/>
      <c r="P34" s="135"/>
      <c r="Q34" s="136"/>
    </row>
    <row r="35" spans="1:17" s="159" customFormat="1" x14ac:dyDescent="0.2">
      <c r="A35" s="34" t="s">
        <v>96</v>
      </c>
      <c r="B35" s="35" t="e">
        <f ca="1">_xll.DE.NAME(#REF!,"DXMEAS_S","AllTons")</f>
        <v>#NAME?</v>
      </c>
      <c r="C35" s="35"/>
      <c r="D35" s="48" t="e">
        <f ca="1">_xll.DBGET(#REF!,#REF!,#REF!,#REF!,#REF!,#REF!,#REF!,$M$1,#REF!,#REF!,$B35)</f>
        <v>#NAME?</v>
      </c>
      <c r="E35" s="36" t="e">
        <f ca="1">_xll.DBGET(#REF!,#REF!,#REF!,#REF!,#REF!,#REF!,#REF!,$M$1,#REF!,#REF!,$B35)</f>
        <v>#NAME?</v>
      </c>
      <c r="F35" s="36" t="e">
        <f t="shared" ca="1" si="3"/>
        <v>#NAME?</v>
      </c>
      <c r="G35" s="52" t="e">
        <f ca="1">(_xll.DBGET(#REF!,#REF!,#REF!,#REF!,#REF!,#REF!,#REF!,$M$1,#REF!,#REF!,$B35))/(G$8*1000)</f>
        <v>#NAME?</v>
      </c>
      <c r="H35" s="37" t="e">
        <f ca="1">(_xll.DBGET(#REF!,#REF!,#REF!,#REF!,#REF!,#REF!,#REF!,$M$1,#REF!,#REF!,$B35))/(H$8*1000)</f>
        <v>#NAME?</v>
      </c>
      <c r="I35" s="37" t="e">
        <f t="shared" ca="1" si="4"/>
        <v>#NAME?</v>
      </c>
      <c r="J35" s="30"/>
      <c r="L35" s="134"/>
      <c r="M35" s="135"/>
      <c r="N35" s="135"/>
      <c r="O35" s="135"/>
      <c r="P35" s="135"/>
      <c r="Q35" s="136"/>
    </row>
    <row r="36" spans="1:17" s="159" customFormat="1" hidden="1" outlineLevel="1" x14ac:dyDescent="0.2">
      <c r="A36" s="34" t="s">
        <v>110</v>
      </c>
      <c r="B36" s="35" t="s">
        <v>115</v>
      </c>
      <c r="C36" s="35"/>
      <c r="D36" s="36" t="e">
        <f ca="1">_xll.DBGET(#REF!,#REF!,#REF!,#REF!,#REF!,#REF!,#REF!,$M$1,#REF!,#REF!,$B36)-_xll.DBGET(#REF!,#REF!,#REF!,#REF!,#REF!,#REF!,#REF!,$M$1,#REF!,#REF!,$B28)-_xll.DBGET(#REF!,#REF!,#REF!,#REF!,#REF!,#REF!,#REF!,$M$1,#REF!,#REF!,$B29)-D32-D31-D33-D30</f>
        <v>#NAME?</v>
      </c>
      <c r="E36" s="36" t="e">
        <f ca="1">_xll.DBGET(#REF!,#REF!,#REF!,#REF!,#REF!,#REF!,#REF!,$M$1,#REF!,#REF!,$B36)-_xll.DBGET(#REF!,#REF!,#REF!,#REF!,#REF!,#REF!,#REF!,$M$1,#REF!,#REF!,$B28)-_xll.DBGET(#REF!,#REF!,#REF!,#REF!,#REF!,#REF!,#REF!,$M$1,#REF!,#REF!,$B29)-E32-E31-E33-E30</f>
        <v>#NAME?</v>
      </c>
      <c r="F36" s="36" t="e">
        <f ca="1">E36-D36</f>
        <v>#NAME?</v>
      </c>
      <c r="G36" s="52" t="e">
        <f ca="1">(_xll.DBGET(#REF!,#REF!,#REF!,#REF!,#REF!,#REF!,#REF!,$M$1,#REF!,#REF!,$B36)-_xll.DBGET(#REF!,#REF!,#REF!,#REF!,#REF!,#REF!,#REF!,$M$1,#REF!,#REF!,$B28)-_xll.DBGET(#REF!,#REF!,#REF!,#REF!,#REF!,#REF!,#REF!,$M$1,#REF!,#REF!,$B29))/(G$8*1000)-G32-G31-G33-G30</f>
        <v>#NAME?</v>
      </c>
      <c r="H36" s="37" t="e">
        <f ca="1">(_xll.DBGET(#REF!,#REF!,#REF!,#REF!,#REF!,#REF!,#REF!,$M$1,#REF!,#REF!,$B36)-_xll.DBGET(#REF!,#REF!,#REF!,#REF!,#REF!,#REF!,#REF!,$M$1,#REF!,#REF!,$B28)-_xll.DBGET(#REF!,#REF!,#REF!,#REF!,#REF!,#REF!,#REF!,$M$1,#REF!,#REF!,$B29))/(H$8*1000)-H32-H31-H33-H30</f>
        <v>#NAME?</v>
      </c>
      <c r="I36" s="37" t="e">
        <f ca="1">H36-G36</f>
        <v>#NAME?</v>
      </c>
      <c r="J36" s="30"/>
      <c r="K36" s="133"/>
      <c r="L36" s="134"/>
      <c r="M36" s="135"/>
      <c r="N36" s="135"/>
      <c r="O36" s="135"/>
      <c r="P36" s="135"/>
      <c r="Q36" s="136"/>
    </row>
    <row r="37" spans="1:17" s="159" customFormat="1" collapsed="1" x14ac:dyDescent="0.2">
      <c r="A37" s="40" t="s">
        <v>101</v>
      </c>
      <c r="B37" s="35"/>
      <c r="C37" s="35"/>
      <c r="D37" s="51" t="e">
        <f ca="1">SUM(D22:D36)-D23</f>
        <v>#NAME?</v>
      </c>
      <c r="E37" s="43" t="e">
        <f ca="1">SUM(E22:E36)-E23</f>
        <v>#NAME?</v>
      </c>
      <c r="F37" s="43" t="e">
        <f ca="1">E37-D37</f>
        <v>#NAME?</v>
      </c>
      <c r="G37" s="55" t="e">
        <f ca="1">SUM(G22:G36)-G23</f>
        <v>#NAME?</v>
      </c>
      <c r="H37" s="44" t="e">
        <f ca="1">SUM(H22:H36)-H23</f>
        <v>#NAME?</v>
      </c>
      <c r="I37" s="44" t="e">
        <f ca="1">H37-G37</f>
        <v>#NAME?</v>
      </c>
      <c r="J37" s="30"/>
      <c r="L37" s="134"/>
      <c r="M37" s="135"/>
      <c r="N37" s="135"/>
      <c r="O37" s="135"/>
      <c r="P37" s="135"/>
      <c r="Q37" s="136"/>
    </row>
    <row r="38" spans="1:17" s="159" customFormat="1" ht="22.5" customHeight="1" x14ac:dyDescent="0.2">
      <c r="A38" s="40" t="s">
        <v>97</v>
      </c>
      <c r="B38" s="35" t="e">
        <f ca="1">_xll.DE.NAME(#REF!,"DXMEAS_S","Net FOB Port")</f>
        <v>#NAME?</v>
      </c>
      <c r="C38" s="35"/>
      <c r="D38" s="50" t="e">
        <f ca="1">_xll.DBGET(#REF!,#REF!,#REF!,#REF!,#REF!,#REF!,#REF!,$M$1,#REF!,#REF!,$B38)</f>
        <v>#NAME?</v>
      </c>
      <c r="E38" s="41" t="e">
        <f ca="1">_xll.DBGET(#REF!,#REF!,#REF!,#REF!,#REF!,#REF!,#REF!,$M$1,#REF!,#REF!,$B38)</f>
        <v>#NAME?</v>
      </c>
      <c r="F38" s="41" t="e">
        <f ca="1">D38-E38</f>
        <v>#NAME?</v>
      </c>
      <c r="G38" s="54" t="e">
        <f ca="1">(_xll.DBGET(#REF!,#REF!,#REF!,#REF!,#REF!,#REF!,#REF!,$M$1,#REF!,#REF!,$B38))/(G$8*1000)</f>
        <v>#NAME?</v>
      </c>
      <c r="H38" s="42" t="e">
        <f ca="1">(_xll.DBGET(#REF!,#REF!,#REF!,#REF!,#REF!,#REF!,#REF!,$M$1,#REF!,#REF!,$B38))/(H$8*1000)</f>
        <v>#NAME?</v>
      </c>
      <c r="I38" s="42" t="e">
        <f ca="1">G38-H38</f>
        <v>#NAME?</v>
      </c>
      <c r="J38" s="30"/>
      <c r="L38" s="140" t="e">
        <f ca="1">D38+D37-D20</f>
        <v>#NAME?</v>
      </c>
      <c r="M38" s="141" t="e">
        <f ca="1">E38+E37-E20</f>
        <v>#NAME?</v>
      </c>
      <c r="N38" s="141" t="e">
        <f ca="1">F38-F37-F20</f>
        <v>#NAME?</v>
      </c>
      <c r="O38" s="150" t="e">
        <f ca="1">G38+G37-G20</f>
        <v>#NAME?</v>
      </c>
      <c r="P38" s="150" t="e">
        <f ca="1">H38+H37-H20</f>
        <v>#NAME?</v>
      </c>
      <c r="Q38" s="149" t="e">
        <f ca="1">I38-I37-I20</f>
        <v>#NAME?</v>
      </c>
    </row>
    <row r="39" spans="1:17" s="159" customFormat="1" ht="22.5" customHeight="1" x14ac:dyDescent="0.2">
      <c r="A39" s="34" t="s">
        <v>98</v>
      </c>
      <c r="B39" s="35" t="e">
        <f ca="1">_xll.DE.NAME(#REF!,"DXMEAS_S","INLAND")</f>
        <v>#NAME?</v>
      </c>
      <c r="C39" s="35"/>
      <c r="D39" s="154" t="e">
        <f ca="1">_xll.DBGET(#REF!,#REF!,#REF!,#REF!,#REF!,#REF!,#REF!,$M$1,#REF!,#REF!,$B39)</f>
        <v>#NAME?</v>
      </c>
      <c r="E39" s="36" t="e">
        <f ca="1">_xll.DBGET(#REF!,#REF!,#REF!,#REF!,#REF!,#REF!,#REF!,$M$1,#REF!,#REF!,$B39)</f>
        <v>#NAME?</v>
      </c>
      <c r="F39" s="36" t="e">
        <f ca="1">E39-D39</f>
        <v>#NAME?</v>
      </c>
      <c r="G39" s="52" t="e">
        <f ca="1">(_xll.DBGET(#REF!,#REF!,#REF!,#REF!,#REF!,#REF!,#REF!,$M$1,#REF!,#REF!,$B39))/(G$8*1000)</f>
        <v>#NAME?</v>
      </c>
      <c r="H39" s="37" t="e">
        <f ca="1">(_xll.DBGET(#REF!,#REF!,#REF!,#REF!,#REF!,#REF!,#REF!,$M$1,#REF!,#REF!,$B39))/(H$8*1000)</f>
        <v>#NAME?</v>
      </c>
      <c r="I39" s="37" t="e">
        <f ca="1">H39-G39</f>
        <v>#NAME?</v>
      </c>
      <c r="J39" s="30"/>
      <c r="L39" s="134"/>
      <c r="M39" s="135"/>
      <c r="N39" s="135"/>
      <c r="O39" s="135"/>
      <c r="P39" s="135"/>
      <c r="Q39" s="136"/>
    </row>
    <row r="40" spans="1:17" s="159" customFormat="1" x14ac:dyDescent="0.2">
      <c r="A40" s="34" t="s">
        <v>72</v>
      </c>
      <c r="B40" s="35" t="e">
        <f ca="1">_xll.DE.NAME(#REF!,"DXMEAS_S","TERMINAL")</f>
        <v>#NAME?</v>
      </c>
      <c r="C40" s="35"/>
      <c r="D40" s="48" t="e">
        <f ca="1">_xll.DBGET(#REF!,#REF!,#REF!,#REF!,#REF!,#REF!,#REF!,$M$1,#REF!,#REF!,$B40)</f>
        <v>#NAME?</v>
      </c>
      <c r="E40" s="36" t="e">
        <f ca="1">_xll.DBGET(#REF!,#REF!,#REF!,#REF!,#REF!,#REF!,#REF!,$M$1,#REF!,#REF!,$B40)</f>
        <v>#NAME?</v>
      </c>
      <c r="F40" s="36" t="e">
        <f ca="1">E40-D40</f>
        <v>#NAME?</v>
      </c>
      <c r="G40" s="52" t="e">
        <f ca="1">(_xll.DBGET(#REF!,#REF!,#REF!,#REF!,#REF!,#REF!,#REF!,$M$1,#REF!,#REF!,$B40))/(G$8*1000)</f>
        <v>#NAME?</v>
      </c>
      <c r="H40" s="37" t="e">
        <f ca="1">(_xll.DBGET(#REF!,#REF!,#REF!,#REF!,#REF!,#REF!,#REF!,$M$1,#REF!,#REF!,$B40))/(H$8*1000)</f>
        <v>#NAME?</v>
      </c>
      <c r="I40" s="37" t="e">
        <f ca="1">H40-G40</f>
        <v>#NAME?</v>
      </c>
      <c r="J40" s="30"/>
      <c r="L40" s="134"/>
      <c r="M40" s="135"/>
      <c r="N40" s="135"/>
      <c r="O40" s="135"/>
      <c r="P40" s="135"/>
      <c r="Q40" s="136"/>
    </row>
    <row r="41" spans="1:17" s="159" customFormat="1" x14ac:dyDescent="0.2">
      <c r="A41" s="34" t="s">
        <v>99</v>
      </c>
      <c r="B41" s="35" t="e">
        <f ca="1">_xll.DE.NAME(#REF!,"DXMEAS_S","S&amp;A")</f>
        <v>#NAME?</v>
      </c>
      <c r="C41" s="35"/>
      <c r="D41" s="48" t="e">
        <f ca="1">_xll.DBGET(#REF!,#REF!,#REF!,#REF!,#REF!,#REF!,#REF!,$M$1,#REF!,#REF!,$B41)</f>
        <v>#NAME?</v>
      </c>
      <c r="E41" s="36" t="e">
        <f ca="1">_xll.DBGET(#REF!,#REF!,#REF!,#REF!,#REF!,#REF!,#REF!,$M$1,#REF!,#REF!,$B41)</f>
        <v>#NAME?</v>
      </c>
      <c r="F41" s="36" t="e">
        <f ca="1">E41-D41</f>
        <v>#NAME?</v>
      </c>
      <c r="G41" s="52" t="e">
        <f ca="1">(_xll.DBGET(#REF!,#REF!,#REF!,#REF!,#REF!,#REF!,#REF!,$M$1,#REF!,#REF!,$B41))/(G$8*1000)</f>
        <v>#NAME?</v>
      </c>
      <c r="H41" s="37" t="e">
        <f ca="1">(_xll.DBGET(#REF!,#REF!,#REF!,#REF!,#REF!,#REF!,#REF!,$M$1,#REF!,#REF!,$B41))/(H$8*1000)</f>
        <v>#NAME?</v>
      </c>
      <c r="I41" s="37" t="e">
        <f ca="1">H41-G41</f>
        <v>#NAME?</v>
      </c>
      <c r="J41" s="30"/>
      <c r="L41" s="134"/>
      <c r="M41" s="135"/>
      <c r="N41" s="135"/>
      <c r="O41" s="135"/>
      <c r="P41" s="135"/>
      <c r="Q41" s="136"/>
    </row>
    <row r="42" spans="1:17" s="159" customFormat="1" hidden="1" outlineLevel="1" x14ac:dyDescent="0.2">
      <c r="A42" s="34" t="s">
        <v>116</v>
      </c>
      <c r="B42" s="35"/>
      <c r="C42" s="35"/>
      <c r="D42" s="48" t="e">
        <f>SUM(#REF!)</f>
        <v>#REF!</v>
      </c>
      <c r="E42" s="36" t="e">
        <f>SUM(#REF!)</f>
        <v>#REF!</v>
      </c>
      <c r="F42" s="36" t="e">
        <f>E42-D42</f>
        <v>#REF!</v>
      </c>
      <c r="G42" s="52" t="e">
        <f ca="1">D42/(G$8*1000)</f>
        <v>#REF!</v>
      </c>
      <c r="H42" s="37" t="e">
        <f ca="1">E42/(H$8*1000)</f>
        <v>#REF!</v>
      </c>
      <c r="I42" s="37" t="e">
        <f ca="1">H42-G42</f>
        <v>#REF!</v>
      </c>
      <c r="J42" s="30"/>
      <c r="L42" s="134"/>
      <c r="M42" s="135"/>
      <c r="N42" s="135"/>
      <c r="O42" s="135"/>
      <c r="P42" s="135"/>
      <c r="Q42" s="136"/>
    </row>
    <row r="43" spans="1:17" s="159" customFormat="1" hidden="1" outlineLevel="1" x14ac:dyDescent="0.2">
      <c r="A43" s="34" t="s">
        <v>117</v>
      </c>
      <c r="B43" s="35"/>
      <c r="C43" s="35"/>
      <c r="D43" s="48" t="e">
        <f ca="1">D41-D42</f>
        <v>#NAME?</v>
      </c>
      <c r="E43" s="36" t="e">
        <f ca="1">E41-E42</f>
        <v>#NAME?</v>
      </c>
      <c r="F43" s="36" t="e">
        <f ca="1">E43-D43</f>
        <v>#NAME?</v>
      </c>
      <c r="G43" s="52" t="e">
        <f ca="1">D43/(G$8*1000)</f>
        <v>#NAME?</v>
      </c>
      <c r="H43" s="37" t="e">
        <f ca="1">E43/(H$8*1000)</f>
        <v>#NAME?</v>
      </c>
      <c r="I43" s="37" t="e">
        <f ca="1">H43-G43</f>
        <v>#NAME?</v>
      </c>
      <c r="J43" s="30"/>
      <c r="L43" s="134"/>
      <c r="M43" s="135"/>
      <c r="N43" s="135"/>
      <c r="O43" s="135"/>
      <c r="P43" s="135"/>
      <c r="Q43" s="136"/>
    </row>
    <row r="44" spans="1:17" s="159" customFormat="1" ht="15" customHeight="1" collapsed="1" x14ac:dyDescent="0.2">
      <c r="A44" s="45"/>
      <c r="B44" s="45"/>
      <c r="C44" s="45"/>
      <c r="D44" s="48"/>
      <c r="E44" s="36"/>
      <c r="F44" s="36"/>
      <c r="G44" s="52"/>
      <c r="H44" s="37"/>
      <c r="I44" s="37"/>
      <c r="J44" s="30"/>
      <c r="L44" s="134"/>
      <c r="M44" s="135"/>
      <c r="N44" s="135"/>
      <c r="O44" s="135"/>
      <c r="P44" s="135"/>
      <c r="Q44" s="136"/>
    </row>
    <row r="45" spans="1:17" ht="16" x14ac:dyDescent="0.2">
      <c r="A45" s="100" t="s">
        <v>73</v>
      </c>
      <c r="B45" s="101" t="e">
        <f ca="1">_xll.DE.NAME(#REF!,"DXMEAS_S","Netback ($/mt)")</f>
        <v>#NAME?</v>
      </c>
      <c r="C45" s="101"/>
      <c r="D45" s="102" t="e">
        <f ca="1">(_xll.DBGET(#REF!,#REF!,#REF!,#REF!,#REF!,#REF!,#REF!,$M$1,#REF!,#REF!,$B45)*_xll.DBGET(#REF!,#REF!,#REF!,#REF!,#REF!,#REF!,#REF!,$M$1,#REF!,#REF!,#REF!))</f>
        <v>#NAME?</v>
      </c>
      <c r="E45" s="103" t="e">
        <f ca="1">(_xll.DBGET(#REF!,#REF!,#REF!,#REF!,#REF!,#REF!,#REF!,$M$1,#REF!,#REF!,$B45)*_xll.DBGET(#REF!,#REF!,#REF!,#REF!,#REF!,#REF!,#REF!,$M$1,#REF!,#REF!,#REF!))</f>
        <v>#NAME?</v>
      </c>
      <c r="F45" s="103" t="e">
        <f ca="1">D45-E45</f>
        <v>#NAME?</v>
      </c>
      <c r="G45" s="118" t="e">
        <f ca="1">D45/(G8*1000)</f>
        <v>#NAME?</v>
      </c>
      <c r="H45" s="104" t="e">
        <f ca="1">E45/(H8*1000)</f>
        <v>#NAME?</v>
      </c>
      <c r="I45" s="104" t="e">
        <f ca="1">G45-H45</f>
        <v>#NAME?</v>
      </c>
      <c r="J45" s="29"/>
      <c r="L45" s="146" t="e">
        <f ca="1">D45+D41+D40+D39-D38</f>
        <v>#NAME?</v>
      </c>
      <c r="M45" s="147" t="e">
        <f ca="1">E45+E41+E40+E39-E38</f>
        <v>#NAME?</v>
      </c>
      <c r="N45" s="147" t="e">
        <f ca="1">F45-F41-F40-F39-F38</f>
        <v>#NAME?</v>
      </c>
      <c r="O45" s="147" t="e">
        <f ca="1">G45+G41+G40+G39-G38</f>
        <v>#NAME?</v>
      </c>
      <c r="P45" s="147" t="e">
        <f ca="1">H45+H41+H40+H39-H38</f>
        <v>#NAME?</v>
      </c>
      <c r="Q45" s="148" t="e">
        <f ca="1">I45-I41-I40-I39-I38</f>
        <v>#NAME?</v>
      </c>
    </row>
    <row r="46" spans="1:17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L46" s="143"/>
      <c r="M46" s="144"/>
      <c r="N46" s="144"/>
      <c r="O46" s="144"/>
      <c r="P46" s="144"/>
      <c r="Q46" s="145"/>
    </row>
    <row r="47" spans="1:17" x14ac:dyDescent="0.2">
      <c r="A47" s="155" t="s">
        <v>118</v>
      </c>
      <c r="G47" s="151"/>
    </row>
    <row r="48" spans="1:17" x14ac:dyDescent="0.2">
      <c r="G48" s="151"/>
    </row>
    <row r="50" spans="1:6" x14ac:dyDescent="0.2">
      <c r="A50" s="158" t="s">
        <v>129</v>
      </c>
      <c r="C50" s="155" t="s">
        <v>128</v>
      </c>
      <c r="D50" s="156" t="e">
        <f ca="1">(D23)/(1000*D6)</f>
        <v>#NAME?</v>
      </c>
      <c r="E50" s="156" t="e">
        <f ca="1">E23/(1000*E6)</f>
        <v>#NAME?</v>
      </c>
      <c r="F50" s="156" t="e">
        <f ca="1">E50-D50</f>
        <v>#NAME?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IbpWorksheetKeyString_GU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/>
    <pageSetUpPr fitToPage="1"/>
  </sheetPr>
  <dimension ref="A1:AD37"/>
  <sheetViews>
    <sheetView showGridLines="0" tabSelected="1" zoomScale="85" zoomScaleNormal="85" workbookViewId="0">
      <selection activeCell="B2" sqref="B1:B1048576"/>
    </sheetView>
  </sheetViews>
  <sheetFormatPr baseColWidth="10" defaultColWidth="8.83203125" defaultRowHeight="15" outlineLevelCol="1" x14ac:dyDescent="0.2"/>
  <cols>
    <col min="1" max="1" width="14" customWidth="1"/>
    <col min="2" max="2" width="4.5" customWidth="1" outlineLevel="1"/>
    <col min="3" max="3" width="8.5" customWidth="1"/>
    <col min="4" max="4" width="11.6640625" style="22" customWidth="1"/>
    <col min="5" max="5" width="14.6640625" style="22" customWidth="1"/>
    <col min="6" max="6" width="11.6640625" customWidth="1"/>
    <col min="7" max="7" width="14.6640625" customWidth="1"/>
    <col min="8" max="8" width="11.6640625" style="22" customWidth="1"/>
    <col min="9" max="9" width="14.6640625" style="22" customWidth="1"/>
    <col min="10" max="10" width="11.6640625" style="22" customWidth="1"/>
    <col min="11" max="11" width="14.6640625" style="22" customWidth="1"/>
    <col min="12" max="12" width="11.6640625" style="22" customWidth="1"/>
    <col min="13" max="13" width="14.6640625" style="22" customWidth="1"/>
    <col min="14" max="14" width="11.6640625" customWidth="1"/>
    <col min="15" max="15" width="14.6640625" customWidth="1"/>
    <col min="16" max="16" width="11.6640625" style="22" customWidth="1"/>
    <col min="17" max="17" width="14.6640625" style="22" customWidth="1"/>
    <col min="18" max="18" width="11.6640625" style="22" customWidth="1"/>
    <col min="19" max="19" width="14.6640625" style="22" customWidth="1"/>
    <col min="20" max="20" width="11.6640625" style="22" customWidth="1"/>
    <col min="21" max="21" width="14.6640625" style="22" customWidth="1"/>
    <col min="22" max="22" width="12.5" style="22" bestFit="1" customWidth="1"/>
    <col min="23" max="23" width="14.6640625" style="22" customWidth="1"/>
    <col min="24" max="24" width="7.5" customWidth="1"/>
    <col min="26" max="26" width="16" bestFit="1" customWidth="1"/>
    <col min="28" max="28" width="16" bestFit="1" customWidth="1"/>
    <col min="29" max="29" width="13.83203125" customWidth="1"/>
    <col min="30" max="30" width="16" bestFit="1" customWidth="1"/>
  </cols>
  <sheetData>
    <row r="1" spans="1:30" ht="27" x14ac:dyDescent="0.45">
      <c r="A1" s="171" t="s">
        <v>60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30" s="8" customFormat="1" ht="37.5" customHeight="1" x14ac:dyDescent="0.35">
      <c r="A2" s="105"/>
      <c r="B2" s="105"/>
      <c r="C2" s="105"/>
      <c r="D2" s="176" t="s">
        <v>136</v>
      </c>
      <c r="E2" s="176"/>
      <c r="F2" s="176" t="s">
        <v>137</v>
      </c>
      <c r="G2" s="176"/>
      <c r="H2" s="176" t="s">
        <v>138</v>
      </c>
      <c r="I2" s="176"/>
      <c r="J2" s="176" t="s">
        <v>139</v>
      </c>
      <c r="K2" s="176"/>
      <c r="L2" s="176" t="s">
        <v>140</v>
      </c>
      <c r="M2" s="176"/>
      <c r="N2" s="176" t="s">
        <v>141</v>
      </c>
      <c r="O2" s="176"/>
      <c r="P2" s="176" t="s">
        <v>142</v>
      </c>
      <c r="Q2" s="176"/>
      <c r="R2" s="176" t="s">
        <v>143</v>
      </c>
      <c r="S2" s="176"/>
      <c r="T2" s="176" t="s">
        <v>144</v>
      </c>
      <c r="U2" s="176"/>
      <c r="V2" s="176" t="s">
        <v>135</v>
      </c>
      <c r="W2" s="176"/>
    </row>
    <row r="3" spans="1:30" ht="18" x14ac:dyDescent="0.35">
      <c r="A3" s="106"/>
      <c r="B3" s="106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V3" s="108" t="s">
        <v>0</v>
      </c>
      <c r="W3" s="107" t="s">
        <v>61</v>
      </c>
      <c r="Y3" s="175"/>
      <c r="Z3" s="175"/>
      <c r="AA3" s="175"/>
      <c r="AB3" s="175"/>
      <c r="AC3" s="175"/>
      <c r="AD3" s="175"/>
    </row>
    <row r="4" spans="1:30" s="10" customFormat="1" x14ac:dyDescent="0.2">
      <c r="A4" s="9" t="s">
        <v>64</v>
      </c>
      <c r="B4" s="21" t="s">
        <v>65</v>
      </c>
      <c r="C4" s="2" t="s">
        <v>7</v>
      </c>
      <c r="D4" s="46">
        <v>6205874.8099999996</v>
      </c>
      <c r="E4" s="5">
        <v>163.92641943415001</v>
      </c>
      <c r="F4" s="46">
        <v>1170836.04</v>
      </c>
      <c r="G4" s="5">
        <v>153.53118752541999</v>
      </c>
      <c r="H4" s="46">
        <v>1183657</v>
      </c>
      <c r="I4" s="5">
        <v>151.61950412902999</v>
      </c>
      <c r="J4" s="46">
        <v>1123584</v>
      </c>
      <c r="K4" s="5">
        <v>152.20573671897</v>
      </c>
      <c r="L4" s="46">
        <v>895876</v>
      </c>
      <c r="M4" s="5">
        <v>148.51368380653</v>
      </c>
      <c r="N4" s="46">
        <v>2467953.63</v>
      </c>
      <c r="O4" s="5">
        <v>175.66585436174</v>
      </c>
      <c r="P4" s="46">
        <v>3737921.21</v>
      </c>
      <c r="Q4" s="5">
        <v>156.17548399871001</v>
      </c>
      <c r="R4" s="46">
        <v>3478077.04</v>
      </c>
      <c r="S4" s="5">
        <v>152.45242109508999</v>
      </c>
      <c r="T4" s="46">
        <v>2763212.01</v>
      </c>
      <c r="U4" s="5">
        <v>149.69492449142001</v>
      </c>
      <c r="V4" s="46">
        <v>12447163.890000001</v>
      </c>
      <c r="W4" s="5">
        <v>157.56094585766999</v>
      </c>
      <c r="Z4" s="22"/>
      <c r="AB4" s="22"/>
    </row>
    <row r="5" spans="1:30" x14ac:dyDescent="0.2">
      <c r="A5" s="15" t="s">
        <v>1</v>
      </c>
      <c r="B5" s="16" t="s">
        <v>6</v>
      </c>
      <c r="C5" s="19" t="s">
        <v>7</v>
      </c>
      <c r="D5" s="47">
        <v>3847287</v>
      </c>
      <c r="E5" s="7">
        <v>162.54541080559</v>
      </c>
      <c r="F5" s="47">
        <v>600142</v>
      </c>
      <c r="G5" s="7">
        <v>162.22190441532001</v>
      </c>
      <c r="H5" s="47">
        <v>721630</v>
      </c>
      <c r="I5" s="7">
        <v>157.01481089987001</v>
      </c>
      <c r="J5" s="47">
        <v>629517</v>
      </c>
      <c r="K5" s="7">
        <v>153.94762186801</v>
      </c>
      <c r="L5" s="47">
        <v>560736</v>
      </c>
      <c r="M5" s="7">
        <v>146.36368493435</v>
      </c>
      <c r="N5" s="47">
        <v>1696337</v>
      </c>
      <c r="O5" s="7">
        <v>173.71226386909001</v>
      </c>
      <c r="P5" s="47">
        <v>2150950</v>
      </c>
      <c r="Q5" s="7">
        <v>153.73872258635001</v>
      </c>
      <c r="R5" s="47">
        <v>1951289</v>
      </c>
      <c r="S5" s="7">
        <v>157.62678989363999</v>
      </c>
      <c r="T5" s="47">
        <v>1741072</v>
      </c>
      <c r="U5" s="7">
        <v>147.15795697908001</v>
      </c>
      <c r="V5" s="47">
        <v>7539648</v>
      </c>
      <c r="W5" s="7">
        <v>157.71914890459999</v>
      </c>
    </row>
    <row r="6" spans="1:30" x14ac:dyDescent="0.2">
      <c r="A6" s="56"/>
      <c r="B6" s="57" t="s">
        <v>6</v>
      </c>
      <c r="C6" s="61" t="s">
        <v>8</v>
      </c>
      <c r="D6" s="65">
        <v>2711492</v>
      </c>
      <c r="E6" s="63">
        <v>159.95758630326</v>
      </c>
      <c r="F6" s="65">
        <v>435577</v>
      </c>
      <c r="G6" s="63">
        <v>151.74161194485001</v>
      </c>
      <c r="H6" s="65">
        <v>530998</v>
      </c>
      <c r="I6" s="63">
        <v>153.62618271552</v>
      </c>
      <c r="J6" s="65">
        <v>471017</v>
      </c>
      <c r="K6" s="63">
        <v>146.14518733167</v>
      </c>
      <c r="L6" s="65">
        <v>390700</v>
      </c>
      <c r="M6" s="63">
        <v>140.95824802973999</v>
      </c>
      <c r="N6" s="65">
        <v>1161229</v>
      </c>
      <c r="O6" s="63">
        <v>169.85402218529001</v>
      </c>
      <c r="P6" s="65">
        <v>1550263</v>
      </c>
      <c r="Q6" s="63">
        <v>152.54463228007</v>
      </c>
      <c r="R6" s="65">
        <v>1437592</v>
      </c>
      <c r="S6" s="63">
        <v>150.60407930559001</v>
      </c>
      <c r="T6" s="65">
        <v>1153700</v>
      </c>
      <c r="U6" s="63">
        <v>140.77748283278001</v>
      </c>
      <c r="V6" s="65">
        <v>5302784</v>
      </c>
      <c r="W6" s="63">
        <v>153.24891926993001</v>
      </c>
    </row>
    <row r="7" spans="1:30" x14ac:dyDescent="0.2">
      <c r="A7" s="58"/>
      <c r="B7" s="59" t="s">
        <v>6</v>
      </c>
      <c r="C7" s="62" t="s">
        <v>9</v>
      </c>
      <c r="D7" s="66">
        <v>1135795</v>
      </c>
      <c r="E7" s="64">
        <v>168.72334382648</v>
      </c>
      <c r="F7" s="66">
        <v>164565</v>
      </c>
      <c r="G7" s="64">
        <v>189.96154743425001</v>
      </c>
      <c r="H7" s="66">
        <v>190632</v>
      </c>
      <c r="I7" s="64">
        <v>166.45370252684</v>
      </c>
      <c r="J7" s="66">
        <v>158500</v>
      </c>
      <c r="K7" s="64">
        <v>177.13424210777001</v>
      </c>
      <c r="L7" s="66">
        <v>170036</v>
      </c>
      <c r="M7" s="64">
        <v>158.78402061993</v>
      </c>
      <c r="N7" s="66">
        <v>535108</v>
      </c>
      <c r="O7" s="64">
        <v>182.08497018676999</v>
      </c>
      <c r="P7" s="66">
        <v>600687</v>
      </c>
      <c r="Q7" s="64">
        <v>156.82045070844001</v>
      </c>
      <c r="R7" s="66">
        <v>513697</v>
      </c>
      <c r="S7" s="64">
        <v>177.27999510936999</v>
      </c>
      <c r="T7" s="66">
        <v>587372</v>
      </c>
      <c r="U7" s="64">
        <v>159.69030959817999</v>
      </c>
      <c r="V7" s="66">
        <v>2236864</v>
      </c>
      <c r="W7" s="64">
        <v>168.3164235637</v>
      </c>
    </row>
    <row r="8" spans="1:30" x14ac:dyDescent="0.2">
      <c r="A8" s="15" t="s">
        <v>2</v>
      </c>
      <c r="B8" s="16" t="s">
        <v>10</v>
      </c>
      <c r="C8" s="19" t="s">
        <v>7</v>
      </c>
      <c r="D8" s="67">
        <v>1922384</v>
      </c>
      <c r="E8" s="7">
        <v>159.17874416833999</v>
      </c>
      <c r="F8" s="67">
        <v>497607</v>
      </c>
      <c r="G8" s="7">
        <v>137.50178023372999</v>
      </c>
      <c r="H8" s="67">
        <v>390528</v>
      </c>
      <c r="I8" s="7">
        <v>139.21275649952</v>
      </c>
      <c r="J8" s="67">
        <v>403817</v>
      </c>
      <c r="K8" s="7">
        <v>144.95901879331001</v>
      </c>
      <c r="L8" s="67">
        <v>194600</v>
      </c>
      <c r="M8" s="7">
        <v>138.96956120329</v>
      </c>
      <c r="N8" s="67">
        <v>601055</v>
      </c>
      <c r="O8" s="7">
        <v>168.95002965917999</v>
      </c>
      <c r="P8" s="67">
        <v>1321329</v>
      </c>
      <c r="Q8" s="7">
        <v>154.73391627103999</v>
      </c>
      <c r="R8" s="67">
        <v>1291952</v>
      </c>
      <c r="S8" s="7">
        <v>140.34983019421</v>
      </c>
      <c r="T8" s="67">
        <v>717100.01</v>
      </c>
      <c r="U8" s="7">
        <v>148.80529498876999</v>
      </c>
      <c r="V8" s="67">
        <v>3931436.01</v>
      </c>
      <c r="W8" s="7">
        <v>151.09903652554999</v>
      </c>
    </row>
    <row r="9" spans="1:30" x14ac:dyDescent="0.2">
      <c r="A9" s="56"/>
      <c r="B9" s="57" t="s">
        <v>10</v>
      </c>
      <c r="C9" s="61" t="s">
        <v>8</v>
      </c>
      <c r="D9" s="65">
        <v>121869</v>
      </c>
      <c r="E9" s="63">
        <v>151.60357911774</v>
      </c>
      <c r="F9" s="65">
        <v>29228</v>
      </c>
      <c r="G9" s="63">
        <v>134.48586230506999</v>
      </c>
      <c r="H9" s="65">
        <v>14489</v>
      </c>
      <c r="I9" s="63">
        <v>130.27955715083999</v>
      </c>
      <c r="J9" s="65">
        <v>2000</v>
      </c>
      <c r="K9" s="63">
        <v>113.09013306176</v>
      </c>
      <c r="L9" s="65">
        <v>22000</v>
      </c>
      <c r="M9" s="63">
        <v>112.01986750154001</v>
      </c>
      <c r="N9" s="65">
        <v>58791</v>
      </c>
      <c r="O9" s="63">
        <v>165.93671885493001</v>
      </c>
      <c r="P9" s="65">
        <v>63078</v>
      </c>
      <c r="Q9" s="63">
        <v>138.24456934746999</v>
      </c>
      <c r="R9" s="65">
        <v>45717</v>
      </c>
      <c r="S9" s="63">
        <v>132.21675860478001</v>
      </c>
      <c r="T9" s="65">
        <v>61500</v>
      </c>
      <c r="U9" s="63">
        <v>129.41562266388999</v>
      </c>
      <c r="V9" s="65">
        <v>229086</v>
      </c>
      <c r="W9" s="63">
        <v>141.77815724428001</v>
      </c>
    </row>
    <row r="10" spans="1:30" x14ac:dyDescent="0.2">
      <c r="A10" s="58"/>
      <c r="B10" s="59" t="s">
        <v>10</v>
      </c>
      <c r="C10" s="62" t="s">
        <v>9</v>
      </c>
      <c r="D10" s="66">
        <v>1800515</v>
      </c>
      <c r="E10" s="64">
        <v>159.69147402038001</v>
      </c>
      <c r="F10" s="66">
        <v>468379</v>
      </c>
      <c r="G10" s="64">
        <v>137.68998091997</v>
      </c>
      <c r="H10" s="66">
        <v>376039</v>
      </c>
      <c r="I10" s="64">
        <v>139.55695783332999</v>
      </c>
      <c r="J10" s="66">
        <v>401817</v>
      </c>
      <c r="K10" s="64">
        <v>145.11764267299</v>
      </c>
      <c r="L10" s="66">
        <v>172600</v>
      </c>
      <c r="M10" s="64">
        <v>142.40463224291</v>
      </c>
      <c r="N10" s="66">
        <v>542264</v>
      </c>
      <c r="O10" s="64">
        <v>169.27672579886999</v>
      </c>
      <c r="P10" s="66">
        <v>1258251</v>
      </c>
      <c r="Q10" s="64">
        <v>155.56055183520999</v>
      </c>
      <c r="R10" s="66">
        <v>1246235</v>
      </c>
      <c r="S10" s="64">
        <v>140.64818454460001</v>
      </c>
      <c r="T10" s="66">
        <v>655600.01</v>
      </c>
      <c r="U10" s="64">
        <v>150.62418582128001</v>
      </c>
      <c r="V10" s="66">
        <v>3702350.01</v>
      </c>
      <c r="W10" s="64">
        <v>151.67577371822</v>
      </c>
    </row>
    <row r="11" spans="1:30" x14ac:dyDescent="0.2">
      <c r="A11" s="17" t="s">
        <v>3</v>
      </c>
      <c r="B11" s="18" t="s">
        <v>11</v>
      </c>
      <c r="C11" s="20" t="s">
        <v>7</v>
      </c>
      <c r="D11" s="67">
        <v>237705</v>
      </c>
      <c r="E11" s="7">
        <v>208.47384973685999</v>
      </c>
      <c r="F11" s="67">
        <v>36325</v>
      </c>
      <c r="G11" s="7">
        <v>182.58071092700999</v>
      </c>
      <c r="H11" s="67">
        <v>21942</v>
      </c>
      <c r="I11" s="7">
        <v>150.18412856518</v>
      </c>
      <c r="J11" s="67">
        <v>47250</v>
      </c>
      <c r="K11" s="7">
        <v>185.36054538369001</v>
      </c>
      <c r="L11" s="67">
        <v>56040</v>
      </c>
      <c r="M11" s="7">
        <v>182.45157549501999</v>
      </c>
      <c r="N11" s="67">
        <v>114452</v>
      </c>
      <c r="O11" s="7">
        <v>217.96368717454001</v>
      </c>
      <c r="P11" s="67">
        <v>123253</v>
      </c>
      <c r="Q11" s="7">
        <v>199.66164334499001</v>
      </c>
      <c r="R11" s="67">
        <v>105517</v>
      </c>
      <c r="S11" s="7">
        <v>177.08871786328001</v>
      </c>
      <c r="T11" s="67">
        <v>105540</v>
      </c>
      <c r="U11" s="7">
        <v>186.12188315358</v>
      </c>
      <c r="V11" s="67">
        <v>448762</v>
      </c>
      <c r="W11" s="7">
        <v>195.83754917419</v>
      </c>
    </row>
    <row r="12" spans="1:30" s="22" customFormat="1" x14ac:dyDescent="0.2">
      <c r="A12" s="56"/>
      <c r="B12" s="57" t="s">
        <v>11</v>
      </c>
      <c r="C12" s="61" t="s">
        <v>8</v>
      </c>
      <c r="D12" s="126">
        <v>15918</v>
      </c>
      <c r="E12" s="122">
        <v>190.65309574067001</v>
      </c>
      <c r="F12" s="126">
        <v>0</v>
      </c>
      <c r="G12" s="122">
        <v>0</v>
      </c>
      <c r="H12" s="126">
        <v>0</v>
      </c>
      <c r="I12" s="122">
        <v>0</v>
      </c>
      <c r="J12" s="126">
        <v>0</v>
      </c>
      <c r="K12" s="122">
        <v>0</v>
      </c>
      <c r="L12" s="126">
        <v>0</v>
      </c>
      <c r="M12" s="122">
        <v>0</v>
      </c>
      <c r="N12" s="126">
        <v>0</v>
      </c>
      <c r="O12" s="122">
        <v>0</v>
      </c>
      <c r="P12" s="126">
        <v>15918</v>
      </c>
      <c r="Q12" s="122">
        <v>190.95766666667001</v>
      </c>
      <c r="R12" s="126">
        <v>0</v>
      </c>
      <c r="S12" s="122">
        <v>0</v>
      </c>
      <c r="T12" s="126">
        <v>0</v>
      </c>
      <c r="U12" s="122">
        <v>0</v>
      </c>
      <c r="V12" s="126">
        <v>15918</v>
      </c>
      <c r="W12" s="122">
        <v>190.65309574067001</v>
      </c>
    </row>
    <row r="13" spans="1:30" s="22" customFormat="1" x14ac:dyDescent="0.2">
      <c r="A13" s="56"/>
      <c r="B13" s="57" t="s">
        <v>11</v>
      </c>
      <c r="C13" s="61" t="s">
        <v>9</v>
      </c>
      <c r="D13" s="126">
        <v>221787</v>
      </c>
      <c r="E13" s="122">
        <v>209.75287313368</v>
      </c>
      <c r="F13" s="126">
        <v>36325</v>
      </c>
      <c r="G13" s="122">
        <v>182.58071092700999</v>
      </c>
      <c r="H13" s="126">
        <v>21942</v>
      </c>
      <c r="I13" s="122">
        <v>150.18412856518</v>
      </c>
      <c r="J13" s="126">
        <v>47250</v>
      </c>
      <c r="K13" s="122">
        <v>185.36054538369001</v>
      </c>
      <c r="L13" s="126">
        <v>56040</v>
      </c>
      <c r="M13" s="122">
        <v>182.45157549501999</v>
      </c>
      <c r="N13" s="126">
        <v>114452</v>
      </c>
      <c r="O13" s="122">
        <v>218.00604694108</v>
      </c>
      <c r="P13" s="126">
        <v>107335</v>
      </c>
      <c r="Q13" s="122">
        <v>200.95246088600999</v>
      </c>
      <c r="R13" s="126">
        <v>105517</v>
      </c>
      <c r="S13" s="122">
        <v>177.08871786328001</v>
      </c>
      <c r="T13" s="126">
        <v>105540</v>
      </c>
      <c r="U13" s="122">
        <v>186.12188315358</v>
      </c>
      <c r="V13" s="126">
        <v>432844</v>
      </c>
      <c r="W13" s="122">
        <v>196.02820938839</v>
      </c>
    </row>
    <row r="14" spans="1:30" x14ac:dyDescent="0.2">
      <c r="A14" s="15" t="s">
        <v>4</v>
      </c>
      <c r="B14" s="16" t="s">
        <v>12</v>
      </c>
      <c r="C14" s="19" t="s">
        <v>7</v>
      </c>
      <c r="D14" s="125">
        <v>189148.81</v>
      </c>
      <c r="E14" s="124">
        <v>185.49198389194001</v>
      </c>
      <c r="F14" s="125">
        <v>36762.04</v>
      </c>
      <c r="G14" s="124">
        <v>199.92298517571999</v>
      </c>
      <c r="H14" s="125">
        <v>44857</v>
      </c>
      <c r="I14" s="124">
        <v>172.34740437894999</v>
      </c>
      <c r="J14" s="125">
        <v>43000</v>
      </c>
      <c r="K14" s="124">
        <v>158.32752438887999</v>
      </c>
      <c r="L14" s="125">
        <v>84500</v>
      </c>
      <c r="M14" s="124">
        <v>162.25319358119</v>
      </c>
      <c r="N14" s="125">
        <v>56109.61</v>
      </c>
      <c r="O14" s="124">
        <v>220.37449400734999</v>
      </c>
      <c r="P14" s="125">
        <v>133039.20000000001</v>
      </c>
      <c r="Q14" s="124">
        <v>170.78019940739</v>
      </c>
      <c r="R14" s="125">
        <v>124619.04</v>
      </c>
      <c r="S14" s="124">
        <v>175.64449096139001</v>
      </c>
      <c r="T14" s="125">
        <v>199500</v>
      </c>
      <c r="U14" s="124">
        <v>155.76256964775001</v>
      </c>
      <c r="V14" s="125">
        <v>513267.85</v>
      </c>
      <c r="W14" s="124">
        <v>171.54565302955001</v>
      </c>
    </row>
    <row r="15" spans="1:30" s="22" customFormat="1" x14ac:dyDescent="0.2">
      <c r="A15" s="56"/>
      <c r="B15" s="57" t="s">
        <v>12</v>
      </c>
      <c r="C15" s="61" t="s">
        <v>8</v>
      </c>
      <c r="D15" s="126">
        <v>40017</v>
      </c>
      <c r="E15" s="122">
        <v>146.82795383211999</v>
      </c>
      <c r="F15" s="126">
        <v>0</v>
      </c>
      <c r="G15" s="122">
        <v>0</v>
      </c>
      <c r="H15" s="126">
        <v>24857</v>
      </c>
      <c r="I15" s="122">
        <v>154.41239379071001</v>
      </c>
      <c r="J15" s="126">
        <v>0</v>
      </c>
      <c r="K15" s="122">
        <v>0</v>
      </c>
      <c r="L15" s="126">
        <v>25000</v>
      </c>
      <c r="M15" s="122">
        <v>112.57999557084</v>
      </c>
      <c r="N15" s="126">
        <v>0</v>
      </c>
      <c r="O15" s="122">
        <v>0</v>
      </c>
      <c r="P15" s="126">
        <v>40017</v>
      </c>
      <c r="Q15" s="122">
        <v>147.59866602944001</v>
      </c>
      <c r="R15" s="126">
        <v>24857</v>
      </c>
      <c r="S15" s="122">
        <v>154.41239379071001</v>
      </c>
      <c r="T15" s="126">
        <v>33000</v>
      </c>
      <c r="U15" s="122">
        <v>113.38925148977</v>
      </c>
      <c r="V15" s="126">
        <v>97874</v>
      </c>
      <c r="W15" s="122">
        <v>137.47970247582001</v>
      </c>
    </row>
    <row r="16" spans="1:30" s="22" customFormat="1" x14ac:dyDescent="0.2">
      <c r="A16" s="56"/>
      <c r="B16" s="57" t="s">
        <v>12</v>
      </c>
      <c r="C16" s="61" t="s">
        <v>9</v>
      </c>
      <c r="D16" s="126">
        <v>149131.81</v>
      </c>
      <c r="E16" s="122">
        <v>195.86682270669999</v>
      </c>
      <c r="F16" s="126">
        <v>36762.04</v>
      </c>
      <c r="G16" s="122">
        <v>199.92298517571999</v>
      </c>
      <c r="H16" s="126">
        <v>20000</v>
      </c>
      <c r="I16" s="122">
        <v>194.63793228853999</v>
      </c>
      <c r="J16" s="126">
        <v>43000</v>
      </c>
      <c r="K16" s="122">
        <v>158.32752438887999</v>
      </c>
      <c r="L16" s="126">
        <v>59500</v>
      </c>
      <c r="M16" s="122">
        <v>183.12428518217999</v>
      </c>
      <c r="N16" s="126">
        <v>56109.61</v>
      </c>
      <c r="O16" s="122">
        <v>220.92416081131</v>
      </c>
      <c r="P16" s="126">
        <v>93022.2</v>
      </c>
      <c r="Q16" s="122">
        <v>180.75260837197999</v>
      </c>
      <c r="R16" s="126">
        <v>99762.04</v>
      </c>
      <c r="S16" s="122">
        <v>180.93474203656999</v>
      </c>
      <c r="T16" s="126">
        <v>166500</v>
      </c>
      <c r="U16" s="122">
        <v>164.16088495834001</v>
      </c>
      <c r="V16" s="126">
        <v>415393.85</v>
      </c>
      <c r="W16" s="122">
        <v>179.57218217651999</v>
      </c>
    </row>
    <row r="17" spans="1:23" x14ac:dyDescent="0.2">
      <c r="A17" s="15" t="s">
        <v>5</v>
      </c>
      <c r="B17" s="16" t="s">
        <v>13</v>
      </c>
      <c r="C17" s="19" t="s">
        <v>7</v>
      </c>
      <c r="D17" s="125">
        <v>9350</v>
      </c>
      <c r="E17" s="124">
        <v>139.30124135829001</v>
      </c>
      <c r="F17" s="125">
        <v>0</v>
      </c>
      <c r="G17" s="124">
        <v>0</v>
      </c>
      <c r="H17" s="125">
        <v>4700</v>
      </c>
      <c r="I17" s="124">
        <v>162.99624930543001</v>
      </c>
      <c r="J17" s="125">
        <v>0</v>
      </c>
      <c r="K17" s="124">
        <v>0</v>
      </c>
      <c r="L17" s="125">
        <v>0</v>
      </c>
      <c r="M17" s="124">
        <v>0</v>
      </c>
      <c r="N17" s="125">
        <v>0</v>
      </c>
      <c r="O17" s="124">
        <v>0</v>
      </c>
      <c r="P17" s="125">
        <v>9350</v>
      </c>
      <c r="Q17" s="124">
        <v>139.30124135829001</v>
      </c>
      <c r="R17" s="125">
        <v>4700</v>
      </c>
      <c r="S17" s="124">
        <v>162.99624930543001</v>
      </c>
      <c r="T17" s="125">
        <v>0</v>
      </c>
      <c r="U17" s="124">
        <v>0</v>
      </c>
      <c r="V17" s="125">
        <v>14050</v>
      </c>
      <c r="W17" s="124">
        <v>147.2276852979</v>
      </c>
    </row>
    <row r="18" spans="1:23" s="22" customFormat="1" x14ac:dyDescent="0.2">
      <c r="A18" s="56"/>
      <c r="B18" s="57" t="s">
        <v>13</v>
      </c>
      <c r="C18" s="61" t="s">
        <v>8</v>
      </c>
      <c r="D18" s="126">
        <v>0</v>
      </c>
      <c r="E18" s="122">
        <v>0</v>
      </c>
      <c r="F18" s="126">
        <v>0</v>
      </c>
      <c r="G18" s="122">
        <v>0</v>
      </c>
      <c r="H18" s="126">
        <v>0</v>
      </c>
      <c r="I18" s="122">
        <v>0</v>
      </c>
      <c r="J18" s="126">
        <v>0</v>
      </c>
      <c r="K18" s="122">
        <v>0</v>
      </c>
      <c r="L18" s="126">
        <v>0</v>
      </c>
      <c r="M18" s="122">
        <v>0</v>
      </c>
      <c r="N18" s="126">
        <v>0</v>
      </c>
      <c r="O18" s="122">
        <v>0</v>
      </c>
      <c r="P18" s="126">
        <v>0</v>
      </c>
      <c r="Q18" s="122">
        <v>0</v>
      </c>
      <c r="R18" s="126">
        <v>0</v>
      </c>
      <c r="S18" s="122">
        <v>0</v>
      </c>
      <c r="T18" s="126">
        <v>0</v>
      </c>
      <c r="U18" s="122">
        <v>0</v>
      </c>
      <c r="V18" s="126">
        <v>0</v>
      </c>
      <c r="W18" s="122">
        <v>0</v>
      </c>
    </row>
    <row r="19" spans="1:23" s="22" customFormat="1" x14ac:dyDescent="0.2">
      <c r="A19" s="56"/>
      <c r="B19" s="57" t="s">
        <v>13</v>
      </c>
      <c r="C19" s="61" t="s">
        <v>9</v>
      </c>
      <c r="D19" s="126">
        <v>9350</v>
      </c>
      <c r="E19" s="122">
        <v>139.30923387166001</v>
      </c>
      <c r="F19" s="126">
        <v>0</v>
      </c>
      <c r="G19" s="122">
        <v>0</v>
      </c>
      <c r="H19" s="126">
        <v>4700</v>
      </c>
      <c r="I19" s="122">
        <v>162.99624930543001</v>
      </c>
      <c r="J19" s="126">
        <v>0</v>
      </c>
      <c r="K19" s="122">
        <v>0</v>
      </c>
      <c r="L19" s="126">
        <v>0</v>
      </c>
      <c r="M19" s="122">
        <v>0</v>
      </c>
      <c r="N19" s="126">
        <v>0</v>
      </c>
      <c r="O19" s="122">
        <v>0</v>
      </c>
      <c r="P19" s="126">
        <v>9350</v>
      </c>
      <c r="Q19" s="122">
        <v>139.30923387166001</v>
      </c>
      <c r="R19" s="126">
        <v>4700</v>
      </c>
      <c r="S19" s="122">
        <v>162.99624930543001</v>
      </c>
      <c r="T19" s="126">
        <v>0</v>
      </c>
      <c r="U19" s="122">
        <v>0</v>
      </c>
      <c r="V19" s="126">
        <v>14050</v>
      </c>
      <c r="W19" s="122">
        <v>147.23300415911001</v>
      </c>
    </row>
    <row r="20" spans="1:23" ht="7.5" customHeight="1" x14ac:dyDescent="0.2"/>
    <row r="21" spans="1:23" s="22" customFormat="1" ht="19" x14ac:dyDescent="0.35">
      <c r="A21" s="177" t="s">
        <v>66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</row>
    <row r="22" spans="1:23" x14ac:dyDescent="0.2">
      <c r="A22" s="9" t="s">
        <v>64</v>
      </c>
      <c r="B22" s="21" t="s">
        <v>65</v>
      </c>
      <c r="C22" s="2" t="s">
        <v>7</v>
      </c>
      <c r="D22" s="68">
        <v>1.0000000000000002</v>
      </c>
      <c r="E22" s="23">
        <v>0.99999804468779974</v>
      </c>
      <c r="F22" s="68">
        <v>1</v>
      </c>
      <c r="G22" s="23">
        <v>0.99999999999998546</v>
      </c>
      <c r="H22" s="68">
        <v>1</v>
      </c>
      <c r="I22" s="23">
        <v>1.0000000000000098</v>
      </c>
      <c r="J22" s="68">
        <v>1</v>
      </c>
      <c r="K22" s="23">
        <v>0.99999999999997735</v>
      </c>
      <c r="L22" s="68">
        <v>1</v>
      </c>
      <c r="M22" s="23">
        <v>1.000000000000004</v>
      </c>
      <c r="N22" s="68">
        <v>0.99999999189611999</v>
      </c>
      <c r="O22" s="23">
        <v>0.99999798062477319</v>
      </c>
      <c r="P22" s="68">
        <v>0.99999999732471623</v>
      </c>
      <c r="Q22" s="23">
        <v>0.99999809226385072</v>
      </c>
      <c r="R22" s="68">
        <v>1</v>
      </c>
      <c r="S22" s="23">
        <v>1.0000000000000171</v>
      </c>
      <c r="T22" s="68">
        <v>0.99999999999999989</v>
      </c>
      <c r="U22" s="23">
        <v>1.000000000000002</v>
      </c>
      <c r="V22" s="68">
        <v>0.99999999758981239</v>
      </c>
      <c r="W22" s="23">
        <v>0.99999898574050705</v>
      </c>
    </row>
    <row r="23" spans="1:23" x14ac:dyDescent="0.2">
      <c r="A23" s="15" t="s">
        <v>1</v>
      </c>
      <c r="B23" s="16" t="s">
        <v>6</v>
      </c>
      <c r="C23" s="19" t="s">
        <v>7</v>
      </c>
      <c r="D23" s="69">
        <v>0.61994273455219773</v>
      </c>
      <c r="E23" s="24">
        <v>0.61471998724529642</v>
      </c>
      <c r="F23" s="69">
        <v>0.51257561220954562</v>
      </c>
      <c r="G23" s="24">
        <v>0.54159023524594196</v>
      </c>
      <c r="H23" s="69">
        <v>0.60966141373725669</v>
      </c>
      <c r="I23" s="24">
        <v>0.63135592047207145</v>
      </c>
      <c r="J23" s="69">
        <v>0.56027586722488043</v>
      </c>
      <c r="K23" s="24">
        <v>0.56668782142268093</v>
      </c>
      <c r="L23" s="69">
        <v>0.62590804977474557</v>
      </c>
      <c r="M23" s="24">
        <v>0.61684692108537087</v>
      </c>
      <c r="N23" s="69">
        <v>0.68734557220996084</v>
      </c>
      <c r="O23" s="24">
        <v>0.67970156091412126</v>
      </c>
      <c r="P23" s="69">
        <v>0.57544016557802191</v>
      </c>
      <c r="Q23" s="24">
        <v>0.56646173724407067</v>
      </c>
      <c r="R23" s="69">
        <v>0.5610252382448665</v>
      </c>
      <c r="S23" s="24">
        <v>0.58006692657700942</v>
      </c>
      <c r="T23" s="69">
        <v>0.63008990757824623</v>
      </c>
      <c r="U23" s="24">
        <v>0.619411405078511</v>
      </c>
      <c r="V23" s="69">
        <v>0.60573220266323657</v>
      </c>
      <c r="W23" s="24">
        <v>0.60634040337924078</v>
      </c>
    </row>
    <row r="24" spans="1:23" x14ac:dyDescent="0.2">
      <c r="A24" s="56"/>
      <c r="B24" s="57" t="s">
        <v>6</v>
      </c>
      <c r="C24" s="61" t="s">
        <v>8</v>
      </c>
      <c r="D24" s="70">
        <v>0.43692341257525308</v>
      </c>
      <c r="E24" s="60">
        <v>0.42634503160727999</v>
      </c>
      <c r="F24" s="70">
        <v>0.37202220047821555</v>
      </c>
      <c r="G24" s="60">
        <v>0.36768587079734538</v>
      </c>
      <c r="H24" s="70">
        <v>0.44860800045959259</v>
      </c>
      <c r="I24" s="60">
        <v>0.45454531092252798</v>
      </c>
      <c r="J24" s="70">
        <v>0.41920942270448852</v>
      </c>
      <c r="K24" s="60">
        <v>0.40251728307368684</v>
      </c>
      <c r="L24" s="70">
        <v>0.43610946157727187</v>
      </c>
      <c r="M24" s="60">
        <v>0.41392297381302001</v>
      </c>
      <c r="N24" s="70">
        <v>0.4705230219418669</v>
      </c>
      <c r="O24" s="60">
        <v>0.45495596226132706</v>
      </c>
      <c r="P24" s="70">
        <v>0.41473934652571237</v>
      </c>
      <c r="Q24" s="60">
        <v>0.40509726295046344</v>
      </c>
      <c r="R24" s="70">
        <v>0.41332954487977641</v>
      </c>
      <c r="S24" s="60">
        <v>0.40831831406331215</v>
      </c>
      <c r="T24" s="70">
        <v>0.41752134683288383</v>
      </c>
      <c r="U24" s="60">
        <v>0.39264927943134381</v>
      </c>
      <c r="V24" s="70">
        <v>0.42602347385015427</v>
      </c>
      <c r="W24" s="60">
        <v>0.41436433753154739</v>
      </c>
    </row>
    <row r="25" spans="1:23" s="22" customFormat="1" x14ac:dyDescent="0.2">
      <c r="A25" s="56"/>
      <c r="B25" s="57" t="s">
        <v>6</v>
      </c>
      <c r="C25" s="61" t="s">
        <v>9</v>
      </c>
      <c r="D25" s="70">
        <v>0.18301932197694462</v>
      </c>
      <c r="E25" s="60">
        <v>0.18837495563800663</v>
      </c>
      <c r="F25" s="70">
        <v>0.14055341173133004</v>
      </c>
      <c r="G25" s="60">
        <v>0.17390436444859828</v>
      </c>
      <c r="H25" s="70">
        <v>0.16105341327766406</v>
      </c>
      <c r="I25" s="60">
        <v>0.1768106095495382</v>
      </c>
      <c r="J25" s="70">
        <v>0.14106644452039188</v>
      </c>
      <c r="K25" s="60">
        <v>0.16417053834898646</v>
      </c>
      <c r="L25" s="70">
        <v>0.18979858819747375</v>
      </c>
      <c r="M25" s="60">
        <v>0.20292394727236698</v>
      </c>
      <c r="N25" s="70">
        <v>0.21682255026809399</v>
      </c>
      <c r="O25" s="60">
        <v>0.22474559865280286</v>
      </c>
      <c r="P25" s="70">
        <v>0.16070081905230957</v>
      </c>
      <c r="Q25" s="60">
        <v>0.16136447429358891</v>
      </c>
      <c r="R25" s="70">
        <v>0.14769569336509003</v>
      </c>
      <c r="S25" s="60">
        <v>0.17174861251371401</v>
      </c>
      <c r="T25" s="70">
        <v>0.21256856074536243</v>
      </c>
      <c r="U25" s="60">
        <v>0.22676212564716633</v>
      </c>
      <c r="V25" s="70">
        <v>0.17970872881308225</v>
      </c>
      <c r="W25" s="60">
        <v>0.19197606584769303</v>
      </c>
    </row>
    <row r="26" spans="1:23" x14ac:dyDescent="0.2">
      <c r="A26" s="15" t="s">
        <v>2</v>
      </c>
      <c r="B26" s="16" t="s">
        <v>10</v>
      </c>
      <c r="C26" s="19" t="s">
        <v>7</v>
      </c>
      <c r="D26" s="69">
        <v>0.30976841442278469</v>
      </c>
      <c r="E26" s="24">
        <v>0.30079682921790546</v>
      </c>
      <c r="F26" s="69">
        <v>0.42500143743439944</v>
      </c>
      <c r="G26" s="24">
        <v>0.38062920759632984</v>
      </c>
      <c r="H26" s="69">
        <v>0.32993341821152583</v>
      </c>
      <c r="I26" s="24">
        <v>0.30293556804834071</v>
      </c>
      <c r="J26" s="69">
        <v>0.3594008102642971</v>
      </c>
      <c r="K26" s="24">
        <v>0.34228925881832323</v>
      </c>
      <c r="L26" s="69">
        <v>0.21721756135893808</v>
      </c>
      <c r="M26" s="24">
        <v>0.20325823462183268</v>
      </c>
      <c r="N26" s="69">
        <v>0.24354387890180904</v>
      </c>
      <c r="O26" s="24">
        <v>0.23423303130408554</v>
      </c>
      <c r="P26" s="69">
        <v>0.35349300473885592</v>
      </c>
      <c r="Q26" s="24">
        <v>0.35023011036810531</v>
      </c>
      <c r="R26" s="69">
        <v>0.37145583181216713</v>
      </c>
      <c r="S26" s="24">
        <v>0.34196743183874401</v>
      </c>
      <c r="T26" s="69">
        <v>0.25951682585513952</v>
      </c>
      <c r="U26" s="24">
        <v>0.25797453024625899</v>
      </c>
      <c r="V26" s="69">
        <v>0.31584994338818811</v>
      </c>
      <c r="W26" s="24">
        <v>0.302896265777155</v>
      </c>
    </row>
    <row r="27" spans="1:23" s="22" customFormat="1" x14ac:dyDescent="0.2">
      <c r="A27" s="56"/>
      <c r="B27" s="57" t="s">
        <v>10</v>
      </c>
      <c r="C27" s="61" t="s">
        <v>8</v>
      </c>
      <c r="D27" s="70">
        <v>1.9637682636398528E-2</v>
      </c>
      <c r="E27" s="60">
        <v>1.8161459168894035E-2</v>
      </c>
      <c r="F27" s="70">
        <v>2.4963358661217842E-2</v>
      </c>
      <c r="G27" s="60">
        <v>2.1866689561225259E-2</v>
      </c>
      <c r="H27" s="70">
        <v>1.2240877213584678E-2</v>
      </c>
      <c r="I27" s="60">
        <v>1.0518013969802203E-2</v>
      </c>
      <c r="J27" s="70">
        <v>1.7800182273866485E-3</v>
      </c>
      <c r="K27" s="60">
        <v>1.322568403313179E-3</v>
      </c>
      <c r="L27" s="70">
        <v>2.4556969937803892E-2</v>
      </c>
      <c r="M27" s="60">
        <v>1.8522660324389179E-2</v>
      </c>
      <c r="N27" s="70">
        <v>2.382176037886093E-2</v>
      </c>
      <c r="O27" s="60">
        <v>2.2502408159963381E-2</v>
      </c>
      <c r="P27" s="70">
        <v>1.6875155054431979E-2</v>
      </c>
      <c r="Q27" s="60">
        <v>1.4937674489236738E-2</v>
      </c>
      <c r="R27" s="70">
        <v>1.3144332191100632E-2</v>
      </c>
      <c r="S27" s="60">
        <v>1.1399628709391246E-2</v>
      </c>
      <c r="T27" s="70">
        <v>2.225670696907546E-2</v>
      </c>
      <c r="U27" s="60">
        <v>1.9241571487052873E-2</v>
      </c>
      <c r="V27" s="70">
        <v>1.8404674512564806E-2</v>
      </c>
      <c r="W27" s="60">
        <v>1.6561088935257758E-2</v>
      </c>
    </row>
    <row r="28" spans="1:23" s="22" customFormat="1" x14ac:dyDescent="0.2">
      <c r="A28" s="56"/>
      <c r="B28" s="57" t="s">
        <v>10</v>
      </c>
      <c r="C28" s="61" t="s">
        <v>9</v>
      </c>
      <c r="D28" s="70">
        <v>0.29013073178638615</v>
      </c>
      <c r="E28" s="60">
        <v>0.28263537004900585</v>
      </c>
      <c r="F28" s="70">
        <v>0.40003807877318159</v>
      </c>
      <c r="G28" s="60">
        <v>0.35876251803511316</v>
      </c>
      <c r="H28" s="70">
        <v>0.31769254099794114</v>
      </c>
      <c r="I28" s="60">
        <v>0.29241755407854714</v>
      </c>
      <c r="J28" s="70">
        <v>0.35762079203691044</v>
      </c>
      <c r="K28" s="60">
        <v>0.34096669041499994</v>
      </c>
      <c r="L28" s="70">
        <v>0.19266059142113418</v>
      </c>
      <c r="M28" s="60">
        <v>0.18473557429744283</v>
      </c>
      <c r="N28" s="70">
        <v>0.2197221185229481</v>
      </c>
      <c r="O28" s="60">
        <v>0.21173062314412264</v>
      </c>
      <c r="P28" s="70">
        <v>0.33661784968442393</v>
      </c>
      <c r="Q28" s="60">
        <v>0.33529243587888147</v>
      </c>
      <c r="R28" s="70">
        <v>0.35831149962106645</v>
      </c>
      <c r="S28" s="60">
        <v>0.3305678031293609</v>
      </c>
      <c r="T28" s="70">
        <v>0.23726011888606408</v>
      </c>
      <c r="U28" s="60">
        <v>0.23873295875921183</v>
      </c>
      <c r="V28" s="70">
        <v>0.29744526887562334</v>
      </c>
      <c r="W28" s="60">
        <v>0.28633517684190746</v>
      </c>
    </row>
    <row r="29" spans="1:23" x14ac:dyDescent="0.2">
      <c r="A29" s="17" t="s">
        <v>3</v>
      </c>
      <c r="B29" s="18" t="s">
        <v>11</v>
      </c>
      <c r="C29" s="20" t="s">
        <v>7</v>
      </c>
      <c r="D29" s="69">
        <v>3.8303221911110387E-2</v>
      </c>
      <c r="E29" s="24">
        <v>4.871222196335552E-2</v>
      </c>
      <c r="F29" s="69">
        <v>3.1024839310549408E-2</v>
      </c>
      <c r="G29" s="24">
        <v>3.6895026404837043E-2</v>
      </c>
      <c r="H29" s="69">
        <v>1.8537464823001934E-2</v>
      </c>
      <c r="I29" s="24">
        <v>1.8361971411547287E-2</v>
      </c>
      <c r="J29" s="69">
        <v>4.2052930622009571E-2</v>
      </c>
      <c r="K29" s="24">
        <v>5.1213274368696354E-2</v>
      </c>
      <c r="L29" s="69">
        <v>6.2553299787024091E-2</v>
      </c>
      <c r="M29" s="24">
        <v>7.6847788069297276E-2</v>
      </c>
      <c r="N29" s="69">
        <v>4.6375263541722216E-2</v>
      </c>
      <c r="O29" s="24">
        <v>5.7541765711790718E-2</v>
      </c>
      <c r="P29" s="69">
        <v>3.2973675226289752E-2</v>
      </c>
      <c r="Q29" s="24">
        <v>4.2155004192971648E-2</v>
      </c>
      <c r="R29" s="69">
        <v>3.0337740879943245E-2</v>
      </c>
      <c r="S29" s="24">
        <v>3.5240316924495176E-2</v>
      </c>
      <c r="T29" s="69">
        <v>3.8194680544979251E-2</v>
      </c>
      <c r="U29" s="24">
        <v>4.7489024050968401E-2</v>
      </c>
      <c r="V29" s="69">
        <v>3.6053353516179977E-2</v>
      </c>
      <c r="W29" s="24">
        <v>4.4811868535604163E-2</v>
      </c>
    </row>
    <row r="30" spans="1:23" s="22" customFormat="1" x14ac:dyDescent="0.2">
      <c r="A30" s="56"/>
      <c r="B30" s="57" t="s">
        <v>11</v>
      </c>
      <c r="C30" s="61" t="s">
        <v>8</v>
      </c>
      <c r="D30" s="70">
        <v>2.5649888996068875E-3</v>
      </c>
      <c r="E30" s="60">
        <v>2.9831864560852595E-3</v>
      </c>
      <c r="F30" s="70">
        <v>0</v>
      </c>
      <c r="G30" s="60">
        <v>0</v>
      </c>
      <c r="H30" s="70">
        <v>0</v>
      </c>
      <c r="I30" s="60">
        <v>0</v>
      </c>
      <c r="J30" s="70">
        <v>0</v>
      </c>
      <c r="K30" s="60">
        <v>0</v>
      </c>
      <c r="L30" s="70">
        <v>0</v>
      </c>
      <c r="M30" s="60">
        <v>0</v>
      </c>
      <c r="N30" s="70">
        <v>0</v>
      </c>
      <c r="O30" s="60">
        <v>0</v>
      </c>
      <c r="P30" s="70">
        <v>4.2585167278044369E-3</v>
      </c>
      <c r="Q30" s="60">
        <v>5.2069402762935247E-3</v>
      </c>
      <c r="R30" s="70">
        <v>0</v>
      </c>
      <c r="S30" s="60">
        <v>0</v>
      </c>
      <c r="T30" s="70">
        <v>0</v>
      </c>
      <c r="U30" s="60">
        <v>0</v>
      </c>
      <c r="V30" s="70">
        <v>1.2788455378809991E-3</v>
      </c>
      <c r="W30" s="60">
        <v>1.5474384178386545E-3</v>
      </c>
    </row>
    <row r="31" spans="1:23" s="22" customFormat="1" x14ac:dyDescent="0.2">
      <c r="A31" s="56"/>
      <c r="B31" s="57" t="s">
        <v>11</v>
      </c>
      <c r="C31" s="61" t="s">
        <v>9</v>
      </c>
      <c r="D31" s="70">
        <v>3.5738233011503501E-2</v>
      </c>
      <c r="E31" s="60">
        <v>4.5729035507269443E-2</v>
      </c>
      <c r="F31" s="70">
        <v>3.1024839310549408E-2</v>
      </c>
      <c r="G31" s="60">
        <v>3.6895026404837043E-2</v>
      </c>
      <c r="H31" s="70">
        <v>1.8537464823001934E-2</v>
      </c>
      <c r="I31" s="60">
        <v>1.8361971411547287E-2</v>
      </c>
      <c r="J31" s="70">
        <v>4.2052930622009571E-2</v>
      </c>
      <c r="K31" s="60">
        <v>5.1213274368696354E-2</v>
      </c>
      <c r="L31" s="70">
        <v>6.2553299787024091E-2</v>
      </c>
      <c r="M31" s="60">
        <v>7.6847788069297276E-2</v>
      </c>
      <c r="N31" s="70">
        <v>4.6375263541722216E-2</v>
      </c>
      <c r="O31" s="60">
        <v>5.7552948564280719E-2</v>
      </c>
      <c r="P31" s="70">
        <v>2.8715158498485313E-2</v>
      </c>
      <c r="Q31" s="60">
        <v>3.6948063916677924E-2</v>
      </c>
      <c r="R31" s="70">
        <v>3.0337740879943245E-2</v>
      </c>
      <c r="S31" s="60">
        <v>3.5240316924495176E-2</v>
      </c>
      <c r="T31" s="70">
        <v>3.8194680544979251E-2</v>
      </c>
      <c r="U31" s="60">
        <v>4.7489024050968401E-2</v>
      </c>
      <c r="V31" s="70">
        <v>3.477450797829898E-2</v>
      </c>
      <c r="W31" s="60">
        <v>4.3264430117765713E-2</v>
      </c>
    </row>
    <row r="32" spans="1:23" x14ac:dyDescent="0.2">
      <c r="A32" s="15" t="s">
        <v>4</v>
      </c>
      <c r="B32" s="16" t="s">
        <v>12</v>
      </c>
      <c r="C32" s="19" t="s">
        <v>7</v>
      </c>
      <c r="D32" s="69">
        <v>3.0478992211575084E-2</v>
      </c>
      <c r="E32" s="24">
        <v>3.448869774541212E-2</v>
      </c>
      <c r="F32" s="69">
        <v>3.1398111045505571E-2</v>
      </c>
      <c r="G32" s="24">
        <v>4.0885530752876577E-2</v>
      </c>
      <c r="H32" s="69">
        <v>3.7896958324920141E-2</v>
      </c>
      <c r="I32" s="24">
        <v>4.3077850957742823E-2</v>
      </c>
      <c r="J32" s="69">
        <v>3.8270391888812941E-2</v>
      </c>
      <c r="K32" s="24">
        <v>3.9809645390276781E-2</v>
      </c>
      <c r="L32" s="69">
        <v>9.4321089079292222E-2</v>
      </c>
      <c r="M32" s="24">
        <v>0.10304705622350316</v>
      </c>
      <c r="N32" s="69">
        <v>2.2735277242627937E-2</v>
      </c>
      <c r="O32" s="24">
        <v>2.8521622694775612E-2</v>
      </c>
      <c r="P32" s="69">
        <v>3.5591761443254183E-2</v>
      </c>
      <c r="Q32" s="24">
        <v>3.8920117043398511E-2</v>
      </c>
      <c r="R32" s="69">
        <v>3.5829867644334872E-2</v>
      </c>
      <c r="S32" s="24">
        <v>4.1280543912633631E-2</v>
      </c>
      <c r="T32" s="69">
        <v>7.2198586021635022E-2</v>
      </c>
      <c r="U32" s="24">
        <v>7.5125040624263575E-2</v>
      </c>
      <c r="V32" s="69">
        <v>4.1235726831905635E-2</v>
      </c>
      <c r="W32" s="24">
        <v>4.4895704636841893E-2</v>
      </c>
    </row>
    <row r="33" spans="1:23" s="22" customFormat="1" x14ac:dyDescent="0.2">
      <c r="A33" s="56"/>
      <c r="B33" s="57" t="s">
        <v>12</v>
      </c>
      <c r="C33" s="61" t="s">
        <v>8</v>
      </c>
      <c r="D33" s="70">
        <v>6.4482448043453201E-3</v>
      </c>
      <c r="E33" s="60">
        <v>5.7756558930450452E-3</v>
      </c>
      <c r="F33" s="70">
        <v>0</v>
      </c>
      <c r="G33" s="60">
        <v>0</v>
      </c>
      <c r="H33" s="70">
        <v>2.1000171502386249E-2</v>
      </c>
      <c r="I33" s="60">
        <v>2.1387002749589178E-2</v>
      </c>
      <c r="J33" s="70">
        <v>0</v>
      </c>
      <c r="K33" s="60">
        <v>0</v>
      </c>
      <c r="L33" s="70">
        <v>2.7905647656595332E-2</v>
      </c>
      <c r="M33" s="60">
        <v>2.1153725428247644E-2</v>
      </c>
      <c r="N33" s="70">
        <v>0</v>
      </c>
      <c r="O33" s="60">
        <v>0</v>
      </c>
      <c r="P33" s="70">
        <v>1.0705683119521933E-2</v>
      </c>
      <c r="Q33" s="60">
        <v>1.0117750282678063E-2</v>
      </c>
      <c r="R33" s="70">
        <v>7.1467652136883086E-3</v>
      </c>
      <c r="S33" s="60">
        <v>7.2386461072826399E-3</v>
      </c>
      <c r="T33" s="70">
        <v>1.1942623251699026E-2</v>
      </c>
      <c r="U33" s="60">
        <v>9.0461658331782106E-3</v>
      </c>
      <c r="V33" s="70">
        <v>7.8631566889411295E-3</v>
      </c>
      <c r="W33" s="60">
        <v>6.8609923368504371E-3</v>
      </c>
    </row>
    <row r="34" spans="1:23" s="22" customFormat="1" x14ac:dyDescent="0.2">
      <c r="A34" s="56"/>
      <c r="B34" s="57" t="s">
        <v>12</v>
      </c>
      <c r="C34" s="61" t="s">
        <v>9</v>
      </c>
      <c r="D34" s="70">
        <v>2.4030747407229765E-2</v>
      </c>
      <c r="E34" s="60">
        <v>2.8713041852366675E-2</v>
      </c>
      <c r="F34" s="70">
        <v>3.1398111045505571E-2</v>
      </c>
      <c r="G34" s="60">
        <v>4.0885530752876577E-2</v>
      </c>
      <c r="H34" s="70">
        <v>1.6896786822533892E-2</v>
      </c>
      <c r="I34" s="60">
        <v>2.1690848208153198E-2</v>
      </c>
      <c r="J34" s="70">
        <v>3.8270391888812941E-2</v>
      </c>
      <c r="K34" s="60">
        <v>3.9809645390276781E-2</v>
      </c>
      <c r="L34" s="70">
        <v>6.6415441422696897E-2</v>
      </c>
      <c r="M34" s="60">
        <v>8.1893330795256666E-2</v>
      </c>
      <c r="N34" s="70">
        <v>2.2735277242627937E-2</v>
      </c>
      <c r="O34" s="60">
        <v>2.8592762457392E-2</v>
      </c>
      <c r="P34" s="70">
        <v>2.4886078323732245E-2</v>
      </c>
      <c r="Q34" s="60">
        <v>2.8802366760721225E-2</v>
      </c>
      <c r="R34" s="70">
        <v>2.8683102430646559E-2</v>
      </c>
      <c r="S34" s="60">
        <v>3.4041897805352037E-2</v>
      </c>
      <c r="T34" s="70">
        <v>6.0255962769936E-2</v>
      </c>
      <c r="U34" s="60">
        <v>6.6078874791085096E-2</v>
      </c>
      <c r="V34" s="70">
        <v>3.3372570142964506E-2</v>
      </c>
      <c r="W34" s="60">
        <v>3.8034712299992127E-2</v>
      </c>
    </row>
    <row r="35" spans="1:23" x14ac:dyDescent="0.2">
      <c r="A35" s="15" t="s">
        <v>5</v>
      </c>
      <c r="B35" s="16" t="s">
        <v>13</v>
      </c>
      <c r="C35" s="19" t="s">
        <v>7</v>
      </c>
      <c r="D35" s="69">
        <v>1.5066369023322274E-3</v>
      </c>
      <c r="E35" s="24">
        <v>1.2803085158301548E-3</v>
      </c>
      <c r="F35" s="69">
        <v>0</v>
      </c>
      <c r="G35" s="24">
        <v>0</v>
      </c>
      <c r="H35" s="69">
        <v>3.9707449032954645E-3</v>
      </c>
      <c r="I35" s="24">
        <v>4.2686891103074992E-3</v>
      </c>
      <c r="J35" s="69">
        <v>0</v>
      </c>
      <c r="K35" s="24">
        <v>0</v>
      </c>
      <c r="L35" s="69">
        <v>0</v>
      </c>
      <c r="M35" s="24">
        <v>0</v>
      </c>
      <c r="N35" s="69">
        <v>0</v>
      </c>
      <c r="O35" s="24">
        <v>0</v>
      </c>
      <c r="P35" s="69">
        <v>2.5013903382944767E-3</v>
      </c>
      <c r="Q35" s="24">
        <v>2.2311234153046182E-3</v>
      </c>
      <c r="R35" s="69">
        <v>1.351321418688299E-3</v>
      </c>
      <c r="S35" s="24">
        <v>1.4447807471348792E-3</v>
      </c>
      <c r="T35" s="69">
        <v>0</v>
      </c>
      <c r="U35" s="24">
        <v>0</v>
      </c>
      <c r="V35" s="69">
        <v>1.1287711903020504E-3</v>
      </c>
      <c r="W35" s="24">
        <v>1.0547434116652732E-3</v>
      </c>
    </row>
    <row r="36" spans="1:23" s="22" customFormat="1" x14ac:dyDescent="0.2">
      <c r="A36" s="56"/>
      <c r="B36" s="57" t="s">
        <v>13</v>
      </c>
      <c r="C36" s="61" t="s">
        <v>8</v>
      </c>
      <c r="D36" s="70">
        <v>0</v>
      </c>
      <c r="E36" s="60">
        <v>0</v>
      </c>
      <c r="F36" s="70">
        <v>0</v>
      </c>
      <c r="G36" s="60">
        <v>0</v>
      </c>
      <c r="H36" s="70">
        <v>0</v>
      </c>
      <c r="I36" s="60">
        <v>0</v>
      </c>
      <c r="J36" s="70">
        <v>0</v>
      </c>
      <c r="K36" s="60">
        <v>0</v>
      </c>
      <c r="L36" s="70">
        <v>0</v>
      </c>
      <c r="M36" s="60">
        <v>0</v>
      </c>
      <c r="N36" s="70">
        <v>0</v>
      </c>
      <c r="O36" s="60">
        <v>0</v>
      </c>
      <c r="P36" s="70">
        <v>0</v>
      </c>
      <c r="Q36" s="60">
        <v>0</v>
      </c>
      <c r="R36" s="70">
        <v>0</v>
      </c>
      <c r="S36" s="60">
        <v>0</v>
      </c>
      <c r="T36" s="70">
        <v>0</v>
      </c>
      <c r="U36" s="60">
        <v>0</v>
      </c>
      <c r="V36" s="70">
        <v>0</v>
      </c>
      <c r="W36" s="60">
        <v>0</v>
      </c>
    </row>
    <row r="37" spans="1:23" s="22" customFormat="1" x14ac:dyDescent="0.2">
      <c r="A37" s="56"/>
      <c r="B37" s="57" t="s">
        <v>13</v>
      </c>
      <c r="C37" s="61" t="s">
        <v>9</v>
      </c>
      <c r="D37" s="70">
        <v>1.5066369023322274E-3</v>
      </c>
      <c r="E37" s="60">
        <v>1.2803819744930548E-3</v>
      </c>
      <c r="F37" s="70">
        <v>0</v>
      </c>
      <c r="G37" s="60">
        <v>0</v>
      </c>
      <c r="H37" s="70">
        <v>3.9707449032954645E-3</v>
      </c>
      <c r="I37" s="60">
        <v>4.2686891103074992E-3</v>
      </c>
      <c r="J37" s="70">
        <v>0</v>
      </c>
      <c r="K37" s="60">
        <v>0</v>
      </c>
      <c r="L37" s="70">
        <v>0</v>
      </c>
      <c r="M37" s="60">
        <v>0</v>
      </c>
      <c r="N37" s="70">
        <v>0</v>
      </c>
      <c r="O37" s="60">
        <v>0</v>
      </c>
      <c r="P37" s="70">
        <v>2.5013903382944767E-3</v>
      </c>
      <c r="Q37" s="60">
        <v>2.2312514276866548E-3</v>
      </c>
      <c r="R37" s="70">
        <v>1.351321418688299E-3</v>
      </c>
      <c r="S37" s="60">
        <v>1.4447807471348792E-3</v>
      </c>
      <c r="T37" s="70">
        <v>0</v>
      </c>
      <c r="U37" s="60">
        <v>0</v>
      </c>
      <c r="V37" s="70">
        <v>1.1287711903020504E-3</v>
      </c>
      <c r="W37" s="60">
        <v>1.0547815161413945E-3</v>
      </c>
    </row>
  </sheetData>
  <mergeCells count="15">
    <mergeCell ref="A1:W1"/>
    <mergeCell ref="F2:G2"/>
    <mergeCell ref="N2:O2"/>
    <mergeCell ref="J2:K2"/>
    <mergeCell ref="P2:Q2"/>
    <mergeCell ref="T2:U2"/>
    <mergeCell ref="Y3:Z3"/>
    <mergeCell ref="AA3:AB3"/>
    <mergeCell ref="AC3:AD3"/>
    <mergeCell ref="H2:I2"/>
    <mergeCell ref="A21:W21"/>
    <mergeCell ref="D2:E2"/>
    <mergeCell ref="V2:W2"/>
    <mergeCell ref="R2:S2"/>
    <mergeCell ref="L2:M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/>
    <pageSetUpPr fitToPage="1"/>
  </sheetPr>
  <dimension ref="A1:AD13"/>
  <sheetViews>
    <sheetView showGridLines="0" zoomScale="90" zoomScaleNormal="90" workbookViewId="0">
      <selection sqref="A1:W1"/>
    </sheetView>
  </sheetViews>
  <sheetFormatPr baseColWidth="10" defaultColWidth="9.1640625" defaultRowHeight="15" outlineLevelCol="1" x14ac:dyDescent="0.2"/>
  <cols>
    <col min="1" max="1" width="12.33203125" style="22" customWidth="1"/>
    <col min="2" max="2" width="4.5" style="1" hidden="1" customWidth="1" outlineLevel="1"/>
    <col min="3" max="3" width="9.1640625" style="22" customWidth="1" collapsed="1"/>
    <col min="4" max="4" width="11.6640625" style="22" customWidth="1"/>
    <col min="5" max="5" width="14.33203125" style="22" customWidth="1"/>
    <col min="6" max="6" width="11.6640625" style="22" customWidth="1"/>
    <col min="7" max="7" width="14.33203125" style="22" customWidth="1"/>
    <col min="8" max="8" width="11.6640625" style="22" customWidth="1"/>
    <col min="9" max="9" width="14.33203125" style="22" customWidth="1"/>
    <col min="10" max="10" width="11.6640625" style="22" customWidth="1"/>
    <col min="11" max="11" width="14.33203125" style="22" customWidth="1"/>
    <col min="12" max="12" width="11.6640625" style="22" customWidth="1"/>
    <col min="13" max="13" width="14.33203125" style="22" customWidth="1"/>
    <col min="14" max="14" width="11.6640625" style="22" customWidth="1"/>
    <col min="15" max="15" width="14.33203125" style="22" customWidth="1"/>
    <col min="16" max="16" width="11.6640625" style="22" customWidth="1"/>
    <col min="17" max="17" width="14.33203125" style="22" customWidth="1"/>
    <col min="18" max="18" width="11.6640625" style="22" customWidth="1"/>
    <col min="19" max="19" width="14.33203125" style="22" customWidth="1"/>
    <col min="20" max="20" width="11.6640625" style="22" customWidth="1"/>
    <col min="21" max="21" width="14.33203125" style="22" customWidth="1"/>
    <col min="22" max="22" width="11.6640625" style="22" customWidth="1"/>
    <col min="23" max="23" width="14.33203125" style="22" customWidth="1"/>
    <col min="24" max="25" width="9.1640625" style="22"/>
    <col min="26" max="26" width="16" style="22" bestFit="1" customWidth="1"/>
    <col min="27" max="27" width="9.1640625" style="22"/>
    <col min="28" max="28" width="16" style="22" bestFit="1" customWidth="1"/>
    <col min="29" max="29" width="13.83203125" style="22" customWidth="1"/>
    <col min="30" max="30" width="16" style="22" bestFit="1" customWidth="1"/>
    <col min="31" max="16384" width="9.1640625" style="22"/>
  </cols>
  <sheetData>
    <row r="1" spans="1:30" ht="27" x14ac:dyDescent="0.45">
      <c r="A1" s="171" t="s">
        <v>62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</row>
    <row r="2" spans="1:30" s="8" customFormat="1" ht="37.5" customHeight="1" x14ac:dyDescent="0.35">
      <c r="A2" s="105"/>
      <c r="B2" s="116"/>
      <c r="C2" s="105"/>
      <c r="D2" s="176" t="s">
        <v>136</v>
      </c>
      <c r="E2" s="176"/>
      <c r="F2" s="176" t="s">
        <v>137</v>
      </c>
      <c r="G2" s="176"/>
      <c r="H2" s="176" t="s">
        <v>138</v>
      </c>
      <c r="I2" s="176"/>
      <c r="J2" s="176" t="s">
        <v>139</v>
      </c>
      <c r="K2" s="176"/>
      <c r="L2" s="176" t="s">
        <v>140</v>
      </c>
      <c r="M2" s="176"/>
      <c r="N2" s="176" t="s">
        <v>141</v>
      </c>
      <c r="O2" s="176"/>
      <c r="P2" s="176" t="s">
        <v>142</v>
      </c>
      <c r="Q2" s="176"/>
      <c r="R2" s="176" t="s">
        <v>143</v>
      </c>
      <c r="S2" s="176"/>
      <c r="T2" s="176" t="s">
        <v>144</v>
      </c>
      <c r="U2" s="176"/>
      <c r="V2" s="176" t="s">
        <v>135</v>
      </c>
      <c r="W2" s="176"/>
    </row>
    <row r="3" spans="1:30" ht="18" x14ac:dyDescent="0.35">
      <c r="A3" s="106"/>
      <c r="B3" s="117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V3" s="108" t="s">
        <v>0</v>
      </c>
      <c r="W3" s="107" t="s">
        <v>61</v>
      </c>
      <c r="Y3" s="175"/>
      <c r="Z3" s="175"/>
      <c r="AA3" s="175"/>
      <c r="AB3" s="175"/>
      <c r="AC3" s="175"/>
      <c r="AD3" s="175"/>
    </row>
    <row r="4" spans="1:30" x14ac:dyDescent="0.2">
      <c r="A4" s="9" t="s">
        <v>17</v>
      </c>
      <c r="B4" s="3" t="s">
        <v>14</v>
      </c>
      <c r="C4" s="2" t="s">
        <v>7</v>
      </c>
      <c r="D4" s="46">
        <v>1470894</v>
      </c>
      <c r="E4" s="5">
        <v>156.19713406036999</v>
      </c>
      <c r="F4" s="46">
        <v>395213</v>
      </c>
      <c r="G4" s="5">
        <v>137.05029768221999</v>
      </c>
      <c r="H4" s="46">
        <v>295260</v>
      </c>
      <c r="I4" s="5">
        <v>140.53367073530001</v>
      </c>
      <c r="J4" s="46">
        <v>347235</v>
      </c>
      <c r="K4" s="5">
        <v>143.64529441516001</v>
      </c>
      <c r="L4" s="46">
        <v>146600</v>
      </c>
      <c r="M4" s="5">
        <v>143.11238110195001</v>
      </c>
      <c r="N4" s="46">
        <v>429708</v>
      </c>
      <c r="O4" s="5">
        <v>164.52935607971</v>
      </c>
      <c r="P4" s="46">
        <v>1041186</v>
      </c>
      <c r="Q4" s="5">
        <v>152.75834170292001</v>
      </c>
      <c r="R4" s="46">
        <v>1037708</v>
      </c>
      <c r="S4" s="5">
        <v>140.24822466959</v>
      </c>
      <c r="T4" s="46">
        <v>562600.01</v>
      </c>
      <c r="U4" s="5">
        <v>148.05129539943999</v>
      </c>
      <c r="V4" s="46">
        <v>3071202.01</v>
      </c>
      <c r="W4" s="5">
        <v>149.31606283503999</v>
      </c>
    </row>
    <row r="5" spans="1:30" x14ac:dyDescent="0.2">
      <c r="A5" s="71"/>
      <c r="B5" s="72" t="s">
        <v>14</v>
      </c>
      <c r="C5" s="73" t="s">
        <v>8</v>
      </c>
      <c r="D5" s="121">
        <v>59436</v>
      </c>
      <c r="E5" s="127">
        <v>147.61013783229001</v>
      </c>
      <c r="F5" s="121">
        <v>6208</v>
      </c>
      <c r="G5" s="127">
        <v>141.77208218352001</v>
      </c>
      <c r="H5" s="121">
        <v>0</v>
      </c>
      <c r="I5" s="127">
        <v>0</v>
      </c>
      <c r="J5" s="121">
        <v>0</v>
      </c>
      <c r="K5" s="127">
        <v>0</v>
      </c>
      <c r="L5" s="121">
        <v>5000</v>
      </c>
      <c r="M5" s="127">
        <v>149.32902348638001</v>
      </c>
      <c r="N5" s="121">
        <v>27258</v>
      </c>
      <c r="O5" s="127">
        <v>161.18087490278</v>
      </c>
      <c r="P5" s="121">
        <v>32178</v>
      </c>
      <c r="Q5" s="127">
        <v>136.1143596277</v>
      </c>
      <c r="R5" s="121">
        <v>6208</v>
      </c>
      <c r="S5" s="127">
        <v>141.77208218352001</v>
      </c>
      <c r="T5" s="121">
        <v>11000</v>
      </c>
      <c r="U5" s="127">
        <v>149.64044494101</v>
      </c>
      <c r="V5" s="121">
        <v>76644</v>
      </c>
      <c r="W5" s="127">
        <v>147.42865890018999</v>
      </c>
    </row>
    <row r="6" spans="1:30" x14ac:dyDescent="0.2">
      <c r="A6" s="71"/>
      <c r="B6" s="72" t="s">
        <v>14</v>
      </c>
      <c r="C6" s="73" t="s">
        <v>9</v>
      </c>
      <c r="D6" s="121">
        <v>1411458</v>
      </c>
      <c r="E6" s="127">
        <v>156.55872945166999</v>
      </c>
      <c r="F6" s="121">
        <v>389005</v>
      </c>
      <c r="G6" s="127">
        <v>136.97494431096999</v>
      </c>
      <c r="H6" s="121">
        <v>295260</v>
      </c>
      <c r="I6" s="127">
        <v>140.53367073530001</v>
      </c>
      <c r="J6" s="121">
        <v>347235</v>
      </c>
      <c r="K6" s="127">
        <v>143.64529441516001</v>
      </c>
      <c r="L6" s="121">
        <v>141600</v>
      </c>
      <c r="M6" s="127">
        <v>142.89286689346</v>
      </c>
      <c r="N6" s="121">
        <v>402450</v>
      </c>
      <c r="O6" s="127">
        <v>164.75614922151999</v>
      </c>
      <c r="P6" s="121">
        <v>1009008</v>
      </c>
      <c r="Q6" s="127">
        <v>153.28913041344001</v>
      </c>
      <c r="R6" s="121">
        <v>1031500</v>
      </c>
      <c r="S6" s="127">
        <v>140.23905345540001</v>
      </c>
      <c r="T6" s="121">
        <v>551600.01</v>
      </c>
      <c r="U6" s="127">
        <v>148.01960460059999</v>
      </c>
      <c r="V6" s="121">
        <v>2994558.01</v>
      </c>
      <c r="W6" s="127">
        <v>149.36436985955001</v>
      </c>
    </row>
    <row r="7" spans="1:30" x14ac:dyDescent="0.2">
      <c r="A7" s="9" t="s">
        <v>18</v>
      </c>
      <c r="B7" s="3" t="s">
        <v>15</v>
      </c>
      <c r="C7" s="2" t="s">
        <v>7</v>
      </c>
      <c r="D7" s="128">
        <v>1374249</v>
      </c>
      <c r="E7" s="129">
        <v>134.88542669698001</v>
      </c>
      <c r="F7" s="128">
        <v>269765</v>
      </c>
      <c r="G7" s="129">
        <v>149.73792029730001</v>
      </c>
      <c r="H7" s="128">
        <v>303722</v>
      </c>
      <c r="I7" s="129">
        <v>149.93530644883</v>
      </c>
      <c r="J7" s="128">
        <v>229100</v>
      </c>
      <c r="K7" s="129">
        <v>149.23950870460999</v>
      </c>
      <c r="L7" s="128">
        <v>166000</v>
      </c>
      <c r="M7" s="129">
        <v>144.06380396006</v>
      </c>
      <c r="N7" s="128">
        <v>669209</v>
      </c>
      <c r="O7" s="129">
        <v>155.91580174578999</v>
      </c>
      <c r="P7" s="128">
        <v>705040</v>
      </c>
      <c r="Q7" s="129">
        <v>114.92384117554001</v>
      </c>
      <c r="R7" s="128">
        <v>802587</v>
      </c>
      <c r="S7" s="129">
        <v>149.67034434707</v>
      </c>
      <c r="T7" s="128">
        <v>594000</v>
      </c>
      <c r="U7" s="129">
        <v>144.06706142191999</v>
      </c>
      <c r="V7" s="128">
        <v>2770836</v>
      </c>
      <c r="W7" s="129">
        <v>141.13627435762999</v>
      </c>
    </row>
    <row r="8" spans="1:30" x14ac:dyDescent="0.2">
      <c r="A8" s="71"/>
      <c r="B8" s="72" t="s">
        <v>15</v>
      </c>
      <c r="C8" s="73" t="s">
        <v>8</v>
      </c>
      <c r="D8" s="121">
        <v>665198</v>
      </c>
      <c r="E8" s="127">
        <v>132.37590686157</v>
      </c>
      <c r="F8" s="121">
        <v>218563</v>
      </c>
      <c r="G8" s="127">
        <v>147.21308328526001</v>
      </c>
      <c r="H8" s="121">
        <v>177084</v>
      </c>
      <c r="I8" s="127">
        <v>147.16172776831999</v>
      </c>
      <c r="J8" s="121">
        <v>152600</v>
      </c>
      <c r="K8" s="127">
        <v>144.95926392404999</v>
      </c>
      <c r="L8" s="121">
        <v>70000</v>
      </c>
      <c r="M8" s="127">
        <v>142.19438448923</v>
      </c>
      <c r="N8" s="121">
        <v>337411</v>
      </c>
      <c r="O8" s="127">
        <v>155.45776053003999</v>
      </c>
      <c r="P8" s="121">
        <v>327787</v>
      </c>
      <c r="Q8" s="127">
        <v>108.61635773931999</v>
      </c>
      <c r="R8" s="121">
        <v>548247</v>
      </c>
      <c r="S8" s="127">
        <v>146.56916352850001</v>
      </c>
      <c r="T8" s="121">
        <v>189000</v>
      </c>
      <c r="U8" s="127">
        <v>134.51744321364001</v>
      </c>
      <c r="V8" s="121">
        <v>1402445</v>
      </c>
      <c r="W8" s="127">
        <v>138.21297053139</v>
      </c>
    </row>
    <row r="9" spans="1:30" x14ac:dyDescent="0.2">
      <c r="A9" s="71"/>
      <c r="B9" s="72" t="s">
        <v>15</v>
      </c>
      <c r="C9" s="73" t="s">
        <v>9</v>
      </c>
      <c r="D9" s="121">
        <v>709051</v>
      </c>
      <c r="E9" s="127">
        <v>137.23973911664999</v>
      </c>
      <c r="F9" s="121">
        <v>51202</v>
      </c>
      <c r="G9" s="127">
        <v>160.51554523115999</v>
      </c>
      <c r="H9" s="121">
        <v>126638</v>
      </c>
      <c r="I9" s="127">
        <v>153.81373478045001</v>
      </c>
      <c r="J9" s="121">
        <v>76500</v>
      </c>
      <c r="K9" s="127">
        <v>157.77761790088999</v>
      </c>
      <c r="L9" s="121">
        <v>96000</v>
      </c>
      <c r="M9" s="127">
        <v>145.42692232421001</v>
      </c>
      <c r="N9" s="121">
        <v>331798</v>
      </c>
      <c r="O9" s="127">
        <v>156.38159160785</v>
      </c>
      <c r="P9" s="121">
        <v>377253</v>
      </c>
      <c r="Q9" s="127">
        <v>120.40427757526</v>
      </c>
      <c r="R9" s="121">
        <v>254340</v>
      </c>
      <c r="S9" s="127">
        <v>156.35514846846999</v>
      </c>
      <c r="T9" s="121">
        <v>405000</v>
      </c>
      <c r="U9" s="127">
        <v>148.52354991912</v>
      </c>
      <c r="V9" s="121">
        <v>1368391</v>
      </c>
      <c r="W9" s="127">
        <v>144.13232799625001</v>
      </c>
    </row>
    <row r="10" spans="1:30" x14ac:dyDescent="0.2">
      <c r="A10" s="9" t="s">
        <v>19</v>
      </c>
      <c r="B10" s="3" t="s">
        <v>16</v>
      </c>
      <c r="C10" s="2" t="s">
        <v>7</v>
      </c>
      <c r="D10" s="128">
        <v>764106</v>
      </c>
      <c r="E10" s="129">
        <v>164.82588029658001</v>
      </c>
      <c r="F10" s="128">
        <v>111391</v>
      </c>
      <c r="G10" s="129">
        <v>146.26701503499001</v>
      </c>
      <c r="H10" s="128">
        <v>151952</v>
      </c>
      <c r="I10" s="129">
        <v>147.41210000379999</v>
      </c>
      <c r="J10" s="128">
        <v>193717</v>
      </c>
      <c r="K10" s="129">
        <v>140.48020227469999</v>
      </c>
      <c r="L10" s="128">
        <v>207500</v>
      </c>
      <c r="M10" s="129">
        <v>134.87108891624999</v>
      </c>
      <c r="N10" s="128">
        <v>303173</v>
      </c>
      <c r="O10" s="129">
        <v>172.42750321235999</v>
      </c>
      <c r="P10" s="128">
        <v>460933</v>
      </c>
      <c r="Q10" s="129">
        <v>159.82600650961999</v>
      </c>
      <c r="R10" s="128">
        <v>457060</v>
      </c>
      <c r="S10" s="129">
        <v>144.19506374565</v>
      </c>
      <c r="T10" s="128">
        <v>441500</v>
      </c>
      <c r="U10" s="129">
        <v>136.47891557138999</v>
      </c>
      <c r="V10" s="128">
        <v>1662666</v>
      </c>
      <c r="W10" s="129">
        <v>151.6273750412</v>
      </c>
    </row>
    <row r="11" spans="1:30" x14ac:dyDescent="0.2">
      <c r="A11" s="71"/>
      <c r="B11" s="72" t="s">
        <v>16</v>
      </c>
      <c r="C11" s="73" t="s">
        <v>8</v>
      </c>
      <c r="D11" s="121">
        <v>705919</v>
      </c>
      <c r="E11" s="127">
        <v>161.00339424155001</v>
      </c>
      <c r="F11" s="121">
        <v>111391</v>
      </c>
      <c r="G11" s="127">
        <v>146.26701503499001</v>
      </c>
      <c r="H11" s="121">
        <v>151952</v>
      </c>
      <c r="I11" s="127">
        <v>147.41210000379999</v>
      </c>
      <c r="J11" s="121">
        <v>193717</v>
      </c>
      <c r="K11" s="127">
        <v>140.48020227469999</v>
      </c>
      <c r="L11" s="121">
        <v>207500</v>
      </c>
      <c r="M11" s="127">
        <v>134.87108891624999</v>
      </c>
      <c r="N11" s="121">
        <v>292967</v>
      </c>
      <c r="O11" s="127">
        <v>171.92051124905001</v>
      </c>
      <c r="P11" s="121">
        <v>412952</v>
      </c>
      <c r="Q11" s="127">
        <v>153.25829307159</v>
      </c>
      <c r="R11" s="121">
        <v>457060</v>
      </c>
      <c r="S11" s="127">
        <v>144.19506374565</v>
      </c>
      <c r="T11" s="121">
        <v>441500</v>
      </c>
      <c r="U11" s="127">
        <v>136.47891557138999</v>
      </c>
      <c r="V11" s="121">
        <v>1604479</v>
      </c>
      <c r="W11" s="127">
        <v>149.46695601498001</v>
      </c>
    </row>
    <row r="12" spans="1:30" x14ac:dyDescent="0.2">
      <c r="A12" s="71"/>
      <c r="B12" s="72" t="s">
        <v>16</v>
      </c>
      <c r="C12" s="73" t="s">
        <v>9</v>
      </c>
      <c r="D12" s="121">
        <v>58187</v>
      </c>
      <c r="E12" s="127">
        <v>211.19990771650001</v>
      </c>
      <c r="F12" s="121">
        <v>0</v>
      </c>
      <c r="G12" s="127">
        <v>0</v>
      </c>
      <c r="H12" s="121">
        <v>0</v>
      </c>
      <c r="I12" s="127">
        <v>0</v>
      </c>
      <c r="J12" s="121">
        <v>0</v>
      </c>
      <c r="K12" s="127">
        <v>0</v>
      </c>
      <c r="L12" s="121">
        <v>0</v>
      </c>
      <c r="M12" s="127">
        <v>0</v>
      </c>
      <c r="N12" s="121">
        <v>10206</v>
      </c>
      <c r="O12" s="127">
        <v>186.98089479718001</v>
      </c>
      <c r="P12" s="121">
        <v>47981</v>
      </c>
      <c r="Q12" s="127">
        <v>216.35151451615999</v>
      </c>
      <c r="R12" s="121">
        <v>0</v>
      </c>
      <c r="S12" s="127">
        <v>0</v>
      </c>
      <c r="T12" s="121">
        <v>0</v>
      </c>
      <c r="U12" s="127">
        <v>0</v>
      </c>
      <c r="V12" s="121">
        <v>58187</v>
      </c>
      <c r="W12" s="127">
        <v>211.19990771650001</v>
      </c>
    </row>
    <row r="13" spans="1:30" ht="7.5" customHeight="1" x14ac:dyDescent="0.2"/>
  </sheetData>
  <mergeCells count="14">
    <mergeCell ref="A1:W1"/>
    <mergeCell ref="V2:W2"/>
    <mergeCell ref="Y3:Z3"/>
    <mergeCell ref="AA3:AB3"/>
    <mergeCell ref="AC3:AD3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/>
    <pageSetUpPr fitToPage="1"/>
  </sheetPr>
  <dimension ref="A1:U25"/>
  <sheetViews>
    <sheetView zoomScale="90" zoomScaleNormal="90" workbookViewId="0">
      <selection sqref="A1:U1"/>
    </sheetView>
  </sheetViews>
  <sheetFormatPr baseColWidth="10" defaultColWidth="8.83203125" defaultRowHeight="15" x14ac:dyDescent="0.2"/>
  <cols>
    <col min="1" max="1" width="10.1640625" bestFit="1" customWidth="1"/>
    <col min="2" max="2" width="11.6640625" customWidth="1"/>
    <col min="3" max="3" width="14.33203125" customWidth="1"/>
    <col min="4" max="4" width="11.6640625" style="22" customWidth="1"/>
    <col min="5" max="5" width="14.33203125" style="22" customWidth="1"/>
    <col min="6" max="6" width="11.6640625" style="22" customWidth="1"/>
    <col min="7" max="7" width="14.33203125" style="22" customWidth="1"/>
    <col min="8" max="8" width="11.6640625" style="22" customWidth="1"/>
    <col min="9" max="9" width="14.33203125" style="22" customWidth="1"/>
    <col min="10" max="10" width="11.6640625" style="22" customWidth="1"/>
    <col min="11" max="11" width="14.33203125" style="22" customWidth="1"/>
    <col min="12" max="12" width="11.6640625" style="22" customWidth="1"/>
    <col min="13" max="13" width="14.33203125" style="22" customWidth="1"/>
    <col min="14" max="14" width="11.6640625" style="22" customWidth="1"/>
    <col min="15" max="15" width="14.33203125" style="22" customWidth="1"/>
    <col min="16" max="16" width="11.6640625" style="22" customWidth="1"/>
    <col min="17" max="17" width="14.33203125" style="22" customWidth="1"/>
    <col min="18" max="18" width="11.6640625" style="22" customWidth="1"/>
    <col min="19" max="19" width="14.33203125" style="22" customWidth="1"/>
    <col min="20" max="20" width="11.6640625" style="22" customWidth="1"/>
    <col min="21" max="21" width="14.33203125" style="22" customWidth="1"/>
  </cols>
  <sheetData>
    <row r="1" spans="1:21" ht="27" x14ac:dyDescent="0.45">
      <c r="A1" s="178" t="s">
        <v>63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</row>
    <row r="2" spans="1:21" s="8" customFormat="1" ht="37.5" customHeight="1" x14ac:dyDescent="0.35">
      <c r="A2" s="109"/>
      <c r="B2" s="176" t="s">
        <v>136</v>
      </c>
      <c r="C2" s="176"/>
      <c r="D2" s="179" t="s">
        <v>145</v>
      </c>
      <c r="E2" s="179"/>
      <c r="F2" s="179" t="s">
        <v>146</v>
      </c>
      <c r="G2" s="179"/>
      <c r="H2" s="179" t="s">
        <v>147</v>
      </c>
      <c r="I2" s="179"/>
      <c r="J2" s="179" t="s">
        <v>148</v>
      </c>
      <c r="K2" s="179"/>
      <c r="L2" s="179" t="s">
        <v>141</v>
      </c>
      <c r="M2" s="179"/>
      <c r="N2" s="179" t="s">
        <v>142</v>
      </c>
      <c r="O2" s="179"/>
      <c r="P2" s="179" t="s">
        <v>143</v>
      </c>
      <c r="Q2" s="179"/>
      <c r="R2" s="179" t="s">
        <v>144</v>
      </c>
      <c r="S2" s="179"/>
      <c r="T2" s="179" t="s">
        <v>135</v>
      </c>
      <c r="U2" s="179"/>
    </row>
    <row r="3" spans="1:21" ht="18" x14ac:dyDescent="0.3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  <c r="T3" s="111" t="s">
        <v>0</v>
      </c>
      <c r="U3" s="112" t="s">
        <v>61</v>
      </c>
    </row>
    <row r="4" spans="1:21" x14ac:dyDescent="0.2">
      <c r="A4" s="4" t="s">
        <v>7</v>
      </c>
      <c r="B4" s="128">
        <v>6205874.8099999996</v>
      </c>
      <c r="C4" s="129">
        <v>163.92641943415001</v>
      </c>
      <c r="D4" s="128">
        <v>1170836.04</v>
      </c>
      <c r="E4" s="129">
        <v>153.53118752541999</v>
      </c>
      <c r="F4" s="128">
        <v>1183657</v>
      </c>
      <c r="G4" s="129">
        <v>151.61950412902999</v>
      </c>
      <c r="H4" s="128">
        <v>1123584</v>
      </c>
      <c r="I4" s="129">
        <v>152.20573671897</v>
      </c>
      <c r="J4" s="128">
        <v>895876</v>
      </c>
      <c r="K4" s="129">
        <v>148.51368380653</v>
      </c>
      <c r="L4" s="128">
        <v>2467953.63</v>
      </c>
      <c r="M4" s="129">
        <v>175.66585436174</v>
      </c>
      <c r="N4" s="128">
        <v>3737921.21</v>
      </c>
      <c r="O4" s="129">
        <v>156.17548399871001</v>
      </c>
      <c r="P4" s="128">
        <v>3478077.04</v>
      </c>
      <c r="Q4" s="129">
        <v>152.45242109508999</v>
      </c>
      <c r="R4" s="128">
        <v>2763212.01</v>
      </c>
      <c r="S4" s="129">
        <v>149.69492449142001</v>
      </c>
      <c r="T4" s="128">
        <v>12447163.890000001</v>
      </c>
      <c r="U4" s="129">
        <v>157.56094585766999</v>
      </c>
    </row>
    <row r="5" spans="1:21" x14ac:dyDescent="0.2">
      <c r="A5" s="6" t="s">
        <v>8</v>
      </c>
      <c r="B5" s="123">
        <v>2889296</v>
      </c>
      <c r="C5" s="124">
        <v>159.59314546280001</v>
      </c>
      <c r="D5" s="123">
        <v>464805</v>
      </c>
      <c r="E5" s="124">
        <v>150.65653099592001</v>
      </c>
      <c r="F5" s="123">
        <v>570344</v>
      </c>
      <c r="G5" s="124">
        <v>153.06735083666999</v>
      </c>
      <c r="H5" s="123">
        <v>473017</v>
      </c>
      <c r="I5" s="124">
        <v>146.00542468352</v>
      </c>
      <c r="J5" s="123">
        <v>437700</v>
      </c>
      <c r="K5" s="124">
        <v>137.88285236355</v>
      </c>
      <c r="L5" s="123">
        <v>1220020.02</v>
      </c>
      <c r="M5" s="124">
        <v>169.63671439309999</v>
      </c>
      <c r="N5" s="123">
        <v>1669276.01</v>
      </c>
      <c r="O5" s="124">
        <v>152.25262185759999</v>
      </c>
      <c r="P5" s="123">
        <v>1508166</v>
      </c>
      <c r="Q5" s="124">
        <v>150.10947203602001</v>
      </c>
      <c r="R5" s="123">
        <v>1248200</v>
      </c>
      <c r="S5" s="124">
        <v>139.49358118665</v>
      </c>
      <c r="T5" s="123">
        <v>5645662.0300000003</v>
      </c>
      <c r="U5" s="124">
        <v>152.61588849536</v>
      </c>
    </row>
    <row r="6" spans="1:21" x14ac:dyDescent="0.2">
      <c r="A6" s="77" t="s">
        <v>40</v>
      </c>
      <c r="B6" s="130">
        <v>0</v>
      </c>
      <c r="C6" s="131">
        <v>0</v>
      </c>
      <c r="D6" s="130">
        <v>0</v>
      </c>
      <c r="E6" s="131">
        <v>0</v>
      </c>
      <c r="F6" s="130">
        <v>0</v>
      </c>
      <c r="G6" s="131">
        <v>0</v>
      </c>
      <c r="H6" s="130">
        <v>0</v>
      </c>
      <c r="I6" s="131">
        <v>0</v>
      </c>
      <c r="J6" s="130">
        <v>0</v>
      </c>
      <c r="K6" s="131">
        <v>0</v>
      </c>
      <c r="L6" s="130">
        <v>0</v>
      </c>
      <c r="M6" s="131">
        <v>0</v>
      </c>
      <c r="N6" s="130">
        <v>0</v>
      </c>
      <c r="O6" s="131">
        <v>0</v>
      </c>
      <c r="P6" s="130">
        <v>0</v>
      </c>
      <c r="Q6" s="131">
        <v>0</v>
      </c>
      <c r="R6" s="130">
        <v>0</v>
      </c>
      <c r="S6" s="131">
        <v>0</v>
      </c>
      <c r="T6" s="130">
        <v>0</v>
      </c>
      <c r="U6" s="131">
        <v>0</v>
      </c>
    </row>
    <row r="7" spans="1:21" s="22" customFormat="1" x14ac:dyDescent="0.2">
      <c r="A7" s="77" t="s">
        <v>20</v>
      </c>
      <c r="B7" s="130">
        <v>1941382</v>
      </c>
      <c r="C7" s="131">
        <v>164.87202856233</v>
      </c>
      <c r="D7" s="130">
        <v>295797</v>
      </c>
      <c r="E7" s="131">
        <v>150.57337485094999</v>
      </c>
      <c r="F7" s="130">
        <v>303739</v>
      </c>
      <c r="G7" s="131">
        <v>156.07047730268999</v>
      </c>
      <c r="H7" s="130">
        <v>258754</v>
      </c>
      <c r="I7" s="131">
        <v>145.57543598801999</v>
      </c>
      <c r="J7" s="130">
        <v>297700</v>
      </c>
      <c r="K7" s="131">
        <v>136.10287310620001</v>
      </c>
      <c r="L7" s="130">
        <v>818101.02</v>
      </c>
      <c r="M7" s="131">
        <v>171.66593956624001</v>
      </c>
      <c r="N7" s="130">
        <v>1123281.01</v>
      </c>
      <c r="O7" s="131">
        <v>159.92392526603999</v>
      </c>
      <c r="P7" s="130">
        <v>858290</v>
      </c>
      <c r="Q7" s="131">
        <v>151.01197687247</v>
      </c>
      <c r="R7" s="130">
        <v>877700</v>
      </c>
      <c r="S7" s="131">
        <v>141.39231638216</v>
      </c>
      <c r="T7" s="130">
        <v>3677372.03</v>
      </c>
      <c r="U7" s="131">
        <v>156.03308275363</v>
      </c>
    </row>
    <row r="8" spans="1:21" s="22" customFormat="1" x14ac:dyDescent="0.2">
      <c r="A8" s="77" t="s">
        <v>21</v>
      </c>
      <c r="B8" s="130">
        <v>86007</v>
      </c>
      <c r="C8" s="131">
        <v>129.61002702571</v>
      </c>
      <c r="D8" s="130">
        <v>14283</v>
      </c>
      <c r="E8" s="131">
        <v>132.75600855042001</v>
      </c>
      <c r="F8" s="130">
        <v>88333</v>
      </c>
      <c r="G8" s="131">
        <v>147.56793094343999</v>
      </c>
      <c r="H8" s="130">
        <v>14000</v>
      </c>
      <c r="I8" s="131">
        <v>144.49966963910001</v>
      </c>
      <c r="J8" s="130">
        <v>10000</v>
      </c>
      <c r="K8" s="131">
        <v>140.14573348638001</v>
      </c>
      <c r="L8" s="130">
        <v>37455</v>
      </c>
      <c r="M8" s="131">
        <v>131.02021707649001</v>
      </c>
      <c r="N8" s="130">
        <v>48552</v>
      </c>
      <c r="O8" s="131">
        <v>128.52214870242</v>
      </c>
      <c r="P8" s="130">
        <v>116616</v>
      </c>
      <c r="Q8" s="131">
        <v>145.38543157971</v>
      </c>
      <c r="R8" s="130">
        <v>10000</v>
      </c>
      <c r="S8" s="131">
        <v>140.14573348638001</v>
      </c>
      <c r="T8" s="130">
        <v>212623</v>
      </c>
      <c r="U8" s="131">
        <v>138.75777511541</v>
      </c>
    </row>
    <row r="9" spans="1:21" s="22" customFormat="1" x14ac:dyDescent="0.2">
      <c r="A9" s="77" t="s">
        <v>22</v>
      </c>
      <c r="B9" s="130">
        <v>177759</v>
      </c>
      <c r="C9" s="131">
        <v>188.73499220968</v>
      </c>
      <c r="D9" s="130">
        <v>44152</v>
      </c>
      <c r="E9" s="131">
        <v>174.87003237204999</v>
      </c>
      <c r="F9" s="130">
        <v>42514</v>
      </c>
      <c r="G9" s="131">
        <v>149.93407518684</v>
      </c>
      <c r="H9" s="130">
        <v>44000</v>
      </c>
      <c r="I9" s="131">
        <v>148.17823389168001</v>
      </c>
      <c r="J9" s="130">
        <v>15500</v>
      </c>
      <c r="K9" s="131">
        <v>149.19037912941999</v>
      </c>
      <c r="L9" s="130">
        <v>103263</v>
      </c>
      <c r="M9" s="131">
        <v>193.98930365087</v>
      </c>
      <c r="N9" s="130">
        <v>74496</v>
      </c>
      <c r="O9" s="131">
        <v>181.45170233703999</v>
      </c>
      <c r="P9" s="130">
        <v>130666</v>
      </c>
      <c r="Q9" s="131">
        <v>157.76867152142</v>
      </c>
      <c r="R9" s="130">
        <v>73000</v>
      </c>
      <c r="S9" s="131">
        <v>127.66218877982</v>
      </c>
      <c r="T9" s="130">
        <v>381425</v>
      </c>
      <c r="U9" s="131">
        <v>166.43818442457999</v>
      </c>
    </row>
    <row r="10" spans="1:21" s="22" customFormat="1" x14ac:dyDescent="0.2">
      <c r="A10" s="77" t="s">
        <v>23</v>
      </c>
      <c r="B10" s="130">
        <v>559357</v>
      </c>
      <c r="C10" s="131">
        <v>134.10048951278</v>
      </c>
      <c r="D10" s="130">
        <v>89374</v>
      </c>
      <c r="E10" s="131">
        <v>143.43889721667</v>
      </c>
      <c r="F10" s="130">
        <v>106251</v>
      </c>
      <c r="G10" s="131">
        <v>148.96879648161001</v>
      </c>
      <c r="H10" s="130">
        <v>128600</v>
      </c>
      <c r="I10" s="131">
        <v>144.53535357266</v>
      </c>
      <c r="J10" s="130">
        <v>45500</v>
      </c>
      <c r="K10" s="131">
        <v>150.09055707252</v>
      </c>
      <c r="L10" s="130">
        <v>234929</v>
      </c>
      <c r="M10" s="131">
        <v>155.46654878154999</v>
      </c>
      <c r="N10" s="130">
        <v>324428</v>
      </c>
      <c r="O10" s="131">
        <v>118.62862229432</v>
      </c>
      <c r="P10" s="130">
        <v>324225</v>
      </c>
      <c r="Q10" s="131">
        <v>145.68598369729</v>
      </c>
      <c r="R10" s="130">
        <v>168000</v>
      </c>
      <c r="S10" s="131">
        <v>136.70528758739999</v>
      </c>
      <c r="T10" s="130">
        <v>1051582</v>
      </c>
      <c r="U10" s="131">
        <v>138.08868342301</v>
      </c>
    </row>
    <row r="11" spans="1:21" s="22" customFormat="1" x14ac:dyDescent="0.2">
      <c r="A11" s="77" t="s">
        <v>24</v>
      </c>
      <c r="B11" s="130">
        <v>124791</v>
      </c>
      <c r="C11" s="131">
        <v>170.88962883300999</v>
      </c>
      <c r="D11" s="130">
        <v>21199</v>
      </c>
      <c r="E11" s="131">
        <v>143.87624838492999</v>
      </c>
      <c r="F11" s="130">
        <v>29507</v>
      </c>
      <c r="G11" s="131">
        <v>157.88984067042</v>
      </c>
      <c r="H11" s="130">
        <v>27663</v>
      </c>
      <c r="I11" s="131">
        <v>154.16756925340999</v>
      </c>
      <c r="J11" s="130">
        <v>69000</v>
      </c>
      <c r="K11" s="131">
        <v>134.64450141507001</v>
      </c>
      <c r="L11" s="130">
        <v>26272</v>
      </c>
      <c r="M11" s="131">
        <v>192.49493361754</v>
      </c>
      <c r="N11" s="130">
        <v>98519</v>
      </c>
      <c r="O11" s="131">
        <v>165.12815574356</v>
      </c>
      <c r="P11" s="130">
        <v>78369</v>
      </c>
      <c r="Q11" s="131">
        <v>152.7852286801</v>
      </c>
      <c r="R11" s="130">
        <v>103000</v>
      </c>
      <c r="S11" s="131">
        <v>134.81096856386</v>
      </c>
      <c r="T11" s="130">
        <v>306160</v>
      </c>
      <c r="U11" s="131">
        <v>154.11759544097001</v>
      </c>
    </row>
    <row r="12" spans="1:21" x14ac:dyDescent="0.2">
      <c r="A12" s="6" t="s">
        <v>9</v>
      </c>
      <c r="B12" s="123">
        <v>3316578.81</v>
      </c>
      <c r="C12" s="124">
        <v>167.70142731715001</v>
      </c>
      <c r="D12" s="123">
        <v>706031.04</v>
      </c>
      <c r="E12" s="124">
        <v>155.42367475686001</v>
      </c>
      <c r="F12" s="123">
        <v>613313</v>
      </c>
      <c r="G12" s="124">
        <v>150.27309424921</v>
      </c>
      <c r="H12" s="123">
        <v>650567</v>
      </c>
      <c r="I12" s="124">
        <v>156.71388576136999</v>
      </c>
      <c r="J12" s="123">
        <v>458176</v>
      </c>
      <c r="K12" s="124">
        <v>158.66942073425</v>
      </c>
      <c r="L12" s="123">
        <v>1247933.6100000001</v>
      </c>
      <c r="M12" s="124">
        <v>181.56013544062</v>
      </c>
      <c r="N12" s="123">
        <v>2068645.2</v>
      </c>
      <c r="O12" s="124">
        <v>159.34100492163</v>
      </c>
      <c r="P12" s="123">
        <v>1969911.04</v>
      </c>
      <c r="Q12" s="124">
        <v>154.24618540163999</v>
      </c>
      <c r="R12" s="123">
        <v>1515012.01</v>
      </c>
      <c r="S12" s="124">
        <v>158.09968737711</v>
      </c>
      <c r="T12" s="123">
        <v>6801501.8600000003</v>
      </c>
      <c r="U12" s="124">
        <v>161.66564554920001</v>
      </c>
    </row>
    <row r="13" spans="1:21" s="22" customFormat="1" x14ac:dyDescent="0.2">
      <c r="A13" s="77" t="s">
        <v>42</v>
      </c>
      <c r="B13" s="130">
        <v>36910</v>
      </c>
      <c r="C13" s="131">
        <v>153.21386890273999</v>
      </c>
      <c r="D13" s="130">
        <v>11577</v>
      </c>
      <c r="E13" s="131">
        <v>119.66667462092001</v>
      </c>
      <c r="F13" s="130">
        <v>20967</v>
      </c>
      <c r="G13" s="131">
        <v>131.90577667016001</v>
      </c>
      <c r="H13" s="130">
        <v>30105</v>
      </c>
      <c r="I13" s="131">
        <v>137.44645462380001</v>
      </c>
      <c r="J13" s="130">
        <v>11000</v>
      </c>
      <c r="K13" s="131">
        <v>138.42994089377001</v>
      </c>
      <c r="L13" s="130">
        <v>8096</v>
      </c>
      <c r="M13" s="131">
        <v>164.43719388586999</v>
      </c>
      <c r="N13" s="130">
        <v>28814</v>
      </c>
      <c r="O13" s="131">
        <v>150.06040048240001</v>
      </c>
      <c r="P13" s="130">
        <v>62649</v>
      </c>
      <c r="Q13" s="131">
        <v>132.30658155723</v>
      </c>
      <c r="R13" s="130">
        <v>66000</v>
      </c>
      <c r="S13" s="131">
        <v>144.12971188474</v>
      </c>
      <c r="T13" s="130">
        <v>165559</v>
      </c>
      <c r="U13" s="131">
        <v>141.68097121612999</v>
      </c>
    </row>
    <row r="14" spans="1:21" s="22" customFormat="1" x14ac:dyDescent="0.2">
      <c r="A14" s="77" t="s">
        <v>25</v>
      </c>
      <c r="B14" s="130">
        <v>283634</v>
      </c>
      <c r="C14" s="131">
        <v>199.70095013257</v>
      </c>
      <c r="D14" s="130">
        <v>36325</v>
      </c>
      <c r="E14" s="131">
        <v>182.58071092700999</v>
      </c>
      <c r="F14" s="130">
        <v>38194</v>
      </c>
      <c r="G14" s="131">
        <v>160.17197023333</v>
      </c>
      <c r="H14" s="130">
        <v>82250</v>
      </c>
      <c r="I14" s="131">
        <v>165.88219905298001</v>
      </c>
      <c r="J14" s="130">
        <v>83040</v>
      </c>
      <c r="K14" s="131">
        <v>171.95925777022001</v>
      </c>
      <c r="L14" s="130">
        <v>114452</v>
      </c>
      <c r="M14" s="131">
        <v>214.50174470083999</v>
      </c>
      <c r="N14" s="130">
        <v>169182</v>
      </c>
      <c r="O14" s="131">
        <v>189.68817962548999</v>
      </c>
      <c r="P14" s="130">
        <v>156769</v>
      </c>
      <c r="Q14" s="131">
        <v>168.36022062795001</v>
      </c>
      <c r="R14" s="130">
        <v>212540</v>
      </c>
      <c r="S14" s="131">
        <v>165.12892059545999</v>
      </c>
      <c r="T14" s="130">
        <v>652943</v>
      </c>
      <c r="U14" s="131">
        <v>180.92259737968001</v>
      </c>
    </row>
    <row r="15" spans="1:21" s="22" customFormat="1" x14ac:dyDescent="0.2">
      <c r="A15" s="77" t="s">
        <v>26</v>
      </c>
      <c r="B15" s="130">
        <v>281921</v>
      </c>
      <c r="C15" s="131">
        <v>126.66263067136001</v>
      </c>
      <c r="D15" s="130">
        <v>0</v>
      </c>
      <c r="E15" s="131">
        <v>0</v>
      </c>
      <c r="F15" s="130">
        <v>0</v>
      </c>
      <c r="G15" s="131">
        <v>0</v>
      </c>
      <c r="H15" s="130">
        <v>0</v>
      </c>
      <c r="I15" s="131">
        <v>0</v>
      </c>
      <c r="J15" s="130">
        <v>0</v>
      </c>
      <c r="K15" s="131">
        <v>0</v>
      </c>
      <c r="L15" s="130">
        <v>158728</v>
      </c>
      <c r="M15" s="131">
        <v>159.25404042701999</v>
      </c>
      <c r="N15" s="130">
        <v>123193</v>
      </c>
      <c r="O15" s="131">
        <v>84.670234287661998</v>
      </c>
      <c r="P15" s="130">
        <v>0</v>
      </c>
      <c r="Q15" s="131">
        <v>0</v>
      </c>
      <c r="R15" s="130">
        <v>105000</v>
      </c>
      <c r="S15" s="131">
        <v>152.46729449137001</v>
      </c>
      <c r="T15" s="130">
        <v>386921</v>
      </c>
      <c r="U15" s="131">
        <v>133.66532553956</v>
      </c>
    </row>
    <row r="16" spans="1:21" s="22" customFormat="1" x14ac:dyDescent="0.2">
      <c r="A16" s="77" t="s">
        <v>27</v>
      </c>
      <c r="B16" s="130">
        <v>12448</v>
      </c>
      <c r="C16" s="131">
        <v>225.92290739878001</v>
      </c>
      <c r="D16" s="130">
        <v>0</v>
      </c>
      <c r="E16" s="131">
        <v>0</v>
      </c>
      <c r="F16" s="130">
        <v>0</v>
      </c>
      <c r="G16" s="131">
        <v>0</v>
      </c>
      <c r="H16" s="130">
        <v>0</v>
      </c>
      <c r="I16" s="131">
        <v>0</v>
      </c>
      <c r="J16" s="130">
        <v>4000</v>
      </c>
      <c r="K16" s="131">
        <v>176.41176500684</v>
      </c>
      <c r="L16" s="130">
        <v>4969</v>
      </c>
      <c r="M16" s="131">
        <v>214.45991243711001</v>
      </c>
      <c r="N16" s="130">
        <v>7479</v>
      </c>
      <c r="O16" s="131">
        <v>233.53884829523</v>
      </c>
      <c r="P16" s="130">
        <v>0</v>
      </c>
      <c r="Q16" s="131">
        <v>0</v>
      </c>
      <c r="R16" s="130">
        <v>9600</v>
      </c>
      <c r="S16" s="131">
        <v>178.88019842305999</v>
      </c>
      <c r="T16" s="130">
        <v>22048</v>
      </c>
      <c r="U16" s="131">
        <v>205.43987010891999</v>
      </c>
    </row>
    <row r="17" spans="1:21" s="22" customFormat="1" x14ac:dyDescent="0.2">
      <c r="A17" s="77" t="s">
        <v>28</v>
      </c>
      <c r="B17" s="130">
        <v>20582</v>
      </c>
      <c r="C17" s="131">
        <v>190.61661102905001</v>
      </c>
      <c r="D17" s="130">
        <v>6533</v>
      </c>
      <c r="E17" s="131">
        <v>198.09038219444</v>
      </c>
      <c r="F17" s="130">
        <v>9872</v>
      </c>
      <c r="G17" s="131">
        <v>190.49275218174</v>
      </c>
      <c r="H17" s="130">
        <v>0</v>
      </c>
      <c r="I17" s="131">
        <v>0</v>
      </c>
      <c r="J17" s="130">
        <v>3000</v>
      </c>
      <c r="K17" s="131">
        <v>133.65015397350999</v>
      </c>
      <c r="L17" s="130">
        <v>0</v>
      </c>
      <c r="M17" s="131">
        <v>0</v>
      </c>
      <c r="N17" s="130">
        <v>20582</v>
      </c>
      <c r="O17" s="131">
        <v>190.67570586920999</v>
      </c>
      <c r="P17" s="130">
        <v>16405</v>
      </c>
      <c r="Q17" s="131">
        <v>193.51837344800001</v>
      </c>
      <c r="R17" s="130">
        <v>3000</v>
      </c>
      <c r="S17" s="131">
        <v>133.65015397350999</v>
      </c>
      <c r="T17" s="130">
        <v>39987</v>
      </c>
      <c r="U17" s="131">
        <v>187.53320995660999</v>
      </c>
    </row>
    <row r="18" spans="1:21" s="22" customFormat="1" x14ac:dyDescent="0.2">
      <c r="A18" s="77" t="s">
        <v>29</v>
      </c>
      <c r="B18" s="130">
        <v>2197333</v>
      </c>
      <c r="C18" s="131">
        <v>157.46372822376</v>
      </c>
      <c r="D18" s="130">
        <v>540051</v>
      </c>
      <c r="E18" s="131">
        <v>143.62771480865999</v>
      </c>
      <c r="F18" s="130">
        <v>472763</v>
      </c>
      <c r="G18" s="131">
        <v>144.38696005605999</v>
      </c>
      <c r="H18" s="130">
        <v>434712</v>
      </c>
      <c r="I18" s="131">
        <v>145.83055138451999</v>
      </c>
      <c r="J18" s="130">
        <v>253600</v>
      </c>
      <c r="K18" s="131">
        <v>144.91645038956</v>
      </c>
      <c r="L18" s="130">
        <v>728419</v>
      </c>
      <c r="M18" s="131">
        <v>166.48483890961</v>
      </c>
      <c r="N18" s="130">
        <v>1468914</v>
      </c>
      <c r="O18" s="131">
        <v>152.99025433443001</v>
      </c>
      <c r="P18" s="130">
        <v>1447526</v>
      </c>
      <c r="Q18" s="131">
        <v>144.53722700703</v>
      </c>
      <c r="R18" s="130">
        <v>834100.01</v>
      </c>
      <c r="S18" s="131">
        <v>150.04913353959</v>
      </c>
      <c r="T18" s="130">
        <v>4478959.01</v>
      </c>
      <c r="U18" s="131">
        <v>151.90530269567</v>
      </c>
    </row>
    <row r="19" spans="1:21" s="22" customFormat="1" x14ac:dyDescent="0.2">
      <c r="A19" s="77" t="s">
        <v>30</v>
      </c>
      <c r="B19" s="130">
        <v>13029</v>
      </c>
      <c r="C19" s="131">
        <v>270.42979177220002</v>
      </c>
      <c r="D19" s="130">
        <v>0</v>
      </c>
      <c r="E19" s="131">
        <v>0</v>
      </c>
      <c r="F19" s="130">
        <v>6000</v>
      </c>
      <c r="G19" s="131">
        <v>232.52161950675</v>
      </c>
      <c r="H19" s="130">
        <v>0</v>
      </c>
      <c r="I19" s="131">
        <v>0</v>
      </c>
      <c r="J19" s="130">
        <v>0</v>
      </c>
      <c r="K19" s="131">
        <v>0</v>
      </c>
      <c r="L19" s="130">
        <v>6020</v>
      </c>
      <c r="M19" s="131">
        <v>261.93198119600999</v>
      </c>
      <c r="N19" s="130">
        <v>7009</v>
      </c>
      <c r="O19" s="131">
        <v>277.72852478241998</v>
      </c>
      <c r="P19" s="130">
        <v>6000</v>
      </c>
      <c r="Q19" s="131">
        <v>232.52161950675</v>
      </c>
      <c r="R19" s="130">
        <v>6500</v>
      </c>
      <c r="S19" s="131">
        <v>228.11543514893</v>
      </c>
      <c r="T19" s="130">
        <v>25529</v>
      </c>
      <c r="U19" s="131">
        <v>250.74659416775</v>
      </c>
    </row>
    <row r="20" spans="1:21" s="22" customFormat="1" x14ac:dyDescent="0.2">
      <c r="A20" s="77" t="s">
        <v>31</v>
      </c>
      <c r="B20" s="130">
        <v>137727</v>
      </c>
      <c r="C20" s="131">
        <v>215.43746987083</v>
      </c>
      <c r="D20" s="130">
        <v>29940</v>
      </c>
      <c r="E20" s="131">
        <v>205.64299882091001</v>
      </c>
      <c r="F20" s="130">
        <v>19911</v>
      </c>
      <c r="G20" s="131">
        <v>164.55427937466001</v>
      </c>
      <c r="H20" s="130">
        <v>16000</v>
      </c>
      <c r="I20" s="131">
        <v>165.90013303676</v>
      </c>
      <c r="J20" s="130">
        <v>25000</v>
      </c>
      <c r="K20" s="131">
        <v>181.32133417884</v>
      </c>
      <c r="L20" s="130">
        <v>72803</v>
      </c>
      <c r="M20" s="131">
        <v>221.70927674820999</v>
      </c>
      <c r="N20" s="130">
        <v>64924</v>
      </c>
      <c r="O20" s="131">
        <v>208.40453357464</v>
      </c>
      <c r="P20" s="130">
        <v>65851</v>
      </c>
      <c r="Q20" s="131">
        <v>183.5627973746</v>
      </c>
      <c r="R20" s="130">
        <v>62200</v>
      </c>
      <c r="S20" s="131">
        <v>163.80718732001</v>
      </c>
      <c r="T20" s="130">
        <v>265778</v>
      </c>
      <c r="U20" s="131">
        <v>195.45694991354</v>
      </c>
    </row>
    <row r="21" spans="1:21" s="22" customFormat="1" x14ac:dyDescent="0.2">
      <c r="A21" s="77" t="s">
        <v>32</v>
      </c>
      <c r="B21" s="130">
        <v>55370</v>
      </c>
      <c r="C21" s="131">
        <v>234.07450695142001</v>
      </c>
      <c r="D21" s="130">
        <v>6810</v>
      </c>
      <c r="E21" s="131">
        <v>223.30946492819999</v>
      </c>
      <c r="F21" s="130">
        <v>8447</v>
      </c>
      <c r="G21" s="131">
        <v>188.73565079714999</v>
      </c>
      <c r="H21" s="130">
        <v>13500</v>
      </c>
      <c r="I21" s="131">
        <v>186.99983303769</v>
      </c>
      <c r="J21" s="130">
        <v>5000</v>
      </c>
      <c r="K21" s="131">
        <v>197.91755396683999</v>
      </c>
      <c r="L21" s="130">
        <v>32079</v>
      </c>
      <c r="M21" s="131">
        <v>236.34786256741</v>
      </c>
      <c r="N21" s="130">
        <v>23291</v>
      </c>
      <c r="O21" s="131">
        <v>230.94338442316999</v>
      </c>
      <c r="P21" s="130">
        <v>28757</v>
      </c>
      <c r="Q21" s="131">
        <v>196.10826040454</v>
      </c>
      <c r="R21" s="130">
        <v>38000</v>
      </c>
      <c r="S21" s="131">
        <v>199.53091283488999</v>
      </c>
      <c r="T21" s="130">
        <v>122127</v>
      </c>
      <c r="U21" s="131">
        <v>214.38637960548999</v>
      </c>
    </row>
    <row r="22" spans="1:21" s="22" customFormat="1" x14ac:dyDescent="0.2">
      <c r="A22" s="77" t="s">
        <v>33</v>
      </c>
      <c r="B22" s="130">
        <v>91791</v>
      </c>
      <c r="C22" s="131">
        <v>219.57814237669999</v>
      </c>
      <c r="D22" s="130">
        <v>33497</v>
      </c>
      <c r="E22" s="131">
        <v>202.03056537659</v>
      </c>
      <c r="F22" s="130">
        <v>7300</v>
      </c>
      <c r="G22" s="131">
        <v>225.52959950675</v>
      </c>
      <c r="H22" s="130">
        <v>13000</v>
      </c>
      <c r="I22" s="131">
        <v>228.23542868099</v>
      </c>
      <c r="J22" s="130">
        <v>7000</v>
      </c>
      <c r="K22" s="131">
        <v>223.89181500684001</v>
      </c>
      <c r="L22" s="130">
        <v>30839</v>
      </c>
      <c r="M22" s="131">
        <v>201.63321344076999</v>
      </c>
      <c r="N22" s="130">
        <v>60952</v>
      </c>
      <c r="O22" s="131">
        <v>228.65747797610999</v>
      </c>
      <c r="P22" s="130">
        <v>53797</v>
      </c>
      <c r="Q22" s="131">
        <v>211.55165711232999</v>
      </c>
      <c r="R22" s="130">
        <v>22000</v>
      </c>
      <c r="S22" s="131">
        <v>220.88653431046001</v>
      </c>
      <c r="T22" s="130">
        <v>167588</v>
      </c>
      <c r="U22" s="131">
        <v>217.17333889898001</v>
      </c>
    </row>
    <row r="23" spans="1:21" s="22" customFormat="1" x14ac:dyDescent="0.2">
      <c r="A23" s="77" t="s">
        <v>34</v>
      </c>
      <c r="B23" s="130">
        <v>185761.81</v>
      </c>
      <c r="C23" s="131">
        <v>210.40676671378</v>
      </c>
      <c r="D23" s="130">
        <v>41262.04</v>
      </c>
      <c r="E23" s="131">
        <v>203.11536950682</v>
      </c>
      <c r="F23" s="130">
        <v>29859</v>
      </c>
      <c r="G23" s="131">
        <v>175.07695046243001</v>
      </c>
      <c r="H23" s="130">
        <v>61000</v>
      </c>
      <c r="I23" s="131">
        <v>207.06549227280999</v>
      </c>
      <c r="J23" s="130">
        <v>66500</v>
      </c>
      <c r="K23" s="131">
        <v>179.23689742517999</v>
      </c>
      <c r="L23" s="130">
        <v>91492.61</v>
      </c>
      <c r="M23" s="131">
        <v>235.35719849723</v>
      </c>
      <c r="N23" s="130">
        <v>94269.2</v>
      </c>
      <c r="O23" s="131">
        <v>186.19122097355</v>
      </c>
      <c r="P23" s="130">
        <v>132121.04</v>
      </c>
      <c r="Q23" s="131">
        <v>198.60252533362001</v>
      </c>
      <c r="R23" s="130">
        <v>156000</v>
      </c>
      <c r="S23" s="131">
        <v>176.01188243618</v>
      </c>
      <c r="T23" s="130">
        <v>473882.85</v>
      </c>
      <c r="U23" s="131">
        <v>195.79304816528</v>
      </c>
    </row>
    <row r="24" spans="1:21" s="22" customFormat="1" x14ac:dyDescent="0.2">
      <c r="A24" s="77" t="s">
        <v>35</v>
      </c>
      <c r="B24" s="130">
        <v>72</v>
      </c>
      <c r="C24" s="131">
        <v>787.57052638889002</v>
      </c>
      <c r="D24" s="130">
        <v>36</v>
      </c>
      <c r="E24" s="131">
        <v>828.79570000000001</v>
      </c>
      <c r="F24" s="130">
        <v>0</v>
      </c>
      <c r="G24" s="131">
        <v>0</v>
      </c>
      <c r="H24" s="130">
        <v>0</v>
      </c>
      <c r="I24" s="131">
        <v>0</v>
      </c>
      <c r="J24" s="130">
        <v>36</v>
      </c>
      <c r="K24" s="131">
        <v>826.87639999999999</v>
      </c>
      <c r="L24" s="130">
        <v>36</v>
      </c>
      <c r="M24" s="131">
        <v>805.07504166667002</v>
      </c>
      <c r="N24" s="130">
        <v>36</v>
      </c>
      <c r="O24" s="131">
        <v>770.06601111111002</v>
      </c>
      <c r="P24" s="130">
        <v>36</v>
      </c>
      <c r="Q24" s="131">
        <v>828.79570000000001</v>
      </c>
      <c r="R24" s="130">
        <v>72</v>
      </c>
      <c r="S24" s="131">
        <v>826.71984999999995</v>
      </c>
      <c r="T24" s="130">
        <v>180</v>
      </c>
      <c r="U24" s="131">
        <v>811.47529055556004</v>
      </c>
    </row>
    <row r="25" spans="1:21" x14ac:dyDescent="0.2">
      <c r="B25" s="80"/>
      <c r="C25" s="81"/>
      <c r="D25" s="80"/>
      <c r="E25" s="81"/>
      <c r="F25" s="80"/>
      <c r="G25" s="81"/>
      <c r="H25" s="80"/>
      <c r="I25" s="81"/>
      <c r="J25" s="80"/>
      <c r="K25" s="81"/>
      <c r="L25" s="80"/>
      <c r="M25" s="81"/>
      <c r="N25" s="80"/>
      <c r="O25" s="81"/>
      <c r="P25" s="80"/>
      <c r="Q25" s="81"/>
      <c r="R25" s="80"/>
      <c r="S25" s="81"/>
      <c r="T25" s="80"/>
      <c r="U25" s="81"/>
    </row>
  </sheetData>
  <mergeCells count="11">
    <mergeCell ref="A1:U1"/>
    <mergeCell ref="B2:C2"/>
    <mergeCell ref="T2:U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topLeftCell="A39" zoomScale="80" zoomScaleNormal="80" workbookViewId="0">
      <selection activeCell="O19" sqref="O19"/>
    </sheetView>
  </sheetViews>
  <sheetFormatPr baseColWidth="10" defaultColWidth="9.1640625" defaultRowHeight="15" outlineLevelCol="1" x14ac:dyDescent="0.2"/>
  <cols>
    <col min="1" max="1" width="14" style="89" customWidth="1"/>
    <col min="2" max="2" width="4.5" style="89" hidden="1" customWidth="1" outlineLevel="1"/>
    <col min="3" max="3" width="8.5" style="89" customWidth="1" collapsed="1"/>
    <col min="4" max="4" width="11.6640625" style="89" customWidth="1"/>
    <col min="5" max="5" width="14.6640625" style="89" customWidth="1"/>
    <col min="6" max="6" width="11.6640625" style="89" customWidth="1"/>
    <col min="7" max="7" width="14.6640625" style="89" customWidth="1"/>
    <col min="8" max="8" width="11.6640625" style="89" customWidth="1"/>
    <col min="9" max="9" width="14.6640625" style="89" customWidth="1"/>
    <col min="10" max="10" width="11.6640625" style="89" customWidth="1"/>
    <col min="11" max="11" width="14.6640625" style="89" customWidth="1"/>
    <col min="12" max="12" width="11.6640625" style="89" customWidth="1"/>
    <col min="13" max="13" width="14.6640625" style="89" customWidth="1"/>
    <col min="14" max="14" width="11.6640625" style="89" customWidth="1"/>
    <col min="15" max="15" width="14.6640625" style="89" customWidth="1"/>
    <col min="16" max="16" width="11.6640625" style="89" customWidth="1"/>
    <col min="17" max="17" width="14.6640625" style="89" customWidth="1"/>
    <col min="18" max="18" width="11.6640625" style="89" customWidth="1"/>
    <col min="19" max="19" width="14.6640625" style="89" customWidth="1"/>
    <col min="20" max="20" width="11.6640625" style="89" customWidth="1"/>
    <col min="21" max="21" width="14.6640625" style="89" customWidth="1"/>
    <col min="22" max="25" width="9.1640625" style="89"/>
    <col min="26" max="26" width="16" style="89" bestFit="1" customWidth="1"/>
    <col min="27" max="27" width="9.1640625" style="89"/>
    <col min="28" max="28" width="16" style="89" bestFit="1" customWidth="1"/>
    <col min="29" max="29" width="13.83203125" style="89" customWidth="1"/>
    <col min="30" max="30" width="16" style="89" bestFit="1" customWidth="1"/>
    <col min="31" max="16384" width="9.1640625" style="89"/>
  </cols>
  <sheetData>
    <row r="1" spans="1:30" ht="27" x14ac:dyDescent="0.45">
      <c r="A1" s="171" t="s">
        <v>60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</row>
    <row r="2" spans="1:30" s="8" customFormat="1" ht="37.5" customHeight="1" x14ac:dyDescent="0.35">
      <c r="A2" s="105"/>
      <c r="B2" s="105"/>
      <c r="C2" s="105"/>
      <c r="D2" s="176" t="e">
        <f>CONCATENATE(#REF!," YTD","
 Actual")</f>
        <v>#REF!</v>
      </c>
      <c r="E2" s="176"/>
      <c r="F2" s="176" t="e">
        <f>CONCATENATE(#REF!,"
 Forecast")</f>
        <v>#REF!</v>
      </c>
      <c r="G2" s="176"/>
      <c r="H2" s="176" t="e">
        <f>CONCATENATE(#REF!,"
 Forecast")</f>
        <v>#REF!</v>
      </c>
      <c r="I2" s="176"/>
      <c r="J2" s="176" t="e">
        <f>CONCATENATE(#REF!,"
 Forecast")</f>
        <v>#REF!</v>
      </c>
      <c r="K2" s="176"/>
      <c r="L2" s="176" t="e">
        <f>CONCATENATE("Qtr 1 ",#REF!," 
Actual")</f>
        <v>#REF!</v>
      </c>
      <c r="M2" s="176"/>
      <c r="N2" s="176" t="e">
        <f>CONCATENATE("Qtr 2 ",#REF!," 
Actual")</f>
        <v>#REF!</v>
      </c>
      <c r="O2" s="176"/>
      <c r="P2" s="176" t="e">
        <f>CONCATENATE("Qtr 3 ",#REF!," 
Actual")</f>
        <v>#REF!</v>
      </c>
      <c r="Q2" s="176"/>
      <c r="R2" s="176" t="e">
        <f>CONCATENATE("Qtr 4 ",#REF!," 
Forecast")</f>
        <v>#REF!</v>
      </c>
      <c r="S2" s="176"/>
      <c r="T2" s="176" t="e">
        <f>CONCATENATE(#REF!," 
Forecast")</f>
        <v>#REF!</v>
      </c>
      <c r="U2" s="176"/>
    </row>
    <row r="3" spans="1:30" ht="18" x14ac:dyDescent="0.35">
      <c r="A3" s="106"/>
      <c r="B3" s="106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5"/>
      <c r="Z3" s="175"/>
      <c r="AA3" s="175"/>
      <c r="AB3" s="175"/>
      <c r="AC3" s="175"/>
      <c r="AD3" s="175"/>
    </row>
    <row r="4" spans="1:30" x14ac:dyDescent="0.2">
      <c r="A4" s="9" t="s">
        <v>64</v>
      </c>
      <c r="B4" s="21" t="s">
        <v>65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2">
      <c r="A5" s="15" t="s">
        <v>1</v>
      </c>
      <c r="B5" s="16" t="s">
        <v>6</v>
      </c>
      <c r="C5" s="19" t="s">
        <v>7</v>
      </c>
      <c r="D5" s="47" t="e">
        <f ca="1">_xll.DBGET(#REF!,#REF!,#REF!,#REF!,#REF!,#REF!,$C5,$B5,#REF!,#REF!,#REF!)</f>
        <v>#NAME?</v>
      </c>
      <c r="E5" s="7" t="e">
        <f ca="1">_xll.DBGET(#REF!,#REF!,#REF!,#REF!,#REF!,#REF!,$C5,$B5,#REF!,#REF!,#REF!)</f>
        <v>#NAME?</v>
      </c>
      <c r="F5" s="47" t="e">
        <f ca="1">_xll.DBGET(#REF!,#REF!,#REF!,#REF!,#REF!,#REF!,$C5,$B5,#REF!,#REF!,#REF!)</f>
        <v>#NAME?</v>
      </c>
      <c r="G5" s="7" t="e">
        <f ca="1">_xll.DBGET(#REF!,#REF!,#REF!,#REF!,#REF!,#REF!,$C5,$B5,#REF!,#REF!,#REF!)</f>
        <v>#NAME?</v>
      </c>
      <c r="H5" s="47" t="e">
        <f ca="1">_xll.DBGET(#REF!,#REF!,#REF!,#REF!,#REF!,#REF!,$C5,$B5,#REF!,#REF!,#REF!)</f>
        <v>#NAME?</v>
      </c>
      <c r="I5" s="7" t="e">
        <f ca="1">_xll.DBGET(#REF!,#REF!,#REF!,#REF!,#REF!,#REF!,$C5,$B5,#REF!,#REF!,#REF!)</f>
        <v>#NAME?</v>
      </c>
      <c r="J5" s="47" t="e">
        <f ca="1">_xll.DBGET(#REF!,#REF!,#REF!,#REF!,#REF!,#REF!,$C5,$B5,#REF!,#REF!,#REF!)</f>
        <v>#NAME?</v>
      </c>
      <c r="K5" s="7" t="e">
        <f ca="1">_xll.DBGET(#REF!,#REF!,#REF!,#REF!,#REF!,#REF!,$C5,$B5,#REF!,#REF!,#REF!)</f>
        <v>#NAME?</v>
      </c>
      <c r="L5" s="47" t="e">
        <f ca="1">_xll.DBGET(#REF!,#REF!,#REF!,#REF!,#REF!,#REF!,$C5,$B5,#REF!,#REF!,#REF!)</f>
        <v>#NAME?</v>
      </c>
      <c r="M5" s="7" t="e">
        <f ca="1">_xll.DBGET(#REF!,#REF!,#REF!,#REF!,#REF!,#REF!,$C5,$B5,#REF!,#REF!,#REF!)</f>
        <v>#NAME?</v>
      </c>
      <c r="N5" s="47" t="e">
        <f ca="1">_xll.DBGET(#REF!,#REF!,#REF!,#REF!,#REF!,#REF!,$C5,$B5,#REF!,#REF!,#REF!)</f>
        <v>#NAME?</v>
      </c>
      <c r="O5" s="7">
        <f ca="1">IFERROR((_xll.DBGET(#REF!,#REF!,#REF!,#REF!,#REF!,#REF!,$C5,$B5,#REF!,#REF!,#REF!))/N5,0)</f>
        <v>0</v>
      </c>
      <c r="P5" s="47" t="e">
        <f ca="1">_xll.DBGET(#REF!,#REF!,#REF!,#REF!,#REF!,#REF!,$C5,$B5,#REF!,#REF!,#REF!)</f>
        <v>#NAME?</v>
      </c>
      <c r="Q5" s="7">
        <f ca="1">IFERROR((_xll.DBGET(#REF!,#REF!,#REF!,#REF!,#REF!,#REF!,$C5,$B5,#REF!,#REF!,#REF!))/P5,0)</f>
        <v>0</v>
      </c>
      <c r="R5" s="47" t="e">
        <f ca="1">_xll.DBGET(#REF!,#REF!,#REF!,#REF!,#REF!,#REF!,$C5,$B5,#REF!,#REF!,#REF!)</f>
        <v>#NAME?</v>
      </c>
      <c r="S5" s="7">
        <f ca="1">IFERROR((_xll.DBGET(#REF!,#REF!,#REF!,#REF!,#REF!,#REF!,$C5,$B5,#REF!,#REF!,#REF!))/R5,0)</f>
        <v>0</v>
      </c>
      <c r="T5" s="47" t="e">
        <f ca="1">_xll.DBGET(#REF!,#REF!,#REF!,#REF!,#REF!,#REF!,$C5,$B5,#REF!,#REF!,#REF!)</f>
        <v>#NAME?</v>
      </c>
      <c r="U5" s="7" t="e">
        <f ca="1">_xll.DBGET(#REF!,#REF!,#REF!,#REF!,#REF!,#REF!,$C5,$B5,#REF!,#REF!,#REF!)</f>
        <v>#NAME?</v>
      </c>
    </row>
    <row r="6" spans="1:30" x14ac:dyDescent="0.2">
      <c r="A6" s="56"/>
      <c r="B6" s="57" t="s">
        <v>6</v>
      </c>
      <c r="C6" s="61" t="s">
        <v>8</v>
      </c>
      <c r="D6" s="65" t="e">
        <f ca="1">_xll.DBGET(#REF!,#REF!,#REF!,#REF!,#REF!,#REF!,$C6,$B6,#REF!,#REF!,#REF!)</f>
        <v>#NAME?</v>
      </c>
      <c r="E6" s="63" t="e">
        <f ca="1">_xll.DBGET(#REF!,#REF!,#REF!,#REF!,#REF!,#REF!,$C6,$B6,#REF!,#REF!,#REF!)</f>
        <v>#NAME?</v>
      </c>
      <c r="F6" s="65" t="e">
        <f ca="1">_xll.DBGET(#REF!,#REF!,#REF!,#REF!,#REF!,#REF!,$C6,$B6,#REF!,#REF!,#REF!)</f>
        <v>#NAME?</v>
      </c>
      <c r="G6" s="63" t="e">
        <f ca="1">_xll.DBGET(#REF!,#REF!,#REF!,#REF!,#REF!,#REF!,$C6,$B6,#REF!,#REF!,#REF!)</f>
        <v>#NAME?</v>
      </c>
      <c r="H6" s="65" t="e">
        <f ca="1">_xll.DBGET(#REF!,#REF!,#REF!,#REF!,#REF!,#REF!,$C6,$B6,#REF!,#REF!,#REF!)</f>
        <v>#NAME?</v>
      </c>
      <c r="I6" s="63" t="e">
        <f ca="1">_xll.DBGET(#REF!,#REF!,#REF!,#REF!,#REF!,#REF!,$C6,$B6,#REF!,#REF!,#REF!)</f>
        <v>#NAME?</v>
      </c>
      <c r="J6" s="65" t="e">
        <f ca="1">_xll.DBGET(#REF!,#REF!,#REF!,#REF!,#REF!,#REF!,$C6,$B6,#REF!,#REF!,#REF!)</f>
        <v>#NAME?</v>
      </c>
      <c r="K6" s="63" t="e">
        <f ca="1">_xll.DBGET(#REF!,#REF!,#REF!,#REF!,#REF!,#REF!,$C6,$B6,#REF!,#REF!,#REF!)</f>
        <v>#NAME?</v>
      </c>
      <c r="L6" s="65" t="e">
        <f ca="1">_xll.DBGET(#REF!,#REF!,#REF!,#REF!,#REF!,#REF!,$C6,$B6,#REF!,#REF!,#REF!)</f>
        <v>#NAME?</v>
      </c>
      <c r="M6" s="63" t="e">
        <f ca="1">_xll.DBGET(#REF!,#REF!,#REF!,#REF!,#REF!,#REF!,$C6,$B6,#REF!,#REF!,#REF!)</f>
        <v>#NAME?</v>
      </c>
      <c r="N6" s="65" t="e">
        <f ca="1">_xll.DBGET(#REF!,#REF!,#REF!,#REF!,#REF!,#REF!,$C6,$B6,#REF!,#REF!,#REF!)</f>
        <v>#NAME?</v>
      </c>
      <c r="O6" s="63">
        <f ca="1">IFERROR((_xll.DBGET(#REF!,#REF!,#REF!,#REF!,#REF!,#REF!,$C6,$B6,#REF!,#REF!,#REF!))/N6,0)</f>
        <v>0</v>
      </c>
      <c r="P6" s="65" t="e">
        <f ca="1">_xll.DBGET(#REF!,#REF!,#REF!,#REF!,#REF!,#REF!,$C6,$B6,#REF!,#REF!,#REF!)</f>
        <v>#NAME?</v>
      </c>
      <c r="Q6" s="63">
        <f ca="1">IFERROR((_xll.DBGET(#REF!,#REF!,#REF!,#REF!,#REF!,#REF!,$C6,$B6,#REF!,#REF!,#REF!))/P6,0)</f>
        <v>0</v>
      </c>
      <c r="R6" s="65" t="e">
        <f ca="1">_xll.DBGET(#REF!,#REF!,#REF!,#REF!,#REF!,#REF!,$C6,$B6,#REF!,#REF!,#REF!)</f>
        <v>#NAME?</v>
      </c>
      <c r="S6" s="63">
        <f ca="1">IFERROR((_xll.DBGET(#REF!,#REF!,#REF!,#REF!,#REF!,#REF!,$C6,$B6,#REF!,#REF!,#REF!))/R6,0)</f>
        <v>0</v>
      </c>
      <c r="T6" s="65" t="e">
        <f ca="1">_xll.DBGET(#REF!,#REF!,#REF!,#REF!,#REF!,#REF!,$C6,$B6,#REF!,#REF!,#REF!)</f>
        <v>#NAME?</v>
      </c>
      <c r="U6" s="63" t="e">
        <f ca="1">_xll.DBGET(#REF!,#REF!,#REF!,#REF!,#REF!,#REF!,$C6,$B6,#REF!,#REF!,#REF!)</f>
        <v>#NAME?</v>
      </c>
    </row>
    <row r="7" spans="1:30" x14ac:dyDescent="0.2">
      <c r="A7" s="58"/>
      <c r="B7" s="59" t="s">
        <v>6</v>
      </c>
      <c r="C7" s="62" t="s">
        <v>9</v>
      </c>
      <c r="D7" s="66" t="e">
        <f ca="1">_xll.DBGET(#REF!,#REF!,#REF!,#REF!,#REF!,#REF!,$C7,$B7,#REF!,#REF!,#REF!)</f>
        <v>#NAME?</v>
      </c>
      <c r="E7" s="64" t="e">
        <f ca="1">_xll.DBGET(#REF!,#REF!,#REF!,#REF!,#REF!,#REF!,$C7,$B7,#REF!,#REF!,#REF!)</f>
        <v>#NAME?</v>
      </c>
      <c r="F7" s="66" t="e">
        <f ca="1">_xll.DBGET(#REF!,#REF!,#REF!,#REF!,#REF!,#REF!,$C7,$B7,#REF!,#REF!,#REF!)</f>
        <v>#NAME?</v>
      </c>
      <c r="G7" s="64" t="e">
        <f ca="1">_xll.DBGET(#REF!,#REF!,#REF!,#REF!,#REF!,#REF!,$C7,$B7,#REF!,#REF!,#REF!)</f>
        <v>#NAME?</v>
      </c>
      <c r="H7" s="66" t="e">
        <f ca="1">_xll.DBGET(#REF!,#REF!,#REF!,#REF!,#REF!,#REF!,$C7,$B7,#REF!,#REF!,#REF!)</f>
        <v>#NAME?</v>
      </c>
      <c r="I7" s="64" t="e">
        <f ca="1">_xll.DBGET(#REF!,#REF!,#REF!,#REF!,#REF!,#REF!,$C7,$B7,#REF!,#REF!,#REF!)</f>
        <v>#NAME?</v>
      </c>
      <c r="J7" s="66" t="e">
        <f ca="1">_xll.DBGET(#REF!,#REF!,#REF!,#REF!,#REF!,#REF!,$C7,$B7,#REF!,#REF!,#REF!)</f>
        <v>#NAME?</v>
      </c>
      <c r="K7" s="64" t="e">
        <f ca="1">_xll.DBGET(#REF!,#REF!,#REF!,#REF!,#REF!,#REF!,$C7,$B7,#REF!,#REF!,#REF!)</f>
        <v>#NAME?</v>
      </c>
      <c r="L7" s="66" t="e">
        <f ca="1">_xll.DBGET(#REF!,#REF!,#REF!,#REF!,#REF!,#REF!,$C7,$B7,#REF!,#REF!,#REF!)</f>
        <v>#NAME?</v>
      </c>
      <c r="M7" s="64" t="e">
        <f ca="1">_xll.DBGET(#REF!,#REF!,#REF!,#REF!,#REF!,#REF!,$C7,$B7,#REF!,#REF!,#REF!)</f>
        <v>#NAME?</v>
      </c>
      <c r="N7" s="66" t="e">
        <f ca="1">_xll.DBGET(#REF!,#REF!,#REF!,#REF!,#REF!,#REF!,$C7,$B7,#REF!,#REF!,#REF!)</f>
        <v>#NAME?</v>
      </c>
      <c r="O7" s="64">
        <f ca="1">IFERROR((_xll.DBGET(#REF!,#REF!,#REF!,#REF!,#REF!,#REF!,$C7,$B7,#REF!,#REF!,#REF!))/N7,0)</f>
        <v>0</v>
      </c>
      <c r="P7" s="66" t="e">
        <f ca="1">_xll.DBGET(#REF!,#REF!,#REF!,#REF!,#REF!,#REF!,$C7,$B7,#REF!,#REF!,#REF!)</f>
        <v>#NAME?</v>
      </c>
      <c r="Q7" s="64">
        <f ca="1">IFERROR((_xll.DBGET(#REF!,#REF!,#REF!,#REF!,#REF!,#REF!,$C7,$B7,#REF!,#REF!,#REF!))/P7,0)</f>
        <v>0</v>
      </c>
      <c r="R7" s="66" t="e">
        <f ca="1">_xll.DBGET(#REF!,#REF!,#REF!,#REF!,#REF!,#REF!,$C7,$B7,#REF!,#REF!,#REF!)</f>
        <v>#NAME?</v>
      </c>
      <c r="S7" s="64">
        <f ca="1">IFERROR((_xll.DBGET(#REF!,#REF!,#REF!,#REF!,#REF!,#REF!,$C7,$B7,#REF!,#REF!,#REF!))/R7,0)</f>
        <v>0</v>
      </c>
      <c r="T7" s="66" t="e">
        <f ca="1">_xll.DBGET(#REF!,#REF!,#REF!,#REF!,#REF!,#REF!,$C7,$B7,#REF!,#REF!,#REF!)</f>
        <v>#NAME?</v>
      </c>
      <c r="U7" s="64" t="e">
        <f ca="1">_xll.DBGET(#REF!,#REF!,#REF!,#REF!,#REF!,#REF!,$C7,$B7,#REF!,#REF!,#REF!)</f>
        <v>#NAME?</v>
      </c>
    </row>
    <row r="8" spans="1:30" x14ac:dyDescent="0.2">
      <c r="A8" s="15" t="s">
        <v>2</v>
      </c>
      <c r="B8" s="16" t="s">
        <v>10</v>
      </c>
      <c r="C8" s="19" t="s">
        <v>7</v>
      </c>
      <c r="D8" s="67" t="e">
        <f ca="1">_xll.DBGET(#REF!,#REF!,#REF!,#REF!,#REF!,#REF!,$C8,$B8,#REF!,#REF!,#REF!)</f>
        <v>#NAME?</v>
      </c>
      <c r="E8" s="7" t="e">
        <f ca="1">_xll.DBGET(#REF!,#REF!,#REF!,#REF!,#REF!,#REF!,$C8,$B8,#REF!,#REF!,#REF!)</f>
        <v>#NAME?</v>
      </c>
      <c r="F8" s="67" t="e">
        <f ca="1">_xll.DBGET(#REF!,#REF!,#REF!,#REF!,#REF!,#REF!,$C8,$B8,#REF!,#REF!,#REF!)</f>
        <v>#NAME?</v>
      </c>
      <c r="G8" s="7" t="e">
        <f ca="1">_xll.DBGET(#REF!,#REF!,#REF!,#REF!,#REF!,#REF!,$C8,$B8,#REF!,#REF!,#REF!)</f>
        <v>#NAME?</v>
      </c>
      <c r="H8" s="67" t="e">
        <f ca="1">_xll.DBGET(#REF!,#REF!,#REF!,#REF!,#REF!,#REF!,$C8,$B8,#REF!,#REF!,#REF!)</f>
        <v>#NAME?</v>
      </c>
      <c r="I8" s="7" t="e">
        <f ca="1">_xll.DBGET(#REF!,#REF!,#REF!,#REF!,#REF!,#REF!,$C8,$B8,#REF!,#REF!,#REF!)</f>
        <v>#NAME?</v>
      </c>
      <c r="J8" s="67" t="e">
        <f ca="1">_xll.DBGET(#REF!,#REF!,#REF!,#REF!,#REF!,#REF!,$C8,$B8,#REF!,#REF!,#REF!)</f>
        <v>#NAME?</v>
      </c>
      <c r="K8" s="7" t="e">
        <f ca="1">_xll.DBGET(#REF!,#REF!,#REF!,#REF!,#REF!,#REF!,$C8,$B8,#REF!,#REF!,#REF!)</f>
        <v>#NAME?</v>
      </c>
      <c r="L8" s="67" t="e">
        <f ca="1">_xll.DBGET(#REF!,#REF!,#REF!,#REF!,#REF!,#REF!,$C8,$B8,#REF!,#REF!,#REF!)</f>
        <v>#NAME?</v>
      </c>
      <c r="M8" s="7" t="e">
        <f ca="1">_xll.DBGET(#REF!,#REF!,#REF!,#REF!,#REF!,#REF!,$C8,$B8,#REF!,#REF!,#REF!)</f>
        <v>#NAME?</v>
      </c>
      <c r="N8" s="67" t="e">
        <f ca="1">_xll.DBGET(#REF!,#REF!,#REF!,#REF!,#REF!,#REF!,$C8,$B8,#REF!,#REF!,#REF!)</f>
        <v>#NAME?</v>
      </c>
      <c r="O8" s="7">
        <f ca="1">IFERROR((_xll.DBGET(#REF!,#REF!,#REF!,#REF!,#REF!,#REF!,$C8,$B8,#REF!,#REF!,#REF!))/N8,0)</f>
        <v>0</v>
      </c>
      <c r="P8" s="67" t="e">
        <f ca="1">_xll.DBGET(#REF!,#REF!,#REF!,#REF!,#REF!,#REF!,$C8,$B8,#REF!,#REF!,#REF!)</f>
        <v>#NAME?</v>
      </c>
      <c r="Q8" s="7">
        <f ca="1">IFERROR((_xll.DBGET(#REF!,#REF!,#REF!,#REF!,#REF!,#REF!,$C8,$B8,#REF!,#REF!,#REF!))/P8,0)</f>
        <v>0</v>
      </c>
      <c r="R8" s="67" t="e">
        <f ca="1">_xll.DBGET(#REF!,#REF!,#REF!,#REF!,#REF!,#REF!,$C8,$B8,#REF!,#REF!,#REF!)</f>
        <v>#NAME?</v>
      </c>
      <c r="S8" s="7">
        <f ca="1">IFERROR((_xll.DBGET(#REF!,#REF!,#REF!,#REF!,#REF!,#REF!,$C8,$B8,#REF!,#REF!,#REF!))/R8,0)</f>
        <v>0</v>
      </c>
      <c r="T8" s="67" t="e">
        <f ca="1">_xll.DBGET(#REF!,#REF!,#REF!,#REF!,#REF!,#REF!,$C8,$B8,#REF!,#REF!,#REF!)</f>
        <v>#NAME?</v>
      </c>
      <c r="U8" s="7" t="e">
        <f ca="1">_xll.DBGET(#REF!,#REF!,#REF!,#REF!,#REF!,#REF!,$C8,$B8,#REF!,#REF!,#REF!)</f>
        <v>#NAME?</v>
      </c>
    </row>
    <row r="9" spans="1:30" x14ac:dyDescent="0.2">
      <c r="A9" s="56"/>
      <c r="B9" s="57" t="s">
        <v>10</v>
      </c>
      <c r="C9" s="61" t="s">
        <v>8</v>
      </c>
      <c r="D9" s="65" t="e">
        <f ca="1">_xll.DBGET(#REF!,#REF!,#REF!,#REF!,#REF!,#REF!,$C9,$B9,#REF!,#REF!,#REF!)</f>
        <v>#NAME?</v>
      </c>
      <c r="E9" s="63" t="e">
        <f ca="1">_xll.DBGET(#REF!,#REF!,#REF!,#REF!,#REF!,#REF!,$C9,$B9,#REF!,#REF!,#REF!)</f>
        <v>#NAME?</v>
      </c>
      <c r="F9" s="65" t="e">
        <f ca="1">_xll.DBGET(#REF!,#REF!,#REF!,#REF!,#REF!,#REF!,$C9,$B9,#REF!,#REF!,#REF!)</f>
        <v>#NAME?</v>
      </c>
      <c r="G9" s="63" t="e">
        <f ca="1">_xll.DBGET(#REF!,#REF!,#REF!,#REF!,#REF!,#REF!,$C9,$B9,#REF!,#REF!,#REF!)</f>
        <v>#NAME?</v>
      </c>
      <c r="H9" s="65" t="e">
        <f ca="1">_xll.DBGET(#REF!,#REF!,#REF!,#REF!,#REF!,#REF!,$C9,$B9,#REF!,#REF!,#REF!)</f>
        <v>#NAME?</v>
      </c>
      <c r="I9" s="63" t="e">
        <f ca="1">_xll.DBGET(#REF!,#REF!,#REF!,#REF!,#REF!,#REF!,$C9,$B9,#REF!,#REF!,#REF!)</f>
        <v>#NAME?</v>
      </c>
      <c r="J9" s="65" t="e">
        <f ca="1">_xll.DBGET(#REF!,#REF!,#REF!,#REF!,#REF!,#REF!,$C9,$B9,#REF!,#REF!,#REF!)</f>
        <v>#NAME?</v>
      </c>
      <c r="K9" s="63" t="e">
        <f ca="1">_xll.DBGET(#REF!,#REF!,#REF!,#REF!,#REF!,#REF!,$C9,$B9,#REF!,#REF!,#REF!)</f>
        <v>#NAME?</v>
      </c>
      <c r="L9" s="65" t="e">
        <f ca="1">_xll.DBGET(#REF!,#REF!,#REF!,#REF!,#REF!,#REF!,$C9,$B9,#REF!,#REF!,#REF!)</f>
        <v>#NAME?</v>
      </c>
      <c r="M9" s="63" t="e">
        <f ca="1">_xll.DBGET(#REF!,#REF!,#REF!,#REF!,#REF!,#REF!,$C9,$B9,#REF!,#REF!,#REF!)</f>
        <v>#NAME?</v>
      </c>
      <c r="N9" s="65" t="e">
        <f ca="1">_xll.DBGET(#REF!,#REF!,#REF!,#REF!,#REF!,#REF!,$C9,$B9,#REF!,#REF!,#REF!)</f>
        <v>#NAME?</v>
      </c>
      <c r="O9" s="63">
        <f ca="1">IFERROR((_xll.DBGET(#REF!,#REF!,#REF!,#REF!,#REF!,#REF!,$C9,$B9,#REF!,#REF!,#REF!))/N9,0)</f>
        <v>0</v>
      </c>
      <c r="P9" s="65" t="e">
        <f ca="1">_xll.DBGET(#REF!,#REF!,#REF!,#REF!,#REF!,#REF!,$C9,$B9,#REF!,#REF!,#REF!)</f>
        <v>#NAME?</v>
      </c>
      <c r="Q9" s="63">
        <f ca="1">IFERROR((_xll.DBGET(#REF!,#REF!,#REF!,#REF!,#REF!,#REF!,$C9,$B9,#REF!,#REF!,#REF!))/P9,0)</f>
        <v>0</v>
      </c>
      <c r="R9" s="65" t="e">
        <f ca="1">_xll.DBGET(#REF!,#REF!,#REF!,#REF!,#REF!,#REF!,$C9,$B9,#REF!,#REF!,#REF!)</f>
        <v>#NAME?</v>
      </c>
      <c r="S9" s="63">
        <f ca="1">IFERROR((_xll.DBGET(#REF!,#REF!,#REF!,#REF!,#REF!,#REF!,$C9,$B9,#REF!,#REF!,#REF!))/R9,0)</f>
        <v>0</v>
      </c>
      <c r="T9" s="65" t="e">
        <f ca="1">_xll.DBGET(#REF!,#REF!,#REF!,#REF!,#REF!,#REF!,$C9,$B9,#REF!,#REF!,#REF!)</f>
        <v>#NAME?</v>
      </c>
      <c r="U9" s="63" t="e">
        <f ca="1">_xll.DBGET(#REF!,#REF!,#REF!,#REF!,#REF!,#REF!,$C9,$B9,#REF!,#REF!,#REF!)</f>
        <v>#NAME?</v>
      </c>
    </row>
    <row r="10" spans="1:30" x14ac:dyDescent="0.2">
      <c r="A10" s="58"/>
      <c r="B10" s="59" t="s">
        <v>10</v>
      </c>
      <c r="C10" s="62" t="s">
        <v>9</v>
      </c>
      <c r="D10" s="66" t="e">
        <f ca="1">_xll.DBGET(#REF!,#REF!,#REF!,#REF!,#REF!,#REF!,$C10,$B10,#REF!,#REF!,#REF!)</f>
        <v>#NAME?</v>
      </c>
      <c r="E10" s="64" t="e">
        <f ca="1">_xll.DBGET(#REF!,#REF!,#REF!,#REF!,#REF!,#REF!,$C10,$B10,#REF!,#REF!,#REF!)</f>
        <v>#NAME?</v>
      </c>
      <c r="F10" s="66" t="e">
        <f ca="1">_xll.DBGET(#REF!,#REF!,#REF!,#REF!,#REF!,#REF!,$C10,$B10,#REF!,#REF!,#REF!)</f>
        <v>#NAME?</v>
      </c>
      <c r="G10" s="64" t="e">
        <f ca="1">_xll.DBGET(#REF!,#REF!,#REF!,#REF!,#REF!,#REF!,$C10,$B10,#REF!,#REF!,#REF!)</f>
        <v>#NAME?</v>
      </c>
      <c r="H10" s="66" t="e">
        <f ca="1">_xll.DBGET(#REF!,#REF!,#REF!,#REF!,#REF!,#REF!,$C10,$B10,#REF!,#REF!,#REF!)</f>
        <v>#NAME?</v>
      </c>
      <c r="I10" s="64" t="e">
        <f ca="1">_xll.DBGET(#REF!,#REF!,#REF!,#REF!,#REF!,#REF!,$C10,$B10,#REF!,#REF!,#REF!)</f>
        <v>#NAME?</v>
      </c>
      <c r="J10" s="66" t="e">
        <f ca="1">_xll.DBGET(#REF!,#REF!,#REF!,#REF!,#REF!,#REF!,$C10,$B10,#REF!,#REF!,#REF!)</f>
        <v>#NAME?</v>
      </c>
      <c r="K10" s="64" t="e">
        <f ca="1">_xll.DBGET(#REF!,#REF!,#REF!,#REF!,#REF!,#REF!,$C10,$B10,#REF!,#REF!,#REF!)</f>
        <v>#NAME?</v>
      </c>
      <c r="L10" s="66" t="e">
        <f ca="1">_xll.DBGET(#REF!,#REF!,#REF!,#REF!,#REF!,#REF!,$C10,$B10,#REF!,#REF!,#REF!)</f>
        <v>#NAME?</v>
      </c>
      <c r="M10" s="64" t="e">
        <f ca="1">_xll.DBGET(#REF!,#REF!,#REF!,#REF!,#REF!,#REF!,$C10,$B10,#REF!,#REF!,#REF!)</f>
        <v>#NAME?</v>
      </c>
      <c r="N10" s="66" t="e">
        <f ca="1">_xll.DBGET(#REF!,#REF!,#REF!,#REF!,#REF!,#REF!,$C10,$B10,#REF!,#REF!,#REF!)</f>
        <v>#NAME?</v>
      </c>
      <c r="O10" s="64">
        <f ca="1">IFERROR((_xll.DBGET(#REF!,#REF!,#REF!,#REF!,#REF!,#REF!,$C10,$B10,#REF!,#REF!,#REF!))/N10,0)</f>
        <v>0</v>
      </c>
      <c r="P10" s="66" t="e">
        <f ca="1">_xll.DBGET(#REF!,#REF!,#REF!,#REF!,#REF!,#REF!,$C10,$B10,#REF!,#REF!,#REF!)</f>
        <v>#NAME?</v>
      </c>
      <c r="Q10" s="64">
        <f ca="1">IFERROR((_xll.DBGET(#REF!,#REF!,#REF!,#REF!,#REF!,#REF!,$C10,$B10,#REF!,#REF!,#REF!))/P10,0)</f>
        <v>0</v>
      </c>
      <c r="R10" s="66" t="e">
        <f ca="1">_xll.DBGET(#REF!,#REF!,#REF!,#REF!,#REF!,#REF!,$C10,$B10,#REF!,#REF!,#REF!)</f>
        <v>#NAME?</v>
      </c>
      <c r="S10" s="64">
        <f ca="1">IFERROR((_xll.DBGET(#REF!,#REF!,#REF!,#REF!,#REF!,#REF!,$C10,$B10,#REF!,#REF!,#REF!))/R10,0)</f>
        <v>0</v>
      </c>
      <c r="T10" s="66" t="e">
        <f ca="1">_xll.DBGET(#REF!,#REF!,#REF!,#REF!,#REF!,#REF!,$C10,$B10,#REF!,#REF!,#REF!)</f>
        <v>#NAME?</v>
      </c>
      <c r="U10" s="64" t="e">
        <f ca="1">_xll.DBGET(#REF!,#REF!,#REF!,#REF!,#REF!,#REF!,$C10,$B10,#REF!,#REF!,#REF!)</f>
        <v>#NAME?</v>
      </c>
    </row>
    <row r="11" spans="1:30" x14ac:dyDescent="0.2">
      <c r="A11" s="17" t="s">
        <v>3</v>
      </c>
      <c r="B11" s="18" t="s">
        <v>11</v>
      </c>
      <c r="C11" s="20" t="s">
        <v>7</v>
      </c>
      <c r="D11" s="67" t="e">
        <f ca="1">_xll.DBGET(#REF!,#REF!,#REF!,#REF!,#REF!,#REF!,$C11,$B11,#REF!,#REF!,#REF!)</f>
        <v>#NAME?</v>
      </c>
      <c r="E11" s="7" t="e">
        <f ca="1">_xll.DBGET(#REF!,#REF!,#REF!,#REF!,#REF!,#REF!,$C11,$B11,#REF!,#REF!,#REF!)</f>
        <v>#NAME?</v>
      </c>
      <c r="F11" s="67" t="e">
        <f ca="1">_xll.DBGET(#REF!,#REF!,#REF!,#REF!,#REF!,#REF!,$C11,$B11,#REF!,#REF!,#REF!)</f>
        <v>#NAME?</v>
      </c>
      <c r="G11" s="7" t="e">
        <f ca="1">_xll.DBGET(#REF!,#REF!,#REF!,#REF!,#REF!,#REF!,$C11,$B11,#REF!,#REF!,#REF!)</f>
        <v>#NAME?</v>
      </c>
      <c r="H11" s="67" t="e">
        <f ca="1">_xll.DBGET(#REF!,#REF!,#REF!,#REF!,#REF!,#REF!,$C11,$B11,#REF!,#REF!,#REF!)</f>
        <v>#NAME?</v>
      </c>
      <c r="I11" s="7" t="e">
        <f ca="1">_xll.DBGET(#REF!,#REF!,#REF!,#REF!,#REF!,#REF!,$C11,$B11,#REF!,#REF!,#REF!)</f>
        <v>#NAME?</v>
      </c>
      <c r="J11" s="67" t="e">
        <f ca="1">_xll.DBGET(#REF!,#REF!,#REF!,#REF!,#REF!,#REF!,$C11,$B11,#REF!,#REF!,#REF!)</f>
        <v>#NAME?</v>
      </c>
      <c r="K11" s="7" t="e">
        <f ca="1">_xll.DBGET(#REF!,#REF!,#REF!,#REF!,#REF!,#REF!,$C11,$B11,#REF!,#REF!,#REF!)</f>
        <v>#NAME?</v>
      </c>
      <c r="L11" s="67" t="e">
        <f ca="1">_xll.DBGET(#REF!,#REF!,#REF!,#REF!,#REF!,#REF!,$C11,$B11,#REF!,#REF!,#REF!)</f>
        <v>#NAME?</v>
      </c>
      <c r="M11" s="7" t="e">
        <f ca="1">_xll.DBGET(#REF!,#REF!,#REF!,#REF!,#REF!,#REF!,$C11,$B11,#REF!,#REF!,#REF!)</f>
        <v>#NAME?</v>
      </c>
      <c r="N11" s="67" t="e">
        <f ca="1">_xll.DBGET(#REF!,#REF!,#REF!,#REF!,#REF!,#REF!,$C11,$B11,#REF!,#REF!,#REF!)</f>
        <v>#NAME?</v>
      </c>
      <c r="O11" s="7">
        <f ca="1">IFERROR((_xll.DBGET(#REF!,#REF!,#REF!,#REF!,#REF!,#REF!,$C11,$B11,#REF!,#REF!,#REF!))/N11,0)</f>
        <v>0</v>
      </c>
      <c r="P11" s="67" t="e">
        <f ca="1">_xll.DBGET(#REF!,#REF!,#REF!,#REF!,#REF!,#REF!,$C11,$B11,#REF!,#REF!,#REF!)</f>
        <v>#NAME?</v>
      </c>
      <c r="Q11" s="7">
        <f ca="1">IFERROR((_xll.DBGET(#REF!,#REF!,#REF!,#REF!,#REF!,#REF!,$C11,$B11,#REF!,#REF!,#REF!))/P11,0)</f>
        <v>0</v>
      </c>
      <c r="R11" s="67" t="e">
        <f ca="1">_xll.DBGET(#REF!,#REF!,#REF!,#REF!,#REF!,#REF!,$C11,$B11,#REF!,#REF!,#REF!)</f>
        <v>#NAME?</v>
      </c>
      <c r="S11" s="7">
        <f ca="1">IFERROR((_xll.DBGET(#REF!,#REF!,#REF!,#REF!,#REF!,#REF!,$C11,$B11,#REF!,#REF!,#REF!))/R11,0)</f>
        <v>0</v>
      </c>
      <c r="T11" s="67" t="e">
        <f ca="1">_xll.DBGET(#REF!,#REF!,#REF!,#REF!,#REF!,#REF!,$C11,$B11,#REF!,#REF!,#REF!)</f>
        <v>#NAME?</v>
      </c>
      <c r="U11" s="7" t="e">
        <f ca="1">_xll.DBGET(#REF!,#REF!,#REF!,#REF!,#REF!,#REF!,$C11,$B11,#REF!,#REF!,#REF!)</f>
        <v>#NAME?</v>
      </c>
    </row>
    <row r="12" spans="1:30" x14ac:dyDescent="0.2">
      <c r="A12" s="56"/>
      <c r="B12" s="57" t="s">
        <v>11</v>
      </c>
      <c r="C12" s="61" t="s">
        <v>8</v>
      </c>
      <c r="D12" s="126" t="e">
        <f ca="1">_xll.DBGET(#REF!,#REF!,#REF!,#REF!,#REF!,#REF!,$C12,$B12,#REF!,#REF!,#REF!)</f>
        <v>#NAME?</v>
      </c>
      <c r="E12" s="122" t="e">
        <f ca="1">_xll.DBGET(#REF!,#REF!,#REF!,#REF!,#REF!,#REF!,$C12,$B12,#REF!,#REF!,#REF!)</f>
        <v>#NAME?</v>
      </c>
      <c r="F12" s="126" t="e">
        <f ca="1">_xll.DBGET(#REF!,#REF!,#REF!,#REF!,#REF!,#REF!,$C12,$B12,#REF!,#REF!,#REF!)</f>
        <v>#NAME?</v>
      </c>
      <c r="G12" s="122" t="e">
        <f ca="1">_xll.DBGET(#REF!,#REF!,#REF!,#REF!,#REF!,#REF!,$C12,$B12,#REF!,#REF!,#REF!)</f>
        <v>#NAME?</v>
      </c>
      <c r="H12" s="126" t="e">
        <f ca="1">_xll.DBGET(#REF!,#REF!,#REF!,#REF!,#REF!,#REF!,$C12,$B12,#REF!,#REF!,#REF!)</f>
        <v>#NAME?</v>
      </c>
      <c r="I12" s="122" t="e">
        <f ca="1">_xll.DBGET(#REF!,#REF!,#REF!,#REF!,#REF!,#REF!,$C12,$B12,#REF!,#REF!,#REF!)</f>
        <v>#NAME?</v>
      </c>
      <c r="J12" s="126" t="e">
        <f ca="1">_xll.DBGET(#REF!,#REF!,#REF!,#REF!,#REF!,#REF!,$C12,$B12,#REF!,#REF!,#REF!)</f>
        <v>#NAME?</v>
      </c>
      <c r="K12" s="122" t="e">
        <f ca="1">_xll.DBGET(#REF!,#REF!,#REF!,#REF!,#REF!,#REF!,$C12,$B12,#REF!,#REF!,#REF!)</f>
        <v>#NAME?</v>
      </c>
      <c r="L12" s="126" t="e">
        <f ca="1">_xll.DBGET(#REF!,#REF!,#REF!,#REF!,#REF!,#REF!,$C12,$B12,#REF!,#REF!,#REF!)</f>
        <v>#NAME?</v>
      </c>
      <c r="M12" s="122" t="e">
        <f ca="1">_xll.DBGET(#REF!,#REF!,#REF!,#REF!,#REF!,#REF!,$C12,$B12,#REF!,#REF!,#REF!)</f>
        <v>#NAME?</v>
      </c>
      <c r="N12" s="126" t="e">
        <f ca="1">_xll.DBGET(#REF!,#REF!,#REF!,#REF!,#REF!,#REF!,$C12,$B12,#REF!,#REF!,#REF!)</f>
        <v>#NAME?</v>
      </c>
      <c r="O12" s="122">
        <f ca="1">IFERROR((_xll.DBGET(#REF!,#REF!,#REF!,#REF!,#REF!,#REF!,$C12,$B12,#REF!,#REF!,#REF!))/N12,0)</f>
        <v>0</v>
      </c>
      <c r="P12" s="126" t="e">
        <f ca="1">_xll.DBGET(#REF!,#REF!,#REF!,#REF!,#REF!,#REF!,$C12,$B12,#REF!,#REF!,#REF!)</f>
        <v>#NAME?</v>
      </c>
      <c r="Q12" s="122">
        <f ca="1">IFERROR((_xll.DBGET(#REF!,#REF!,#REF!,#REF!,#REF!,#REF!,$C12,$B12,#REF!,#REF!,#REF!))/P12,0)</f>
        <v>0</v>
      </c>
      <c r="R12" s="126" t="e">
        <f ca="1">_xll.DBGET(#REF!,#REF!,#REF!,#REF!,#REF!,#REF!,$C12,$B12,#REF!,#REF!,#REF!)</f>
        <v>#NAME?</v>
      </c>
      <c r="S12" s="122">
        <f ca="1">IFERROR((_xll.DBGET(#REF!,#REF!,#REF!,#REF!,#REF!,#REF!,$C12,$B12,#REF!,#REF!,#REF!))/R12,0)</f>
        <v>0</v>
      </c>
      <c r="T12" s="126" t="e">
        <f ca="1">_xll.DBGET(#REF!,#REF!,#REF!,#REF!,#REF!,#REF!,$C12,$B12,#REF!,#REF!,#REF!)</f>
        <v>#NAME?</v>
      </c>
      <c r="U12" s="122" t="e">
        <f ca="1">_xll.DBGET(#REF!,#REF!,#REF!,#REF!,#REF!,#REF!,$C12,$B12,#REF!,#REF!,#REF!)</f>
        <v>#NAME?</v>
      </c>
    </row>
    <row r="13" spans="1:30" x14ac:dyDescent="0.2">
      <c r="A13" s="56"/>
      <c r="B13" s="57" t="s">
        <v>11</v>
      </c>
      <c r="C13" s="61" t="s">
        <v>9</v>
      </c>
      <c r="D13" s="126" t="e">
        <f ca="1">_xll.DBGET(#REF!,#REF!,#REF!,#REF!,#REF!,#REF!,$C13,$B13,#REF!,#REF!,#REF!)</f>
        <v>#NAME?</v>
      </c>
      <c r="E13" s="122" t="e">
        <f ca="1">_xll.DBGET(#REF!,#REF!,#REF!,#REF!,#REF!,#REF!,$C13,$B13,#REF!,#REF!,#REF!)</f>
        <v>#NAME?</v>
      </c>
      <c r="F13" s="126" t="e">
        <f ca="1">_xll.DBGET(#REF!,#REF!,#REF!,#REF!,#REF!,#REF!,$C13,$B13,#REF!,#REF!,#REF!)</f>
        <v>#NAME?</v>
      </c>
      <c r="G13" s="122" t="e">
        <f ca="1">_xll.DBGET(#REF!,#REF!,#REF!,#REF!,#REF!,#REF!,$C13,$B13,#REF!,#REF!,#REF!)</f>
        <v>#NAME?</v>
      </c>
      <c r="H13" s="126" t="e">
        <f ca="1">_xll.DBGET(#REF!,#REF!,#REF!,#REF!,#REF!,#REF!,$C13,$B13,#REF!,#REF!,#REF!)</f>
        <v>#NAME?</v>
      </c>
      <c r="I13" s="122" t="e">
        <f ca="1">_xll.DBGET(#REF!,#REF!,#REF!,#REF!,#REF!,#REF!,$C13,$B13,#REF!,#REF!,#REF!)</f>
        <v>#NAME?</v>
      </c>
      <c r="J13" s="126" t="e">
        <f ca="1">_xll.DBGET(#REF!,#REF!,#REF!,#REF!,#REF!,#REF!,$C13,$B13,#REF!,#REF!,#REF!)</f>
        <v>#NAME?</v>
      </c>
      <c r="K13" s="122" t="e">
        <f ca="1">_xll.DBGET(#REF!,#REF!,#REF!,#REF!,#REF!,#REF!,$C13,$B13,#REF!,#REF!,#REF!)</f>
        <v>#NAME?</v>
      </c>
      <c r="L13" s="126" t="e">
        <f ca="1">_xll.DBGET(#REF!,#REF!,#REF!,#REF!,#REF!,#REF!,$C13,$B13,#REF!,#REF!,#REF!)</f>
        <v>#NAME?</v>
      </c>
      <c r="M13" s="122" t="e">
        <f ca="1">_xll.DBGET(#REF!,#REF!,#REF!,#REF!,#REF!,#REF!,$C13,$B13,#REF!,#REF!,#REF!)</f>
        <v>#NAME?</v>
      </c>
      <c r="N13" s="126" t="e">
        <f ca="1">_xll.DBGET(#REF!,#REF!,#REF!,#REF!,#REF!,#REF!,$C13,$B13,#REF!,#REF!,#REF!)</f>
        <v>#NAME?</v>
      </c>
      <c r="O13" s="122">
        <f ca="1">IFERROR((_xll.DBGET(#REF!,#REF!,#REF!,#REF!,#REF!,#REF!,$C13,$B13,#REF!,#REF!,#REF!))/N13,0)</f>
        <v>0</v>
      </c>
      <c r="P13" s="126" t="e">
        <f ca="1">_xll.DBGET(#REF!,#REF!,#REF!,#REF!,#REF!,#REF!,$C13,$B13,#REF!,#REF!,#REF!)</f>
        <v>#NAME?</v>
      </c>
      <c r="Q13" s="122">
        <f ca="1">IFERROR((_xll.DBGET(#REF!,#REF!,#REF!,#REF!,#REF!,#REF!,$C13,$B13,#REF!,#REF!,#REF!))/P13,0)</f>
        <v>0</v>
      </c>
      <c r="R13" s="126" t="e">
        <f ca="1">_xll.DBGET(#REF!,#REF!,#REF!,#REF!,#REF!,#REF!,$C13,$B13,#REF!,#REF!,#REF!)</f>
        <v>#NAME?</v>
      </c>
      <c r="S13" s="122">
        <f ca="1">IFERROR((_xll.DBGET(#REF!,#REF!,#REF!,#REF!,#REF!,#REF!,$C13,$B13,#REF!,#REF!,#REF!))/R13,0)</f>
        <v>0</v>
      </c>
      <c r="T13" s="126" t="e">
        <f ca="1">_xll.DBGET(#REF!,#REF!,#REF!,#REF!,#REF!,#REF!,$C13,$B13,#REF!,#REF!,#REF!)</f>
        <v>#NAME?</v>
      </c>
      <c r="U13" s="122" t="e">
        <f ca="1">_xll.DBGET(#REF!,#REF!,#REF!,#REF!,#REF!,#REF!,$C13,$B13,#REF!,#REF!,#REF!)</f>
        <v>#NAME?</v>
      </c>
    </row>
    <row r="14" spans="1:30" x14ac:dyDescent="0.2">
      <c r="A14" s="15" t="s">
        <v>4</v>
      </c>
      <c r="B14" s="16" t="s">
        <v>12</v>
      </c>
      <c r="C14" s="19" t="s">
        <v>7</v>
      </c>
      <c r="D14" s="125" t="e">
        <f ca="1">_xll.DBGET(#REF!,#REF!,#REF!,#REF!,#REF!,#REF!,$C14,$B14,#REF!,#REF!,#REF!)</f>
        <v>#NAME?</v>
      </c>
      <c r="E14" s="124" t="e">
        <f ca="1">_xll.DBGET(#REF!,#REF!,#REF!,#REF!,#REF!,#REF!,$C14,$B14,#REF!,#REF!,#REF!)</f>
        <v>#NAME?</v>
      </c>
      <c r="F14" s="125" t="e">
        <f ca="1">_xll.DBGET(#REF!,#REF!,#REF!,#REF!,#REF!,#REF!,$C14,$B14,#REF!,#REF!,#REF!)</f>
        <v>#NAME?</v>
      </c>
      <c r="G14" s="124" t="e">
        <f ca="1">_xll.DBGET(#REF!,#REF!,#REF!,#REF!,#REF!,#REF!,$C14,$B14,#REF!,#REF!,#REF!)</f>
        <v>#NAME?</v>
      </c>
      <c r="H14" s="125" t="e">
        <f ca="1">_xll.DBGET(#REF!,#REF!,#REF!,#REF!,#REF!,#REF!,$C14,$B14,#REF!,#REF!,#REF!)</f>
        <v>#NAME?</v>
      </c>
      <c r="I14" s="124" t="e">
        <f ca="1">_xll.DBGET(#REF!,#REF!,#REF!,#REF!,#REF!,#REF!,$C14,$B14,#REF!,#REF!,#REF!)</f>
        <v>#NAME?</v>
      </c>
      <c r="J14" s="125" t="e">
        <f ca="1">_xll.DBGET(#REF!,#REF!,#REF!,#REF!,#REF!,#REF!,$C14,$B14,#REF!,#REF!,#REF!)</f>
        <v>#NAME?</v>
      </c>
      <c r="K14" s="124" t="e">
        <f ca="1">_xll.DBGET(#REF!,#REF!,#REF!,#REF!,#REF!,#REF!,$C14,$B14,#REF!,#REF!,#REF!)</f>
        <v>#NAME?</v>
      </c>
      <c r="L14" s="125" t="e">
        <f ca="1">_xll.DBGET(#REF!,#REF!,#REF!,#REF!,#REF!,#REF!,$C14,$B14,#REF!,#REF!,#REF!)</f>
        <v>#NAME?</v>
      </c>
      <c r="M14" s="124" t="e">
        <f ca="1">_xll.DBGET(#REF!,#REF!,#REF!,#REF!,#REF!,#REF!,$C14,$B14,#REF!,#REF!,#REF!)</f>
        <v>#NAME?</v>
      </c>
      <c r="N14" s="125" t="e">
        <f ca="1">_xll.DBGET(#REF!,#REF!,#REF!,#REF!,#REF!,#REF!,$C14,$B14,#REF!,#REF!,#REF!)</f>
        <v>#NAME?</v>
      </c>
      <c r="O14" s="124">
        <f ca="1">IFERROR((_xll.DBGET(#REF!,#REF!,#REF!,#REF!,#REF!,#REF!,$C14,$B14,#REF!,#REF!,#REF!))/N14,0)</f>
        <v>0</v>
      </c>
      <c r="P14" s="125" t="e">
        <f ca="1">_xll.DBGET(#REF!,#REF!,#REF!,#REF!,#REF!,#REF!,$C14,$B14,#REF!,#REF!,#REF!)</f>
        <v>#NAME?</v>
      </c>
      <c r="Q14" s="124">
        <f ca="1">IFERROR((_xll.DBGET(#REF!,#REF!,#REF!,#REF!,#REF!,#REF!,$C14,$B14,#REF!,#REF!,#REF!))/P14,0)</f>
        <v>0</v>
      </c>
      <c r="R14" s="125" t="e">
        <f ca="1">_xll.DBGET(#REF!,#REF!,#REF!,#REF!,#REF!,#REF!,$C14,$B14,#REF!,#REF!,#REF!)</f>
        <v>#NAME?</v>
      </c>
      <c r="S14" s="124">
        <f ca="1">IFERROR((_xll.DBGET(#REF!,#REF!,#REF!,#REF!,#REF!,#REF!,$C14,$B14,#REF!,#REF!,#REF!))/R14,0)</f>
        <v>0</v>
      </c>
      <c r="T14" s="125" t="e">
        <f ca="1">_xll.DBGET(#REF!,#REF!,#REF!,#REF!,#REF!,#REF!,$C14,$B14,#REF!,#REF!,#REF!)</f>
        <v>#NAME?</v>
      </c>
      <c r="U14" s="124" t="e">
        <f ca="1">_xll.DBGET(#REF!,#REF!,#REF!,#REF!,#REF!,#REF!,$C14,$B14,#REF!,#REF!,#REF!)</f>
        <v>#NAME?</v>
      </c>
    </row>
    <row r="15" spans="1:30" x14ac:dyDescent="0.2">
      <c r="A15" s="56"/>
      <c r="B15" s="57" t="s">
        <v>12</v>
      </c>
      <c r="C15" s="61" t="s">
        <v>8</v>
      </c>
      <c r="D15" s="126" t="e">
        <f ca="1">_xll.DBGET(#REF!,#REF!,#REF!,#REF!,#REF!,#REF!,$C15,$B15,#REF!,#REF!,#REF!)</f>
        <v>#NAME?</v>
      </c>
      <c r="E15" s="122" t="e">
        <f ca="1">_xll.DBGET(#REF!,#REF!,#REF!,#REF!,#REF!,#REF!,$C15,$B15,#REF!,#REF!,#REF!)</f>
        <v>#NAME?</v>
      </c>
      <c r="F15" s="126" t="e">
        <f ca="1">_xll.DBGET(#REF!,#REF!,#REF!,#REF!,#REF!,#REF!,$C15,$B15,#REF!,#REF!,#REF!)</f>
        <v>#NAME?</v>
      </c>
      <c r="G15" s="122" t="e">
        <f ca="1">_xll.DBGET(#REF!,#REF!,#REF!,#REF!,#REF!,#REF!,$C15,$B15,#REF!,#REF!,#REF!)</f>
        <v>#NAME?</v>
      </c>
      <c r="H15" s="126" t="e">
        <f ca="1">_xll.DBGET(#REF!,#REF!,#REF!,#REF!,#REF!,#REF!,$C15,$B15,#REF!,#REF!,#REF!)</f>
        <v>#NAME?</v>
      </c>
      <c r="I15" s="122" t="e">
        <f ca="1">_xll.DBGET(#REF!,#REF!,#REF!,#REF!,#REF!,#REF!,$C15,$B15,#REF!,#REF!,#REF!)</f>
        <v>#NAME?</v>
      </c>
      <c r="J15" s="126" t="e">
        <f ca="1">_xll.DBGET(#REF!,#REF!,#REF!,#REF!,#REF!,#REF!,$C15,$B15,#REF!,#REF!,#REF!)</f>
        <v>#NAME?</v>
      </c>
      <c r="K15" s="122" t="e">
        <f ca="1">_xll.DBGET(#REF!,#REF!,#REF!,#REF!,#REF!,#REF!,$C15,$B15,#REF!,#REF!,#REF!)</f>
        <v>#NAME?</v>
      </c>
      <c r="L15" s="126" t="e">
        <f ca="1">_xll.DBGET(#REF!,#REF!,#REF!,#REF!,#REF!,#REF!,$C15,$B15,#REF!,#REF!,#REF!)</f>
        <v>#NAME?</v>
      </c>
      <c r="M15" s="122" t="e">
        <f ca="1">_xll.DBGET(#REF!,#REF!,#REF!,#REF!,#REF!,#REF!,$C15,$B15,#REF!,#REF!,#REF!)</f>
        <v>#NAME?</v>
      </c>
      <c r="N15" s="126" t="e">
        <f ca="1">_xll.DBGET(#REF!,#REF!,#REF!,#REF!,#REF!,#REF!,$C15,$B15,#REF!,#REF!,#REF!)</f>
        <v>#NAME?</v>
      </c>
      <c r="O15" s="122">
        <f ca="1">IFERROR((_xll.DBGET(#REF!,#REF!,#REF!,#REF!,#REF!,#REF!,$C15,$B15,#REF!,#REF!,#REF!))/N15,0)</f>
        <v>0</v>
      </c>
      <c r="P15" s="126" t="e">
        <f ca="1">_xll.DBGET(#REF!,#REF!,#REF!,#REF!,#REF!,#REF!,$C15,$B15,#REF!,#REF!,#REF!)</f>
        <v>#NAME?</v>
      </c>
      <c r="Q15" s="122">
        <f ca="1">IFERROR((_xll.DBGET(#REF!,#REF!,#REF!,#REF!,#REF!,#REF!,$C15,$B15,#REF!,#REF!,#REF!))/P15,0)</f>
        <v>0</v>
      </c>
      <c r="R15" s="126" t="e">
        <f ca="1">_xll.DBGET(#REF!,#REF!,#REF!,#REF!,#REF!,#REF!,$C15,$B15,#REF!,#REF!,#REF!)</f>
        <v>#NAME?</v>
      </c>
      <c r="S15" s="122">
        <f ca="1">IFERROR((_xll.DBGET(#REF!,#REF!,#REF!,#REF!,#REF!,#REF!,$C15,$B15,#REF!,#REF!,#REF!))/R15,0)</f>
        <v>0</v>
      </c>
      <c r="T15" s="126" t="e">
        <f ca="1">_xll.DBGET(#REF!,#REF!,#REF!,#REF!,#REF!,#REF!,$C15,$B15,#REF!,#REF!,#REF!)</f>
        <v>#NAME?</v>
      </c>
      <c r="U15" s="122" t="e">
        <f ca="1">_xll.DBGET(#REF!,#REF!,#REF!,#REF!,#REF!,#REF!,$C15,$B15,#REF!,#REF!,#REF!)</f>
        <v>#NAME?</v>
      </c>
    </row>
    <row r="16" spans="1:30" x14ac:dyDescent="0.2">
      <c r="A16" s="56"/>
      <c r="B16" s="57" t="s">
        <v>12</v>
      </c>
      <c r="C16" s="61" t="s">
        <v>9</v>
      </c>
      <c r="D16" s="126" t="e">
        <f ca="1">_xll.DBGET(#REF!,#REF!,#REF!,#REF!,#REF!,#REF!,$C16,$B16,#REF!,#REF!,#REF!)</f>
        <v>#NAME?</v>
      </c>
      <c r="E16" s="122" t="e">
        <f ca="1">_xll.DBGET(#REF!,#REF!,#REF!,#REF!,#REF!,#REF!,$C16,$B16,#REF!,#REF!,#REF!)</f>
        <v>#NAME?</v>
      </c>
      <c r="F16" s="126" t="e">
        <f ca="1">_xll.DBGET(#REF!,#REF!,#REF!,#REF!,#REF!,#REF!,$C16,$B16,#REF!,#REF!,#REF!)</f>
        <v>#NAME?</v>
      </c>
      <c r="G16" s="122" t="e">
        <f ca="1">_xll.DBGET(#REF!,#REF!,#REF!,#REF!,#REF!,#REF!,$C16,$B16,#REF!,#REF!,#REF!)</f>
        <v>#NAME?</v>
      </c>
      <c r="H16" s="126" t="e">
        <f ca="1">_xll.DBGET(#REF!,#REF!,#REF!,#REF!,#REF!,#REF!,$C16,$B16,#REF!,#REF!,#REF!)</f>
        <v>#NAME?</v>
      </c>
      <c r="I16" s="122" t="e">
        <f ca="1">_xll.DBGET(#REF!,#REF!,#REF!,#REF!,#REF!,#REF!,$C16,$B16,#REF!,#REF!,#REF!)</f>
        <v>#NAME?</v>
      </c>
      <c r="J16" s="126" t="e">
        <f ca="1">_xll.DBGET(#REF!,#REF!,#REF!,#REF!,#REF!,#REF!,$C16,$B16,#REF!,#REF!,#REF!)</f>
        <v>#NAME?</v>
      </c>
      <c r="K16" s="122" t="e">
        <f ca="1">_xll.DBGET(#REF!,#REF!,#REF!,#REF!,#REF!,#REF!,$C16,$B16,#REF!,#REF!,#REF!)</f>
        <v>#NAME?</v>
      </c>
      <c r="L16" s="126" t="e">
        <f ca="1">_xll.DBGET(#REF!,#REF!,#REF!,#REF!,#REF!,#REF!,$C16,$B16,#REF!,#REF!,#REF!)</f>
        <v>#NAME?</v>
      </c>
      <c r="M16" s="122" t="e">
        <f ca="1">_xll.DBGET(#REF!,#REF!,#REF!,#REF!,#REF!,#REF!,$C16,$B16,#REF!,#REF!,#REF!)</f>
        <v>#NAME?</v>
      </c>
      <c r="N16" s="126" t="e">
        <f ca="1">_xll.DBGET(#REF!,#REF!,#REF!,#REF!,#REF!,#REF!,$C16,$B16,#REF!,#REF!,#REF!)</f>
        <v>#NAME?</v>
      </c>
      <c r="O16" s="122">
        <f ca="1">IFERROR((_xll.DBGET(#REF!,#REF!,#REF!,#REF!,#REF!,#REF!,$C16,$B16,#REF!,#REF!,#REF!))/N16,0)</f>
        <v>0</v>
      </c>
      <c r="P16" s="126" t="e">
        <f ca="1">_xll.DBGET(#REF!,#REF!,#REF!,#REF!,#REF!,#REF!,$C16,$B16,#REF!,#REF!,#REF!)</f>
        <v>#NAME?</v>
      </c>
      <c r="Q16" s="122">
        <f ca="1">IFERROR((_xll.DBGET(#REF!,#REF!,#REF!,#REF!,#REF!,#REF!,$C16,$B16,#REF!,#REF!,#REF!))/P16,0)</f>
        <v>0</v>
      </c>
      <c r="R16" s="126" t="e">
        <f ca="1">_xll.DBGET(#REF!,#REF!,#REF!,#REF!,#REF!,#REF!,$C16,$B16,#REF!,#REF!,#REF!)</f>
        <v>#NAME?</v>
      </c>
      <c r="S16" s="122">
        <f ca="1">IFERROR((_xll.DBGET(#REF!,#REF!,#REF!,#REF!,#REF!,#REF!,$C16,$B16,#REF!,#REF!,#REF!))/R16,0)</f>
        <v>0</v>
      </c>
      <c r="T16" s="126" t="e">
        <f ca="1">_xll.DBGET(#REF!,#REF!,#REF!,#REF!,#REF!,#REF!,$C16,$B16,#REF!,#REF!,#REF!)</f>
        <v>#NAME?</v>
      </c>
      <c r="U16" s="122" t="e">
        <f ca="1">_xll.DBGET(#REF!,#REF!,#REF!,#REF!,#REF!,#REF!,$C16,$B16,#REF!,#REF!,#REF!)</f>
        <v>#NAME?</v>
      </c>
    </row>
    <row r="17" spans="1:21" x14ac:dyDescent="0.2">
      <c r="A17" s="15" t="s">
        <v>5</v>
      </c>
      <c r="B17" s="16" t="s">
        <v>13</v>
      </c>
      <c r="C17" s="19" t="s">
        <v>7</v>
      </c>
      <c r="D17" s="125" t="e">
        <f ca="1">_xll.DBGET(#REF!,#REF!,#REF!,#REF!,#REF!,#REF!,$C17,$B17,#REF!,#REF!,#REF!)</f>
        <v>#NAME?</v>
      </c>
      <c r="E17" s="124" t="e">
        <f ca="1">_xll.DBGET(#REF!,#REF!,#REF!,#REF!,#REF!,#REF!,$C17,$B17,#REF!,#REF!,#REF!)</f>
        <v>#NAME?</v>
      </c>
      <c r="F17" s="125" t="e">
        <f ca="1">_xll.DBGET(#REF!,#REF!,#REF!,#REF!,#REF!,#REF!,$C17,$B17,#REF!,#REF!,#REF!)</f>
        <v>#NAME?</v>
      </c>
      <c r="G17" s="124" t="e">
        <f ca="1">_xll.DBGET(#REF!,#REF!,#REF!,#REF!,#REF!,#REF!,$C17,$B17,#REF!,#REF!,#REF!)</f>
        <v>#NAME?</v>
      </c>
      <c r="H17" s="125" t="e">
        <f ca="1">_xll.DBGET(#REF!,#REF!,#REF!,#REF!,#REF!,#REF!,$C17,$B17,#REF!,#REF!,#REF!)</f>
        <v>#NAME?</v>
      </c>
      <c r="I17" s="124" t="e">
        <f ca="1">_xll.DBGET(#REF!,#REF!,#REF!,#REF!,#REF!,#REF!,$C17,$B17,#REF!,#REF!,#REF!)</f>
        <v>#NAME?</v>
      </c>
      <c r="J17" s="125" t="e">
        <f ca="1">_xll.DBGET(#REF!,#REF!,#REF!,#REF!,#REF!,#REF!,$C17,$B17,#REF!,#REF!,#REF!)</f>
        <v>#NAME?</v>
      </c>
      <c r="K17" s="124" t="e">
        <f ca="1">_xll.DBGET(#REF!,#REF!,#REF!,#REF!,#REF!,#REF!,$C17,$B17,#REF!,#REF!,#REF!)</f>
        <v>#NAME?</v>
      </c>
      <c r="L17" s="125" t="e">
        <f ca="1">_xll.DBGET(#REF!,#REF!,#REF!,#REF!,#REF!,#REF!,$C17,$B17,#REF!,#REF!,#REF!)</f>
        <v>#NAME?</v>
      </c>
      <c r="M17" s="124" t="e">
        <f ca="1">_xll.DBGET(#REF!,#REF!,#REF!,#REF!,#REF!,#REF!,$C17,$B17,#REF!,#REF!,#REF!)</f>
        <v>#NAME?</v>
      </c>
      <c r="N17" s="125" t="e">
        <f ca="1">_xll.DBGET(#REF!,#REF!,#REF!,#REF!,#REF!,#REF!,$C17,$B17,#REF!,#REF!,#REF!)</f>
        <v>#NAME?</v>
      </c>
      <c r="O17" s="124">
        <f ca="1">IFERROR((_xll.DBGET(#REF!,#REF!,#REF!,#REF!,#REF!,#REF!,$C17,$B17,#REF!,#REF!,#REF!))/N17,0)</f>
        <v>0</v>
      </c>
      <c r="P17" s="125" t="e">
        <f ca="1">_xll.DBGET(#REF!,#REF!,#REF!,#REF!,#REF!,#REF!,$C17,$B17,#REF!,#REF!,#REF!)</f>
        <v>#NAME?</v>
      </c>
      <c r="Q17" s="124">
        <f ca="1">IFERROR((_xll.DBGET(#REF!,#REF!,#REF!,#REF!,#REF!,#REF!,$C17,$B17,#REF!,#REF!,#REF!))/P17,0)</f>
        <v>0</v>
      </c>
      <c r="R17" s="125" t="e">
        <f ca="1">_xll.DBGET(#REF!,#REF!,#REF!,#REF!,#REF!,#REF!,$C17,$B17,#REF!,#REF!,#REF!)</f>
        <v>#NAME?</v>
      </c>
      <c r="S17" s="124">
        <f ca="1">IFERROR((_xll.DBGET(#REF!,#REF!,#REF!,#REF!,#REF!,#REF!,$C17,$B17,#REF!,#REF!,#REF!))/R17,0)</f>
        <v>0</v>
      </c>
      <c r="T17" s="125" t="e">
        <f ca="1">_xll.DBGET(#REF!,#REF!,#REF!,#REF!,#REF!,#REF!,$C17,$B17,#REF!,#REF!,#REF!)</f>
        <v>#NAME?</v>
      </c>
      <c r="U17" s="124" t="e">
        <f ca="1">_xll.DBGET(#REF!,#REF!,#REF!,#REF!,#REF!,#REF!,$C17,$B17,#REF!,#REF!,#REF!)</f>
        <v>#NAME?</v>
      </c>
    </row>
    <row r="18" spans="1:21" x14ac:dyDescent="0.2">
      <c r="A18" s="56"/>
      <c r="B18" s="57" t="s">
        <v>13</v>
      </c>
      <c r="C18" s="61" t="s">
        <v>8</v>
      </c>
      <c r="D18" s="126" t="e">
        <f ca="1">_xll.DBGET(#REF!,#REF!,#REF!,#REF!,#REF!,#REF!,$C18,$B18,#REF!,#REF!,#REF!)</f>
        <v>#NAME?</v>
      </c>
      <c r="E18" s="122" t="e">
        <f ca="1">_xll.DBGET(#REF!,#REF!,#REF!,#REF!,#REF!,#REF!,$C18,$B18,#REF!,#REF!,#REF!)</f>
        <v>#NAME?</v>
      </c>
      <c r="F18" s="126" t="e">
        <f ca="1">_xll.DBGET(#REF!,#REF!,#REF!,#REF!,#REF!,#REF!,$C18,$B18,#REF!,#REF!,#REF!)</f>
        <v>#NAME?</v>
      </c>
      <c r="G18" s="122" t="e">
        <f ca="1">_xll.DBGET(#REF!,#REF!,#REF!,#REF!,#REF!,#REF!,$C18,$B18,#REF!,#REF!,#REF!)</f>
        <v>#NAME?</v>
      </c>
      <c r="H18" s="126" t="e">
        <f ca="1">_xll.DBGET(#REF!,#REF!,#REF!,#REF!,#REF!,#REF!,$C18,$B18,#REF!,#REF!,#REF!)</f>
        <v>#NAME?</v>
      </c>
      <c r="I18" s="122" t="e">
        <f ca="1">_xll.DBGET(#REF!,#REF!,#REF!,#REF!,#REF!,#REF!,$C18,$B18,#REF!,#REF!,#REF!)</f>
        <v>#NAME?</v>
      </c>
      <c r="J18" s="126" t="e">
        <f ca="1">_xll.DBGET(#REF!,#REF!,#REF!,#REF!,#REF!,#REF!,$C18,$B18,#REF!,#REF!,#REF!)</f>
        <v>#NAME?</v>
      </c>
      <c r="K18" s="122" t="e">
        <f ca="1">_xll.DBGET(#REF!,#REF!,#REF!,#REF!,#REF!,#REF!,$C18,$B18,#REF!,#REF!,#REF!)</f>
        <v>#NAME?</v>
      </c>
      <c r="L18" s="126" t="e">
        <f ca="1">_xll.DBGET(#REF!,#REF!,#REF!,#REF!,#REF!,#REF!,$C18,$B18,#REF!,#REF!,#REF!)</f>
        <v>#NAME?</v>
      </c>
      <c r="M18" s="122" t="e">
        <f ca="1">_xll.DBGET(#REF!,#REF!,#REF!,#REF!,#REF!,#REF!,$C18,$B18,#REF!,#REF!,#REF!)</f>
        <v>#NAME?</v>
      </c>
      <c r="N18" s="126" t="e">
        <f ca="1">_xll.DBGET(#REF!,#REF!,#REF!,#REF!,#REF!,#REF!,$C18,$B18,#REF!,#REF!,#REF!)</f>
        <v>#NAME?</v>
      </c>
      <c r="O18" s="122">
        <f ca="1">IFERROR((_xll.DBGET(#REF!,#REF!,#REF!,#REF!,#REF!,#REF!,$C18,$B18,#REF!,#REF!,#REF!))/N18,0)</f>
        <v>0</v>
      </c>
      <c r="P18" s="126" t="e">
        <f ca="1">_xll.DBGET(#REF!,#REF!,#REF!,#REF!,#REF!,#REF!,$C18,$B18,#REF!,#REF!,#REF!)</f>
        <v>#NAME?</v>
      </c>
      <c r="Q18" s="122">
        <f ca="1">IFERROR((_xll.DBGET(#REF!,#REF!,#REF!,#REF!,#REF!,#REF!,$C18,$B18,#REF!,#REF!,#REF!))/P18,0)</f>
        <v>0</v>
      </c>
      <c r="R18" s="126" t="e">
        <f ca="1">_xll.DBGET(#REF!,#REF!,#REF!,#REF!,#REF!,#REF!,$C18,$B18,#REF!,#REF!,#REF!)</f>
        <v>#NAME?</v>
      </c>
      <c r="S18" s="122">
        <f ca="1">IFERROR((_xll.DBGET(#REF!,#REF!,#REF!,#REF!,#REF!,#REF!,$C18,$B18,#REF!,#REF!,#REF!))/R18,0)</f>
        <v>0</v>
      </c>
      <c r="T18" s="126" t="e">
        <f ca="1">_xll.DBGET(#REF!,#REF!,#REF!,#REF!,#REF!,#REF!,$C18,$B18,#REF!,#REF!,#REF!)</f>
        <v>#NAME?</v>
      </c>
      <c r="U18" s="122" t="e">
        <f ca="1">_xll.DBGET(#REF!,#REF!,#REF!,#REF!,#REF!,#REF!,$C18,$B18,#REF!,#REF!,#REF!)</f>
        <v>#NAME?</v>
      </c>
    </row>
    <row r="19" spans="1:21" x14ac:dyDescent="0.2">
      <c r="A19" s="56"/>
      <c r="B19" s="57" t="s">
        <v>13</v>
      </c>
      <c r="C19" s="61" t="s">
        <v>9</v>
      </c>
      <c r="D19" s="126" t="e">
        <f ca="1">_xll.DBGET(#REF!,#REF!,#REF!,#REF!,#REF!,#REF!,$C19,$B19,#REF!,#REF!,#REF!)</f>
        <v>#NAME?</v>
      </c>
      <c r="E19" s="122" t="e">
        <f ca="1">_xll.DBGET(#REF!,#REF!,#REF!,#REF!,#REF!,#REF!,$C19,$B19,#REF!,#REF!,#REF!)</f>
        <v>#NAME?</v>
      </c>
      <c r="F19" s="126" t="e">
        <f ca="1">_xll.DBGET(#REF!,#REF!,#REF!,#REF!,#REF!,#REF!,$C19,$B19,#REF!,#REF!,#REF!)</f>
        <v>#NAME?</v>
      </c>
      <c r="G19" s="122" t="e">
        <f ca="1">_xll.DBGET(#REF!,#REF!,#REF!,#REF!,#REF!,#REF!,$C19,$B19,#REF!,#REF!,#REF!)</f>
        <v>#NAME?</v>
      </c>
      <c r="H19" s="126" t="e">
        <f ca="1">_xll.DBGET(#REF!,#REF!,#REF!,#REF!,#REF!,#REF!,$C19,$B19,#REF!,#REF!,#REF!)</f>
        <v>#NAME?</v>
      </c>
      <c r="I19" s="122" t="e">
        <f ca="1">_xll.DBGET(#REF!,#REF!,#REF!,#REF!,#REF!,#REF!,$C19,$B19,#REF!,#REF!,#REF!)</f>
        <v>#NAME?</v>
      </c>
      <c r="J19" s="126" t="e">
        <f ca="1">_xll.DBGET(#REF!,#REF!,#REF!,#REF!,#REF!,#REF!,$C19,$B19,#REF!,#REF!,#REF!)</f>
        <v>#NAME?</v>
      </c>
      <c r="K19" s="122" t="e">
        <f ca="1">_xll.DBGET(#REF!,#REF!,#REF!,#REF!,#REF!,#REF!,$C19,$B19,#REF!,#REF!,#REF!)</f>
        <v>#NAME?</v>
      </c>
      <c r="L19" s="126" t="e">
        <f ca="1">_xll.DBGET(#REF!,#REF!,#REF!,#REF!,#REF!,#REF!,$C19,$B19,#REF!,#REF!,#REF!)</f>
        <v>#NAME?</v>
      </c>
      <c r="M19" s="122" t="e">
        <f ca="1">_xll.DBGET(#REF!,#REF!,#REF!,#REF!,#REF!,#REF!,$C19,$B19,#REF!,#REF!,#REF!)</f>
        <v>#NAME?</v>
      </c>
      <c r="N19" s="126" t="e">
        <f ca="1">_xll.DBGET(#REF!,#REF!,#REF!,#REF!,#REF!,#REF!,$C19,$B19,#REF!,#REF!,#REF!)</f>
        <v>#NAME?</v>
      </c>
      <c r="O19" s="122">
        <f ca="1">IFERROR((_xll.DBGET(#REF!,#REF!,#REF!,#REF!,#REF!,#REF!,$C19,$B19,#REF!,#REF!,#REF!))/N19,0)</f>
        <v>0</v>
      </c>
      <c r="P19" s="126" t="e">
        <f ca="1">_xll.DBGET(#REF!,#REF!,#REF!,#REF!,#REF!,#REF!,$C19,$B19,#REF!,#REF!,#REF!)</f>
        <v>#NAME?</v>
      </c>
      <c r="Q19" s="122">
        <f ca="1">IFERROR((_xll.DBGET(#REF!,#REF!,#REF!,#REF!,#REF!,#REF!,$C19,$B19,#REF!,#REF!,#REF!))/P19,0)</f>
        <v>0</v>
      </c>
      <c r="R19" s="126" t="e">
        <f ca="1">_xll.DBGET(#REF!,#REF!,#REF!,#REF!,#REF!,#REF!,$C19,$B19,#REF!,#REF!,#REF!)</f>
        <v>#NAME?</v>
      </c>
      <c r="S19" s="122">
        <f ca="1">IFERROR((_xll.DBGET(#REF!,#REF!,#REF!,#REF!,#REF!,#REF!,$C19,$B19,#REF!,#REF!,#REF!))/R19,0)</f>
        <v>0</v>
      </c>
      <c r="T19" s="126" t="e">
        <f ca="1">_xll.DBGET(#REF!,#REF!,#REF!,#REF!,#REF!,#REF!,$C19,$B19,#REF!,#REF!,#REF!)</f>
        <v>#NAME?</v>
      </c>
      <c r="U19" s="122" t="e">
        <f ca="1">_xll.DBGET(#REF!,#REF!,#REF!,#REF!,#REF!,#REF!,$C19,$B19,#REF!,#REF!,#REF!)</f>
        <v>#NAME?</v>
      </c>
    </row>
    <row r="20" spans="1:21" ht="7.5" customHeight="1" x14ac:dyDescent="0.2"/>
    <row r="21" spans="1:21" ht="19" x14ac:dyDescent="0.35">
      <c r="A21" s="177" t="s">
        <v>66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</row>
    <row r="22" spans="1:21" x14ac:dyDescent="0.2">
      <c r="A22" s="9" t="s">
        <v>64</v>
      </c>
      <c r="B22" s="21" t="s">
        <v>65</v>
      </c>
      <c r="C22" s="2" t="s">
        <v>7</v>
      </c>
      <c r="D22" s="68" t="e">
        <f t="shared" ref="D22:U22" ca="1" si="0">SUM(D23,D26,D29,D32,D35)</f>
        <v>#NAME?</v>
      </c>
      <c r="E22" s="23" t="e">
        <f t="shared" ca="1" si="0"/>
        <v>#NAME?</v>
      </c>
      <c r="F22" s="68" t="e">
        <f t="shared" ca="1" si="0"/>
        <v>#NAME?</v>
      </c>
      <c r="G22" s="23" t="e">
        <f t="shared" ca="1" si="0"/>
        <v>#NAME?</v>
      </c>
      <c r="H22" s="68" t="e">
        <f t="shared" ca="1" si="0"/>
        <v>#NAME?</v>
      </c>
      <c r="I22" s="23" t="e">
        <f t="shared" ca="1" si="0"/>
        <v>#NAME?</v>
      </c>
      <c r="J22" s="68" t="e">
        <f t="shared" ca="1" si="0"/>
        <v>#NAME?</v>
      </c>
      <c r="K22" s="23" t="e">
        <f t="shared" ca="1" si="0"/>
        <v>#NAME?</v>
      </c>
      <c r="L22" s="68" t="e">
        <f t="shared" ca="1" si="0"/>
        <v>#NAME?</v>
      </c>
      <c r="M22" s="23" t="e">
        <f t="shared" ca="1" si="0"/>
        <v>#NAME?</v>
      </c>
      <c r="N22" s="68" t="e">
        <f t="shared" ca="1" si="0"/>
        <v>#NAME?</v>
      </c>
      <c r="O22" s="23" t="e">
        <f t="shared" ca="1" si="0"/>
        <v>#NAME?</v>
      </c>
      <c r="P22" s="68" t="e">
        <f t="shared" ca="1" si="0"/>
        <v>#NAME?</v>
      </c>
      <c r="Q22" s="23" t="e">
        <f t="shared" ca="1" si="0"/>
        <v>#NAME?</v>
      </c>
      <c r="R22" s="68" t="e">
        <f t="shared" ca="1" si="0"/>
        <v>#NAME?</v>
      </c>
      <c r="S22" s="23" t="e">
        <f t="shared" ca="1" si="0"/>
        <v>#NAME?</v>
      </c>
      <c r="T22" s="68" t="e">
        <f t="shared" ca="1" si="0"/>
        <v>#NAME?</v>
      </c>
      <c r="U22" s="23" t="e">
        <f t="shared" ca="1" si="0"/>
        <v>#NAME?</v>
      </c>
    </row>
    <row r="23" spans="1:21" x14ac:dyDescent="0.2">
      <c r="A23" s="15" t="s">
        <v>1</v>
      </c>
      <c r="B23" s="16" t="s">
        <v>6</v>
      </c>
      <c r="C23" s="19" t="s">
        <v>7</v>
      </c>
      <c r="D23" s="69" t="e">
        <f t="shared" ref="D23:T37" ca="1" si="1">D5/D$4</f>
        <v>#NAME?</v>
      </c>
      <c r="E23" s="24" t="e">
        <f ca="1">(D5*E5)/(D$4*E$4)</f>
        <v>#NAME?</v>
      </c>
      <c r="F23" s="69" t="e">
        <f t="shared" ca="1" si="1"/>
        <v>#NAME?</v>
      </c>
      <c r="G23" s="24" t="e">
        <f ca="1">(F5*G5)/(F$4*G$4)</f>
        <v>#NAME?</v>
      </c>
      <c r="H23" s="69" t="e">
        <f t="shared" ca="1" si="1"/>
        <v>#NAME?</v>
      </c>
      <c r="I23" s="24" t="e">
        <f ca="1">(H5*I5)/(H$4*I$4)</f>
        <v>#NAME?</v>
      </c>
      <c r="J23" s="69" t="e">
        <f t="shared" ca="1" si="1"/>
        <v>#NAME?</v>
      </c>
      <c r="K23" s="24" t="e">
        <f ca="1">(J5*K5)/(J$4*K$4)</f>
        <v>#NAME?</v>
      </c>
      <c r="L23" s="69" t="e">
        <f t="shared" ca="1" si="1"/>
        <v>#NAME?</v>
      </c>
      <c r="M23" s="24" t="e">
        <f ca="1">(L5*M5)/(L$4*M$4)</f>
        <v>#NAME?</v>
      </c>
      <c r="N23" s="69" t="e">
        <f t="shared" ca="1" si="1"/>
        <v>#NAME?</v>
      </c>
      <c r="O23" s="24" t="e">
        <f ca="1">(N5*O5)/(N$4*O$4)</f>
        <v>#NAME?</v>
      </c>
      <c r="P23" s="69" t="e">
        <f t="shared" ca="1" si="1"/>
        <v>#NAME?</v>
      </c>
      <c r="Q23" s="24" t="e">
        <f ca="1">(P5*Q5)/(P$4*Q$4)</f>
        <v>#NAME?</v>
      </c>
      <c r="R23" s="69" t="e">
        <f t="shared" ca="1" si="1"/>
        <v>#NAME?</v>
      </c>
      <c r="S23" s="24" t="e">
        <f ca="1">(R5*S5)/(R$4*S$4)</f>
        <v>#NAME?</v>
      </c>
      <c r="T23" s="69" t="e">
        <f t="shared" ca="1" si="1"/>
        <v>#NAME?</v>
      </c>
      <c r="U23" s="24" t="e">
        <f ca="1">(T5*U5)/(T$4*U$4)</f>
        <v>#NAME?</v>
      </c>
    </row>
    <row r="24" spans="1:21" x14ac:dyDescent="0.2">
      <c r="A24" s="56"/>
      <c r="B24" s="57" t="s">
        <v>6</v>
      </c>
      <c r="C24" s="61" t="s">
        <v>8</v>
      </c>
      <c r="D24" s="70" t="e">
        <f t="shared" ca="1" si="1"/>
        <v>#NAME?</v>
      </c>
      <c r="E24" s="60" t="e">
        <f t="shared" ref="E24:E37" ca="1" si="2">(D6*E6)/(D$4*E$4)</f>
        <v>#NAME?</v>
      </c>
      <c r="F24" s="70" t="e">
        <f t="shared" ca="1" si="1"/>
        <v>#NAME?</v>
      </c>
      <c r="G24" s="60" t="e">
        <f t="shared" ref="G24:G37" ca="1" si="3">(F6*G6)/(F$4*G$4)</f>
        <v>#NAME?</v>
      </c>
      <c r="H24" s="70" t="e">
        <f t="shared" ca="1" si="1"/>
        <v>#NAME?</v>
      </c>
      <c r="I24" s="60" t="e">
        <f t="shared" ref="I24:I37" ca="1" si="4">(H6*I6)/(H$4*I$4)</f>
        <v>#NAME?</v>
      </c>
      <c r="J24" s="70" t="e">
        <f t="shared" ca="1" si="1"/>
        <v>#NAME?</v>
      </c>
      <c r="K24" s="60" t="e">
        <f t="shared" ref="K24:K37" ca="1" si="5">(J6*K6)/(J$4*K$4)</f>
        <v>#NAME?</v>
      </c>
      <c r="L24" s="70" t="e">
        <f t="shared" ca="1" si="1"/>
        <v>#NAME?</v>
      </c>
      <c r="M24" s="60" t="e">
        <f t="shared" ref="M24:M37" ca="1" si="6">(L6*M6)/(L$4*M$4)</f>
        <v>#NAME?</v>
      </c>
      <c r="N24" s="70" t="e">
        <f t="shared" ca="1" si="1"/>
        <v>#NAME?</v>
      </c>
      <c r="O24" s="60" t="e">
        <f t="shared" ref="O24:O37" ca="1" si="7">(N6*O6)/(N$4*O$4)</f>
        <v>#NAME?</v>
      </c>
      <c r="P24" s="70" t="e">
        <f t="shared" ca="1" si="1"/>
        <v>#NAME?</v>
      </c>
      <c r="Q24" s="60" t="e">
        <f t="shared" ref="Q24:Q37" ca="1" si="8">(P6*Q6)/(P$4*Q$4)</f>
        <v>#NAME?</v>
      </c>
      <c r="R24" s="70" t="e">
        <f t="shared" ca="1" si="1"/>
        <v>#NAME?</v>
      </c>
      <c r="S24" s="60" t="e">
        <f t="shared" ref="S24:S37" ca="1" si="9">(R6*S6)/(R$4*S$4)</f>
        <v>#NAME?</v>
      </c>
      <c r="T24" s="70" t="e">
        <f t="shared" ca="1" si="1"/>
        <v>#NAME?</v>
      </c>
      <c r="U24" s="60" t="e">
        <f t="shared" ref="U24:U37" ca="1" si="10">(T6*U6)/(T$4*U$4)</f>
        <v>#NAME?</v>
      </c>
    </row>
    <row r="25" spans="1:21" x14ac:dyDescent="0.2">
      <c r="A25" s="56"/>
      <c r="B25" s="57" t="s">
        <v>6</v>
      </c>
      <c r="C25" s="61" t="s">
        <v>9</v>
      </c>
      <c r="D25" s="70" t="e">
        <f t="shared" ca="1" si="1"/>
        <v>#NAME?</v>
      </c>
      <c r="E25" s="60" t="e">
        <f t="shared" ca="1" si="2"/>
        <v>#NAME?</v>
      </c>
      <c r="F25" s="70" t="e">
        <f t="shared" ca="1" si="1"/>
        <v>#NAME?</v>
      </c>
      <c r="G25" s="60" t="e">
        <f t="shared" ca="1" si="3"/>
        <v>#NAME?</v>
      </c>
      <c r="H25" s="70" t="e">
        <f t="shared" ca="1" si="1"/>
        <v>#NAME?</v>
      </c>
      <c r="I25" s="60" t="e">
        <f t="shared" ca="1" si="4"/>
        <v>#NAME?</v>
      </c>
      <c r="J25" s="70" t="e">
        <f t="shared" ca="1" si="1"/>
        <v>#NAME?</v>
      </c>
      <c r="K25" s="60" t="e">
        <f t="shared" ca="1" si="5"/>
        <v>#NAME?</v>
      </c>
      <c r="L25" s="70" t="e">
        <f t="shared" ca="1" si="1"/>
        <v>#NAME?</v>
      </c>
      <c r="M25" s="60" t="e">
        <f t="shared" ca="1" si="6"/>
        <v>#NAME?</v>
      </c>
      <c r="N25" s="70" t="e">
        <f t="shared" ca="1" si="1"/>
        <v>#NAME?</v>
      </c>
      <c r="O25" s="60" t="e">
        <f t="shared" ca="1" si="7"/>
        <v>#NAME?</v>
      </c>
      <c r="P25" s="70" t="e">
        <f t="shared" ca="1" si="1"/>
        <v>#NAME?</v>
      </c>
      <c r="Q25" s="60" t="e">
        <f t="shared" ca="1" si="8"/>
        <v>#NAME?</v>
      </c>
      <c r="R25" s="70" t="e">
        <f t="shared" ca="1" si="1"/>
        <v>#NAME?</v>
      </c>
      <c r="S25" s="60" t="e">
        <f t="shared" ca="1" si="9"/>
        <v>#NAME?</v>
      </c>
      <c r="T25" s="70" t="e">
        <f t="shared" ca="1" si="1"/>
        <v>#NAME?</v>
      </c>
      <c r="U25" s="60" t="e">
        <f t="shared" ca="1" si="10"/>
        <v>#NAME?</v>
      </c>
    </row>
    <row r="26" spans="1:21" x14ac:dyDescent="0.2">
      <c r="A26" s="15" t="s">
        <v>2</v>
      </c>
      <c r="B26" s="16" t="s">
        <v>10</v>
      </c>
      <c r="C26" s="19" t="s">
        <v>7</v>
      </c>
      <c r="D26" s="69" t="e">
        <f t="shared" ca="1" si="1"/>
        <v>#NAME?</v>
      </c>
      <c r="E26" s="24" t="e">
        <f t="shared" ca="1" si="2"/>
        <v>#NAME?</v>
      </c>
      <c r="F26" s="69" t="e">
        <f t="shared" ca="1" si="1"/>
        <v>#NAME?</v>
      </c>
      <c r="G26" s="24" t="e">
        <f t="shared" ca="1" si="3"/>
        <v>#NAME?</v>
      </c>
      <c r="H26" s="69" t="e">
        <f t="shared" ca="1" si="1"/>
        <v>#NAME?</v>
      </c>
      <c r="I26" s="24" t="e">
        <f t="shared" ca="1" si="4"/>
        <v>#NAME?</v>
      </c>
      <c r="J26" s="69" t="e">
        <f t="shared" ca="1" si="1"/>
        <v>#NAME?</v>
      </c>
      <c r="K26" s="24" t="e">
        <f t="shared" ca="1" si="5"/>
        <v>#NAME?</v>
      </c>
      <c r="L26" s="69" t="e">
        <f t="shared" ca="1" si="1"/>
        <v>#NAME?</v>
      </c>
      <c r="M26" s="24" t="e">
        <f t="shared" ca="1" si="6"/>
        <v>#NAME?</v>
      </c>
      <c r="N26" s="69" t="e">
        <f t="shared" ca="1" si="1"/>
        <v>#NAME?</v>
      </c>
      <c r="O26" s="24" t="e">
        <f t="shared" ca="1" si="7"/>
        <v>#NAME?</v>
      </c>
      <c r="P26" s="69" t="e">
        <f t="shared" ca="1" si="1"/>
        <v>#NAME?</v>
      </c>
      <c r="Q26" s="24" t="e">
        <f t="shared" ca="1" si="8"/>
        <v>#NAME?</v>
      </c>
      <c r="R26" s="69" t="e">
        <f t="shared" ca="1" si="1"/>
        <v>#NAME?</v>
      </c>
      <c r="S26" s="24" t="e">
        <f t="shared" ca="1" si="9"/>
        <v>#NAME?</v>
      </c>
      <c r="T26" s="69" t="e">
        <f t="shared" ca="1" si="1"/>
        <v>#NAME?</v>
      </c>
      <c r="U26" s="24" t="e">
        <f t="shared" ca="1" si="10"/>
        <v>#NAME?</v>
      </c>
    </row>
    <row r="27" spans="1:21" x14ac:dyDescent="0.2">
      <c r="A27" s="56"/>
      <c r="B27" s="57" t="s">
        <v>10</v>
      </c>
      <c r="C27" s="61" t="s">
        <v>8</v>
      </c>
      <c r="D27" s="70" t="e">
        <f t="shared" ca="1" si="1"/>
        <v>#NAME?</v>
      </c>
      <c r="E27" s="60" t="e">
        <f t="shared" ca="1" si="2"/>
        <v>#NAME?</v>
      </c>
      <c r="F27" s="70" t="e">
        <f t="shared" ca="1" si="1"/>
        <v>#NAME?</v>
      </c>
      <c r="G27" s="60" t="e">
        <f t="shared" ca="1" si="3"/>
        <v>#NAME?</v>
      </c>
      <c r="H27" s="70" t="e">
        <f t="shared" ca="1" si="1"/>
        <v>#NAME?</v>
      </c>
      <c r="I27" s="60" t="e">
        <f t="shared" ca="1" si="4"/>
        <v>#NAME?</v>
      </c>
      <c r="J27" s="70" t="e">
        <f t="shared" ca="1" si="1"/>
        <v>#NAME?</v>
      </c>
      <c r="K27" s="60" t="e">
        <f t="shared" ca="1" si="5"/>
        <v>#NAME?</v>
      </c>
      <c r="L27" s="70" t="e">
        <f t="shared" ca="1" si="1"/>
        <v>#NAME?</v>
      </c>
      <c r="M27" s="60" t="e">
        <f t="shared" ca="1" si="6"/>
        <v>#NAME?</v>
      </c>
      <c r="N27" s="70" t="e">
        <f t="shared" ca="1" si="1"/>
        <v>#NAME?</v>
      </c>
      <c r="O27" s="60" t="e">
        <f t="shared" ca="1" si="7"/>
        <v>#NAME?</v>
      </c>
      <c r="P27" s="70" t="e">
        <f t="shared" ca="1" si="1"/>
        <v>#NAME?</v>
      </c>
      <c r="Q27" s="60" t="e">
        <f t="shared" ca="1" si="8"/>
        <v>#NAME?</v>
      </c>
      <c r="R27" s="70" t="e">
        <f t="shared" ca="1" si="1"/>
        <v>#NAME?</v>
      </c>
      <c r="S27" s="60" t="e">
        <f t="shared" ca="1" si="9"/>
        <v>#NAME?</v>
      </c>
      <c r="T27" s="70" t="e">
        <f t="shared" ca="1" si="1"/>
        <v>#NAME?</v>
      </c>
      <c r="U27" s="60" t="e">
        <f t="shared" ca="1" si="10"/>
        <v>#NAME?</v>
      </c>
    </row>
    <row r="28" spans="1:21" x14ac:dyDescent="0.2">
      <c r="A28" s="56"/>
      <c r="B28" s="57" t="s">
        <v>10</v>
      </c>
      <c r="C28" s="61" t="s">
        <v>9</v>
      </c>
      <c r="D28" s="70" t="e">
        <f t="shared" ca="1" si="1"/>
        <v>#NAME?</v>
      </c>
      <c r="E28" s="60" t="e">
        <f t="shared" ca="1" si="2"/>
        <v>#NAME?</v>
      </c>
      <c r="F28" s="70" t="e">
        <f t="shared" ca="1" si="1"/>
        <v>#NAME?</v>
      </c>
      <c r="G28" s="60" t="e">
        <f t="shared" ca="1" si="3"/>
        <v>#NAME?</v>
      </c>
      <c r="H28" s="70" t="e">
        <f t="shared" ca="1" si="1"/>
        <v>#NAME?</v>
      </c>
      <c r="I28" s="60" t="e">
        <f t="shared" ca="1" si="4"/>
        <v>#NAME?</v>
      </c>
      <c r="J28" s="70" t="e">
        <f t="shared" ca="1" si="1"/>
        <v>#NAME?</v>
      </c>
      <c r="K28" s="60" t="e">
        <f t="shared" ca="1" si="5"/>
        <v>#NAME?</v>
      </c>
      <c r="L28" s="70" t="e">
        <f t="shared" ca="1" si="1"/>
        <v>#NAME?</v>
      </c>
      <c r="M28" s="60" t="e">
        <f t="shared" ca="1" si="6"/>
        <v>#NAME?</v>
      </c>
      <c r="N28" s="70" t="e">
        <f t="shared" ca="1" si="1"/>
        <v>#NAME?</v>
      </c>
      <c r="O28" s="60" t="e">
        <f t="shared" ca="1" si="7"/>
        <v>#NAME?</v>
      </c>
      <c r="P28" s="70" t="e">
        <f t="shared" ca="1" si="1"/>
        <v>#NAME?</v>
      </c>
      <c r="Q28" s="60" t="e">
        <f t="shared" ca="1" si="8"/>
        <v>#NAME?</v>
      </c>
      <c r="R28" s="70" t="e">
        <f t="shared" ca="1" si="1"/>
        <v>#NAME?</v>
      </c>
      <c r="S28" s="60" t="e">
        <f t="shared" ca="1" si="9"/>
        <v>#NAME?</v>
      </c>
      <c r="T28" s="70" t="e">
        <f t="shared" ca="1" si="1"/>
        <v>#NAME?</v>
      </c>
      <c r="U28" s="60" t="e">
        <f t="shared" ca="1" si="10"/>
        <v>#NAME?</v>
      </c>
    </row>
    <row r="29" spans="1:21" x14ac:dyDescent="0.2">
      <c r="A29" s="17" t="s">
        <v>3</v>
      </c>
      <c r="B29" s="18" t="s">
        <v>11</v>
      </c>
      <c r="C29" s="20" t="s">
        <v>7</v>
      </c>
      <c r="D29" s="69" t="e">
        <f t="shared" ca="1" si="1"/>
        <v>#NAME?</v>
      </c>
      <c r="E29" s="24" t="e">
        <f t="shared" ca="1" si="2"/>
        <v>#NAME?</v>
      </c>
      <c r="F29" s="69" t="e">
        <f t="shared" ca="1" si="1"/>
        <v>#NAME?</v>
      </c>
      <c r="G29" s="24" t="e">
        <f t="shared" ca="1" si="3"/>
        <v>#NAME?</v>
      </c>
      <c r="H29" s="69" t="e">
        <f t="shared" ca="1" si="1"/>
        <v>#NAME?</v>
      </c>
      <c r="I29" s="24" t="e">
        <f t="shared" ca="1" si="4"/>
        <v>#NAME?</v>
      </c>
      <c r="J29" s="69" t="e">
        <f t="shared" ca="1" si="1"/>
        <v>#NAME?</v>
      </c>
      <c r="K29" s="24" t="e">
        <f t="shared" ca="1" si="5"/>
        <v>#NAME?</v>
      </c>
      <c r="L29" s="69" t="e">
        <f t="shared" ca="1" si="1"/>
        <v>#NAME?</v>
      </c>
      <c r="M29" s="24" t="e">
        <f t="shared" ca="1" si="6"/>
        <v>#NAME?</v>
      </c>
      <c r="N29" s="69" t="e">
        <f t="shared" ca="1" si="1"/>
        <v>#NAME?</v>
      </c>
      <c r="O29" s="24" t="e">
        <f t="shared" ca="1" si="7"/>
        <v>#NAME?</v>
      </c>
      <c r="P29" s="69" t="e">
        <f t="shared" ca="1" si="1"/>
        <v>#NAME?</v>
      </c>
      <c r="Q29" s="24" t="e">
        <f t="shared" ca="1" si="8"/>
        <v>#NAME?</v>
      </c>
      <c r="R29" s="69" t="e">
        <f t="shared" ca="1" si="1"/>
        <v>#NAME?</v>
      </c>
      <c r="S29" s="24" t="e">
        <f t="shared" ca="1" si="9"/>
        <v>#NAME?</v>
      </c>
      <c r="T29" s="69" t="e">
        <f t="shared" ca="1" si="1"/>
        <v>#NAME?</v>
      </c>
      <c r="U29" s="24" t="e">
        <f t="shared" ca="1" si="10"/>
        <v>#NAME?</v>
      </c>
    </row>
    <row r="30" spans="1:21" x14ac:dyDescent="0.2">
      <c r="A30" s="56"/>
      <c r="B30" s="57" t="s">
        <v>11</v>
      </c>
      <c r="C30" s="61" t="s">
        <v>8</v>
      </c>
      <c r="D30" s="70" t="e">
        <f t="shared" ca="1" si="1"/>
        <v>#NAME?</v>
      </c>
      <c r="E30" s="60" t="e">
        <f t="shared" ca="1" si="2"/>
        <v>#NAME?</v>
      </c>
      <c r="F30" s="70" t="e">
        <f t="shared" ca="1" si="1"/>
        <v>#NAME?</v>
      </c>
      <c r="G30" s="60" t="e">
        <f t="shared" ca="1" si="3"/>
        <v>#NAME?</v>
      </c>
      <c r="H30" s="70" t="e">
        <f t="shared" ca="1" si="1"/>
        <v>#NAME?</v>
      </c>
      <c r="I30" s="60" t="e">
        <f t="shared" ca="1" si="4"/>
        <v>#NAME?</v>
      </c>
      <c r="J30" s="70" t="e">
        <f t="shared" ca="1" si="1"/>
        <v>#NAME?</v>
      </c>
      <c r="K30" s="60" t="e">
        <f t="shared" ca="1" si="5"/>
        <v>#NAME?</v>
      </c>
      <c r="L30" s="70" t="e">
        <f t="shared" ca="1" si="1"/>
        <v>#NAME?</v>
      </c>
      <c r="M30" s="60" t="e">
        <f t="shared" ca="1" si="6"/>
        <v>#NAME?</v>
      </c>
      <c r="N30" s="70" t="e">
        <f t="shared" ca="1" si="1"/>
        <v>#NAME?</v>
      </c>
      <c r="O30" s="60" t="e">
        <f t="shared" ca="1" si="7"/>
        <v>#NAME?</v>
      </c>
      <c r="P30" s="70" t="e">
        <f t="shared" ca="1" si="1"/>
        <v>#NAME?</v>
      </c>
      <c r="Q30" s="60" t="e">
        <f t="shared" ca="1" si="8"/>
        <v>#NAME?</v>
      </c>
      <c r="R30" s="70" t="e">
        <f t="shared" ca="1" si="1"/>
        <v>#NAME?</v>
      </c>
      <c r="S30" s="60" t="e">
        <f t="shared" ca="1" si="9"/>
        <v>#NAME?</v>
      </c>
      <c r="T30" s="70" t="e">
        <f t="shared" ca="1" si="1"/>
        <v>#NAME?</v>
      </c>
      <c r="U30" s="60" t="e">
        <f t="shared" ca="1" si="10"/>
        <v>#NAME?</v>
      </c>
    </row>
    <row r="31" spans="1:21" x14ac:dyDescent="0.2">
      <c r="A31" s="56"/>
      <c r="B31" s="57" t="s">
        <v>11</v>
      </c>
      <c r="C31" s="61" t="s">
        <v>9</v>
      </c>
      <c r="D31" s="70" t="e">
        <f t="shared" ca="1" si="1"/>
        <v>#NAME?</v>
      </c>
      <c r="E31" s="60" t="e">
        <f t="shared" ca="1" si="2"/>
        <v>#NAME?</v>
      </c>
      <c r="F31" s="70" t="e">
        <f t="shared" ca="1" si="1"/>
        <v>#NAME?</v>
      </c>
      <c r="G31" s="60" t="e">
        <f t="shared" ca="1" si="3"/>
        <v>#NAME?</v>
      </c>
      <c r="H31" s="70" t="e">
        <f t="shared" ca="1" si="1"/>
        <v>#NAME?</v>
      </c>
      <c r="I31" s="60" t="e">
        <f t="shared" ca="1" si="4"/>
        <v>#NAME?</v>
      </c>
      <c r="J31" s="70" t="e">
        <f t="shared" ca="1" si="1"/>
        <v>#NAME?</v>
      </c>
      <c r="K31" s="60" t="e">
        <f t="shared" ca="1" si="5"/>
        <v>#NAME?</v>
      </c>
      <c r="L31" s="70" t="e">
        <f t="shared" ca="1" si="1"/>
        <v>#NAME?</v>
      </c>
      <c r="M31" s="60" t="e">
        <f t="shared" ca="1" si="6"/>
        <v>#NAME?</v>
      </c>
      <c r="N31" s="70" t="e">
        <f t="shared" ca="1" si="1"/>
        <v>#NAME?</v>
      </c>
      <c r="O31" s="60" t="e">
        <f t="shared" ca="1" si="7"/>
        <v>#NAME?</v>
      </c>
      <c r="P31" s="70" t="e">
        <f t="shared" ca="1" si="1"/>
        <v>#NAME?</v>
      </c>
      <c r="Q31" s="60" t="e">
        <f t="shared" ca="1" si="8"/>
        <v>#NAME?</v>
      </c>
      <c r="R31" s="70" t="e">
        <f t="shared" ca="1" si="1"/>
        <v>#NAME?</v>
      </c>
      <c r="S31" s="60" t="e">
        <f t="shared" ca="1" si="9"/>
        <v>#NAME?</v>
      </c>
      <c r="T31" s="70" t="e">
        <f t="shared" ca="1" si="1"/>
        <v>#NAME?</v>
      </c>
      <c r="U31" s="60" t="e">
        <f t="shared" ca="1" si="10"/>
        <v>#NAME?</v>
      </c>
    </row>
    <row r="32" spans="1:21" x14ac:dyDescent="0.2">
      <c r="A32" s="15" t="s">
        <v>4</v>
      </c>
      <c r="B32" s="16" t="s">
        <v>12</v>
      </c>
      <c r="C32" s="19" t="s">
        <v>7</v>
      </c>
      <c r="D32" s="69" t="e">
        <f t="shared" ca="1" si="1"/>
        <v>#NAME?</v>
      </c>
      <c r="E32" s="24" t="e">
        <f t="shared" ca="1" si="2"/>
        <v>#NAME?</v>
      </c>
      <c r="F32" s="69" t="e">
        <f t="shared" ca="1" si="1"/>
        <v>#NAME?</v>
      </c>
      <c r="G32" s="24" t="e">
        <f t="shared" ca="1" si="3"/>
        <v>#NAME?</v>
      </c>
      <c r="H32" s="69" t="e">
        <f t="shared" ca="1" si="1"/>
        <v>#NAME?</v>
      </c>
      <c r="I32" s="24" t="e">
        <f t="shared" ca="1" si="4"/>
        <v>#NAME?</v>
      </c>
      <c r="J32" s="69" t="e">
        <f t="shared" ca="1" si="1"/>
        <v>#NAME?</v>
      </c>
      <c r="K32" s="24" t="e">
        <f t="shared" ca="1" si="5"/>
        <v>#NAME?</v>
      </c>
      <c r="L32" s="69" t="e">
        <f t="shared" ca="1" si="1"/>
        <v>#NAME?</v>
      </c>
      <c r="M32" s="24" t="e">
        <f t="shared" ca="1" si="6"/>
        <v>#NAME?</v>
      </c>
      <c r="N32" s="69" t="e">
        <f t="shared" ca="1" si="1"/>
        <v>#NAME?</v>
      </c>
      <c r="O32" s="24" t="e">
        <f t="shared" ca="1" si="7"/>
        <v>#NAME?</v>
      </c>
      <c r="P32" s="69" t="e">
        <f t="shared" ca="1" si="1"/>
        <v>#NAME?</v>
      </c>
      <c r="Q32" s="24" t="e">
        <f t="shared" ca="1" si="8"/>
        <v>#NAME?</v>
      </c>
      <c r="R32" s="69" t="e">
        <f t="shared" ca="1" si="1"/>
        <v>#NAME?</v>
      </c>
      <c r="S32" s="24" t="e">
        <f t="shared" ca="1" si="9"/>
        <v>#NAME?</v>
      </c>
      <c r="T32" s="69" t="e">
        <f t="shared" ca="1" si="1"/>
        <v>#NAME?</v>
      </c>
      <c r="U32" s="24" t="e">
        <f t="shared" ca="1" si="10"/>
        <v>#NAME?</v>
      </c>
    </row>
    <row r="33" spans="1:21" x14ac:dyDescent="0.2">
      <c r="A33" s="56"/>
      <c r="B33" s="57" t="s">
        <v>12</v>
      </c>
      <c r="C33" s="61" t="s">
        <v>8</v>
      </c>
      <c r="D33" s="70" t="e">
        <f t="shared" ca="1" si="1"/>
        <v>#NAME?</v>
      </c>
      <c r="E33" s="60" t="e">
        <f t="shared" ca="1" si="2"/>
        <v>#NAME?</v>
      </c>
      <c r="F33" s="70" t="e">
        <f t="shared" ca="1" si="1"/>
        <v>#NAME?</v>
      </c>
      <c r="G33" s="60" t="e">
        <f t="shared" ca="1" si="3"/>
        <v>#NAME?</v>
      </c>
      <c r="H33" s="70" t="e">
        <f t="shared" ca="1" si="1"/>
        <v>#NAME?</v>
      </c>
      <c r="I33" s="60" t="e">
        <f t="shared" ca="1" si="4"/>
        <v>#NAME?</v>
      </c>
      <c r="J33" s="70" t="e">
        <f t="shared" ca="1" si="1"/>
        <v>#NAME?</v>
      </c>
      <c r="K33" s="60" t="e">
        <f t="shared" ca="1" si="5"/>
        <v>#NAME?</v>
      </c>
      <c r="L33" s="70" t="e">
        <f t="shared" ca="1" si="1"/>
        <v>#NAME?</v>
      </c>
      <c r="M33" s="60" t="e">
        <f t="shared" ca="1" si="6"/>
        <v>#NAME?</v>
      </c>
      <c r="N33" s="70" t="e">
        <f t="shared" ca="1" si="1"/>
        <v>#NAME?</v>
      </c>
      <c r="O33" s="60" t="e">
        <f t="shared" ca="1" si="7"/>
        <v>#NAME?</v>
      </c>
      <c r="P33" s="70" t="e">
        <f t="shared" ca="1" si="1"/>
        <v>#NAME?</v>
      </c>
      <c r="Q33" s="60" t="e">
        <f t="shared" ca="1" si="8"/>
        <v>#NAME?</v>
      </c>
      <c r="R33" s="70" t="e">
        <f t="shared" ca="1" si="1"/>
        <v>#NAME?</v>
      </c>
      <c r="S33" s="60" t="e">
        <f t="shared" ca="1" si="9"/>
        <v>#NAME?</v>
      </c>
      <c r="T33" s="70" t="e">
        <f t="shared" ca="1" si="1"/>
        <v>#NAME?</v>
      </c>
      <c r="U33" s="60" t="e">
        <f t="shared" ca="1" si="10"/>
        <v>#NAME?</v>
      </c>
    </row>
    <row r="34" spans="1:21" x14ac:dyDescent="0.2">
      <c r="A34" s="56"/>
      <c r="B34" s="57" t="s">
        <v>12</v>
      </c>
      <c r="C34" s="61" t="s">
        <v>9</v>
      </c>
      <c r="D34" s="70" t="e">
        <f t="shared" ca="1" si="1"/>
        <v>#NAME?</v>
      </c>
      <c r="E34" s="60" t="e">
        <f t="shared" ca="1" si="2"/>
        <v>#NAME?</v>
      </c>
      <c r="F34" s="70" t="e">
        <f t="shared" ca="1" si="1"/>
        <v>#NAME?</v>
      </c>
      <c r="G34" s="60" t="e">
        <f t="shared" ca="1" si="3"/>
        <v>#NAME?</v>
      </c>
      <c r="H34" s="70" t="e">
        <f t="shared" ca="1" si="1"/>
        <v>#NAME?</v>
      </c>
      <c r="I34" s="60" t="e">
        <f t="shared" ca="1" si="4"/>
        <v>#NAME?</v>
      </c>
      <c r="J34" s="70" t="e">
        <f t="shared" ca="1" si="1"/>
        <v>#NAME?</v>
      </c>
      <c r="K34" s="60" t="e">
        <f t="shared" ca="1" si="5"/>
        <v>#NAME?</v>
      </c>
      <c r="L34" s="70" t="e">
        <f t="shared" ca="1" si="1"/>
        <v>#NAME?</v>
      </c>
      <c r="M34" s="60" t="e">
        <f t="shared" ca="1" si="6"/>
        <v>#NAME?</v>
      </c>
      <c r="N34" s="70" t="e">
        <f t="shared" ca="1" si="1"/>
        <v>#NAME?</v>
      </c>
      <c r="O34" s="60" t="e">
        <f t="shared" ca="1" si="7"/>
        <v>#NAME?</v>
      </c>
      <c r="P34" s="70" t="e">
        <f t="shared" ca="1" si="1"/>
        <v>#NAME?</v>
      </c>
      <c r="Q34" s="60" t="e">
        <f t="shared" ca="1" si="8"/>
        <v>#NAME?</v>
      </c>
      <c r="R34" s="70" t="e">
        <f t="shared" ca="1" si="1"/>
        <v>#NAME?</v>
      </c>
      <c r="S34" s="60" t="e">
        <f t="shared" ca="1" si="9"/>
        <v>#NAME?</v>
      </c>
      <c r="T34" s="70" t="e">
        <f t="shared" ca="1" si="1"/>
        <v>#NAME?</v>
      </c>
      <c r="U34" s="60" t="e">
        <f t="shared" ca="1" si="10"/>
        <v>#NAME?</v>
      </c>
    </row>
    <row r="35" spans="1:21" x14ac:dyDescent="0.2">
      <c r="A35" s="15" t="s">
        <v>5</v>
      </c>
      <c r="B35" s="16" t="s">
        <v>13</v>
      </c>
      <c r="C35" s="19" t="s">
        <v>7</v>
      </c>
      <c r="D35" s="69" t="e">
        <f t="shared" ca="1" si="1"/>
        <v>#NAME?</v>
      </c>
      <c r="E35" s="24" t="e">
        <f t="shared" ca="1" si="2"/>
        <v>#NAME?</v>
      </c>
      <c r="F35" s="69" t="e">
        <f t="shared" ca="1" si="1"/>
        <v>#NAME?</v>
      </c>
      <c r="G35" s="24" t="e">
        <f t="shared" ca="1" si="3"/>
        <v>#NAME?</v>
      </c>
      <c r="H35" s="69" t="e">
        <f t="shared" ca="1" si="1"/>
        <v>#NAME?</v>
      </c>
      <c r="I35" s="24" t="e">
        <f t="shared" ca="1" si="4"/>
        <v>#NAME?</v>
      </c>
      <c r="J35" s="69" t="e">
        <f t="shared" ca="1" si="1"/>
        <v>#NAME?</v>
      </c>
      <c r="K35" s="24" t="e">
        <f t="shared" ca="1" si="5"/>
        <v>#NAME?</v>
      </c>
      <c r="L35" s="69" t="e">
        <f t="shared" ca="1" si="1"/>
        <v>#NAME?</v>
      </c>
      <c r="M35" s="24" t="e">
        <f t="shared" ca="1" si="6"/>
        <v>#NAME?</v>
      </c>
      <c r="N35" s="69" t="e">
        <f t="shared" ca="1" si="1"/>
        <v>#NAME?</v>
      </c>
      <c r="O35" s="24" t="e">
        <f t="shared" ca="1" si="7"/>
        <v>#NAME?</v>
      </c>
      <c r="P35" s="69" t="e">
        <f t="shared" ca="1" si="1"/>
        <v>#NAME?</v>
      </c>
      <c r="Q35" s="24" t="e">
        <f t="shared" ca="1" si="8"/>
        <v>#NAME?</v>
      </c>
      <c r="R35" s="69" t="e">
        <f t="shared" ca="1" si="1"/>
        <v>#NAME?</v>
      </c>
      <c r="S35" s="24" t="e">
        <f t="shared" ca="1" si="9"/>
        <v>#NAME?</v>
      </c>
      <c r="T35" s="69" t="e">
        <f t="shared" ca="1" si="1"/>
        <v>#NAME?</v>
      </c>
      <c r="U35" s="24" t="e">
        <f t="shared" ca="1" si="10"/>
        <v>#NAME?</v>
      </c>
    </row>
    <row r="36" spans="1:21" x14ac:dyDescent="0.2">
      <c r="A36" s="56"/>
      <c r="B36" s="57" t="s">
        <v>13</v>
      </c>
      <c r="C36" s="61" t="s">
        <v>8</v>
      </c>
      <c r="D36" s="70" t="e">
        <f t="shared" ca="1" si="1"/>
        <v>#NAME?</v>
      </c>
      <c r="E36" s="60" t="e">
        <f t="shared" ca="1" si="2"/>
        <v>#NAME?</v>
      </c>
      <c r="F36" s="70" t="e">
        <f t="shared" ca="1" si="1"/>
        <v>#NAME?</v>
      </c>
      <c r="G36" s="60" t="e">
        <f t="shared" ca="1" si="3"/>
        <v>#NAME?</v>
      </c>
      <c r="H36" s="70" t="e">
        <f t="shared" ca="1" si="1"/>
        <v>#NAME?</v>
      </c>
      <c r="I36" s="60" t="e">
        <f t="shared" ca="1" si="4"/>
        <v>#NAME?</v>
      </c>
      <c r="J36" s="70" t="e">
        <f t="shared" ca="1" si="1"/>
        <v>#NAME?</v>
      </c>
      <c r="K36" s="60" t="e">
        <f t="shared" ca="1" si="5"/>
        <v>#NAME?</v>
      </c>
      <c r="L36" s="70" t="e">
        <f t="shared" ca="1" si="1"/>
        <v>#NAME?</v>
      </c>
      <c r="M36" s="60" t="e">
        <f t="shared" ca="1" si="6"/>
        <v>#NAME?</v>
      </c>
      <c r="N36" s="70" t="e">
        <f t="shared" ca="1" si="1"/>
        <v>#NAME?</v>
      </c>
      <c r="O36" s="60" t="e">
        <f t="shared" ca="1" si="7"/>
        <v>#NAME?</v>
      </c>
      <c r="P36" s="70" t="e">
        <f t="shared" ca="1" si="1"/>
        <v>#NAME?</v>
      </c>
      <c r="Q36" s="60" t="e">
        <f t="shared" ca="1" si="8"/>
        <v>#NAME?</v>
      </c>
      <c r="R36" s="70" t="e">
        <f t="shared" ca="1" si="1"/>
        <v>#NAME?</v>
      </c>
      <c r="S36" s="60" t="e">
        <f t="shared" ca="1" si="9"/>
        <v>#NAME?</v>
      </c>
      <c r="T36" s="70" t="e">
        <f t="shared" ca="1" si="1"/>
        <v>#NAME?</v>
      </c>
      <c r="U36" s="60" t="e">
        <f t="shared" ca="1" si="10"/>
        <v>#NAME?</v>
      </c>
    </row>
    <row r="37" spans="1:21" x14ac:dyDescent="0.2">
      <c r="A37" s="56"/>
      <c r="B37" s="57" t="s">
        <v>13</v>
      </c>
      <c r="C37" s="61" t="s">
        <v>9</v>
      </c>
      <c r="D37" s="70" t="e">
        <f t="shared" ca="1" si="1"/>
        <v>#NAME?</v>
      </c>
      <c r="E37" s="60" t="e">
        <f t="shared" ca="1" si="2"/>
        <v>#NAME?</v>
      </c>
      <c r="F37" s="70" t="e">
        <f t="shared" ca="1" si="1"/>
        <v>#NAME?</v>
      </c>
      <c r="G37" s="60" t="e">
        <f t="shared" ca="1" si="3"/>
        <v>#NAME?</v>
      </c>
      <c r="H37" s="70" t="e">
        <f t="shared" ca="1" si="1"/>
        <v>#NAME?</v>
      </c>
      <c r="I37" s="60" t="e">
        <f t="shared" ca="1" si="4"/>
        <v>#NAME?</v>
      </c>
      <c r="J37" s="70" t="e">
        <f t="shared" ca="1" si="1"/>
        <v>#NAME?</v>
      </c>
      <c r="K37" s="60" t="e">
        <f t="shared" ca="1" si="5"/>
        <v>#NAME?</v>
      </c>
      <c r="L37" s="70" t="e">
        <f t="shared" ca="1" si="1"/>
        <v>#NAME?</v>
      </c>
      <c r="M37" s="60" t="e">
        <f t="shared" ca="1" si="6"/>
        <v>#NAME?</v>
      </c>
      <c r="N37" s="70" t="e">
        <f t="shared" ca="1" si="1"/>
        <v>#NAME?</v>
      </c>
      <c r="O37" s="60" t="e">
        <f t="shared" ca="1" si="7"/>
        <v>#NAME?</v>
      </c>
      <c r="P37" s="70" t="e">
        <f t="shared" ca="1" si="1"/>
        <v>#NAME?</v>
      </c>
      <c r="Q37" s="60" t="e">
        <f t="shared" ca="1" si="8"/>
        <v>#NAME?</v>
      </c>
      <c r="R37" s="70" t="e">
        <f t="shared" ca="1" si="1"/>
        <v>#NAME?</v>
      </c>
      <c r="S37" s="60" t="e">
        <f t="shared" ca="1" si="9"/>
        <v>#NAME?</v>
      </c>
      <c r="T37" s="70" t="e">
        <f t="shared" ca="1" si="1"/>
        <v>#NAME?</v>
      </c>
      <c r="U37" s="60" t="e">
        <f t="shared" ca="1" si="10"/>
        <v>#NAME?</v>
      </c>
    </row>
    <row r="39" spans="1:21" ht="37.5" customHeight="1" x14ac:dyDescent="0.35">
      <c r="A39" s="105"/>
      <c r="B39" s="105"/>
      <c r="C39" s="105"/>
      <c r="D39" s="176" t="e">
        <f>CONCATENATE(#REF!,"
 Forecast")</f>
        <v>#REF!</v>
      </c>
      <c r="E39" s="176"/>
    </row>
    <row r="40" spans="1:21" ht="18" x14ac:dyDescent="0.35">
      <c r="A40" s="106"/>
      <c r="B40" s="106"/>
      <c r="C40" s="106"/>
      <c r="D40" s="108" t="s">
        <v>0</v>
      </c>
      <c r="E40" s="107" t="s">
        <v>61</v>
      </c>
    </row>
    <row r="41" spans="1:21" x14ac:dyDescent="0.2">
      <c r="A41" s="9" t="s">
        <v>64</v>
      </c>
      <c r="B41" s="21" t="s">
        <v>65</v>
      </c>
      <c r="C41" s="2" t="s">
        <v>7</v>
      </c>
      <c r="D41" s="46" t="e">
        <f ca="1">_xll.DBGET(#REF!,#REF!,#REF!,#REF!,#REF!,#REF!,$C41,$B41,#REF!,#REF!,#REF!)</f>
        <v>#NAME?</v>
      </c>
      <c r="E41" s="5" t="e">
        <f ca="1">_xll.DBGET(#REF!,#REF!,#REF!,#REF!,#REF!,#REF!,$C41,$B41,#REF!,#REF!,#REF!)</f>
        <v>#NAME?</v>
      </c>
    </row>
    <row r="42" spans="1:21" x14ac:dyDescent="0.2">
      <c r="A42" s="15" t="s">
        <v>1</v>
      </c>
      <c r="B42" s="16" t="s">
        <v>6</v>
      </c>
      <c r="C42" s="19" t="s">
        <v>7</v>
      </c>
      <c r="D42" s="47" t="e">
        <f ca="1">_xll.DBGET(#REF!,#REF!,#REF!,#REF!,#REF!,#REF!,$C42,$B42,#REF!,#REF!,#REF!)</f>
        <v>#NAME?</v>
      </c>
      <c r="E42" s="7" t="e">
        <f ca="1">_xll.DBGET(#REF!,#REF!,#REF!,#REF!,#REF!,#REF!,$C42,$B42,#REF!,#REF!,#REF!)</f>
        <v>#NAME?</v>
      </c>
    </row>
    <row r="43" spans="1:21" x14ac:dyDescent="0.2">
      <c r="A43" s="56"/>
      <c r="B43" s="57" t="s">
        <v>6</v>
      </c>
      <c r="C43" s="61" t="s">
        <v>8</v>
      </c>
      <c r="D43" s="65" t="e">
        <f ca="1">_xll.DBGET(#REF!,#REF!,#REF!,#REF!,#REF!,#REF!,$C43,$B43,#REF!,#REF!,#REF!)</f>
        <v>#NAME?</v>
      </c>
      <c r="E43" s="63" t="e">
        <f ca="1">_xll.DBGET(#REF!,#REF!,#REF!,#REF!,#REF!,#REF!,$C43,$B43,#REF!,#REF!,#REF!)</f>
        <v>#NAME?</v>
      </c>
    </row>
    <row r="44" spans="1:21" x14ac:dyDescent="0.2">
      <c r="A44" s="58"/>
      <c r="B44" s="59" t="s">
        <v>6</v>
      </c>
      <c r="C44" s="62" t="s">
        <v>9</v>
      </c>
      <c r="D44" s="66" t="e">
        <f ca="1">_xll.DBGET(#REF!,#REF!,#REF!,#REF!,#REF!,#REF!,$C44,$B44,#REF!,#REF!,#REF!)</f>
        <v>#NAME?</v>
      </c>
      <c r="E44" s="64" t="e">
        <f ca="1">_xll.DBGET(#REF!,#REF!,#REF!,#REF!,#REF!,#REF!,$C44,$B44,#REF!,#REF!,#REF!)</f>
        <v>#NAME?</v>
      </c>
    </row>
    <row r="45" spans="1:21" x14ac:dyDescent="0.2">
      <c r="A45" s="15" t="s">
        <v>2</v>
      </c>
      <c r="B45" s="16" t="s">
        <v>10</v>
      </c>
      <c r="C45" s="19" t="s">
        <v>7</v>
      </c>
      <c r="D45" s="67" t="e">
        <f ca="1">_xll.DBGET(#REF!,#REF!,#REF!,#REF!,#REF!,#REF!,$C45,$B45,#REF!,#REF!,#REF!)</f>
        <v>#NAME?</v>
      </c>
      <c r="E45" s="7" t="e">
        <f ca="1">_xll.DBGET(#REF!,#REF!,#REF!,#REF!,#REF!,#REF!,$C45,$B45,#REF!,#REF!,#REF!)</f>
        <v>#NAME?</v>
      </c>
    </row>
    <row r="46" spans="1:21" x14ac:dyDescent="0.2">
      <c r="A46" s="56"/>
      <c r="B46" s="57" t="s">
        <v>10</v>
      </c>
      <c r="C46" s="61" t="s">
        <v>8</v>
      </c>
      <c r="D46" s="65" t="e">
        <f ca="1">_xll.DBGET(#REF!,#REF!,#REF!,#REF!,#REF!,#REF!,$C46,$B46,#REF!,#REF!,#REF!)</f>
        <v>#NAME?</v>
      </c>
      <c r="E46" s="63" t="e">
        <f ca="1">_xll.DBGET(#REF!,#REF!,#REF!,#REF!,#REF!,#REF!,$C46,$B46,#REF!,#REF!,#REF!)</f>
        <v>#NAME?</v>
      </c>
    </row>
    <row r="47" spans="1:21" x14ac:dyDescent="0.2">
      <c r="A47" s="58"/>
      <c r="B47" s="59" t="s">
        <v>10</v>
      </c>
      <c r="C47" s="62" t="s">
        <v>9</v>
      </c>
      <c r="D47" s="66" t="e">
        <f ca="1">_xll.DBGET(#REF!,#REF!,#REF!,#REF!,#REF!,#REF!,$C47,$B47,#REF!,#REF!,#REF!)</f>
        <v>#NAME?</v>
      </c>
      <c r="E47" s="64" t="e">
        <f ca="1">_xll.DBGET(#REF!,#REF!,#REF!,#REF!,#REF!,#REF!,$C47,$B47,#REF!,#REF!,#REF!)</f>
        <v>#NAME?</v>
      </c>
    </row>
    <row r="48" spans="1:21" x14ac:dyDescent="0.2">
      <c r="A48" s="17" t="s">
        <v>3</v>
      </c>
      <c r="B48" s="18" t="s">
        <v>11</v>
      </c>
      <c r="C48" s="20" t="s">
        <v>7</v>
      </c>
      <c r="D48" s="67" t="e">
        <f ca="1">_xll.DBGET(#REF!,#REF!,#REF!,#REF!,#REF!,#REF!,$C48,$B48,#REF!,#REF!,#REF!)</f>
        <v>#NAME?</v>
      </c>
      <c r="E48" s="7" t="e">
        <f ca="1">_xll.DBGET(#REF!,#REF!,#REF!,#REF!,#REF!,#REF!,$C48,$B48,#REF!,#REF!,#REF!)</f>
        <v>#NAME?</v>
      </c>
    </row>
    <row r="49" spans="1:21" x14ac:dyDescent="0.2">
      <c r="A49" s="56"/>
      <c r="B49" s="57" t="s">
        <v>11</v>
      </c>
      <c r="C49" s="61" t="s">
        <v>8</v>
      </c>
      <c r="D49" s="126" t="e">
        <f ca="1">_xll.DBGET(#REF!,#REF!,#REF!,#REF!,#REF!,#REF!,$C49,$B49,#REF!,#REF!,#REF!)</f>
        <v>#NAME?</v>
      </c>
      <c r="E49" s="122" t="e">
        <f ca="1">_xll.DBGET(#REF!,#REF!,#REF!,#REF!,#REF!,#REF!,$C49,$B49,#REF!,#REF!,#REF!)</f>
        <v>#NAME?</v>
      </c>
    </row>
    <row r="50" spans="1:21" x14ac:dyDescent="0.2">
      <c r="A50" s="56"/>
      <c r="B50" s="57" t="s">
        <v>11</v>
      </c>
      <c r="C50" s="61" t="s">
        <v>9</v>
      </c>
      <c r="D50" s="126" t="e">
        <f ca="1">_xll.DBGET(#REF!,#REF!,#REF!,#REF!,#REF!,#REF!,$C50,$B50,#REF!,#REF!,#REF!)</f>
        <v>#NAME?</v>
      </c>
      <c r="E50" s="122" t="e">
        <f ca="1">_xll.DBGET(#REF!,#REF!,#REF!,#REF!,#REF!,#REF!,$C50,$B50,#REF!,#REF!,#REF!)</f>
        <v>#NAME?</v>
      </c>
    </row>
    <row r="51" spans="1:21" x14ac:dyDescent="0.2">
      <c r="A51" s="15" t="s">
        <v>4</v>
      </c>
      <c r="B51" s="16" t="s">
        <v>12</v>
      </c>
      <c r="C51" s="19" t="s">
        <v>7</v>
      </c>
      <c r="D51" s="125" t="e">
        <f ca="1">_xll.DBGET(#REF!,#REF!,#REF!,#REF!,#REF!,#REF!,$C51,$B51,#REF!,#REF!,#REF!)</f>
        <v>#NAME?</v>
      </c>
      <c r="E51" s="124" t="e">
        <f ca="1">_xll.DBGET(#REF!,#REF!,#REF!,#REF!,#REF!,#REF!,$C51,$B51,#REF!,#REF!,#REF!)</f>
        <v>#NAME?</v>
      </c>
    </row>
    <row r="52" spans="1:21" x14ac:dyDescent="0.2">
      <c r="A52" s="56"/>
      <c r="B52" s="57" t="s">
        <v>12</v>
      </c>
      <c r="C52" s="61" t="s">
        <v>8</v>
      </c>
      <c r="D52" s="126" t="e">
        <f ca="1">_xll.DBGET(#REF!,#REF!,#REF!,#REF!,#REF!,#REF!,$C52,$B52,#REF!,#REF!,#REF!)</f>
        <v>#NAME?</v>
      </c>
      <c r="E52" s="122" t="e">
        <f ca="1">_xll.DBGET(#REF!,#REF!,#REF!,#REF!,#REF!,#REF!,$C52,$B52,#REF!,#REF!,#REF!)</f>
        <v>#NAME?</v>
      </c>
    </row>
    <row r="53" spans="1:21" x14ac:dyDescent="0.2">
      <c r="A53" s="56"/>
      <c r="B53" s="57" t="s">
        <v>12</v>
      </c>
      <c r="C53" s="61" t="s">
        <v>9</v>
      </c>
      <c r="D53" s="126" t="e">
        <f ca="1">_xll.DBGET(#REF!,#REF!,#REF!,#REF!,#REF!,#REF!,$C53,$B53,#REF!,#REF!,#REF!)</f>
        <v>#NAME?</v>
      </c>
      <c r="E53" s="122" t="e">
        <f ca="1">_xll.DBGET(#REF!,#REF!,#REF!,#REF!,#REF!,#REF!,$C53,$B53,#REF!,#REF!,#REF!)</f>
        <v>#NAME?</v>
      </c>
    </row>
    <row r="54" spans="1:21" x14ac:dyDescent="0.2">
      <c r="A54" s="15" t="s">
        <v>5</v>
      </c>
      <c r="B54" s="16" t="s">
        <v>13</v>
      </c>
      <c r="C54" s="19" t="s">
        <v>7</v>
      </c>
      <c r="D54" s="125" t="e">
        <f ca="1">_xll.DBGET(#REF!,#REF!,#REF!,#REF!,#REF!,#REF!,$C54,$B54,#REF!,#REF!,#REF!)</f>
        <v>#NAME?</v>
      </c>
      <c r="E54" s="124" t="e">
        <f ca="1">_xll.DBGET(#REF!,#REF!,#REF!,#REF!,#REF!,#REF!,$C54,$B54,#REF!,#REF!,#REF!)</f>
        <v>#NAME?</v>
      </c>
    </row>
    <row r="55" spans="1:21" x14ac:dyDescent="0.2">
      <c r="A55" s="56"/>
      <c r="B55" s="57" t="s">
        <v>13</v>
      </c>
      <c r="C55" s="61" t="s">
        <v>8</v>
      </c>
      <c r="D55" s="126" t="e">
        <f ca="1">_xll.DBGET(#REF!,#REF!,#REF!,#REF!,#REF!,#REF!,$C55,$B55,#REF!,#REF!,#REF!)</f>
        <v>#NAME?</v>
      </c>
      <c r="E55" s="122" t="e">
        <f ca="1">_xll.DBGET(#REF!,#REF!,#REF!,#REF!,#REF!,#REF!,$C55,$B55,#REF!,#REF!,#REF!)</f>
        <v>#NAME?</v>
      </c>
    </row>
    <row r="56" spans="1:21" x14ac:dyDescent="0.2">
      <c r="A56" s="56"/>
      <c r="B56" s="57" t="s">
        <v>13</v>
      </c>
      <c r="C56" s="61" t="s">
        <v>9</v>
      </c>
      <c r="D56" s="126" t="e">
        <f ca="1">_xll.DBGET(#REF!,#REF!,#REF!,#REF!,#REF!,#REF!,$C56,$B56,#REF!,#REF!,#REF!)</f>
        <v>#NAME?</v>
      </c>
      <c r="E56" s="122" t="e">
        <f ca="1">_xll.DBGET(#REF!,#REF!,#REF!,#REF!,#REF!,#REF!,$C56,$B56,#REF!,#REF!,#REF!)</f>
        <v>#NAME?</v>
      </c>
    </row>
    <row r="58" spans="1:21" ht="19" x14ac:dyDescent="0.35">
      <c r="A58" s="177" t="s">
        <v>66</v>
      </c>
      <c r="B58" s="177"/>
      <c r="C58" s="177"/>
      <c r="D58" s="177"/>
      <c r="E58" s="177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</row>
    <row r="59" spans="1:21" x14ac:dyDescent="0.2">
      <c r="A59" s="9" t="s">
        <v>64</v>
      </c>
      <c r="B59" s="21" t="s">
        <v>65</v>
      </c>
      <c r="C59" s="2" t="s">
        <v>7</v>
      </c>
      <c r="D59" s="68" t="e">
        <f ca="1">SUM(D60,D63,D66,D69,D72)</f>
        <v>#NAME?</v>
      </c>
      <c r="E59" s="23" t="e">
        <f ca="1">SUM(E60,E63,E66,E69,E72)</f>
        <v>#NAME?</v>
      </c>
    </row>
    <row r="60" spans="1:21" x14ac:dyDescent="0.2">
      <c r="A60" s="15" t="s">
        <v>1</v>
      </c>
      <c r="B60" s="16" t="s">
        <v>6</v>
      </c>
      <c r="C60" s="19" t="s">
        <v>7</v>
      </c>
      <c r="D60" s="69" t="e">
        <f t="shared" ref="D60:D74" ca="1" si="11">D42/D$41</f>
        <v>#NAME?</v>
      </c>
      <c r="E60" s="24" t="e">
        <f t="shared" ref="E60:E74" ca="1" si="12">(D42*E42)/(D$41*E$41)</f>
        <v>#NAME?</v>
      </c>
    </row>
    <row r="61" spans="1:21" x14ac:dyDescent="0.2">
      <c r="A61" s="56"/>
      <c r="B61" s="57" t="s">
        <v>6</v>
      </c>
      <c r="C61" s="61" t="s">
        <v>8</v>
      </c>
      <c r="D61" s="70" t="e">
        <f t="shared" ca="1" si="11"/>
        <v>#NAME?</v>
      </c>
      <c r="E61" s="60" t="e">
        <f t="shared" ca="1" si="12"/>
        <v>#NAME?</v>
      </c>
    </row>
    <row r="62" spans="1:21" x14ac:dyDescent="0.2">
      <c r="A62" s="56"/>
      <c r="B62" s="57" t="s">
        <v>6</v>
      </c>
      <c r="C62" s="61" t="s">
        <v>9</v>
      </c>
      <c r="D62" s="70" t="e">
        <f t="shared" ca="1" si="11"/>
        <v>#NAME?</v>
      </c>
      <c r="E62" s="60" t="e">
        <f t="shared" ca="1" si="12"/>
        <v>#NAME?</v>
      </c>
    </row>
    <row r="63" spans="1:21" x14ac:dyDescent="0.2">
      <c r="A63" s="15" t="s">
        <v>2</v>
      </c>
      <c r="B63" s="16" t="s">
        <v>10</v>
      </c>
      <c r="C63" s="19" t="s">
        <v>7</v>
      </c>
      <c r="D63" s="69" t="e">
        <f t="shared" ca="1" si="11"/>
        <v>#NAME?</v>
      </c>
      <c r="E63" s="24" t="e">
        <f t="shared" ca="1" si="12"/>
        <v>#NAME?</v>
      </c>
    </row>
    <row r="64" spans="1:21" x14ac:dyDescent="0.2">
      <c r="A64" s="56"/>
      <c r="B64" s="57" t="s">
        <v>10</v>
      </c>
      <c r="C64" s="61" t="s">
        <v>8</v>
      </c>
      <c r="D64" s="70" t="e">
        <f t="shared" ca="1" si="11"/>
        <v>#NAME?</v>
      </c>
      <c r="E64" s="60" t="e">
        <f t="shared" ca="1" si="12"/>
        <v>#NAME?</v>
      </c>
    </row>
    <row r="65" spans="1:5" x14ac:dyDescent="0.2">
      <c r="A65" s="56"/>
      <c r="B65" s="57" t="s">
        <v>10</v>
      </c>
      <c r="C65" s="61" t="s">
        <v>9</v>
      </c>
      <c r="D65" s="70" t="e">
        <f t="shared" ca="1" si="11"/>
        <v>#NAME?</v>
      </c>
      <c r="E65" s="60" t="e">
        <f t="shared" ca="1" si="12"/>
        <v>#NAME?</v>
      </c>
    </row>
    <row r="66" spans="1:5" x14ac:dyDescent="0.2">
      <c r="A66" s="17" t="s">
        <v>3</v>
      </c>
      <c r="B66" s="18" t="s">
        <v>11</v>
      </c>
      <c r="C66" s="20" t="s">
        <v>7</v>
      </c>
      <c r="D66" s="69" t="e">
        <f t="shared" ca="1" si="11"/>
        <v>#NAME?</v>
      </c>
      <c r="E66" s="24" t="e">
        <f t="shared" ca="1" si="12"/>
        <v>#NAME?</v>
      </c>
    </row>
    <row r="67" spans="1:5" x14ac:dyDescent="0.2">
      <c r="A67" s="56"/>
      <c r="B67" s="57" t="s">
        <v>11</v>
      </c>
      <c r="C67" s="61" t="s">
        <v>8</v>
      </c>
      <c r="D67" s="70" t="e">
        <f t="shared" ca="1" si="11"/>
        <v>#NAME?</v>
      </c>
      <c r="E67" s="60" t="e">
        <f t="shared" ca="1" si="12"/>
        <v>#NAME?</v>
      </c>
    </row>
    <row r="68" spans="1:5" x14ac:dyDescent="0.2">
      <c r="A68" s="56"/>
      <c r="B68" s="57" t="s">
        <v>11</v>
      </c>
      <c r="C68" s="61" t="s">
        <v>9</v>
      </c>
      <c r="D68" s="70" t="e">
        <f t="shared" ca="1" si="11"/>
        <v>#NAME?</v>
      </c>
      <c r="E68" s="60" t="e">
        <f t="shared" ca="1" si="12"/>
        <v>#NAME?</v>
      </c>
    </row>
    <row r="69" spans="1:5" x14ac:dyDescent="0.2">
      <c r="A69" s="15" t="s">
        <v>4</v>
      </c>
      <c r="B69" s="16" t="s">
        <v>12</v>
      </c>
      <c r="C69" s="19" t="s">
        <v>7</v>
      </c>
      <c r="D69" s="69" t="e">
        <f t="shared" ca="1" si="11"/>
        <v>#NAME?</v>
      </c>
      <c r="E69" s="24" t="e">
        <f t="shared" ca="1" si="12"/>
        <v>#NAME?</v>
      </c>
    </row>
    <row r="70" spans="1:5" x14ac:dyDescent="0.2">
      <c r="A70" s="56"/>
      <c r="B70" s="57" t="s">
        <v>12</v>
      </c>
      <c r="C70" s="61" t="s">
        <v>8</v>
      </c>
      <c r="D70" s="70" t="e">
        <f t="shared" ca="1" si="11"/>
        <v>#NAME?</v>
      </c>
      <c r="E70" s="60" t="e">
        <f t="shared" ca="1" si="12"/>
        <v>#NAME?</v>
      </c>
    </row>
    <row r="71" spans="1:5" x14ac:dyDescent="0.2">
      <c r="A71" s="56"/>
      <c r="B71" s="57" t="s">
        <v>12</v>
      </c>
      <c r="C71" s="61" t="s">
        <v>9</v>
      </c>
      <c r="D71" s="70" t="e">
        <f t="shared" ca="1" si="11"/>
        <v>#NAME?</v>
      </c>
      <c r="E71" s="60" t="e">
        <f t="shared" ca="1" si="12"/>
        <v>#NAME?</v>
      </c>
    </row>
    <row r="72" spans="1:5" x14ac:dyDescent="0.2">
      <c r="A72" s="15" t="s">
        <v>5</v>
      </c>
      <c r="B72" s="16" t="s">
        <v>13</v>
      </c>
      <c r="C72" s="19" t="s">
        <v>7</v>
      </c>
      <c r="D72" s="69" t="e">
        <f t="shared" ca="1" si="11"/>
        <v>#NAME?</v>
      </c>
      <c r="E72" s="24" t="e">
        <f t="shared" ca="1" si="12"/>
        <v>#NAME?</v>
      </c>
    </row>
    <row r="73" spans="1:5" x14ac:dyDescent="0.2">
      <c r="A73" s="56"/>
      <c r="B73" s="57" t="s">
        <v>13</v>
      </c>
      <c r="C73" s="61" t="s">
        <v>8</v>
      </c>
      <c r="D73" s="70" t="e">
        <f t="shared" ca="1" si="11"/>
        <v>#NAME?</v>
      </c>
      <c r="E73" s="60" t="e">
        <f t="shared" ca="1" si="12"/>
        <v>#NAME?</v>
      </c>
    </row>
    <row r="74" spans="1:5" x14ac:dyDescent="0.2">
      <c r="A74" s="56"/>
      <c r="B74" s="57" t="s">
        <v>13</v>
      </c>
      <c r="C74" s="61" t="s">
        <v>9</v>
      </c>
      <c r="D74" s="70" t="e">
        <f t="shared" ca="1" si="11"/>
        <v>#NAME?</v>
      </c>
      <c r="E74" s="60" t="e">
        <f t="shared" ca="1" si="12"/>
        <v>#NAME?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Ibp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baseColWidth="10" defaultColWidth="9.1640625" defaultRowHeight="15" outlineLevelCol="1" x14ac:dyDescent="0.2"/>
  <cols>
    <col min="1" max="1" width="12.33203125" style="89" customWidth="1"/>
    <col min="2" max="2" width="4.5" style="1" hidden="1" customWidth="1" outlineLevel="1"/>
    <col min="3" max="3" width="9.1640625" style="89" customWidth="1" collapsed="1"/>
    <col min="4" max="21" width="13.1640625" style="89" customWidth="1"/>
    <col min="22" max="25" width="9.1640625" style="89"/>
    <col min="26" max="26" width="16" style="89" bestFit="1" customWidth="1"/>
    <col min="27" max="27" width="9.1640625" style="89"/>
    <col min="28" max="28" width="16" style="89" bestFit="1" customWidth="1"/>
    <col min="29" max="29" width="13.83203125" style="89" customWidth="1"/>
    <col min="30" max="30" width="16" style="89" bestFit="1" customWidth="1"/>
    <col min="31" max="16384" width="9.1640625" style="89"/>
  </cols>
  <sheetData>
    <row r="1" spans="1:30" ht="27" x14ac:dyDescent="0.45">
      <c r="A1" s="171" t="s">
        <v>62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</row>
    <row r="2" spans="1:30" s="8" customFormat="1" ht="37.5" customHeight="1" x14ac:dyDescent="0.35">
      <c r="A2" s="105"/>
      <c r="B2" s="116"/>
      <c r="C2" s="105"/>
      <c r="D2" s="176" t="e">
        <f>CONCATENATE(#REF!," YTD","
 Actual")</f>
        <v>#REF!</v>
      </c>
      <c r="E2" s="176"/>
      <c r="F2" s="176" t="e">
        <f>CONCATENATE(#REF!,"
 Forecast")</f>
        <v>#REF!</v>
      </c>
      <c r="G2" s="176"/>
      <c r="H2" s="176" t="e">
        <f>CONCATENATE(#REF!,"
 Forecast")</f>
        <v>#REF!</v>
      </c>
      <c r="I2" s="176"/>
      <c r="J2" s="176" t="e">
        <f>CONCATENATE(#REF!,"
 Forecast")</f>
        <v>#REF!</v>
      </c>
      <c r="K2" s="176"/>
      <c r="L2" s="176" t="e">
        <f>CONCATENATE("Qtr 1 ",#REF!," 
Actual")</f>
        <v>#REF!</v>
      </c>
      <c r="M2" s="176"/>
      <c r="N2" s="176" t="e">
        <f>CONCATENATE("Qtr 2 ",#REF!," 
Actual")</f>
        <v>#REF!</v>
      </c>
      <c r="O2" s="176"/>
      <c r="P2" s="176" t="e">
        <f>CONCATENATE("Qtr 3 ",#REF!," 
Actual")</f>
        <v>#REF!</v>
      </c>
      <c r="Q2" s="176"/>
      <c r="R2" s="176" t="e">
        <f>CONCATENATE("Qtr 4 ",#REF!," 
Forecast")</f>
        <v>#REF!</v>
      </c>
      <c r="S2" s="176"/>
      <c r="T2" s="176" t="e">
        <f>CONCATENATE(#REF!," 
Forecast")</f>
        <v>#REF!</v>
      </c>
      <c r="U2" s="176"/>
    </row>
    <row r="3" spans="1:30" ht="18" x14ac:dyDescent="0.35">
      <c r="A3" s="106"/>
      <c r="B3" s="117"/>
      <c r="C3" s="106"/>
      <c r="D3" s="108" t="s">
        <v>0</v>
      </c>
      <c r="E3" s="107" t="s">
        <v>61</v>
      </c>
      <c r="F3" s="108" t="s">
        <v>0</v>
      </c>
      <c r="G3" s="107" t="s">
        <v>61</v>
      </c>
      <c r="H3" s="108" t="s">
        <v>0</v>
      </c>
      <c r="I3" s="107" t="s">
        <v>61</v>
      </c>
      <c r="J3" s="108" t="s">
        <v>0</v>
      </c>
      <c r="K3" s="107" t="s">
        <v>61</v>
      </c>
      <c r="L3" s="108" t="s">
        <v>0</v>
      </c>
      <c r="M3" s="107" t="s">
        <v>61</v>
      </c>
      <c r="N3" s="108" t="s">
        <v>0</v>
      </c>
      <c r="O3" s="107" t="s">
        <v>61</v>
      </c>
      <c r="P3" s="108" t="s">
        <v>0</v>
      </c>
      <c r="Q3" s="107" t="s">
        <v>61</v>
      </c>
      <c r="R3" s="108" t="s">
        <v>0</v>
      </c>
      <c r="S3" s="107" t="s">
        <v>61</v>
      </c>
      <c r="T3" s="108" t="s">
        <v>0</v>
      </c>
      <c r="U3" s="107" t="s">
        <v>61</v>
      </c>
      <c r="Y3" s="175"/>
      <c r="Z3" s="175"/>
      <c r="AA3" s="175"/>
      <c r="AB3" s="175"/>
      <c r="AC3" s="175"/>
      <c r="AD3" s="175"/>
    </row>
    <row r="4" spans="1:30" x14ac:dyDescent="0.2">
      <c r="A4" s="9" t="s">
        <v>17</v>
      </c>
      <c r="B4" s="3" t="s">
        <v>14</v>
      </c>
      <c r="C4" s="2" t="s">
        <v>7</v>
      </c>
      <c r="D4" s="46" t="e">
        <f ca="1">_xll.DBGET(#REF!,#REF!,#REF!,#REF!,#REF!,#REF!,$C4,$B4,#REF!,#REF!,#REF!)</f>
        <v>#NAME?</v>
      </c>
      <c r="E4" s="5" t="e">
        <f ca="1">_xll.DBGET(#REF!,#REF!,#REF!,#REF!,#REF!,#REF!,$C4,$B4,#REF!,#REF!,#REF!)</f>
        <v>#NAME?</v>
      </c>
      <c r="F4" s="46" t="e">
        <f ca="1">_xll.DBGET(#REF!,#REF!,#REF!,#REF!,#REF!,#REF!,$C4,$B4,#REF!,#REF!,#REF!)</f>
        <v>#NAME?</v>
      </c>
      <c r="G4" s="5" t="e">
        <f ca="1">_xll.DBGET(#REF!,#REF!,#REF!,#REF!,#REF!,#REF!,$C4,$B4,#REF!,#REF!,#REF!)</f>
        <v>#NAME?</v>
      </c>
      <c r="H4" s="46" t="e">
        <f ca="1">_xll.DBGET(#REF!,#REF!,#REF!,#REF!,#REF!,#REF!,$C4,$B4,#REF!,#REF!,#REF!)</f>
        <v>#NAME?</v>
      </c>
      <c r="I4" s="5" t="e">
        <f ca="1">_xll.DBGET(#REF!,#REF!,#REF!,#REF!,#REF!,#REF!,$C4,$B4,#REF!,#REF!,#REF!)</f>
        <v>#NAME?</v>
      </c>
      <c r="J4" s="46" t="e">
        <f ca="1">_xll.DBGET(#REF!,#REF!,#REF!,#REF!,#REF!,#REF!,$C4,$B4,#REF!,#REF!,#REF!)</f>
        <v>#NAME?</v>
      </c>
      <c r="K4" s="5" t="e">
        <f ca="1">_xll.DBGET(#REF!,#REF!,#REF!,#REF!,#REF!,#REF!,$C4,$B4,#REF!,#REF!,#REF!)</f>
        <v>#NAME?</v>
      </c>
      <c r="L4" s="46" t="e">
        <f ca="1">_xll.DBGET(#REF!,#REF!,#REF!,#REF!,#REF!,#REF!,$C4,$B4,#REF!,#REF!,#REF!)</f>
        <v>#NAME?</v>
      </c>
      <c r="M4" s="5" t="e">
        <f ca="1">_xll.DBGET(#REF!,#REF!,#REF!,#REF!,#REF!,#REF!,$C4,$B4,#REF!,#REF!,#REF!)</f>
        <v>#NAME?</v>
      </c>
      <c r="N4" s="46" t="e">
        <f ca="1">_xll.DBGET(#REF!,#REF!,#REF!,#REF!,#REF!,#REF!,$C4,$B4,#REF!,#REF!,#REF!)</f>
        <v>#NAME?</v>
      </c>
      <c r="O4" s="5">
        <f ca="1">IFERROR((_xll.DBGET(#REF!,#REF!,#REF!,#REF!,#REF!,#REF!,$C4,$B4,#REF!,#REF!,#REF!))/N4,0)</f>
        <v>0</v>
      </c>
      <c r="P4" s="46" t="e">
        <f ca="1">_xll.DBGET(#REF!,#REF!,#REF!,#REF!,#REF!,#REF!,$C4,$B4,#REF!,#REF!,#REF!)</f>
        <v>#NAME?</v>
      </c>
      <c r="Q4" s="5">
        <f ca="1">IFERROR((_xll.DBGET(#REF!,#REF!,#REF!,#REF!,#REF!,#REF!,$C4,$B4,#REF!,#REF!,#REF!))/P4,0)</f>
        <v>0</v>
      </c>
      <c r="R4" s="46" t="e">
        <f ca="1">_xll.DBGET(#REF!,#REF!,#REF!,#REF!,#REF!,#REF!,$C4,$B4,#REF!,#REF!,#REF!)</f>
        <v>#NAME?</v>
      </c>
      <c r="S4" s="5">
        <f ca="1">IFERROR((_xll.DBGET(#REF!,#REF!,#REF!,#REF!,#REF!,#REF!,$C4,$B4,#REF!,#REF!,#REF!))/R4,0)</f>
        <v>0</v>
      </c>
      <c r="T4" s="46" t="e">
        <f ca="1">_xll.DBGET(#REF!,#REF!,#REF!,#REF!,#REF!,#REF!,$C4,$B4,#REF!,#REF!,#REF!)</f>
        <v>#NAME?</v>
      </c>
      <c r="U4" s="5" t="e">
        <f ca="1">_xll.DBGET(#REF!,#REF!,#REF!,#REF!,#REF!,#REF!,$C4,$B4,#REF!,#REF!,#REF!)</f>
        <v>#NAME?</v>
      </c>
    </row>
    <row r="5" spans="1:30" x14ac:dyDescent="0.2">
      <c r="A5" s="71"/>
      <c r="B5" s="72" t="s">
        <v>14</v>
      </c>
      <c r="C5" s="73" t="s">
        <v>8</v>
      </c>
      <c r="D5" s="121" t="e">
        <f ca="1">_xll.DBGET(#REF!,#REF!,#REF!,#REF!,#REF!,#REF!,$C5,$B5,#REF!,#REF!,#REF!)</f>
        <v>#NAME?</v>
      </c>
      <c r="E5" s="127" t="e">
        <f ca="1">_xll.DBGET(#REF!,#REF!,#REF!,#REF!,#REF!,#REF!,$C5,$B5,#REF!,#REF!,#REF!)</f>
        <v>#NAME?</v>
      </c>
      <c r="F5" s="121" t="e">
        <f ca="1">_xll.DBGET(#REF!,#REF!,#REF!,#REF!,#REF!,#REF!,$C5,$B5,#REF!,#REF!,#REF!)</f>
        <v>#NAME?</v>
      </c>
      <c r="G5" s="127" t="e">
        <f ca="1">_xll.DBGET(#REF!,#REF!,#REF!,#REF!,#REF!,#REF!,$C5,$B5,#REF!,#REF!,#REF!)</f>
        <v>#NAME?</v>
      </c>
      <c r="H5" s="121" t="e">
        <f ca="1">_xll.DBGET(#REF!,#REF!,#REF!,#REF!,#REF!,#REF!,$C5,$B5,#REF!,#REF!,#REF!)</f>
        <v>#NAME?</v>
      </c>
      <c r="I5" s="127" t="e">
        <f ca="1">_xll.DBGET(#REF!,#REF!,#REF!,#REF!,#REF!,#REF!,$C5,$B5,#REF!,#REF!,#REF!)</f>
        <v>#NAME?</v>
      </c>
      <c r="J5" s="121" t="e">
        <f ca="1">_xll.DBGET(#REF!,#REF!,#REF!,#REF!,#REF!,#REF!,$C5,$B5,#REF!,#REF!,#REF!)</f>
        <v>#NAME?</v>
      </c>
      <c r="K5" s="127" t="e">
        <f ca="1">_xll.DBGET(#REF!,#REF!,#REF!,#REF!,#REF!,#REF!,$C5,$B5,#REF!,#REF!,#REF!)</f>
        <v>#NAME?</v>
      </c>
      <c r="L5" s="121" t="e">
        <f ca="1">_xll.DBGET(#REF!,#REF!,#REF!,#REF!,#REF!,#REF!,$C5,$B5,#REF!,#REF!,#REF!)</f>
        <v>#NAME?</v>
      </c>
      <c r="M5" s="127" t="e">
        <f ca="1">_xll.DBGET(#REF!,#REF!,#REF!,#REF!,#REF!,#REF!,$C5,$B5,#REF!,#REF!,#REF!)</f>
        <v>#NAME?</v>
      </c>
      <c r="N5" s="121" t="e">
        <f ca="1">_xll.DBGET(#REF!,#REF!,#REF!,#REF!,#REF!,#REF!,$C5,$B5,#REF!,#REF!,#REF!)</f>
        <v>#NAME?</v>
      </c>
      <c r="O5" s="127">
        <f ca="1">IFERROR((_xll.DBGET(#REF!,#REF!,#REF!,#REF!,#REF!,#REF!,$C5,$B5,#REF!,#REF!,#REF!))/N5,0)</f>
        <v>0</v>
      </c>
      <c r="P5" s="121" t="e">
        <f ca="1">_xll.DBGET(#REF!,#REF!,#REF!,#REF!,#REF!,#REF!,$C5,$B5,#REF!,#REF!,#REF!)</f>
        <v>#NAME?</v>
      </c>
      <c r="Q5" s="127">
        <f ca="1">IFERROR((_xll.DBGET(#REF!,#REF!,#REF!,#REF!,#REF!,#REF!,$C5,$B5,#REF!,#REF!,#REF!))/P5,0)</f>
        <v>0</v>
      </c>
      <c r="R5" s="121" t="e">
        <f ca="1">_xll.DBGET(#REF!,#REF!,#REF!,#REF!,#REF!,#REF!,$C5,$B5,#REF!,#REF!,#REF!)</f>
        <v>#NAME?</v>
      </c>
      <c r="S5" s="127">
        <f ca="1">IFERROR((_xll.DBGET(#REF!,#REF!,#REF!,#REF!,#REF!,#REF!,$C5,$B5,#REF!,#REF!,#REF!))/R5,0)</f>
        <v>0</v>
      </c>
      <c r="T5" s="121" t="e">
        <f ca="1">_xll.DBGET(#REF!,#REF!,#REF!,#REF!,#REF!,#REF!,$C5,$B5,#REF!,#REF!,#REF!)</f>
        <v>#NAME?</v>
      </c>
      <c r="U5" s="127" t="e">
        <f ca="1">_xll.DBGET(#REF!,#REF!,#REF!,#REF!,#REF!,#REF!,$C5,$B5,#REF!,#REF!,#REF!)</f>
        <v>#NAME?</v>
      </c>
    </row>
    <row r="6" spans="1:30" x14ac:dyDescent="0.2">
      <c r="A6" s="71"/>
      <c r="B6" s="72" t="s">
        <v>14</v>
      </c>
      <c r="C6" s="73" t="s">
        <v>9</v>
      </c>
      <c r="D6" s="121" t="e">
        <f ca="1">_xll.DBGET(#REF!,#REF!,#REF!,#REF!,#REF!,#REF!,$C6,$B6,#REF!,#REF!,#REF!)</f>
        <v>#NAME?</v>
      </c>
      <c r="E6" s="127" t="e">
        <f ca="1">_xll.DBGET(#REF!,#REF!,#REF!,#REF!,#REF!,#REF!,$C6,$B6,#REF!,#REF!,#REF!)</f>
        <v>#NAME?</v>
      </c>
      <c r="F6" s="121" t="e">
        <f ca="1">_xll.DBGET(#REF!,#REF!,#REF!,#REF!,#REF!,#REF!,$C6,$B6,#REF!,#REF!,#REF!)</f>
        <v>#NAME?</v>
      </c>
      <c r="G6" s="127" t="e">
        <f ca="1">_xll.DBGET(#REF!,#REF!,#REF!,#REF!,#REF!,#REF!,$C6,$B6,#REF!,#REF!,#REF!)</f>
        <v>#NAME?</v>
      </c>
      <c r="H6" s="121" t="e">
        <f ca="1">_xll.DBGET(#REF!,#REF!,#REF!,#REF!,#REF!,#REF!,$C6,$B6,#REF!,#REF!,#REF!)</f>
        <v>#NAME?</v>
      </c>
      <c r="I6" s="127" t="e">
        <f ca="1">_xll.DBGET(#REF!,#REF!,#REF!,#REF!,#REF!,#REF!,$C6,$B6,#REF!,#REF!,#REF!)</f>
        <v>#NAME?</v>
      </c>
      <c r="J6" s="121" t="e">
        <f ca="1">_xll.DBGET(#REF!,#REF!,#REF!,#REF!,#REF!,#REF!,$C6,$B6,#REF!,#REF!,#REF!)</f>
        <v>#NAME?</v>
      </c>
      <c r="K6" s="127" t="e">
        <f ca="1">_xll.DBGET(#REF!,#REF!,#REF!,#REF!,#REF!,#REF!,$C6,$B6,#REF!,#REF!,#REF!)</f>
        <v>#NAME?</v>
      </c>
      <c r="L6" s="121" t="e">
        <f ca="1">_xll.DBGET(#REF!,#REF!,#REF!,#REF!,#REF!,#REF!,$C6,$B6,#REF!,#REF!,#REF!)</f>
        <v>#NAME?</v>
      </c>
      <c r="M6" s="127" t="e">
        <f ca="1">_xll.DBGET(#REF!,#REF!,#REF!,#REF!,#REF!,#REF!,$C6,$B6,#REF!,#REF!,#REF!)</f>
        <v>#NAME?</v>
      </c>
      <c r="N6" s="121" t="e">
        <f ca="1">_xll.DBGET(#REF!,#REF!,#REF!,#REF!,#REF!,#REF!,$C6,$B6,#REF!,#REF!,#REF!)</f>
        <v>#NAME?</v>
      </c>
      <c r="O6" s="127">
        <f ca="1">IFERROR((_xll.DBGET(#REF!,#REF!,#REF!,#REF!,#REF!,#REF!,$C6,$B6,#REF!,#REF!,#REF!))/N6,0)</f>
        <v>0</v>
      </c>
      <c r="P6" s="121" t="e">
        <f ca="1">_xll.DBGET(#REF!,#REF!,#REF!,#REF!,#REF!,#REF!,$C6,$B6,#REF!,#REF!,#REF!)</f>
        <v>#NAME?</v>
      </c>
      <c r="Q6" s="127">
        <f ca="1">IFERROR((_xll.DBGET(#REF!,#REF!,#REF!,#REF!,#REF!,#REF!,$C6,$B6,#REF!,#REF!,#REF!))/P6,0)</f>
        <v>0</v>
      </c>
      <c r="R6" s="121" t="e">
        <f ca="1">_xll.DBGET(#REF!,#REF!,#REF!,#REF!,#REF!,#REF!,$C6,$B6,#REF!,#REF!,#REF!)</f>
        <v>#NAME?</v>
      </c>
      <c r="S6" s="127">
        <f ca="1">IFERROR((_xll.DBGET(#REF!,#REF!,#REF!,#REF!,#REF!,#REF!,$C6,$B6,#REF!,#REF!,#REF!))/R6,0)</f>
        <v>0</v>
      </c>
      <c r="T6" s="121" t="e">
        <f ca="1">_xll.DBGET(#REF!,#REF!,#REF!,#REF!,#REF!,#REF!,$C6,$B6,#REF!,#REF!,#REF!)</f>
        <v>#NAME?</v>
      </c>
      <c r="U6" s="127" t="e">
        <f ca="1">_xll.DBGET(#REF!,#REF!,#REF!,#REF!,#REF!,#REF!,$C6,$B6,#REF!,#REF!,#REF!)</f>
        <v>#NAME?</v>
      </c>
    </row>
    <row r="7" spans="1:30" x14ac:dyDescent="0.2">
      <c r="A7" s="9" t="s">
        <v>18</v>
      </c>
      <c r="B7" s="3" t="s">
        <v>15</v>
      </c>
      <c r="C7" s="2" t="s">
        <v>7</v>
      </c>
      <c r="D7" s="128" t="e">
        <f ca="1">_xll.DBGET(#REF!,#REF!,#REF!,#REF!,#REF!,#REF!,$C7,$B7,#REF!,#REF!,#REF!)</f>
        <v>#NAME?</v>
      </c>
      <c r="E7" s="129" t="e">
        <f ca="1">_xll.DBGET(#REF!,#REF!,#REF!,#REF!,#REF!,#REF!,$C7,$B7,#REF!,#REF!,#REF!)</f>
        <v>#NAME?</v>
      </c>
      <c r="F7" s="128" t="e">
        <f ca="1">_xll.DBGET(#REF!,#REF!,#REF!,#REF!,#REF!,#REF!,$C7,$B7,#REF!,#REF!,#REF!)</f>
        <v>#NAME?</v>
      </c>
      <c r="G7" s="129" t="e">
        <f ca="1">_xll.DBGET(#REF!,#REF!,#REF!,#REF!,#REF!,#REF!,$C7,$B7,#REF!,#REF!,#REF!)</f>
        <v>#NAME?</v>
      </c>
      <c r="H7" s="128" t="e">
        <f ca="1">_xll.DBGET(#REF!,#REF!,#REF!,#REF!,#REF!,#REF!,$C7,$B7,#REF!,#REF!,#REF!)</f>
        <v>#NAME?</v>
      </c>
      <c r="I7" s="129" t="e">
        <f ca="1">_xll.DBGET(#REF!,#REF!,#REF!,#REF!,#REF!,#REF!,$C7,$B7,#REF!,#REF!,#REF!)</f>
        <v>#NAME?</v>
      </c>
      <c r="J7" s="128" t="e">
        <f ca="1">_xll.DBGET(#REF!,#REF!,#REF!,#REF!,#REF!,#REF!,$C7,$B7,#REF!,#REF!,#REF!)</f>
        <v>#NAME?</v>
      </c>
      <c r="K7" s="129" t="e">
        <f ca="1">_xll.DBGET(#REF!,#REF!,#REF!,#REF!,#REF!,#REF!,$C7,$B7,#REF!,#REF!,#REF!)</f>
        <v>#NAME?</v>
      </c>
      <c r="L7" s="128" t="e">
        <f ca="1">_xll.DBGET(#REF!,#REF!,#REF!,#REF!,#REF!,#REF!,$C7,$B7,#REF!,#REF!,#REF!)</f>
        <v>#NAME?</v>
      </c>
      <c r="M7" s="129" t="e">
        <f ca="1">_xll.DBGET(#REF!,#REF!,#REF!,#REF!,#REF!,#REF!,$C7,$B7,#REF!,#REF!,#REF!)</f>
        <v>#NAME?</v>
      </c>
      <c r="N7" s="128" t="e">
        <f ca="1">_xll.DBGET(#REF!,#REF!,#REF!,#REF!,#REF!,#REF!,$C7,$B7,#REF!,#REF!,#REF!)</f>
        <v>#NAME?</v>
      </c>
      <c r="O7" s="129">
        <f ca="1">IFERROR((_xll.DBGET(#REF!,#REF!,#REF!,#REF!,#REF!,#REF!,$C7,$B7,#REF!,#REF!,#REF!))/N7,0)</f>
        <v>0</v>
      </c>
      <c r="P7" s="128" t="e">
        <f ca="1">_xll.DBGET(#REF!,#REF!,#REF!,#REF!,#REF!,#REF!,$C7,$B7,#REF!,#REF!,#REF!)</f>
        <v>#NAME?</v>
      </c>
      <c r="Q7" s="129">
        <f ca="1">IFERROR((_xll.DBGET(#REF!,#REF!,#REF!,#REF!,#REF!,#REF!,$C7,$B7,#REF!,#REF!,#REF!))/P7,0)</f>
        <v>0</v>
      </c>
      <c r="R7" s="128" t="e">
        <f ca="1">_xll.DBGET(#REF!,#REF!,#REF!,#REF!,#REF!,#REF!,$C7,$B7,#REF!,#REF!,#REF!)</f>
        <v>#NAME?</v>
      </c>
      <c r="S7" s="129">
        <f ca="1">IFERROR((_xll.DBGET(#REF!,#REF!,#REF!,#REF!,#REF!,#REF!,$C7,$B7,#REF!,#REF!,#REF!))/R7,0)</f>
        <v>0</v>
      </c>
      <c r="T7" s="128" t="e">
        <f ca="1">_xll.DBGET(#REF!,#REF!,#REF!,#REF!,#REF!,#REF!,$C7,$B7,#REF!,#REF!,#REF!)</f>
        <v>#NAME?</v>
      </c>
      <c r="U7" s="129" t="e">
        <f ca="1">_xll.DBGET(#REF!,#REF!,#REF!,#REF!,#REF!,#REF!,$C7,$B7,#REF!,#REF!,#REF!)</f>
        <v>#NAME?</v>
      </c>
    </row>
    <row r="8" spans="1:30" x14ac:dyDescent="0.2">
      <c r="A8" s="71"/>
      <c r="B8" s="72" t="s">
        <v>15</v>
      </c>
      <c r="C8" s="73" t="s">
        <v>8</v>
      </c>
      <c r="D8" s="121" t="e">
        <f ca="1">_xll.DBGET(#REF!,#REF!,#REF!,#REF!,#REF!,#REF!,$C8,$B8,#REF!,#REF!,#REF!)</f>
        <v>#NAME?</v>
      </c>
      <c r="E8" s="127" t="e">
        <f ca="1">_xll.DBGET(#REF!,#REF!,#REF!,#REF!,#REF!,#REF!,$C8,$B8,#REF!,#REF!,#REF!)</f>
        <v>#NAME?</v>
      </c>
      <c r="F8" s="121" t="e">
        <f ca="1">_xll.DBGET(#REF!,#REF!,#REF!,#REF!,#REF!,#REF!,$C8,$B8,#REF!,#REF!,#REF!)</f>
        <v>#NAME?</v>
      </c>
      <c r="G8" s="127" t="e">
        <f ca="1">_xll.DBGET(#REF!,#REF!,#REF!,#REF!,#REF!,#REF!,$C8,$B8,#REF!,#REF!,#REF!)</f>
        <v>#NAME?</v>
      </c>
      <c r="H8" s="121" t="e">
        <f ca="1">_xll.DBGET(#REF!,#REF!,#REF!,#REF!,#REF!,#REF!,$C8,$B8,#REF!,#REF!,#REF!)</f>
        <v>#NAME?</v>
      </c>
      <c r="I8" s="127" t="e">
        <f ca="1">_xll.DBGET(#REF!,#REF!,#REF!,#REF!,#REF!,#REF!,$C8,$B8,#REF!,#REF!,#REF!)</f>
        <v>#NAME?</v>
      </c>
      <c r="J8" s="121" t="e">
        <f ca="1">_xll.DBGET(#REF!,#REF!,#REF!,#REF!,#REF!,#REF!,$C8,$B8,#REF!,#REF!,#REF!)</f>
        <v>#NAME?</v>
      </c>
      <c r="K8" s="127" t="e">
        <f ca="1">_xll.DBGET(#REF!,#REF!,#REF!,#REF!,#REF!,#REF!,$C8,$B8,#REF!,#REF!,#REF!)</f>
        <v>#NAME?</v>
      </c>
      <c r="L8" s="121" t="e">
        <f ca="1">_xll.DBGET(#REF!,#REF!,#REF!,#REF!,#REF!,#REF!,$C8,$B8,#REF!,#REF!,#REF!)</f>
        <v>#NAME?</v>
      </c>
      <c r="M8" s="127" t="e">
        <f ca="1">_xll.DBGET(#REF!,#REF!,#REF!,#REF!,#REF!,#REF!,$C8,$B8,#REF!,#REF!,#REF!)</f>
        <v>#NAME?</v>
      </c>
      <c r="N8" s="121" t="e">
        <f ca="1">_xll.DBGET(#REF!,#REF!,#REF!,#REF!,#REF!,#REF!,$C8,$B8,#REF!,#REF!,#REF!)</f>
        <v>#NAME?</v>
      </c>
      <c r="O8" s="127">
        <f ca="1">IFERROR((_xll.DBGET(#REF!,#REF!,#REF!,#REF!,#REF!,#REF!,$C8,$B8,#REF!,#REF!,#REF!))/N8,0)</f>
        <v>0</v>
      </c>
      <c r="P8" s="121" t="e">
        <f ca="1">_xll.DBGET(#REF!,#REF!,#REF!,#REF!,#REF!,#REF!,$C8,$B8,#REF!,#REF!,#REF!)</f>
        <v>#NAME?</v>
      </c>
      <c r="Q8" s="127">
        <f ca="1">IFERROR((_xll.DBGET(#REF!,#REF!,#REF!,#REF!,#REF!,#REF!,$C8,$B8,#REF!,#REF!,#REF!))/P8,0)</f>
        <v>0</v>
      </c>
      <c r="R8" s="121" t="e">
        <f ca="1">_xll.DBGET(#REF!,#REF!,#REF!,#REF!,#REF!,#REF!,$C8,$B8,#REF!,#REF!,#REF!)</f>
        <v>#NAME?</v>
      </c>
      <c r="S8" s="127">
        <f ca="1">IFERROR((_xll.DBGET(#REF!,#REF!,#REF!,#REF!,#REF!,#REF!,$C8,$B8,#REF!,#REF!,#REF!))/R8,0)</f>
        <v>0</v>
      </c>
      <c r="T8" s="121" t="e">
        <f ca="1">_xll.DBGET(#REF!,#REF!,#REF!,#REF!,#REF!,#REF!,$C8,$B8,#REF!,#REF!,#REF!)</f>
        <v>#NAME?</v>
      </c>
      <c r="U8" s="127" t="e">
        <f ca="1">_xll.DBGET(#REF!,#REF!,#REF!,#REF!,#REF!,#REF!,$C8,$B8,#REF!,#REF!,#REF!)</f>
        <v>#NAME?</v>
      </c>
    </row>
    <row r="9" spans="1:30" x14ac:dyDescent="0.2">
      <c r="A9" s="71"/>
      <c r="B9" s="72" t="s">
        <v>15</v>
      </c>
      <c r="C9" s="73" t="s">
        <v>9</v>
      </c>
      <c r="D9" s="121" t="e">
        <f ca="1">_xll.DBGET(#REF!,#REF!,#REF!,#REF!,#REF!,#REF!,$C9,$B9,#REF!,#REF!,#REF!)</f>
        <v>#NAME?</v>
      </c>
      <c r="E9" s="127" t="e">
        <f ca="1">_xll.DBGET(#REF!,#REF!,#REF!,#REF!,#REF!,#REF!,$C9,$B9,#REF!,#REF!,#REF!)</f>
        <v>#NAME?</v>
      </c>
      <c r="F9" s="121" t="e">
        <f ca="1">_xll.DBGET(#REF!,#REF!,#REF!,#REF!,#REF!,#REF!,$C9,$B9,#REF!,#REF!,#REF!)</f>
        <v>#NAME?</v>
      </c>
      <c r="G9" s="127" t="e">
        <f ca="1">_xll.DBGET(#REF!,#REF!,#REF!,#REF!,#REF!,#REF!,$C9,$B9,#REF!,#REF!,#REF!)</f>
        <v>#NAME?</v>
      </c>
      <c r="H9" s="121" t="e">
        <f ca="1">_xll.DBGET(#REF!,#REF!,#REF!,#REF!,#REF!,#REF!,$C9,$B9,#REF!,#REF!,#REF!)</f>
        <v>#NAME?</v>
      </c>
      <c r="I9" s="127" t="e">
        <f ca="1">_xll.DBGET(#REF!,#REF!,#REF!,#REF!,#REF!,#REF!,$C9,$B9,#REF!,#REF!,#REF!)</f>
        <v>#NAME?</v>
      </c>
      <c r="J9" s="121" t="e">
        <f ca="1">_xll.DBGET(#REF!,#REF!,#REF!,#REF!,#REF!,#REF!,$C9,$B9,#REF!,#REF!,#REF!)</f>
        <v>#NAME?</v>
      </c>
      <c r="K9" s="127" t="e">
        <f ca="1">_xll.DBGET(#REF!,#REF!,#REF!,#REF!,#REF!,#REF!,$C9,$B9,#REF!,#REF!,#REF!)</f>
        <v>#NAME?</v>
      </c>
      <c r="L9" s="121" t="e">
        <f ca="1">_xll.DBGET(#REF!,#REF!,#REF!,#REF!,#REF!,#REF!,$C9,$B9,#REF!,#REF!,#REF!)</f>
        <v>#NAME?</v>
      </c>
      <c r="M9" s="127" t="e">
        <f ca="1">_xll.DBGET(#REF!,#REF!,#REF!,#REF!,#REF!,#REF!,$C9,$B9,#REF!,#REF!,#REF!)</f>
        <v>#NAME?</v>
      </c>
      <c r="N9" s="121" t="e">
        <f ca="1">_xll.DBGET(#REF!,#REF!,#REF!,#REF!,#REF!,#REF!,$C9,$B9,#REF!,#REF!,#REF!)</f>
        <v>#NAME?</v>
      </c>
      <c r="O9" s="127">
        <f ca="1">IFERROR((_xll.DBGET(#REF!,#REF!,#REF!,#REF!,#REF!,#REF!,$C9,$B9,#REF!,#REF!,#REF!))/N9,0)</f>
        <v>0</v>
      </c>
      <c r="P9" s="121" t="e">
        <f ca="1">_xll.DBGET(#REF!,#REF!,#REF!,#REF!,#REF!,#REF!,$C9,$B9,#REF!,#REF!,#REF!)</f>
        <v>#NAME?</v>
      </c>
      <c r="Q9" s="127">
        <f ca="1">IFERROR((_xll.DBGET(#REF!,#REF!,#REF!,#REF!,#REF!,#REF!,$C9,$B9,#REF!,#REF!,#REF!))/P9,0)</f>
        <v>0</v>
      </c>
      <c r="R9" s="121" t="e">
        <f ca="1">_xll.DBGET(#REF!,#REF!,#REF!,#REF!,#REF!,#REF!,$C9,$B9,#REF!,#REF!,#REF!)</f>
        <v>#NAME?</v>
      </c>
      <c r="S9" s="127">
        <f ca="1">IFERROR((_xll.DBGET(#REF!,#REF!,#REF!,#REF!,#REF!,#REF!,$C9,$B9,#REF!,#REF!,#REF!))/R9,0)</f>
        <v>0</v>
      </c>
      <c r="T9" s="121" t="e">
        <f ca="1">_xll.DBGET(#REF!,#REF!,#REF!,#REF!,#REF!,#REF!,$C9,$B9,#REF!,#REF!,#REF!)</f>
        <v>#NAME?</v>
      </c>
      <c r="U9" s="127" t="e">
        <f ca="1">_xll.DBGET(#REF!,#REF!,#REF!,#REF!,#REF!,#REF!,$C9,$B9,#REF!,#REF!,#REF!)</f>
        <v>#NAME?</v>
      </c>
    </row>
    <row r="10" spans="1:30" x14ac:dyDescent="0.2">
      <c r="A10" s="9" t="s">
        <v>19</v>
      </c>
      <c r="B10" s="3" t="s">
        <v>16</v>
      </c>
      <c r="C10" s="2" t="s">
        <v>7</v>
      </c>
      <c r="D10" s="128" t="e">
        <f ca="1">_xll.DBGET(#REF!,#REF!,#REF!,#REF!,#REF!,#REF!,$C10,$B10,#REF!,#REF!,#REF!)</f>
        <v>#NAME?</v>
      </c>
      <c r="E10" s="129" t="e">
        <f ca="1">_xll.DBGET(#REF!,#REF!,#REF!,#REF!,#REF!,#REF!,$C10,$B10,#REF!,#REF!,#REF!)</f>
        <v>#NAME?</v>
      </c>
      <c r="F10" s="128" t="e">
        <f ca="1">_xll.DBGET(#REF!,#REF!,#REF!,#REF!,#REF!,#REF!,$C10,$B10,#REF!,#REF!,#REF!)</f>
        <v>#NAME?</v>
      </c>
      <c r="G10" s="129" t="e">
        <f ca="1">_xll.DBGET(#REF!,#REF!,#REF!,#REF!,#REF!,#REF!,$C10,$B10,#REF!,#REF!,#REF!)</f>
        <v>#NAME?</v>
      </c>
      <c r="H10" s="128" t="e">
        <f ca="1">_xll.DBGET(#REF!,#REF!,#REF!,#REF!,#REF!,#REF!,$C10,$B10,#REF!,#REF!,#REF!)</f>
        <v>#NAME?</v>
      </c>
      <c r="I10" s="129" t="e">
        <f ca="1">_xll.DBGET(#REF!,#REF!,#REF!,#REF!,#REF!,#REF!,$C10,$B10,#REF!,#REF!,#REF!)</f>
        <v>#NAME?</v>
      </c>
      <c r="J10" s="128" t="e">
        <f ca="1">_xll.DBGET(#REF!,#REF!,#REF!,#REF!,#REF!,#REF!,$C10,$B10,#REF!,#REF!,#REF!)</f>
        <v>#NAME?</v>
      </c>
      <c r="K10" s="129" t="e">
        <f ca="1">_xll.DBGET(#REF!,#REF!,#REF!,#REF!,#REF!,#REF!,$C10,$B10,#REF!,#REF!,#REF!)</f>
        <v>#NAME?</v>
      </c>
      <c r="L10" s="128" t="e">
        <f ca="1">_xll.DBGET(#REF!,#REF!,#REF!,#REF!,#REF!,#REF!,$C10,$B10,#REF!,#REF!,#REF!)</f>
        <v>#NAME?</v>
      </c>
      <c r="M10" s="129" t="e">
        <f ca="1">_xll.DBGET(#REF!,#REF!,#REF!,#REF!,#REF!,#REF!,$C10,$B10,#REF!,#REF!,#REF!)</f>
        <v>#NAME?</v>
      </c>
      <c r="N10" s="128" t="e">
        <f ca="1">_xll.DBGET(#REF!,#REF!,#REF!,#REF!,#REF!,#REF!,$C10,$B10,#REF!,#REF!,#REF!)</f>
        <v>#NAME?</v>
      </c>
      <c r="O10" s="129">
        <f ca="1">IFERROR((_xll.DBGET(#REF!,#REF!,#REF!,#REF!,#REF!,#REF!,$C10,$B10,#REF!,#REF!,#REF!))/N10,0)</f>
        <v>0</v>
      </c>
      <c r="P10" s="128" t="e">
        <f ca="1">_xll.DBGET(#REF!,#REF!,#REF!,#REF!,#REF!,#REF!,$C10,$B10,#REF!,#REF!,#REF!)</f>
        <v>#NAME?</v>
      </c>
      <c r="Q10" s="129">
        <f ca="1">IFERROR((_xll.DBGET(#REF!,#REF!,#REF!,#REF!,#REF!,#REF!,$C10,$B10,#REF!,#REF!,#REF!))/P10,0)</f>
        <v>0</v>
      </c>
      <c r="R10" s="128" t="e">
        <f ca="1">_xll.DBGET(#REF!,#REF!,#REF!,#REF!,#REF!,#REF!,$C10,$B10,#REF!,#REF!,#REF!)</f>
        <v>#NAME?</v>
      </c>
      <c r="S10" s="129">
        <f ca="1">IFERROR((_xll.DBGET(#REF!,#REF!,#REF!,#REF!,#REF!,#REF!,$C10,$B10,#REF!,#REF!,#REF!))/R10,0)</f>
        <v>0</v>
      </c>
      <c r="T10" s="128" t="e">
        <f ca="1">_xll.DBGET(#REF!,#REF!,#REF!,#REF!,#REF!,#REF!,$C10,$B10,#REF!,#REF!,#REF!)</f>
        <v>#NAME?</v>
      </c>
      <c r="U10" s="129" t="e">
        <f ca="1">_xll.DBGET(#REF!,#REF!,#REF!,#REF!,#REF!,#REF!,$C10,$B10,#REF!,#REF!,#REF!)</f>
        <v>#NAME?</v>
      </c>
    </row>
    <row r="11" spans="1:30" x14ac:dyDescent="0.2">
      <c r="A11" s="71"/>
      <c r="B11" s="72" t="s">
        <v>16</v>
      </c>
      <c r="C11" s="73" t="s">
        <v>8</v>
      </c>
      <c r="D11" s="121" t="e">
        <f ca="1">_xll.DBGET(#REF!,#REF!,#REF!,#REF!,#REF!,#REF!,$C11,$B11,#REF!,#REF!,#REF!)</f>
        <v>#NAME?</v>
      </c>
      <c r="E11" s="127" t="e">
        <f ca="1">_xll.DBGET(#REF!,#REF!,#REF!,#REF!,#REF!,#REF!,$C11,$B11,#REF!,#REF!,#REF!)</f>
        <v>#NAME?</v>
      </c>
      <c r="F11" s="121" t="e">
        <f ca="1">_xll.DBGET(#REF!,#REF!,#REF!,#REF!,#REF!,#REF!,$C11,$B11,#REF!,#REF!,#REF!)</f>
        <v>#NAME?</v>
      </c>
      <c r="G11" s="127" t="e">
        <f ca="1">_xll.DBGET(#REF!,#REF!,#REF!,#REF!,#REF!,#REF!,$C11,$B11,#REF!,#REF!,#REF!)</f>
        <v>#NAME?</v>
      </c>
      <c r="H11" s="121" t="e">
        <f ca="1">_xll.DBGET(#REF!,#REF!,#REF!,#REF!,#REF!,#REF!,$C11,$B11,#REF!,#REF!,#REF!)</f>
        <v>#NAME?</v>
      </c>
      <c r="I11" s="127" t="e">
        <f ca="1">_xll.DBGET(#REF!,#REF!,#REF!,#REF!,#REF!,#REF!,$C11,$B11,#REF!,#REF!,#REF!)</f>
        <v>#NAME?</v>
      </c>
      <c r="J11" s="121" t="e">
        <f ca="1">_xll.DBGET(#REF!,#REF!,#REF!,#REF!,#REF!,#REF!,$C11,$B11,#REF!,#REF!,#REF!)</f>
        <v>#NAME?</v>
      </c>
      <c r="K11" s="127" t="e">
        <f ca="1">_xll.DBGET(#REF!,#REF!,#REF!,#REF!,#REF!,#REF!,$C11,$B11,#REF!,#REF!,#REF!)</f>
        <v>#NAME?</v>
      </c>
      <c r="L11" s="121" t="e">
        <f ca="1">_xll.DBGET(#REF!,#REF!,#REF!,#REF!,#REF!,#REF!,$C11,$B11,#REF!,#REF!,#REF!)</f>
        <v>#NAME?</v>
      </c>
      <c r="M11" s="127" t="e">
        <f ca="1">_xll.DBGET(#REF!,#REF!,#REF!,#REF!,#REF!,#REF!,$C11,$B11,#REF!,#REF!,#REF!)</f>
        <v>#NAME?</v>
      </c>
      <c r="N11" s="121" t="e">
        <f ca="1">_xll.DBGET(#REF!,#REF!,#REF!,#REF!,#REF!,#REF!,$C11,$B11,#REF!,#REF!,#REF!)</f>
        <v>#NAME?</v>
      </c>
      <c r="O11" s="127">
        <f ca="1">IFERROR((_xll.DBGET(#REF!,#REF!,#REF!,#REF!,#REF!,#REF!,$C11,$B11,#REF!,#REF!,#REF!))/N11,0)</f>
        <v>0</v>
      </c>
      <c r="P11" s="121" t="e">
        <f ca="1">_xll.DBGET(#REF!,#REF!,#REF!,#REF!,#REF!,#REF!,$C11,$B11,#REF!,#REF!,#REF!)</f>
        <v>#NAME?</v>
      </c>
      <c r="Q11" s="127">
        <f ca="1">IFERROR((_xll.DBGET(#REF!,#REF!,#REF!,#REF!,#REF!,#REF!,$C11,$B11,#REF!,#REF!,#REF!))/P11,0)</f>
        <v>0</v>
      </c>
      <c r="R11" s="121" t="e">
        <f ca="1">_xll.DBGET(#REF!,#REF!,#REF!,#REF!,#REF!,#REF!,$C11,$B11,#REF!,#REF!,#REF!)</f>
        <v>#NAME?</v>
      </c>
      <c r="S11" s="127">
        <f ca="1">IFERROR((_xll.DBGET(#REF!,#REF!,#REF!,#REF!,#REF!,#REF!,$C11,$B11,#REF!,#REF!,#REF!))/R11,0)</f>
        <v>0</v>
      </c>
      <c r="T11" s="121" t="e">
        <f ca="1">_xll.DBGET(#REF!,#REF!,#REF!,#REF!,#REF!,#REF!,$C11,$B11,#REF!,#REF!,#REF!)</f>
        <v>#NAME?</v>
      </c>
      <c r="U11" s="127" t="e">
        <f ca="1">_xll.DBGET(#REF!,#REF!,#REF!,#REF!,#REF!,#REF!,$C11,$B11,#REF!,#REF!,#REF!)</f>
        <v>#NAME?</v>
      </c>
    </row>
    <row r="12" spans="1:30" x14ac:dyDescent="0.2">
      <c r="A12" s="71"/>
      <c r="B12" s="72" t="s">
        <v>16</v>
      </c>
      <c r="C12" s="73" t="s">
        <v>9</v>
      </c>
      <c r="D12" s="121" t="e">
        <f ca="1">_xll.DBGET(#REF!,#REF!,#REF!,#REF!,#REF!,#REF!,$C12,$B12,#REF!,#REF!,#REF!)</f>
        <v>#NAME?</v>
      </c>
      <c r="E12" s="127" t="e">
        <f ca="1">_xll.DBGET(#REF!,#REF!,#REF!,#REF!,#REF!,#REF!,$C12,$B12,#REF!,#REF!,#REF!)</f>
        <v>#NAME?</v>
      </c>
      <c r="F12" s="121" t="e">
        <f ca="1">_xll.DBGET(#REF!,#REF!,#REF!,#REF!,#REF!,#REF!,$C12,$B12,#REF!,#REF!,#REF!)</f>
        <v>#NAME?</v>
      </c>
      <c r="G12" s="127" t="e">
        <f ca="1">_xll.DBGET(#REF!,#REF!,#REF!,#REF!,#REF!,#REF!,$C12,$B12,#REF!,#REF!,#REF!)</f>
        <v>#NAME?</v>
      </c>
      <c r="H12" s="121" t="e">
        <f ca="1">_xll.DBGET(#REF!,#REF!,#REF!,#REF!,#REF!,#REF!,$C12,$B12,#REF!,#REF!,#REF!)</f>
        <v>#NAME?</v>
      </c>
      <c r="I12" s="127" t="e">
        <f ca="1">_xll.DBGET(#REF!,#REF!,#REF!,#REF!,#REF!,#REF!,$C12,$B12,#REF!,#REF!,#REF!)</f>
        <v>#NAME?</v>
      </c>
      <c r="J12" s="121" t="e">
        <f ca="1">_xll.DBGET(#REF!,#REF!,#REF!,#REF!,#REF!,#REF!,$C12,$B12,#REF!,#REF!,#REF!)</f>
        <v>#NAME?</v>
      </c>
      <c r="K12" s="127" t="e">
        <f ca="1">_xll.DBGET(#REF!,#REF!,#REF!,#REF!,#REF!,#REF!,$C12,$B12,#REF!,#REF!,#REF!)</f>
        <v>#NAME?</v>
      </c>
      <c r="L12" s="121" t="e">
        <f ca="1">_xll.DBGET(#REF!,#REF!,#REF!,#REF!,#REF!,#REF!,$C12,$B12,#REF!,#REF!,#REF!)</f>
        <v>#NAME?</v>
      </c>
      <c r="M12" s="127" t="e">
        <f ca="1">_xll.DBGET(#REF!,#REF!,#REF!,#REF!,#REF!,#REF!,$C12,$B12,#REF!,#REF!,#REF!)</f>
        <v>#NAME?</v>
      </c>
      <c r="N12" s="121" t="e">
        <f ca="1">_xll.DBGET(#REF!,#REF!,#REF!,#REF!,#REF!,#REF!,$C12,$B12,#REF!,#REF!,#REF!)</f>
        <v>#NAME?</v>
      </c>
      <c r="O12" s="127">
        <f ca="1">IFERROR((_xll.DBGET(#REF!,#REF!,#REF!,#REF!,#REF!,#REF!,$C12,$B12,#REF!,#REF!,#REF!))/N12,0)</f>
        <v>0</v>
      </c>
      <c r="P12" s="121" t="e">
        <f ca="1">_xll.DBGET(#REF!,#REF!,#REF!,#REF!,#REF!,#REF!,$C12,$B12,#REF!,#REF!,#REF!)</f>
        <v>#NAME?</v>
      </c>
      <c r="Q12" s="127">
        <f ca="1">IFERROR((_xll.DBGET(#REF!,#REF!,#REF!,#REF!,#REF!,#REF!,$C12,$B12,#REF!,#REF!,#REF!))/P12,0)</f>
        <v>0</v>
      </c>
      <c r="R12" s="121" t="e">
        <f ca="1">_xll.DBGET(#REF!,#REF!,#REF!,#REF!,#REF!,#REF!,$C12,$B12,#REF!,#REF!,#REF!)</f>
        <v>#NAME?</v>
      </c>
      <c r="S12" s="127">
        <f ca="1">IFERROR((_xll.DBGET(#REF!,#REF!,#REF!,#REF!,#REF!,#REF!,$C12,$B12,#REF!,#REF!,#REF!))/R12,0)</f>
        <v>0</v>
      </c>
      <c r="T12" s="121" t="e">
        <f ca="1">_xll.DBGET(#REF!,#REF!,#REF!,#REF!,#REF!,#REF!,$C12,$B12,#REF!,#REF!,#REF!)</f>
        <v>#NAME?</v>
      </c>
      <c r="U12" s="127" t="e">
        <f ca="1">_xll.DBGET(#REF!,#REF!,#REF!,#REF!,#REF!,#REF!,$C12,$B12,#REF!,#REF!,#REF!)</f>
        <v>#NAME?</v>
      </c>
    </row>
    <row r="13" spans="1:30" ht="7.5" customHeight="1" x14ac:dyDescent="0.2"/>
    <row r="15" spans="1:30" ht="37.5" customHeight="1" x14ac:dyDescent="0.35">
      <c r="A15" s="105"/>
      <c r="B15" s="116"/>
      <c r="C15" s="105"/>
      <c r="D15" s="176" t="e">
        <f>CONCATENATE(#REF!,"
 Forecast")</f>
        <v>#REF!</v>
      </c>
      <c r="E15" s="176"/>
    </row>
    <row r="16" spans="1:30" ht="18" x14ac:dyDescent="0.35">
      <c r="A16" s="106"/>
      <c r="B16" s="117"/>
      <c r="C16" s="106"/>
      <c r="D16" s="108" t="s">
        <v>0</v>
      </c>
      <c r="E16" s="107" t="s">
        <v>61</v>
      </c>
    </row>
    <row r="17" spans="1:5" x14ac:dyDescent="0.2">
      <c r="A17" s="9" t="s">
        <v>17</v>
      </c>
      <c r="B17" s="3" t="s">
        <v>14</v>
      </c>
      <c r="C17" s="2" t="s">
        <v>7</v>
      </c>
      <c r="D17" s="46" t="e">
        <f ca="1">_xll.DBGET(#REF!,#REF!,#REF!,#REF!,#REF!,#REF!,$C17,$B17,#REF!,#REF!,#REF!)</f>
        <v>#NAME?</v>
      </c>
      <c r="E17" s="5" t="e">
        <f ca="1">_xll.DBGET(#REF!,#REF!,#REF!,#REF!,#REF!,#REF!,$C17,$B17,#REF!,#REF!,#REF!)</f>
        <v>#NAME?</v>
      </c>
    </row>
    <row r="18" spans="1:5" x14ac:dyDescent="0.2">
      <c r="A18" s="71"/>
      <c r="B18" s="72" t="s">
        <v>14</v>
      </c>
      <c r="C18" s="73" t="s">
        <v>8</v>
      </c>
      <c r="D18" s="121" t="e">
        <f ca="1">_xll.DBGET(#REF!,#REF!,#REF!,#REF!,#REF!,#REF!,$C18,$B18,#REF!,#REF!,#REF!)</f>
        <v>#NAME?</v>
      </c>
      <c r="E18" s="127" t="e">
        <f ca="1">_xll.DBGET(#REF!,#REF!,#REF!,#REF!,#REF!,#REF!,$C18,$B18,#REF!,#REF!,#REF!)</f>
        <v>#NAME?</v>
      </c>
    </row>
    <row r="19" spans="1:5" x14ac:dyDescent="0.2">
      <c r="A19" s="71"/>
      <c r="B19" s="72" t="s">
        <v>14</v>
      </c>
      <c r="C19" s="73" t="s">
        <v>9</v>
      </c>
      <c r="D19" s="121" t="e">
        <f ca="1">_xll.DBGET(#REF!,#REF!,#REF!,#REF!,#REF!,#REF!,$C19,$B19,#REF!,#REF!,#REF!)</f>
        <v>#NAME?</v>
      </c>
      <c r="E19" s="127" t="e">
        <f ca="1">_xll.DBGET(#REF!,#REF!,#REF!,#REF!,#REF!,#REF!,$C19,$B19,#REF!,#REF!,#REF!)</f>
        <v>#NAME?</v>
      </c>
    </row>
    <row r="20" spans="1:5" x14ac:dyDescent="0.2">
      <c r="A20" s="9" t="s">
        <v>18</v>
      </c>
      <c r="B20" s="3" t="s">
        <v>15</v>
      </c>
      <c r="C20" s="2" t="s">
        <v>7</v>
      </c>
      <c r="D20" s="128" t="e">
        <f ca="1">_xll.DBGET(#REF!,#REF!,#REF!,#REF!,#REF!,#REF!,$C20,$B20,#REF!,#REF!,#REF!)</f>
        <v>#NAME?</v>
      </c>
      <c r="E20" s="129" t="e">
        <f ca="1">_xll.DBGET(#REF!,#REF!,#REF!,#REF!,#REF!,#REF!,$C20,$B20,#REF!,#REF!,#REF!)</f>
        <v>#NAME?</v>
      </c>
    </row>
    <row r="21" spans="1:5" x14ac:dyDescent="0.2">
      <c r="A21" s="71"/>
      <c r="B21" s="72" t="s">
        <v>15</v>
      </c>
      <c r="C21" s="73" t="s">
        <v>8</v>
      </c>
      <c r="D21" s="121" t="e">
        <f ca="1">_xll.DBGET(#REF!,#REF!,#REF!,#REF!,#REF!,#REF!,$C21,$B21,#REF!,#REF!,#REF!)</f>
        <v>#NAME?</v>
      </c>
      <c r="E21" s="127" t="e">
        <f ca="1">_xll.DBGET(#REF!,#REF!,#REF!,#REF!,#REF!,#REF!,$C21,$B21,#REF!,#REF!,#REF!)</f>
        <v>#NAME?</v>
      </c>
    </row>
    <row r="22" spans="1:5" x14ac:dyDescent="0.2">
      <c r="A22" s="71"/>
      <c r="B22" s="72" t="s">
        <v>15</v>
      </c>
      <c r="C22" s="73" t="s">
        <v>9</v>
      </c>
      <c r="D22" s="121" t="e">
        <f ca="1">_xll.DBGET(#REF!,#REF!,#REF!,#REF!,#REF!,#REF!,$C22,$B22,#REF!,#REF!,#REF!)</f>
        <v>#NAME?</v>
      </c>
      <c r="E22" s="127" t="e">
        <f ca="1">_xll.DBGET(#REF!,#REF!,#REF!,#REF!,#REF!,#REF!,$C22,$B22,#REF!,#REF!,#REF!)</f>
        <v>#NAME?</v>
      </c>
    </row>
    <row r="23" spans="1:5" x14ac:dyDescent="0.2">
      <c r="A23" s="9" t="s">
        <v>19</v>
      </c>
      <c r="B23" s="3" t="s">
        <v>16</v>
      </c>
      <c r="C23" s="2" t="s">
        <v>7</v>
      </c>
      <c r="D23" s="128" t="e">
        <f ca="1">_xll.DBGET(#REF!,#REF!,#REF!,#REF!,#REF!,#REF!,$C23,$B23,#REF!,#REF!,#REF!)</f>
        <v>#NAME?</v>
      </c>
      <c r="E23" s="129" t="e">
        <f ca="1">_xll.DBGET(#REF!,#REF!,#REF!,#REF!,#REF!,#REF!,$C23,$B23,#REF!,#REF!,#REF!)</f>
        <v>#NAME?</v>
      </c>
    </row>
    <row r="24" spans="1:5" x14ac:dyDescent="0.2">
      <c r="A24" s="71"/>
      <c r="B24" s="72" t="s">
        <v>16</v>
      </c>
      <c r="C24" s="73" t="s">
        <v>8</v>
      </c>
      <c r="D24" s="121" t="e">
        <f ca="1">_xll.DBGET(#REF!,#REF!,#REF!,#REF!,#REF!,#REF!,$C24,$B24,#REF!,#REF!,#REF!)</f>
        <v>#NAME?</v>
      </c>
      <c r="E24" s="127" t="e">
        <f ca="1">_xll.DBGET(#REF!,#REF!,#REF!,#REF!,#REF!,#REF!,$C24,$B24,#REF!,#REF!,#REF!)</f>
        <v>#NAME?</v>
      </c>
    </row>
    <row r="25" spans="1:5" x14ac:dyDescent="0.2">
      <c r="A25" s="71"/>
      <c r="B25" s="72" t="s">
        <v>16</v>
      </c>
      <c r="C25" s="73" t="s">
        <v>9</v>
      </c>
      <c r="D25" s="121" t="e">
        <f ca="1">_xll.DBGET(#REF!,#REF!,#REF!,#REF!,#REF!,#REF!,$C25,$B25,#REF!,#REF!,#REF!)</f>
        <v>#NAME?</v>
      </c>
      <c r="E25" s="127" t="e">
        <f ca="1">_xll.DBGET(#REF!,#REF!,#REF!,#REF!,#REF!,#REF!,$C25,$B25,#REF!,#REF!,#REF!)</f>
        <v>#NAME?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IbpWorksheetKeyString_GU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baseColWidth="10" defaultColWidth="9.1640625" defaultRowHeight="15" outlineLevelRow="1" x14ac:dyDescent="0.2"/>
  <cols>
    <col min="1" max="1" width="10.1640625" style="89" bestFit="1" customWidth="1"/>
    <col min="2" max="19" width="13.5" style="89" customWidth="1"/>
    <col min="20" max="16384" width="9.1640625" style="89"/>
  </cols>
  <sheetData>
    <row r="1" spans="1:19" ht="27" x14ac:dyDescent="0.45">
      <c r="A1" s="171" t="s">
        <v>63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</row>
    <row r="2" spans="1:19" s="8" customFormat="1" ht="37.5" customHeight="1" x14ac:dyDescent="0.35">
      <c r="A2" s="109"/>
      <c r="B2" s="176" t="e">
        <f>CONCATENATE(#REF!," YTD","
 Actual")</f>
        <v>#REF!</v>
      </c>
      <c r="C2" s="176"/>
      <c r="D2" s="179" t="e">
        <f>CONCATENATE(#REF!," 
Forecast")</f>
        <v>#REF!</v>
      </c>
      <c r="E2" s="179"/>
      <c r="F2" s="179" t="e">
        <f>CONCATENATE(#REF!," 
Forecast")</f>
        <v>#REF!</v>
      </c>
      <c r="G2" s="179"/>
      <c r="H2" s="179" t="e">
        <f>CONCATENATE(#REF!," 
Forecast")</f>
        <v>#REF!</v>
      </c>
      <c r="I2" s="179"/>
      <c r="J2" s="179" t="e">
        <f>CONCATENATE("Qtr 1 ",#REF!," 
Actual")</f>
        <v>#REF!</v>
      </c>
      <c r="K2" s="179"/>
      <c r="L2" s="179" t="e">
        <f>CONCATENATE("Qtr 2 ",#REF!," 
Actual")</f>
        <v>#REF!</v>
      </c>
      <c r="M2" s="179"/>
      <c r="N2" s="179" t="e">
        <f>CONCATENATE("Qtr 3 ",#REF!," 
Actual")</f>
        <v>#REF!</v>
      </c>
      <c r="O2" s="179"/>
      <c r="P2" s="179" t="e">
        <f>CONCATENATE("Qtr 4 ",#REF!," 
Forecast")</f>
        <v>#REF!</v>
      </c>
      <c r="Q2" s="179"/>
      <c r="R2" s="179" t="e">
        <f>CONCATENATE(#REF!," 
Forecast")</f>
        <v>#REF!</v>
      </c>
      <c r="S2" s="179"/>
    </row>
    <row r="3" spans="1:19" ht="18" x14ac:dyDescent="0.35">
      <c r="A3" s="110"/>
      <c r="B3" s="111" t="s">
        <v>0</v>
      </c>
      <c r="C3" s="112" t="s">
        <v>61</v>
      </c>
      <c r="D3" s="111" t="s">
        <v>0</v>
      </c>
      <c r="E3" s="112" t="s">
        <v>61</v>
      </c>
      <c r="F3" s="111" t="s">
        <v>0</v>
      </c>
      <c r="G3" s="112" t="s">
        <v>61</v>
      </c>
      <c r="H3" s="111" t="s">
        <v>0</v>
      </c>
      <c r="I3" s="112" t="s">
        <v>61</v>
      </c>
      <c r="J3" s="111" t="s">
        <v>0</v>
      </c>
      <c r="K3" s="112" t="s">
        <v>61</v>
      </c>
      <c r="L3" s="111" t="s">
        <v>0</v>
      </c>
      <c r="M3" s="112" t="s">
        <v>61</v>
      </c>
      <c r="N3" s="111" t="s">
        <v>0</v>
      </c>
      <c r="O3" s="112" t="s">
        <v>61</v>
      </c>
      <c r="P3" s="111" t="s">
        <v>0</v>
      </c>
      <c r="Q3" s="112" t="s">
        <v>61</v>
      </c>
      <c r="R3" s="111" t="s">
        <v>0</v>
      </c>
      <c r="S3" s="112" t="s">
        <v>61</v>
      </c>
    </row>
    <row r="4" spans="1:19" x14ac:dyDescent="0.2">
      <c r="A4" s="11" t="s">
        <v>7</v>
      </c>
      <c r="B4" s="128" t="e">
        <f ca="1">_xll.DBGET(#REF!,#REF!,#REF!,#REF!,#REF!,#REF!,$A4,#REF!,#REF!,#REF!,#REF!)</f>
        <v>#NAME?</v>
      </c>
      <c r="C4" s="129" t="e">
        <f ca="1">_xll.DBGET(#REF!,#REF!,#REF!,#REF!,#REF!,#REF!,$A4,#REF!,#REF!,#REF!,#REF!)</f>
        <v>#NAME?</v>
      </c>
      <c r="D4" s="128" t="e">
        <f ca="1">_xll.DBGET(#REF!,#REF!,#REF!,#REF!,#REF!,#REF!,$A4,#REF!,#REF!,#REF!,#REF!)</f>
        <v>#NAME?</v>
      </c>
      <c r="E4" s="129" t="e">
        <f ca="1">_xll.DBGET(#REF!,#REF!,#REF!,#REF!,#REF!,#REF!,$A4,#REF!,#REF!,#REF!,#REF!)</f>
        <v>#NAME?</v>
      </c>
      <c r="F4" s="128" t="e">
        <f ca="1">_xll.DBGET(#REF!,#REF!,#REF!,#REF!,#REF!,#REF!,$A4,#REF!,#REF!,#REF!,#REF!)</f>
        <v>#NAME?</v>
      </c>
      <c r="G4" s="129" t="e">
        <f ca="1">_xll.DBGET(#REF!,#REF!,#REF!,#REF!,#REF!,#REF!,$A4,#REF!,#REF!,#REF!,#REF!)</f>
        <v>#NAME?</v>
      </c>
      <c r="H4" s="128" t="e">
        <f ca="1">_xll.DBGET(#REF!,#REF!,#REF!,#REF!,#REF!,#REF!,$A4,#REF!,#REF!,#REF!,#REF!)</f>
        <v>#NAME?</v>
      </c>
      <c r="I4" s="129" t="e">
        <f ca="1">_xll.DBGET(#REF!,#REF!,#REF!,#REF!,#REF!,#REF!,$A4,#REF!,#REF!,#REF!,#REF!)</f>
        <v>#NAME?</v>
      </c>
      <c r="J4" s="128" t="e">
        <f ca="1">_xll.DBGET(#REF!,#REF!,#REF!,#REF!,#REF!,#REF!,$A4,#REF!,#REF!,#REF!,#REF!)</f>
        <v>#NAME?</v>
      </c>
      <c r="K4" s="129" t="e">
        <f ca="1">_xll.DBGET(#REF!,#REF!,#REF!,#REF!,#REF!,#REF!,$A4,#REF!,#REF!,#REF!,#REF!)</f>
        <v>#NAME?</v>
      </c>
      <c r="L4" s="128" t="e">
        <f ca="1">_xll.DBGET(#REF!,#REF!,#REF!,#REF!,#REF!,#REF!,$A4,#REF!,#REF!,#REF!,#REF!)</f>
        <v>#NAME?</v>
      </c>
      <c r="M4" s="129">
        <f ca="1">IFERROR((_xll.DBGET(#REF!,#REF!,#REF!,#REF!,#REF!,#REF!,$A4,#REF!,#REF!,#REF!,#REF!))/L4,0)</f>
        <v>0</v>
      </c>
      <c r="N4" s="128" t="e">
        <f ca="1">_xll.DBGET(#REF!,#REF!,#REF!,#REF!,#REF!,#REF!,$A4,#REF!,#REF!,#REF!,#REF!)</f>
        <v>#NAME?</v>
      </c>
      <c r="O4" s="129">
        <f ca="1">IFERROR((_xll.DBGET(#REF!,#REF!,#REF!,#REF!,#REF!,#REF!,$A4,#REF!,#REF!,#REF!,#REF!))/N4,0)</f>
        <v>0</v>
      </c>
      <c r="P4" s="128" t="e">
        <f ca="1">_xll.DBGET(#REF!,#REF!,#REF!,#REF!,#REF!,#REF!,$A4,#REF!,#REF!,#REF!,#REF!)</f>
        <v>#NAME?</v>
      </c>
      <c r="Q4" s="129">
        <f ca="1">IFERROR((_xll.DBGET(#REF!,#REF!,#REF!,#REF!,#REF!,#REF!,$A4,#REF!,#REF!,#REF!,#REF!))/P4,0)</f>
        <v>0</v>
      </c>
      <c r="R4" s="128" t="e">
        <f ca="1">_xll.DBGET(#REF!,#REF!,#REF!,#REF!,#REF!,#REF!,$A4,#REF!,#REF!,#REF!,#REF!)</f>
        <v>#NAME?</v>
      </c>
      <c r="S4" s="129" t="e">
        <f ca="1">_xll.DBGET(#REF!,#REF!,#REF!,#REF!,#REF!,#REF!,$A4,#REF!,#REF!,#REF!,#REF!)</f>
        <v>#NAME?</v>
      </c>
    </row>
    <row r="5" spans="1:19" x14ac:dyDescent="0.2">
      <c r="A5" s="13" t="s">
        <v>8</v>
      </c>
      <c r="B5" s="123" t="e">
        <f ca="1">_xll.DBGET(#REF!,#REF!,#REF!,#REF!,#REF!,#REF!,$A5,#REF!,#REF!,#REF!,#REF!)</f>
        <v>#NAME?</v>
      </c>
      <c r="C5" s="124" t="e">
        <f ca="1">_xll.DBGET(#REF!,#REF!,#REF!,#REF!,#REF!,#REF!,$A5,#REF!,#REF!,#REF!,#REF!)</f>
        <v>#NAME?</v>
      </c>
      <c r="D5" s="123" t="e">
        <f ca="1">_xll.DBGET(#REF!,#REF!,#REF!,#REF!,#REF!,#REF!,$A5,#REF!,#REF!,#REF!,#REF!)</f>
        <v>#NAME?</v>
      </c>
      <c r="E5" s="124" t="e">
        <f ca="1">_xll.DBGET(#REF!,#REF!,#REF!,#REF!,#REF!,#REF!,$A5,#REF!,#REF!,#REF!,#REF!)</f>
        <v>#NAME?</v>
      </c>
      <c r="F5" s="123" t="e">
        <f ca="1">_xll.DBGET(#REF!,#REF!,#REF!,#REF!,#REF!,#REF!,$A5,#REF!,#REF!,#REF!,#REF!)</f>
        <v>#NAME?</v>
      </c>
      <c r="G5" s="124" t="e">
        <f ca="1">_xll.DBGET(#REF!,#REF!,#REF!,#REF!,#REF!,#REF!,$A5,#REF!,#REF!,#REF!,#REF!)</f>
        <v>#NAME?</v>
      </c>
      <c r="H5" s="123" t="e">
        <f ca="1">_xll.DBGET(#REF!,#REF!,#REF!,#REF!,#REF!,#REF!,$A5,#REF!,#REF!,#REF!,#REF!)</f>
        <v>#NAME?</v>
      </c>
      <c r="I5" s="124" t="e">
        <f ca="1">_xll.DBGET(#REF!,#REF!,#REF!,#REF!,#REF!,#REF!,$A5,#REF!,#REF!,#REF!,#REF!)</f>
        <v>#NAME?</v>
      </c>
      <c r="J5" s="123" t="e">
        <f ca="1">_xll.DBGET(#REF!,#REF!,#REF!,#REF!,#REF!,#REF!,$A5,#REF!,#REF!,#REF!,#REF!)</f>
        <v>#NAME?</v>
      </c>
      <c r="K5" s="124" t="e">
        <f ca="1">_xll.DBGET(#REF!,#REF!,#REF!,#REF!,#REF!,#REF!,$A5,#REF!,#REF!,#REF!,#REF!)</f>
        <v>#NAME?</v>
      </c>
      <c r="L5" s="123" t="e">
        <f ca="1">_xll.DBGET(#REF!,#REF!,#REF!,#REF!,#REF!,#REF!,$A5,#REF!,#REF!,#REF!,#REF!)</f>
        <v>#NAME?</v>
      </c>
      <c r="M5" s="124">
        <f ca="1">IFERROR((_xll.DBGET(#REF!,#REF!,#REF!,#REF!,#REF!,#REF!,$A5,#REF!,#REF!,#REF!,#REF!))/L5,0)</f>
        <v>0</v>
      </c>
      <c r="N5" s="123" t="e">
        <f ca="1">_xll.DBGET(#REF!,#REF!,#REF!,#REF!,#REF!,#REF!,$A5,#REF!,#REF!,#REF!,#REF!)</f>
        <v>#NAME?</v>
      </c>
      <c r="O5" s="124">
        <f ca="1">IFERROR((_xll.DBGET(#REF!,#REF!,#REF!,#REF!,#REF!,#REF!,$A5,#REF!,#REF!,#REF!,#REF!))/N5,0)</f>
        <v>0</v>
      </c>
      <c r="P5" s="123" t="e">
        <f ca="1">_xll.DBGET(#REF!,#REF!,#REF!,#REF!,#REF!,#REF!,$A5,#REF!,#REF!,#REF!,#REF!)</f>
        <v>#NAME?</v>
      </c>
      <c r="Q5" s="124">
        <f ca="1">IFERROR((_xll.DBGET(#REF!,#REF!,#REF!,#REF!,#REF!,#REF!,$A5,#REF!,#REF!,#REF!,#REF!))/P5,0)</f>
        <v>0</v>
      </c>
      <c r="R5" s="123" t="e">
        <f ca="1">_xll.DBGET(#REF!,#REF!,#REF!,#REF!,#REF!,#REF!,$A5,#REF!,#REF!,#REF!,#REF!)</f>
        <v>#NAME?</v>
      </c>
      <c r="S5" s="124" t="e">
        <f ca="1">_xll.DBGET(#REF!,#REF!,#REF!,#REF!,#REF!,#REF!,$A5,#REF!,#REF!,#REF!,#REF!)</f>
        <v>#NAME?</v>
      </c>
    </row>
    <row r="6" spans="1:19" hidden="1" outlineLevel="1" x14ac:dyDescent="0.2">
      <c r="A6" s="77" t="s">
        <v>36</v>
      </c>
      <c r="B6" s="130" t="e">
        <f ca="1">_xll.DBGET(#REF!,#REF!,#REF!,#REF!,#REF!,#REF!,$A6,#REF!,#REF!,#REF!,#REF!)</f>
        <v>#NAME?</v>
      </c>
      <c r="C6" s="131" t="e">
        <f ca="1">_xll.DBGET(#REF!,#REF!,#REF!,#REF!,#REF!,#REF!,$A6,#REF!,#REF!,#REF!,#REF!)</f>
        <v>#NAME?</v>
      </c>
      <c r="D6" s="130" t="e">
        <f ca="1">_xll.DBGET(#REF!,#REF!,#REF!,#REF!,#REF!,#REF!,$A6,#REF!,#REF!,#REF!,#REF!)</f>
        <v>#NAME?</v>
      </c>
      <c r="E6" s="131" t="e">
        <f ca="1">_xll.DBGET(#REF!,#REF!,#REF!,#REF!,#REF!,#REF!,$A6,#REF!,#REF!,#REF!,#REF!)</f>
        <v>#NAME?</v>
      </c>
      <c r="F6" s="130" t="e">
        <f ca="1">_xll.DBGET(#REF!,#REF!,#REF!,#REF!,#REF!,#REF!,$A6,#REF!,#REF!,#REF!,#REF!)</f>
        <v>#NAME?</v>
      </c>
      <c r="G6" s="131" t="e">
        <f ca="1">_xll.DBGET(#REF!,#REF!,#REF!,#REF!,#REF!,#REF!,$A6,#REF!,#REF!,#REF!,#REF!)</f>
        <v>#NAME?</v>
      </c>
      <c r="H6" s="130" t="e">
        <f ca="1">_xll.DBGET(#REF!,#REF!,#REF!,#REF!,#REF!,#REF!,$A6,#REF!,#REF!,#REF!,#REF!)</f>
        <v>#NAME?</v>
      </c>
      <c r="I6" s="131" t="e">
        <f ca="1">_xll.DBGET(#REF!,#REF!,#REF!,#REF!,#REF!,#REF!,$A6,#REF!,#REF!,#REF!,#REF!)</f>
        <v>#NAME?</v>
      </c>
      <c r="J6" s="130" t="e">
        <f ca="1">_xll.DBGET(#REF!,#REF!,#REF!,#REF!,#REF!,#REF!,$A6,#REF!,#REF!,#REF!,#REF!)</f>
        <v>#NAME?</v>
      </c>
      <c r="K6" s="131" t="e">
        <f ca="1">_xll.DBGET(#REF!,#REF!,#REF!,#REF!,#REF!,#REF!,$A6,#REF!,#REF!,#REF!,#REF!)</f>
        <v>#NAME?</v>
      </c>
      <c r="L6" s="130" t="e">
        <f ca="1">_xll.DBGET(#REF!,#REF!,#REF!,#REF!,#REF!,#REF!,$A6,#REF!,#REF!,#REF!,#REF!)-J6</f>
        <v>#NAME?</v>
      </c>
      <c r="M6" s="131">
        <f ca="1">IFERROR((_xll.DBGET(#REF!,#REF!,#REF!,#REF!,#REF!,#REF!,$A6,#REF!,#REF!,#REF!,#REF!)-(J6*K6))/L6,0)</f>
        <v>0</v>
      </c>
      <c r="N6" s="130" t="e">
        <f ca="1">_xll.DBGET(#REF!,#REF!,#REF!,#REF!,#REF!,#REF!,$A6,#REF!,#REF!,#REF!,#REF!)-J6-L6</f>
        <v>#NAME?</v>
      </c>
      <c r="O6" s="131">
        <f ca="1">IFERROR((_xll.DBGET(#REF!,#REF!,#REF!,#REF!,#REF!,#REF!,$A6,#REF!,#REF!,#REF!,#REF!)-(J6*K6)-(L6*M6))/N6,0)</f>
        <v>0</v>
      </c>
      <c r="P6" s="130" t="e">
        <f ca="1">_xll.DBGET(#REF!,#REF!,#REF!,#REF!,#REF!,#REF!,$A6,#REF!,#REF!,#REF!,#REF!)-J6-L6-N6</f>
        <v>#NAME?</v>
      </c>
      <c r="Q6" s="131">
        <f ca="1">IFERROR((_xll.DBGET(#REF!,#REF!,#REF!,#REF!,#REF!,#REF!,$A6,#REF!,#REF!,#REF!,#REF!)-(J6*K6)-(L6*M6)-(N6*O6))/P6,0)</f>
        <v>0</v>
      </c>
      <c r="R6" s="130" t="e">
        <f ca="1">_xll.DBGET(#REF!,#REF!,#REF!,#REF!,#REF!,#REF!,$A6,#REF!,#REF!,#REF!,#REF!)</f>
        <v>#NAME?</v>
      </c>
      <c r="S6" s="131" t="e">
        <f ca="1">_xll.DBGET(#REF!,#REF!,#REF!,#REF!,#REF!,#REF!,$A6,#REF!,#REF!,#REF!,#REF!)</f>
        <v>#NAME?</v>
      </c>
    </row>
    <row r="7" spans="1:19" hidden="1" outlineLevel="1" x14ac:dyDescent="0.2">
      <c r="A7" s="77" t="s">
        <v>37</v>
      </c>
      <c r="B7" s="130" t="e">
        <f ca="1">_xll.DBGET(#REF!,#REF!,#REF!,#REF!,#REF!,#REF!,$A7,#REF!,#REF!,#REF!,#REF!)</f>
        <v>#NAME?</v>
      </c>
      <c r="C7" s="131" t="e">
        <f ca="1">_xll.DBGET(#REF!,#REF!,#REF!,#REF!,#REF!,#REF!,$A7,#REF!,#REF!,#REF!,#REF!)</f>
        <v>#NAME?</v>
      </c>
      <c r="D7" s="130" t="e">
        <f ca="1">_xll.DBGET(#REF!,#REF!,#REF!,#REF!,#REF!,#REF!,$A7,#REF!,#REF!,#REF!,#REF!)</f>
        <v>#NAME?</v>
      </c>
      <c r="E7" s="131" t="e">
        <f ca="1">_xll.DBGET(#REF!,#REF!,#REF!,#REF!,#REF!,#REF!,$A7,#REF!,#REF!,#REF!,#REF!)</f>
        <v>#NAME?</v>
      </c>
      <c r="F7" s="130" t="e">
        <f ca="1">_xll.DBGET(#REF!,#REF!,#REF!,#REF!,#REF!,#REF!,$A7,#REF!,#REF!,#REF!,#REF!)</f>
        <v>#NAME?</v>
      </c>
      <c r="G7" s="131" t="e">
        <f ca="1">_xll.DBGET(#REF!,#REF!,#REF!,#REF!,#REF!,#REF!,$A7,#REF!,#REF!,#REF!,#REF!)</f>
        <v>#NAME?</v>
      </c>
      <c r="H7" s="130" t="e">
        <f ca="1">_xll.DBGET(#REF!,#REF!,#REF!,#REF!,#REF!,#REF!,$A7,#REF!,#REF!,#REF!,#REF!)</f>
        <v>#NAME?</v>
      </c>
      <c r="I7" s="131" t="e">
        <f ca="1">_xll.DBGET(#REF!,#REF!,#REF!,#REF!,#REF!,#REF!,$A7,#REF!,#REF!,#REF!,#REF!)</f>
        <v>#NAME?</v>
      </c>
      <c r="J7" s="130" t="e">
        <f ca="1">_xll.DBGET(#REF!,#REF!,#REF!,#REF!,#REF!,#REF!,$A7,#REF!,#REF!,#REF!,#REF!)</f>
        <v>#NAME?</v>
      </c>
      <c r="K7" s="131" t="e">
        <f ca="1">_xll.DBGET(#REF!,#REF!,#REF!,#REF!,#REF!,#REF!,$A7,#REF!,#REF!,#REF!,#REF!)</f>
        <v>#NAME?</v>
      </c>
      <c r="L7" s="130" t="e">
        <f ca="1">_xll.DBGET(#REF!,#REF!,#REF!,#REF!,#REF!,#REF!,$A7,#REF!,#REF!,#REF!,#REF!)</f>
        <v>#NAME?</v>
      </c>
      <c r="M7" s="131">
        <f ca="1">IFERROR((_xll.DBGET(#REF!,#REF!,#REF!,#REF!,#REF!,#REF!,$A7,#REF!,#REF!,#REF!,#REF!))/L7,0)</f>
        <v>0</v>
      </c>
      <c r="N7" s="130" t="e">
        <f ca="1">_xll.DBGET(#REF!,#REF!,#REF!,#REF!,#REF!,#REF!,$A7,#REF!,#REF!,#REF!,#REF!)</f>
        <v>#NAME?</v>
      </c>
      <c r="O7" s="131">
        <f ca="1">IFERROR((_xll.DBGET(#REF!,#REF!,#REF!,#REF!,#REF!,#REF!,$A7,#REF!,#REF!,#REF!,#REF!))/N7,0)</f>
        <v>0</v>
      </c>
      <c r="P7" s="130" t="e">
        <f ca="1">_xll.DBGET(#REF!,#REF!,#REF!,#REF!,#REF!,#REF!,$A7,#REF!,#REF!,#REF!,#REF!)</f>
        <v>#NAME?</v>
      </c>
      <c r="Q7" s="131">
        <f ca="1">IFERROR((_xll.DBGET(#REF!,#REF!,#REF!,#REF!,#REF!,#REF!,$A7,#REF!,#REF!,#REF!,#REF!))/P7,0)</f>
        <v>0</v>
      </c>
      <c r="R7" s="130" t="e">
        <f ca="1">_xll.DBGET(#REF!,#REF!,#REF!,#REF!,#REF!,#REF!,$A7,#REF!,#REF!,#REF!,#REF!)</f>
        <v>#NAME?</v>
      </c>
      <c r="S7" s="131" t="e">
        <f ca="1">_xll.DBGET(#REF!,#REF!,#REF!,#REF!,#REF!,#REF!,$A7,#REF!,#REF!,#REF!,#REF!)</f>
        <v>#NAME?</v>
      </c>
    </row>
    <row r="8" spans="1:19" hidden="1" outlineLevel="1" x14ac:dyDescent="0.2">
      <c r="A8" s="77" t="s">
        <v>38</v>
      </c>
      <c r="B8" s="130" t="e">
        <f ca="1">_xll.DBGET(#REF!,#REF!,#REF!,#REF!,#REF!,#REF!,$A8,#REF!,#REF!,#REF!,#REF!)</f>
        <v>#NAME?</v>
      </c>
      <c r="C8" s="131" t="e">
        <f ca="1">_xll.DBGET(#REF!,#REF!,#REF!,#REF!,#REF!,#REF!,$A8,#REF!,#REF!,#REF!,#REF!)</f>
        <v>#NAME?</v>
      </c>
      <c r="D8" s="130" t="e">
        <f ca="1">_xll.DBGET(#REF!,#REF!,#REF!,#REF!,#REF!,#REF!,$A8,#REF!,#REF!,#REF!,#REF!)</f>
        <v>#NAME?</v>
      </c>
      <c r="E8" s="131" t="e">
        <f ca="1">_xll.DBGET(#REF!,#REF!,#REF!,#REF!,#REF!,#REF!,$A8,#REF!,#REF!,#REF!,#REF!)</f>
        <v>#NAME?</v>
      </c>
      <c r="F8" s="130" t="e">
        <f ca="1">_xll.DBGET(#REF!,#REF!,#REF!,#REF!,#REF!,#REF!,$A8,#REF!,#REF!,#REF!,#REF!)</f>
        <v>#NAME?</v>
      </c>
      <c r="G8" s="131" t="e">
        <f ca="1">_xll.DBGET(#REF!,#REF!,#REF!,#REF!,#REF!,#REF!,$A8,#REF!,#REF!,#REF!,#REF!)</f>
        <v>#NAME?</v>
      </c>
      <c r="H8" s="130" t="e">
        <f ca="1">_xll.DBGET(#REF!,#REF!,#REF!,#REF!,#REF!,#REF!,$A8,#REF!,#REF!,#REF!,#REF!)</f>
        <v>#NAME?</v>
      </c>
      <c r="I8" s="131" t="e">
        <f ca="1">_xll.DBGET(#REF!,#REF!,#REF!,#REF!,#REF!,#REF!,$A8,#REF!,#REF!,#REF!,#REF!)</f>
        <v>#NAME?</v>
      </c>
      <c r="J8" s="130" t="e">
        <f ca="1">_xll.DBGET(#REF!,#REF!,#REF!,#REF!,#REF!,#REF!,$A8,#REF!,#REF!,#REF!,#REF!)</f>
        <v>#NAME?</v>
      </c>
      <c r="K8" s="131" t="e">
        <f ca="1">_xll.DBGET(#REF!,#REF!,#REF!,#REF!,#REF!,#REF!,$A8,#REF!,#REF!,#REF!,#REF!)</f>
        <v>#NAME?</v>
      </c>
      <c r="L8" s="130" t="e">
        <f ca="1">_xll.DBGET(#REF!,#REF!,#REF!,#REF!,#REF!,#REF!,$A8,#REF!,#REF!,#REF!,#REF!)-J8</f>
        <v>#NAME?</v>
      </c>
      <c r="M8" s="131">
        <f ca="1">IFERROR((_xll.DBGET(#REF!,#REF!,#REF!,#REF!,#REF!,#REF!,$A8,#REF!,#REF!,#REF!,#REF!)-(J8*K8))/L8,0)</f>
        <v>0</v>
      </c>
      <c r="N8" s="130" t="e">
        <f ca="1">_xll.DBGET(#REF!,#REF!,#REF!,#REF!,#REF!,#REF!,$A8,#REF!,#REF!,#REF!,#REF!)-J8-L8</f>
        <v>#NAME?</v>
      </c>
      <c r="O8" s="131">
        <f ca="1">IFERROR((_xll.DBGET(#REF!,#REF!,#REF!,#REF!,#REF!,#REF!,$A8,#REF!,#REF!,#REF!,#REF!)-(J8*K8)-(L8*M8))/N8,0)</f>
        <v>0</v>
      </c>
      <c r="P8" s="130" t="e">
        <f ca="1">_xll.DBGET(#REF!,#REF!,#REF!,#REF!,#REF!,#REF!,$A8,#REF!,#REF!,#REF!,#REF!)-J8-L8-N8</f>
        <v>#NAME?</v>
      </c>
      <c r="Q8" s="131">
        <f ca="1">IFERROR((_xll.DBGET(#REF!,#REF!,#REF!,#REF!,#REF!,#REF!,$A8,#REF!,#REF!,#REF!,#REF!)-(J8*K8)-(L8*M8)-(N8*O8))/P8,0)</f>
        <v>0</v>
      </c>
      <c r="R8" s="130" t="e">
        <f ca="1">_xll.DBGET(#REF!,#REF!,#REF!,#REF!,#REF!,#REF!,$A8,#REF!,#REF!,#REF!,#REF!)</f>
        <v>#NAME?</v>
      </c>
      <c r="S8" s="131" t="e">
        <f ca="1">_xll.DBGET(#REF!,#REF!,#REF!,#REF!,#REF!,#REF!,$A8,#REF!,#REF!,#REF!,#REF!)</f>
        <v>#NAME?</v>
      </c>
    </row>
    <row r="9" spans="1:19" hidden="1" outlineLevel="1" x14ac:dyDescent="0.2">
      <c r="A9" s="77" t="s">
        <v>39</v>
      </c>
      <c r="B9" s="130" t="e">
        <f ca="1">_xll.DBGET(#REF!,#REF!,#REF!,#REF!,#REF!,#REF!,$A9,#REF!,#REF!,#REF!,#REF!)</f>
        <v>#NAME?</v>
      </c>
      <c r="C9" s="131" t="e">
        <f ca="1">_xll.DBGET(#REF!,#REF!,#REF!,#REF!,#REF!,#REF!,$A9,#REF!,#REF!,#REF!,#REF!)</f>
        <v>#NAME?</v>
      </c>
      <c r="D9" s="130" t="e">
        <f ca="1">_xll.DBGET(#REF!,#REF!,#REF!,#REF!,#REF!,#REF!,$A9,#REF!,#REF!,#REF!,#REF!)</f>
        <v>#NAME?</v>
      </c>
      <c r="E9" s="131" t="e">
        <f ca="1">_xll.DBGET(#REF!,#REF!,#REF!,#REF!,#REF!,#REF!,$A9,#REF!,#REF!,#REF!,#REF!)</f>
        <v>#NAME?</v>
      </c>
      <c r="F9" s="130" t="e">
        <f ca="1">_xll.DBGET(#REF!,#REF!,#REF!,#REF!,#REF!,#REF!,$A9,#REF!,#REF!,#REF!,#REF!)</f>
        <v>#NAME?</v>
      </c>
      <c r="G9" s="131" t="e">
        <f ca="1">_xll.DBGET(#REF!,#REF!,#REF!,#REF!,#REF!,#REF!,$A9,#REF!,#REF!,#REF!,#REF!)</f>
        <v>#NAME?</v>
      </c>
      <c r="H9" s="130" t="e">
        <f ca="1">_xll.DBGET(#REF!,#REF!,#REF!,#REF!,#REF!,#REF!,$A9,#REF!,#REF!,#REF!,#REF!)</f>
        <v>#NAME?</v>
      </c>
      <c r="I9" s="131" t="e">
        <f ca="1">_xll.DBGET(#REF!,#REF!,#REF!,#REF!,#REF!,#REF!,$A9,#REF!,#REF!,#REF!,#REF!)</f>
        <v>#NAME?</v>
      </c>
      <c r="J9" s="130" t="e">
        <f ca="1">_xll.DBGET(#REF!,#REF!,#REF!,#REF!,#REF!,#REF!,$A9,#REF!,#REF!,#REF!,#REF!)</f>
        <v>#NAME?</v>
      </c>
      <c r="K9" s="131" t="e">
        <f ca="1">_xll.DBGET(#REF!,#REF!,#REF!,#REF!,#REF!,#REF!,$A9,#REF!,#REF!,#REF!,#REF!)</f>
        <v>#NAME?</v>
      </c>
      <c r="L9" s="130" t="e">
        <f ca="1">_xll.DBGET(#REF!,#REF!,#REF!,#REF!,#REF!,#REF!,$A9,#REF!,#REF!,#REF!,#REF!)-J9</f>
        <v>#NAME?</v>
      </c>
      <c r="M9" s="131">
        <f ca="1">IFERROR((_xll.DBGET(#REF!,#REF!,#REF!,#REF!,#REF!,#REF!,$A9,#REF!,#REF!,#REF!,#REF!)-(J9*K9))/L9,0)</f>
        <v>0</v>
      </c>
      <c r="N9" s="130" t="e">
        <f ca="1">_xll.DBGET(#REF!,#REF!,#REF!,#REF!,#REF!,#REF!,$A9,#REF!,#REF!,#REF!,#REF!)-J9-L9</f>
        <v>#NAME?</v>
      </c>
      <c r="O9" s="131">
        <f ca="1">IFERROR((_xll.DBGET(#REF!,#REF!,#REF!,#REF!,#REF!,#REF!,$A9,#REF!,#REF!,#REF!,#REF!)-(J9*K9)-(L9*M9))/N9,0)</f>
        <v>0</v>
      </c>
      <c r="P9" s="130" t="e">
        <f ca="1">_xll.DBGET(#REF!,#REF!,#REF!,#REF!,#REF!,#REF!,$A9,#REF!,#REF!,#REF!,#REF!)-J9-L9-N9</f>
        <v>#NAME?</v>
      </c>
      <c r="Q9" s="131">
        <f ca="1">IFERROR((_xll.DBGET(#REF!,#REF!,#REF!,#REF!,#REF!,#REF!,$A9,#REF!,#REF!,#REF!,#REF!)-(J9*K9)-(L9*M9)-(N9*O9))/P9,0)</f>
        <v>0</v>
      </c>
      <c r="R9" s="130" t="e">
        <f ca="1">_xll.DBGET(#REF!,#REF!,#REF!,#REF!,#REF!,#REF!,$A9,#REF!,#REF!,#REF!,#REF!)</f>
        <v>#NAME?</v>
      </c>
      <c r="S9" s="131" t="e">
        <f ca="1">_xll.DBGET(#REF!,#REF!,#REF!,#REF!,#REF!,#REF!,$A9,#REF!,#REF!,#REF!,#REF!)</f>
        <v>#NAME?</v>
      </c>
    </row>
    <row r="10" spans="1:19" collapsed="1" x14ac:dyDescent="0.2">
      <c r="A10" s="77" t="s">
        <v>40</v>
      </c>
      <c r="B10" s="130" t="e">
        <f ca="1">_xll.DBGET(#REF!,#REF!,#REF!,#REF!,#REF!,#REF!,$A10,#REF!,#REF!,#REF!,#REF!)</f>
        <v>#NAME?</v>
      </c>
      <c r="C10" s="131" t="e">
        <f ca="1">_xll.DBGET(#REF!,#REF!,#REF!,#REF!,#REF!,#REF!,$A10,#REF!,#REF!,#REF!,#REF!)</f>
        <v>#NAME?</v>
      </c>
      <c r="D10" s="130" t="e">
        <f ca="1">_xll.DBGET(#REF!,#REF!,#REF!,#REF!,#REF!,#REF!,$A10,#REF!,#REF!,#REF!,#REF!)</f>
        <v>#NAME?</v>
      </c>
      <c r="E10" s="131" t="e">
        <f ca="1">_xll.DBGET(#REF!,#REF!,#REF!,#REF!,#REF!,#REF!,$A10,#REF!,#REF!,#REF!,#REF!)</f>
        <v>#NAME?</v>
      </c>
      <c r="F10" s="130" t="e">
        <f ca="1">_xll.DBGET(#REF!,#REF!,#REF!,#REF!,#REF!,#REF!,$A10,#REF!,#REF!,#REF!,#REF!)</f>
        <v>#NAME?</v>
      </c>
      <c r="G10" s="131" t="e">
        <f ca="1">_xll.DBGET(#REF!,#REF!,#REF!,#REF!,#REF!,#REF!,$A10,#REF!,#REF!,#REF!,#REF!)</f>
        <v>#NAME?</v>
      </c>
      <c r="H10" s="130" t="e">
        <f ca="1">_xll.DBGET(#REF!,#REF!,#REF!,#REF!,#REF!,#REF!,$A10,#REF!,#REF!,#REF!,#REF!)</f>
        <v>#NAME?</v>
      </c>
      <c r="I10" s="131" t="e">
        <f ca="1">_xll.DBGET(#REF!,#REF!,#REF!,#REF!,#REF!,#REF!,$A10,#REF!,#REF!,#REF!,#REF!)</f>
        <v>#NAME?</v>
      </c>
      <c r="J10" s="130" t="e">
        <f ca="1">_xll.DBGET(#REF!,#REF!,#REF!,#REF!,#REF!,#REF!,$A10,#REF!,#REF!,#REF!,#REF!)</f>
        <v>#NAME?</v>
      </c>
      <c r="K10" s="131" t="e">
        <f ca="1">_xll.DBGET(#REF!,#REF!,#REF!,#REF!,#REF!,#REF!,$A10,#REF!,#REF!,#REF!,#REF!)</f>
        <v>#NAME?</v>
      </c>
      <c r="L10" s="130" t="e">
        <f ca="1">_xll.DBGET(#REF!,#REF!,#REF!,#REF!,#REF!,#REF!,$A10,#REF!,#REF!,#REF!,#REF!)</f>
        <v>#NAME?</v>
      </c>
      <c r="M10" s="131">
        <f ca="1">IFERROR((_xll.DBGET(#REF!,#REF!,#REF!,#REF!,#REF!,#REF!,$A10,#REF!,#REF!,#REF!,#REF!))/L10,0)</f>
        <v>0</v>
      </c>
      <c r="N10" s="130" t="e">
        <f ca="1">_xll.DBGET(#REF!,#REF!,#REF!,#REF!,#REF!,#REF!,$A10,#REF!,#REF!,#REF!,#REF!)</f>
        <v>#NAME?</v>
      </c>
      <c r="O10" s="131">
        <f ca="1">IFERROR((_xll.DBGET(#REF!,#REF!,#REF!,#REF!,#REF!,#REF!,$A10,#REF!,#REF!,#REF!,#REF!))/N10,0)</f>
        <v>0</v>
      </c>
      <c r="P10" s="130" t="e">
        <f ca="1">_xll.DBGET(#REF!,#REF!,#REF!,#REF!,#REF!,#REF!,$A10,#REF!,#REF!,#REF!,#REF!)</f>
        <v>#NAME?</v>
      </c>
      <c r="Q10" s="131">
        <f ca="1">IFERROR((_xll.DBGET(#REF!,#REF!,#REF!,#REF!,#REF!,#REF!,$A10,#REF!,#REF!,#REF!,#REF!))/P10,0)</f>
        <v>0</v>
      </c>
      <c r="R10" s="130" t="e">
        <f ca="1">_xll.DBGET(#REF!,#REF!,#REF!,#REF!,#REF!,#REF!,$A10,#REF!,#REF!,#REF!,#REF!)</f>
        <v>#NAME?</v>
      </c>
      <c r="S10" s="131" t="e">
        <f ca="1">_xll.DBGET(#REF!,#REF!,#REF!,#REF!,#REF!,#REF!,$A10,#REF!,#REF!,#REF!,#REF!)</f>
        <v>#NAME?</v>
      </c>
    </row>
    <row r="11" spans="1:19" hidden="1" outlineLevel="1" x14ac:dyDescent="0.2">
      <c r="A11" s="77" t="s">
        <v>41</v>
      </c>
      <c r="B11" s="130" t="e">
        <f ca="1">_xll.DBGET(#REF!,#REF!,#REF!,#REF!,#REF!,#REF!,$A11,#REF!,#REF!,#REF!,#REF!)</f>
        <v>#NAME?</v>
      </c>
      <c r="C11" s="131" t="e">
        <f ca="1">_xll.DBGET(#REF!,#REF!,#REF!,#REF!,#REF!,#REF!,$A11,#REF!,#REF!,#REF!,#REF!)</f>
        <v>#NAME?</v>
      </c>
      <c r="D11" s="130" t="e">
        <f ca="1">_xll.DBGET(#REF!,#REF!,#REF!,#REF!,#REF!,#REF!,$A11,#REF!,#REF!,#REF!,#REF!)</f>
        <v>#NAME?</v>
      </c>
      <c r="E11" s="131" t="e">
        <f ca="1">_xll.DBGET(#REF!,#REF!,#REF!,#REF!,#REF!,#REF!,$A11,#REF!,#REF!,#REF!,#REF!)</f>
        <v>#NAME?</v>
      </c>
      <c r="F11" s="130" t="e">
        <f ca="1">_xll.DBGET(#REF!,#REF!,#REF!,#REF!,#REF!,#REF!,$A11,#REF!,#REF!,#REF!,#REF!)</f>
        <v>#NAME?</v>
      </c>
      <c r="G11" s="131" t="e">
        <f ca="1">_xll.DBGET(#REF!,#REF!,#REF!,#REF!,#REF!,#REF!,$A11,#REF!,#REF!,#REF!,#REF!)</f>
        <v>#NAME?</v>
      </c>
      <c r="H11" s="130" t="e">
        <f ca="1">_xll.DBGET(#REF!,#REF!,#REF!,#REF!,#REF!,#REF!,$A11,#REF!,#REF!,#REF!,#REF!)</f>
        <v>#NAME?</v>
      </c>
      <c r="I11" s="131" t="e">
        <f ca="1">_xll.DBGET(#REF!,#REF!,#REF!,#REF!,#REF!,#REF!,$A11,#REF!,#REF!,#REF!,#REF!)</f>
        <v>#NAME?</v>
      </c>
      <c r="J11" s="130" t="e">
        <f ca="1">_xll.DBGET(#REF!,#REF!,#REF!,#REF!,#REF!,#REF!,$A11,#REF!,#REF!,#REF!,#REF!)</f>
        <v>#NAME?</v>
      </c>
      <c r="K11" s="131" t="e">
        <f ca="1">_xll.DBGET(#REF!,#REF!,#REF!,#REF!,#REF!,#REF!,$A11,#REF!,#REF!,#REF!,#REF!)</f>
        <v>#NAME?</v>
      </c>
      <c r="L11" s="130" t="e">
        <f ca="1">_xll.DBGET(#REF!,#REF!,#REF!,#REF!,#REF!,#REF!,$A11,#REF!,#REF!,#REF!,#REF!)-J11</f>
        <v>#NAME?</v>
      </c>
      <c r="M11" s="131">
        <f ca="1">IFERROR((_xll.DBGET(#REF!,#REF!,#REF!,#REF!,#REF!,#REF!,$A11,#REF!,#REF!,#REF!,#REF!)-(J11*K11))/L11,0)</f>
        <v>0</v>
      </c>
      <c r="N11" s="130" t="e">
        <f ca="1">_xll.DBGET(#REF!,#REF!,#REF!,#REF!,#REF!,#REF!,$A11,#REF!,#REF!,#REF!,#REF!)-J11-L11</f>
        <v>#NAME?</v>
      </c>
      <c r="O11" s="131">
        <f ca="1">IFERROR((_xll.DBGET(#REF!,#REF!,#REF!,#REF!,#REF!,#REF!,$A11,#REF!,#REF!,#REF!,#REF!)-(J11*K11)-(L11*M11))/N11,0)</f>
        <v>0</v>
      </c>
      <c r="P11" s="130" t="e">
        <f ca="1">_xll.DBGET(#REF!,#REF!,#REF!,#REF!,#REF!,#REF!,$A11,#REF!,#REF!,#REF!,#REF!)-J11-L11-N11</f>
        <v>#NAME?</v>
      </c>
      <c r="Q11" s="131">
        <f ca="1">IFERROR((_xll.DBGET(#REF!,#REF!,#REF!,#REF!,#REF!,#REF!,$A11,#REF!,#REF!,#REF!,#REF!)-(J11*K11)-(L11*M11)-(N11*O11))/P11,0)</f>
        <v>0</v>
      </c>
      <c r="R11" s="130" t="e">
        <f ca="1">_xll.DBGET(#REF!,#REF!,#REF!,#REF!,#REF!,#REF!,$A11,#REF!,#REF!,#REF!,#REF!)</f>
        <v>#NAME?</v>
      </c>
      <c r="S11" s="131" t="e">
        <f ca="1">_xll.DBGET(#REF!,#REF!,#REF!,#REF!,#REF!,#REF!,$A11,#REF!,#REF!,#REF!,#REF!)</f>
        <v>#NAME?</v>
      </c>
    </row>
    <row r="12" spans="1:19" collapsed="1" x14ac:dyDescent="0.2">
      <c r="A12" s="77" t="s">
        <v>20</v>
      </c>
      <c r="B12" s="130" t="e">
        <f ca="1">_xll.DBGET(#REF!,#REF!,#REF!,#REF!,#REF!,#REF!,$A12,#REF!,#REF!,#REF!,#REF!)</f>
        <v>#NAME?</v>
      </c>
      <c r="C12" s="131" t="e">
        <f ca="1">_xll.DBGET(#REF!,#REF!,#REF!,#REF!,#REF!,#REF!,$A12,#REF!,#REF!,#REF!,#REF!)</f>
        <v>#NAME?</v>
      </c>
      <c r="D12" s="130" t="e">
        <f ca="1">_xll.DBGET(#REF!,#REF!,#REF!,#REF!,#REF!,#REF!,$A12,#REF!,#REF!,#REF!,#REF!)</f>
        <v>#NAME?</v>
      </c>
      <c r="E12" s="131" t="e">
        <f ca="1">_xll.DBGET(#REF!,#REF!,#REF!,#REF!,#REF!,#REF!,$A12,#REF!,#REF!,#REF!,#REF!)</f>
        <v>#NAME?</v>
      </c>
      <c r="F12" s="130" t="e">
        <f ca="1">_xll.DBGET(#REF!,#REF!,#REF!,#REF!,#REF!,#REF!,$A12,#REF!,#REF!,#REF!,#REF!)</f>
        <v>#NAME?</v>
      </c>
      <c r="G12" s="131" t="e">
        <f ca="1">_xll.DBGET(#REF!,#REF!,#REF!,#REF!,#REF!,#REF!,$A12,#REF!,#REF!,#REF!,#REF!)</f>
        <v>#NAME?</v>
      </c>
      <c r="H12" s="130" t="e">
        <f ca="1">_xll.DBGET(#REF!,#REF!,#REF!,#REF!,#REF!,#REF!,$A12,#REF!,#REF!,#REF!,#REF!)</f>
        <v>#NAME?</v>
      </c>
      <c r="I12" s="131" t="e">
        <f ca="1">_xll.DBGET(#REF!,#REF!,#REF!,#REF!,#REF!,#REF!,$A12,#REF!,#REF!,#REF!,#REF!)</f>
        <v>#NAME?</v>
      </c>
      <c r="J12" s="130" t="e">
        <f ca="1">_xll.DBGET(#REF!,#REF!,#REF!,#REF!,#REF!,#REF!,$A12,#REF!,#REF!,#REF!,#REF!)</f>
        <v>#NAME?</v>
      </c>
      <c r="K12" s="131" t="e">
        <f ca="1">_xll.DBGET(#REF!,#REF!,#REF!,#REF!,#REF!,#REF!,$A12,#REF!,#REF!,#REF!,#REF!)</f>
        <v>#NAME?</v>
      </c>
      <c r="L12" s="130" t="e">
        <f ca="1">_xll.DBGET(#REF!,#REF!,#REF!,#REF!,#REF!,#REF!,$A12,#REF!,#REF!,#REF!,#REF!)</f>
        <v>#NAME?</v>
      </c>
      <c r="M12" s="131">
        <f ca="1">IFERROR((_xll.DBGET(#REF!,#REF!,#REF!,#REF!,#REF!,#REF!,$A12,#REF!,#REF!,#REF!,#REF!))/L12,0)</f>
        <v>0</v>
      </c>
      <c r="N12" s="130" t="e">
        <f ca="1">_xll.DBGET(#REF!,#REF!,#REF!,#REF!,#REF!,#REF!,$A12,#REF!,#REF!,#REF!,#REF!)</f>
        <v>#NAME?</v>
      </c>
      <c r="O12" s="131">
        <f ca="1">IFERROR((_xll.DBGET(#REF!,#REF!,#REF!,#REF!,#REF!,#REF!,$A12,#REF!,#REF!,#REF!,#REF!))/N12,0)</f>
        <v>0</v>
      </c>
      <c r="P12" s="130" t="e">
        <f ca="1">_xll.DBGET(#REF!,#REF!,#REF!,#REF!,#REF!,#REF!,$A12,#REF!,#REF!,#REF!,#REF!)</f>
        <v>#NAME?</v>
      </c>
      <c r="Q12" s="131">
        <f ca="1">IFERROR((_xll.DBGET(#REF!,#REF!,#REF!,#REF!,#REF!,#REF!,$A12,#REF!,#REF!,#REF!,#REF!))/P12,0)</f>
        <v>0</v>
      </c>
      <c r="R12" s="130" t="e">
        <f ca="1">_xll.DBGET(#REF!,#REF!,#REF!,#REF!,#REF!,#REF!,$A12,#REF!,#REF!,#REF!,#REF!)</f>
        <v>#NAME?</v>
      </c>
      <c r="S12" s="131" t="e">
        <f ca="1">_xll.DBGET(#REF!,#REF!,#REF!,#REF!,#REF!,#REF!,$A12,#REF!,#REF!,#REF!,#REF!)</f>
        <v>#NAME?</v>
      </c>
    </row>
    <row r="13" spans="1:19" x14ac:dyDescent="0.2">
      <c r="A13" s="77" t="s">
        <v>21</v>
      </c>
      <c r="B13" s="130" t="e">
        <f ca="1">_xll.DBGET(#REF!,#REF!,#REF!,#REF!,#REF!,#REF!,$A13,#REF!,#REF!,#REF!,#REF!)</f>
        <v>#NAME?</v>
      </c>
      <c r="C13" s="131" t="e">
        <f ca="1">_xll.DBGET(#REF!,#REF!,#REF!,#REF!,#REF!,#REF!,$A13,#REF!,#REF!,#REF!,#REF!)</f>
        <v>#NAME?</v>
      </c>
      <c r="D13" s="130" t="e">
        <f ca="1">_xll.DBGET(#REF!,#REF!,#REF!,#REF!,#REF!,#REF!,$A13,#REF!,#REF!,#REF!,#REF!)</f>
        <v>#NAME?</v>
      </c>
      <c r="E13" s="131" t="e">
        <f ca="1">_xll.DBGET(#REF!,#REF!,#REF!,#REF!,#REF!,#REF!,$A13,#REF!,#REF!,#REF!,#REF!)</f>
        <v>#NAME?</v>
      </c>
      <c r="F13" s="130" t="e">
        <f ca="1">_xll.DBGET(#REF!,#REF!,#REF!,#REF!,#REF!,#REF!,$A13,#REF!,#REF!,#REF!,#REF!)</f>
        <v>#NAME?</v>
      </c>
      <c r="G13" s="131" t="e">
        <f ca="1">_xll.DBGET(#REF!,#REF!,#REF!,#REF!,#REF!,#REF!,$A13,#REF!,#REF!,#REF!,#REF!)</f>
        <v>#NAME?</v>
      </c>
      <c r="H13" s="130" t="e">
        <f ca="1">_xll.DBGET(#REF!,#REF!,#REF!,#REF!,#REF!,#REF!,$A13,#REF!,#REF!,#REF!,#REF!)</f>
        <v>#NAME?</v>
      </c>
      <c r="I13" s="131" t="e">
        <f ca="1">_xll.DBGET(#REF!,#REF!,#REF!,#REF!,#REF!,#REF!,$A13,#REF!,#REF!,#REF!,#REF!)</f>
        <v>#NAME?</v>
      </c>
      <c r="J13" s="130" t="e">
        <f ca="1">_xll.DBGET(#REF!,#REF!,#REF!,#REF!,#REF!,#REF!,$A13,#REF!,#REF!,#REF!,#REF!)</f>
        <v>#NAME?</v>
      </c>
      <c r="K13" s="131" t="e">
        <f ca="1">_xll.DBGET(#REF!,#REF!,#REF!,#REF!,#REF!,#REF!,$A13,#REF!,#REF!,#REF!,#REF!)</f>
        <v>#NAME?</v>
      </c>
      <c r="L13" s="130" t="e">
        <f ca="1">_xll.DBGET(#REF!,#REF!,#REF!,#REF!,#REF!,#REF!,$A13,#REF!,#REF!,#REF!,#REF!)</f>
        <v>#NAME?</v>
      </c>
      <c r="M13" s="131">
        <f ca="1">IFERROR((_xll.DBGET(#REF!,#REF!,#REF!,#REF!,#REF!,#REF!,$A13,#REF!,#REF!,#REF!,#REF!))/L13,0)</f>
        <v>0</v>
      </c>
      <c r="N13" s="130" t="e">
        <f ca="1">_xll.DBGET(#REF!,#REF!,#REF!,#REF!,#REF!,#REF!,$A13,#REF!,#REF!,#REF!,#REF!)</f>
        <v>#NAME?</v>
      </c>
      <c r="O13" s="131">
        <f ca="1">IFERROR((_xll.DBGET(#REF!,#REF!,#REF!,#REF!,#REF!,#REF!,$A13,#REF!,#REF!,#REF!,#REF!))/N13,0)</f>
        <v>0</v>
      </c>
      <c r="P13" s="130" t="e">
        <f ca="1">_xll.DBGET(#REF!,#REF!,#REF!,#REF!,#REF!,#REF!,$A13,#REF!,#REF!,#REF!,#REF!)</f>
        <v>#NAME?</v>
      </c>
      <c r="Q13" s="131">
        <f ca="1">IFERROR((_xll.DBGET(#REF!,#REF!,#REF!,#REF!,#REF!,#REF!,$A13,#REF!,#REF!,#REF!,#REF!))/P13,0)</f>
        <v>0</v>
      </c>
      <c r="R13" s="130" t="e">
        <f ca="1">_xll.DBGET(#REF!,#REF!,#REF!,#REF!,#REF!,#REF!,$A13,#REF!,#REF!,#REF!,#REF!)</f>
        <v>#NAME?</v>
      </c>
      <c r="S13" s="131" t="e">
        <f ca="1">_xll.DBGET(#REF!,#REF!,#REF!,#REF!,#REF!,#REF!,$A13,#REF!,#REF!,#REF!,#REF!)</f>
        <v>#NAME?</v>
      </c>
    </row>
    <row r="14" spans="1:19" x14ac:dyDescent="0.2">
      <c r="A14" s="77" t="s">
        <v>22</v>
      </c>
      <c r="B14" s="130" t="e">
        <f ca="1">_xll.DBGET(#REF!,#REF!,#REF!,#REF!,#REF!,#REF!,$A14,#REF!,#REF!,#REF!,#REF!)</f>
        <v>#NAME?</v>
      </c>
      <c r="C14" s="131" t="e">
        <f ca="1">_xll.DBGET(#REF!,#REF!,#REF!,#REF!,#REF!,#REF!,$A14,#REF!,#REF!,#REF!,#REF!)</f>
        <v>#NAME?</v>
      </c>
      <c r="D14" s="130" t="e">
        <f ca="1">_xll.DBGET(#REF!,#REF!,#REF!,#REF!,#REF!,#REF!,$A14,#REF!,#REF!,#REF!,#REF!)</f>
        <v>#NAME?</v>
      </c>
      <c r="E14" s="131" t="e">
        <f ca="1">_xll.DBGET(#REF!,#REF!,#REF!,#REF!,#REF!,#REF!,$A14,#REF!,#REF!,#REF!,#REF!)</f>
        <v>#NAME?</v>
      </c>
      <c r="F14" s="130" t="e">
        <f ca="1">_xll.DBGET(#REF!,#REF!,#REF!,#REF!,#REF!,#REF!,$A14,#REF!,#REF!,#REF!,#REF!)</f>
        <v>#NAME?</v>
      </c>
      <c r="G14" s="131" t="e">
        <f ca="1">_xll.DBGET(#REF!,#REF!,#REF!,#REF!,#REF!,#REF!,$A14,#REF!,#REF!,#REF!,#REF!)</f>
        <v>#NAME?</v>
      </c>
      <c r="H14" s="130" t="e">
        <f ca="1">_xll.DBGET(#REF!,#REF!,#REF!,#REF!,#REF!,#REF!,$A14,#REF!,#REF!,#REF!,#REF!)</f>
        <v>#NAME?</v>
      </c>
      <c r="I14" s="131" t="e">
        <f ca="1">_xll.DBGET(#REF!,#REF!,#REF!,#REF!,#REF!,#REF!,$A14,#REF!,#REF!,#REF!,#REF!)</f>
        <v>#NAME?</v>
      </c>
      <c r="J14" s="130" t="e">
        <f ca="1">_xll.DBGET(#REF!,#REF!,#REF!,#REF!,#REF!,#REF!,$A14,#REF!,#REF!,#REF!,#REF!)</f>
        <v>#NAME?</v>
      </c>
      <c r="K14" s="131" t="e">
        <f ca="1">_xll.DBGET(#REF!,#REF!,#REF!,#REF!,#REF!,#REF!,$A14,#REF!,#REF!,#REF!,#REF!)</f>
        <v>#NAME?</v>
      </c>
      <c r="L14" s="130" t="e">
        <f ca="1">_xll.DBGET(#REF!,#REF!,#REF!,#REF!,#REF!,#REF!,$A14,#REF!,#REF!,#REF!,#REF!)</f>
        <v>#NAME?</v>
      </c>
      <c r="M14" s="131">
        <f ca="1">IFERROR((_xll.DBGET(#REF!,#REF!,#REF!,#REF!,#REF!,#REF!,$A14,#REF!,#REF!,#REF!,#REF!))/L14,0)</f>
        <v>0</v>
      </c>
      <c r="N14" s="130" t="e">
        <f ca="1">_xll.DBGET(#REF!,#REF!,#REF!,#REF!,#REF!,#REF!,$A14,#REF!,#REF!,#REF!,#REF!)</f>
        <v>#NAME?</v>
      </c>
      <c r="O14" s="131">
        <f ca="1">IFERROR((_xll.DBGET(#REF!,#REF!,#REF!,#REF!,#REF!,#REF!,$A14,#REF!,#REF!,#REF!,#REF!))/N14,0)</f>
        <v>0</v>
      </c>
      <c r="P14" s="130" t="e">
        <f ca="1">_xll.DBGET(#REF!,#REF!,#REF!,#REF!,#REF!,#REF!,$A14,#REF!,#REF!,#REF!,#REF!)</f>
        <v>#NAME?</v>
      </c>
      <c r="Q14" s="131">
        <f ca="1">IFERROR((_xll.DBGET(#REF!,#REF!,#REF!,#REF!,#REF!,#REF!,$A14,#REF!,#REF!,#REF!,#REF!))/P14,0)</f>
        <v>0</v>
      </c>
      <c r="R14" s="130" t="e">
        <f ca="1">_xll.DBGET(#REF!,#REF!,#REF!,#REF!,#REF!,#REF!,$A14,#REF!,#REF!,#REF!,#REF!)</f>
        <v>#NAME?</v>
      </c>
      <c r="S14" s="131" t="e">
        <f ca="1">_xll.DBGET(#REF!,#REF!,#REF!,#REF!,#REF!,#REF!,$A14,#REF!,#REF!,#REF!,#REF!)</f>
        <v>#NAME?</v>
      </c>
    </row>
    <row r="15" spans="1:19" x14ac:dyDescent="0.2">
      <c r="A15" s="77" t="s">
        <v>23</v>
      </c>
      <c r="B15" s="130" t="e">
        <f ca="1">_xll.DBGET(#REF!,#REF!,#REF!,#REF!,#REF!,#REF!,$A15,#REF!,#REF!,#REF!,#REF!)</f>
        <v>#NAME?</v>
      </c>
      <c r="C15" s="131" t="e">
        <f ca="1">_xll.DBGET(#REF!,#REF!,#REF!,#REF!,#REF!,#REF!,$A15,#REF!,#REF!,#REF!,#REF!)</f>
        <v>#NAME?</v>
      </c>
      <c r="D15" s="130" t="e">
        <f ca="1">_xll.DBGET(#REF!,#REF!,#REF!,#REF!,#REF!,#REF!,$A15,#REF!,#REF!,#REF!,#REF!)</f>
        <v>#NAME?</v>
      </c>
      <c r="E15" s="131" t="e">
        <f ca="1">_xll.DBGET(#REF!,#REF!,#REF!,#REF!,#REF!,#REF!,$A15,#REF!,#REF!,#REF!,#REF!)</f>
        <v>#NAME?</v>
      </c>
      <c r="F15" s="130" t="e">
        <f ca="1">_xll.DBGET(#REF!,#REF!,#REF!,#REF!,#REF!,#REF!,$A15,#REF!,#REF!,#REF!,#REF!)</f>
        <v>#NAME?</v>
      </c>
      <c r="G15" s="131" t="e">
        <f ca="1">_xll.DBGET(#REF!,#REF!,#REF!,#REF!,#REF!,#REF!,$A15,#REF!,#REF!,#REF!,#REF!)</f>
        <v>#NAME?</v>
      </c>
      <c r="H15" s="130" t="e">
        <f ca="1">_xll.DBGET(#REF!,#REF!,#REF!,#REF!,#REF!,#REF!,$A15,#REF!,#REF!,#REF!,#REF!)</f>
        <v>#NAME?</v>
      </c>
      <c r="I15" s="131" t="e">
        <f ca="1">_xll.DBGET(#REF!,#REF!,#REF!,#REF!,#REF!,#REF!,$A15,#REF!,#REF!,#REF!,#REF!)</f>
        <v>#NAME?</v>
      </c>
      <c r="J15" s="130" t="e">
        <f ca="1">_xll.DBGET(#REF!,#REF!,#REF!,#REF!,#REF!,#REF!,$A15,#REF!,#REF!,#REF!,#REF!)</f>
        <v>#NAME?</v>
      </c>
      <c r="K15" s="131" t="e">
        <f ca="1">_xll.DBGET(#REF!,#REF!,#REF!,#REF!,#REF!,#REF!,$A15,#REF!,#REF!,#REF!,#REF!)</f>
        <v>#NAME?</v>
      </c>
      <c r="L15" s="130" t="e">
        <f ca="1">_xll.DBGET(#REF!,#REF!,#REF!,#REF!,#REF!,#REF!,$A15,#REF!,#REF!,#REF!,#REF!)</f>
        <v>#NAME?</v>
      </c>
      <c r="M15" s="131">
        <f ca="1">IFERROR((_xll.DBGET(#REF!,#REF!,#REF!,#REF!,#REF!,#REF!,$A15,#REF!,#REF!,#REF!,#REF!))/L15,0)</f>
        <v>0</v>
      </c>
      <c r="N15" s="130" t="e">
        <f ca="1">_xll.DBGET(#REF!,#REF!,#REF!,#REF!,#REF!,#REF!,$A15,#REF!,#REF!,#REF!,#REF!)</f>
        <v>#NAME?</v>
      </c>
      <c r="O15" s="131">
        <f ca="1">IFERROR((_xll.DBGET(#REF!,#REF!,#REF!,#REF!,#REF!,#REF!,$A15,#REF!,#REF!,#REF!,#REF!))/N15,0)</f>
        <v>0</v>
      </c>
      <c r="P15" s="130" t="e">
        <f ca="1">_xll.DBGET(#REF!,#REF!,#REF!,#REF!,#REF!,#REF!,$A15,#REF!,#REF!,#REF!,#REF!)</f>
        <v>#NAME?</v>
      </c>
      <c r="Q15" s="131">
        <f ca="1">IFERROR((_xll.DBGET(#REF!,#REF!,#REF!,#REF!,#REF!,#REF!,$A15,#REF!,#REF!,#REF!,#REF!))/P15,0)</f>
        <v>0</v>
      </c>
      <c r="R15" s="130" t="e">
        <f ca="1">_xll.DBGET(#REF!,#REF!,#REF!,#REF!,#REF!,#REF!,$A15,#REF!,#REF!,#REF!,#REF!)</f>
        <v>#NAME?</v>
      </c>
      <c r="S15" s="131" t="e">
        <f ca="1">_xll.DBGET(#REF!,#REF!,#REF!,#REF!,#REF!,#REF!,$A15,#REF!,#REF!,#REF!,#REF!)</f>
        <v>#NAME?</v>
      </c>
    </row>
    <row r="16" spans="1:19" x14ac:dyDescent="0.2">
      <c r="A16" s="77" t="s">
        <v>24</v>
      </c>
      <c r="B16" s="130" t="e">
        <f ca="1">_xll.DBGET(#REF!,#REF!,#REF!,#REF!,#REF!,#REF!,$A16,#REF!,#REF!,#REF!,#REF!)</f>
        <v>#NAME?</v>
      </c>
      <c r="C16" s="131" t="e">
        <f ca="1">_xll.DBGET(#REF!,#REF!,#REF!,#REF!,#REF!,#REF!,$A16,#REF!,#REF!,#REF!,#REF!)</f>
        <v>#NAME?</v>
      </c>
      <c r="D16" s="130" t="e">
        <f ca="1">_xll.DBGET(#REF!,#REF!,#REF!,#REF!,#REF!,#REF!,$A16,#REF!,#REF!,#REF!,#REF!)</f>
        <v>#NAME?</v>
      </c>
      <c r="E16" s="131" t="e">
        <f ca="1">_xll.DBGET(#REF!,#REF!,#REF!,#REF!,#REF!,#REF!,$A16,#REF!,#REF!,#REF!,#REF!)</f>
        <v>#NAME?</v>
      </c>
      <c r="F16" s="130" t="e">
        <f ca="1">_xll.DBGET(#REF!,#REF!,#REF!,#REF!,#REF!,#REF!,$A16,#REF!,#REF!,#REF!,#REF!)</f>
        <v>#NAME?</v>
      </c>
      <c r="G16" s="131" t="e">
        <f ca="1">_xll.DBGET(#REF!,#REF!,#REF!,#REF!,#REF!,#REF!,$A16,#REF!,#REF!,#REF!,#REF!)</f>
        <v>#NAME?</v>
      </c>
      <c r="H16" s="130" t="e">
        <f ca="1">_xll.DBGET(#REF!,#REF!,#REF!,#REF!,#REF!,#REF!,$A16,#REF!,#REF!,#REF!,#REF!)</f>
        <v>#NAME?</v>
      </c>
      <c r="I16" s="131" t="e">
        <f ca="1">_xll.DBGET(#REF!,#REF!,#REF!,#REF!,#REF!,#REF!,$A16,#REF!,#REF!,#REF!,#REF!)</f>
        <v>#NAME?</v>
      </c>
      <c r="J16" s="130" t="e">
        <f ca="1">_xll.DBGET(#REF!,#REF!,#REF!,#REF!,#REF!,#REF!,$A16,#REF!,#REF!,#REF!,#REF!)</f>
        <v>#NAME?</v>
      </c>
      <c r="K16" s="131" t="e">
        <f ca="1">_xll.DBGET(#REF!,#REF!,#REF!,#REF!,#REF!,#REF!,$A16,#REF!,#REF!,#REF!,#REF!)</f>
        <v>#NAME?</v>
      </c>
      <c r="L16" s="130" t="e">
        <f ca="1">_xll.DBGET(#REF!,#REF!,#REF!,#REF!,#REF!,#REF!,$A16,#REF!,#REF!,#REF!,#REF!)</f>
        <v>#NAME?</v>
      </c>
      <c r="M16" s="131">
        <f ca="1">IFERROR((_xll.DBGET(#REF!,#REF!,#REF!,#REF!,#REF!,#REF!,$A16,#REF!,#REF!,#REF!,#REF!))/L16,0)</f>
        <v>0</v>
      </c>
      <c r="N16" s="130" t="e">
        <f ca="1">_xll.DBGET(#REF!,#REF!,#REF!,#REF!,#REF!,#REF!,$A16,#REF!,#REF!,#REF!,#REF!)</f>
        <v>#NAME?</v>
      </c>
      <c r="O16" s="131">
        <f ca="1">IFERROR((_xll.DBGET(#REF!,#REF!,#REF!,#REF!,#REF!,#REF!,$A16,#REF!,#REF!,#REF!,#REF!))/N16,0)</f>
        <v>0</v>
      </c>
      <c r="P16" s="130" t="e">
        <f ca="1">_xll.DBGET(#REF!,#REF!,#REF!,#REF!,#REF!,#REF!,$A16,#REF!,#REF!,#REF!,#REF!)</f>
        <v>#NAME?</v>
      </c>
      <c r="Q16" s="131">
        <f ca="1">IFERROR((_xll.DBGET(#REF!,#REF!,#REF!,#REF!,#REF!,#REF!,$A16,#REF!,#REF!,#REF!,#REF!))/P16,0)</f>
        <v>0</v>
      </c>
      <c r="R16" s="130" t="e">
        <f ca="1">_xll.DBGET(#REF!,#REF!,#REF!,#REF!,#REF!,#REF!,$A16,#REF!,#REF!,#REF!,#REF!)</f>
        <v>#NAME?</v>
      </c>
      <c r="S16" s="131" t="e">
        <f ca="1">_xll.DBGET(#REF!,#REF!,#REF!,#REF!,#REF!,#REF!,$A16,#REF!,#REF!,#REF!,#REF!)</f>
        <v>#NAME?</v>
      </c>
    </row>
    <row r="17" spans="1:19" x14ac:dyDescent="0.2">
      <c r="A17" s="13" t="s">
        <v>9</v>
      </c>
      <c r="B17" s="123" t="e">
        <f ca="1">_xll.DBGET(#REF!,#REF!,#REF!,#REF!,#REF!,#REF!,$A17,#REF!,#REF!,#REF!,#REF!)</f>
        <v>#NAME?</v>
      </c>
      <c r="C17" s="124" t="e">
        <f ca="1">_xll.DBGET(#REF!,#REF!,#REF!,#REF!,#REF!,#REF!,$A17,#REF!,#REF!,#REF!,#REF!)</f>
        <v>#NAME?</v>
      </c>
      <c r="D17" s="123" t="e">
        <f ca="1">_xll.DBGET(#REF!,#REF!,#REF!,#REF!,#REF!,#REF!,$A17,#REF!,#REF!,#REF!,#REF!)</f>
        <v>#NAME?</v>
      </c>
      <c r="E17" s="124" t="e">
        <f ca="1">_xll.DBGET(#REF!,#REF!,#REF!,#REF!,#REF!,#REF!,$A17,#REF!,#REF!,#REF!,#REF!)</f>
        <v>#NAME?</v>
      </c>
      <c r="F17" s="123" t="e">
        <f ca="1">_xll.DBGET(#REF!,#REF!,#REF!,#REF!,#REF!,#REF!,$A17,#REF!,#REF!,#REF!,#REF!)</f>
        <v>#NAME?</v>
      </c>
      <c r="G17" s="124" t="e">
        <f ca="1">_xll.DBGET(#REF!,#REF!,#REF!,#REF!,#REF!,#REF!,$A17,#REF!,#REF!,#REF!,#REF!)</f>
        <v>#NAME?</v>
      </c>
      <c r="H17" s="123" t="e">
        <f ca="1">_xll.DBGET(#REF!,#REF!,#REF!,#REF!,#REF!,#REF!,$A17,#REF!,#REF!,#REF!,#REF!)</f>
        <v>#NAME?</v>
      </c>
      <c r="I17" s="124" t="e">
        <f ca="1">_xll.DBGET(#REF!,#REF!,#REF!,#REF!,#REF!,#REF!,$A17,#REF!,#REF!,#REF!,#REF!)</f>
        <v>#NAME?</v>
      </c>
      <c r="J17" s="123" t="e">
        <f ca="1">_xll.DBGET(#REF!,#REF!,#REF!,#REF!,#REF!,#REF!,$A17,#REF!,#REF!,#REF!,#REF!)</f>
        <v>#NAME?</v>
      </c>
      <c r="K17" s="124" t="e">
        <f ca="1">_xll.DBGET(#REF!,#REF!,#REF!,#REF!,#REF!,#REF!,$A17,#REF!,#REF!,#REF!,#REF!)</f>
        <v>#NAME?</v>
      </c>
      <c r="L17" s="123" t="e">
        <f ca="1">_xll.DBGET(#REF!,#REF!,#REF!,#REF!,#REF!,#REF!,$A17,#REF!,#REF!,#REF!,#REF!)</f>
        <v>#NAME?</v>
      </c>
      <c r="M17" s="124">
        <f ca="1">IFERROR((_xll.DBGET(#REF!,#REF!,#REF!,#REF!,#REF!,#REF!,$A17,#REF!,#REF!,#REF!,#REF!))/L17,0)</f>
        <v>0</v>
      </c>
      <c r="N17" s="123" t="e">
        <f ca="1">_xll.DBGET(#REF!,#REF!,#REF!,#REF!,#REF!,#REF!,$A17,#REF!,#REF!,#REF!,#REF!)</f>
        <v>#NAME?</v>
      </c>
      <c r="O17" s="124">
        <f ca="1">IFERROR((_xll.DBGET(#REF!,#REF!,#REF!,#REF!,#REF!,#REF!,$A17,#REF!,#REF!,#REF!,#REF!))/N17,0)</f>
        <v>0</v>
      </c>
      <c r="P17" s="123" t="e">
        <f ca="1">_xll.DBGET(#REF!,#REF!,#REF!,#REF!,#REF!,#REF!,$A17,#REF!,#REF!,#REF!,#REF!)</f>
        <v>#NAME?</v>
      </c>
      <c r="Q17" s="124">
        <f ca="1">IFERROR((_xll.DBGET(#REF!,#REF!,#REF!,#REF!,#REF!,#REF!,$A17,#REF!,#REF!,#REF!,#REF!))/P17,0)</f>
        <v>0</v>
      </c>
      <c r="R17" s="123" t="e">
        <f ca="1">_xll.DBGET(#REF!,#REF!,#REF!,#REF!,#REF!,#REF!,$A17,#REF!,#REF!,#REF!,#REF!)</f>
        <v>#NAME?</v>
      </c>
      <c r="S17" s="124" t="e">
        <f ca="1">_xll.DBGET(#REF!,#REF!,#REF!,#REF!,#REF!,#REF!,$A17,#REF!,#REF!,#REF!,#REF!)</f>
        <v>#NAME?</v>
      </c>
    </row>
    <row r="18" spans="1:19" x14ac:dyDescent="0.2">
      <c r="A18" s="77" t="s">
        <v>42</v>
      </c>
      <c r="B18" s="130" t="e">
        <f ca="1">_xll.DBGET(#REF!,#REF!,#REF!,#REF!,#REF!,#REF!,$A18,#REF!,#REF!,#REF!,#REF!)</f>
        <v>#NAME?</v>
      </c>
      <c r="C18" s="131" t="e">
        <f ca="1">_xll.DBGET(#REF!,#REF!,#REF!,#REF!,#REF!,#REF!,$A18,#REF!,#REF!,#REF!,#REF!)</f>
        <v>#NAME?</v>
      </c>
      <c r="D18" s="130" t="e">
        <f ca="1">_xll.DBGET(#REF!,#REF!,#REF!,#REF!,#REF!,#REF!,$A18,#REF!,#REF!,#REF!,#REF!)</f>
        <v>#NAME?</v>
      </c>
      <c r="E18" s="131" t="e">
        <f ca="1">_xll.DBGET(#REF!,#REF!,#REF!,#REF!,#REF!,#REF!,$A18,#REF!,#REF!,#REF!,#REF!)</f>
        <v>#NAME?</v>
      </c>
      <c r="F18" s="130" t="e">
        <f ca="1">_xll.DBGET(#REF!,#REF!,#REF!,#REF!,#REF!,#REF!,$A18,#REF!,#REF!,#REF!,#REF!)</f>
        <v>#NAME?</v>
      </c>
      <c r="G18" s="131" t="e">
        <f ca="1">_xll.DBGET(#REF!,#REF!,#REF!,#REF!,#REF!,#REF!,$A18,#REF!,#REF!,#REF!,#REF!)</f>
        <v>#NAME?</v>
      </c>
      <c r="H18" s="130" t="e">
        <f ca="1">_xll.DBGET(#REF!,#REF!,#REF!,#REF!,#REF!,#REF!,$A18,#REF!,#REF!,#REF!,#REF!)</f>
        <v>#NAME?</v>
      </c>
      <c r="I18" s="131" t="e">
        <f ca="1">_xll.DBGET(#REF!,#REF!,#REF!,#REF!,#REF!,#REF!,$A18,#REF!,#REF!,#REF!,#REF!)</f>
        <v>#NAME?</v>
      </c>
      <c r="J18" s="130" t="e">
        <f ca="1">_xll.DBGET(#REF!,#REF!,#REF!,#REF!,#REF!,#REF!,$A18,#REF!,#REF!,#REF!,#REF!)</f>
        <v>#NAME?</v>
      </c>
      <c r="K18" s="131" t="e">
        <f ca="1">_xll.DBGET(#REF!,#REF!,#REF!,#REF!,#REF!,#REF!,$A18,#REF!,#REF!,#REF!,#REF!)</f>
        <v>#NAME?</v>
      </c>
      <c r="L18" s="130" t="e">
        <f ca="1">_xll.DBGET(#REF!,#REF!,#REF!,#REF!,#REF!,#REF!,$A18,#REF!,#REF!,#REF!,#REF!)</f>
        <v>#NAME?</v>
      </c>
      <c r="M18" s="131">
        <f ca="1">IFERROR((_xll.DBGET(#REF!,#REF!,#REF!,#REF!,#REF!,#REF!,$A18,#REF!,#REF!,#REF!,#REF!))/L18,0)</f>
        <v>0</v>
      </c>
      <c r="N18" s="130" t="e">
        <f ca="1">_xll.DBGET(#REF!,#REF!,#REF!,#REF!,#REF!,#REF!,$A18,#REF!,#REF!,#REF!,#REF!)</f>
        <v>#NAME?</v>
      </c>
      <c r="O18" s="131">
        <f ca="1">IFERROR((_xll.DBGET(#REF!,#REF!,#REF!,#REF!,#REF!,#REF!,$A18,#REF!,#REF!,#REF!,#REF!))/N18,0)</f>
        <v>0</v>
      </c>
      <c r="P18" s="130" t="e">
        <f ca="1">_xll.DBGET(#REF!,#REF!,#REF!,#REF!,#REF!,#REF!,$A18,#REF!,#REF!,#REF!,#REF!)</f>
        <v>#NAME?</v>
      </c>
      <c r="Q18" s="131">
        <f ca="1">IFERROR((_xll.DBGET(#REF!,#REF!,#REF!,#REF!,#REF!,#REF!,$A18,#REF!,#REF!,#REF!,#REF!))/P18,0)</f>
        <v>0</v>
      </c>
      <c r="R18" s="130" t="e">
        <f ca="1">_xll.DBGET(#REF!,#REF!,#REF!,#REF!,#REF!,#REF!,$A18,#REF!,#REF!,#REF!,#REF!)</f>
        <v>#NAME?</v>
      </c>
      <c r="S18" s="131" t="e">
        <f ca="1">_xll.DBGET(#REF!,#REF!,#REF!,#REF!,#REF!,#REF!,$A18,#REF!,#REF!,#REF!,#REF!)</f>
        <v>#NAME?</v>
      </c>
    </row>
    <row r="19" spans="1:19" hidden="1" outlineLevel="1" x14ac:dyDescent="0.2">
      <c r="A19" s="77" t="s">
        <v>43</v>
      </c>
      <c r="B19" s="130" t="e">
        <f ca="1">_xll.DBGET(#REF!,#REF!,#REF!,#REF!,#REF!,#REF!,$A19,#REF!,#REF!,#REF!,#REF!)</f>
        <v>#NAME?</v>
      </c>
      <c r="C19" s="131" t="e">
        <f ca="1">_xll.DBGET(#REF!,#REF!,#REF!,#REF!,#REF!,#REF!,$A19,#REF!,#REF!,#REF!,#REF!)</f>
        <v>#NAME?</v>
      </c>
      <c r="D19" s="130" t="e">
        <f ca="1">_xll.DBGET(#REF!,#REF!,#REF!,#REF!,#REF!,#REF!,$A19,#REF!,#REF!,#REF!,#REF!)</f>
        <v>#NAME?</v>
      </c>
      <c r="E19" s="131" t="e">
        <f ca="1">_xll.DBGET(#REF!,#REF!,#REF!,#REF!,#REF!,#REF!,$A19,#REF!,#REF!,#REF!,#REF!)</f>
        <v>#NAME?</v>
      </c>
      <c r="F19" s="130" t="e">
        <f ca="1">_xll.DBGET(#REF!,#REF!,#REF!,#REF!,#REF!,#REF!,$A19,#REF!,#REF!,#REF!,#REF!)</f>
        <v>#NAME?</v>
      </c>
      <c r="G19" s="131" t="e">
        <f ca="1">_xll.DBGET(#REF!,#REF!,#REF!,#REF!,#REF!,#REF!,$A19,#REF!,#REF!,#REF!,#REF!)</f>
        <v>#NAME?</v>
      </c>
      <c r="H19" s="130" t="e">
        <f ca="1">_xll.DBGET(#REF!,#REF!,#REF!,#REF!,#REF!,#REF!,$A19,#REF!,#REF!,#REF!,#REF!)</f>
        <v>#NAME?</v>
      </c>
      <c r="I19" s="131" t="e">
        <f ca="1">_xll.DBGET(#REF!,#REF!,#REF!,#REF!,#REF!,#REF!,$A19,#REF!,#REF!,#REF!,#REF!)</f>
        <v>#NAME?</v>
      </c>
      <c r="J19" s="130" t="e">
        <f ca="1">_xll.DBGET(#REF!,#REF!,#REF!,#REF!,#REF!,#REF!,$A19,#REF!,#REF!,#REF!,#REF!)</f>
        <v>#NAME?</v>
      </c>
      <c r="K19" s="131" t="e">
        <f ca="1">_xll.DBGET(#REF!,#REF!,#REF!,#REF!,#REF!,#REF!,$A19,#REF!,#REF!,#REF!,#REF!)</f>
        <v>#NAME?</v>
      </c>
      <c r="L19" s="130" t="e">
        <f ca="1">_xll.DBGET(#REF!,#REF!,#REF!,#REF!,#REF!,#REF!,$A19,#REF!,#REF!,#REF!,#REF!)-J19</f>
        <v>#NAME?</v>
      </c>
      <c r="M19" s="131">
        <f ca="1">IFERROR((_xll.DBGET(#REF!,#REF!,#REF!,#REF!,#REF!,#REF!,$A19,#REF!,#REF!,#REF!,#REF!)-(J19*K19))/L19,0)</f>
        <v>0</v>
      </c>
      <c r="N19" s="130" t="e">
        <f ca="1">_xll.DBGET(#REF!,#REF!,#REF!,#REF!,#REF!,#REF!,$A19,#REF!,#REF!,#REF!,#REF!)-J19-L19</f>
        <v>#NAME?</v>
      </c>
      <c r="O19" s="131">
        <f ca="1">IFERROR((_xll.DBGET(#REF!,#REF!,#REF!,#REF!,#REF!,#REF!,$A19,#REF!,#REF!,#REF!,#REF!)-(J19*K19)-(L19*M19))/N19,0)</f>
        <v>0</v>
      </c>
      <c r="P19" s="130" t="e">
        <f ca="1">_xll.DBGET(#REF!,#REF!,#REF!,#REF!,#REF!,#REF!,$A19,#REF!,#REF!,#REF!,#REF!)-J19-L19-N19</f>
        <v>#NAME?</v>
      </c>
      <c r="Q19" s="131">
        <f ca="1">IFERROR((_xll.DBGET(#REF!,#REF!,#REF!,#REF!,#REF!,#REF!,$A19,#REF!,#REF!,#REF!,#REF!)-(J19*K19)-(L19*M19)-(N19*O19))/P19,0)</f>
        <v>0</v>
      </c>
      <c r="R19" s="130" t="e">
        <f ca="1">_xll.DBGET(#REF!,#REF!,#REF!,#REF!,#REF!,#REF!,$A19,#REF!,#REF!,#REF!,#REF!)</f>
        <v>#NAME?</v>
      </c>
      <c r="S19" s="131" t="e">
        <f ca="1">_xll.DBGET(#REF!,#REF!,#REF!,#REF!,#REF!,#REF!,$A19,#REF!,#REF!,#REF!,#REF!)</f>
        <v>#NAME?</v>
      </c>
    </row>
    <row r="20" spans="1:19" hidden="1" outlineLevel="1" x14ac:dyDescent="0.2">
      <c r="A20" s="77" t="s">
        <v>44</v>
      </c>
      <c r="B20" s="130" t="e">
        <f ca="1">_xll.DBGET(#REF!,#REF!,#REF!,#REF!,#REF!,#REF!,$A20,#REF!,#REF!,#REF!,#REF!)</f>
        <v>#NAME?</v>
      </c>
      <c r="C20" s="131" t="e">
        <f ca="1">_xll.DBGET(#REF!,#REF!,#REF!,#REF!,#REF!,#REF!,$A20,#REF!,#REF!,#REF!,#REF!)</f>
        <v>#NAME?</v>
      </c>
      <c r="D20" s="130" t="e">
        <f ca="1">_xll.DBGET(#REF!,#REF!,#REF!,#REF!,#REF!,#REF!,$A20,#REF!,#REF!,#REF!,#REF!)</f>
        <v>#NAME?</v>
      </c>
      <c r="E20" s="131" t="e">
        <f ca="1">_xll.DBGET(#REF!,#REF!,#REF!,#REF!,#REF!,#REF!,$A20,#REF!,#REF!,#REF!,#REF!)</f>
        <v>#NAME?</v>
      </c>
      <c r="F20" s="130" t="e">
        <f ca="1">_xll.DBGET(#REF!,#REF!,#REF!,#REF!,#REF!,#REF!,$A20,#REF!,#REF!,#REF!,#REF!)</f>
        <v>#NAME?</v>
      </c>
      <c r="G20" s="131" t="e">
        <f ca="1">_xll.DBGET(#REF!,#REF!,#REF!,#REF!,#REF!,#REF!,$A20,#REF!,#REF!,#REF!,#REF!)</f>
        <v>#NAME?</v>
      </c>
      <c r="H20" s="130" t="e">
        <f ca="1">_xll.DBGET(#REF!,#REF!,#REF!,#REF!,#REF!,#REF!,$A20,#REF!,#REF!,#REF!,#REF!)</f>
        <v>#NAME?</v>
      </c>
      <c r="I20" s="131" t="e">
        <f ca="1">_xll.DBGET(#REF!,#REF!,#REF!,#REF!,#REF!,#REF!,$A20,#REF!,#REF!,#REF!,#REF!)</f>
        <v>#NAME?</v>
      </c>
      <c r="J20" s="130" t="e">
        <f ca="1">_xll.DBGET(#REF!,#REF!,#REF!,#REF!,#REF!,#REF!,$A20,#REF!,#REF!,#REF!,#REF!)</f>
        <v>#NAME?</v>
      </c>
      <c r="K20" s="131" t="e">
        <f ca="1">_xll.DBGET(#REF!,#REF!,#REF!,#REF!,#REF!,#REF!,$A20,#REF!,#REF!,#REF!,#REF!)</f>
        <v>#NAME?</v>
      </c>
      <c r="L20" s="130" t="e">
        <f ca="1">_xll.DBGET(#REF!,#REF!,#REF!,#REF!,#REF!,#REF!,$A20,#REF!,#REF!,#REF!,#REF!)-J20</f>
        <v>#NAME?</v>
      </c>
      <c r="M20" s="131">
        <f ca="1">IFERROR((_xll.DBGET(#REF!,#REF!,#REF!,#REF!,#REF!,#REF!,$A20,#REF!,#REF!,#REF!,#REF!)-(J20*K20))/L20,0)</f>
        <v>0</v>
      </c>
      <c r="N20" s="130" t="e">
        <f ca="1">_xll.DBGET(#REF!,#REF!,#REF!,#REF!,#REF!,#REF!,$A20,#REF!,#REF!,#REF!,#REF!)-J20-L20</f>
        <v>#NAME?</v>
      </c>
      <c r="O20" s="131">
        <f ca="1">IFERROR((_xll.DBGET(#REF!,#REF!,#REF!,#REF!,#REF!,#REF!,$A20,#REF!,#REF!,#REF!,#REF!)-(J20*K20)-(L20*M20))/N20,0)</f>
        <v>0</v>
      </c>
      <c r="P20" s="130" t="e">
        <f ca="1">_xll.DBGET(#REF!,#REF!,#REF!,#REF!,#REF!,#REF!,$A20,#REF!,#REF!,#REF!,#REF!)-J20-L20-N20</f>
        <v>#NAME?</v>
      </c>
      <c r="Q20" s="131">
        <f ca="1">IFERROR((_xll.DBGET(#REF!,#REF!,#REF!,#REF!,#REF!,#REF!,$A20,#REF!,#REF!,#REF!,#REF!)-(J20*K20)-(L20*M20)-(N20*O20))/P20,0)</f>
        <v>0</v>
      </c>
      <c r="R20" s="130" t="e">
        <f ca="1">_xll.DBGET(#REF!,#REF!,#REF!,#REF!,#REF!,#REF!,$A20,#REF!,#REF!,#REF!,#REF!)</f>
        <v>#NAME?</v>
      </c>
      <c r="S20" s="131" t="e">
        <f ca="1">_xll.DBGET(#REF!,#REF!,#REF!,#REF!,#REF!,#REF!,$A20,#REF!,#REF!,#REF!,#REF!)</f>
        <v>#NAME?</v>
      </c>
    </row>
    <row r="21" spans="1:19" hidden="1" outlineLevel="1" x14ac:dyDescent="0.2">
      <c r="A21" s="77" t="s">
        <v>45</v>
      </c>
      <c r="B21" s="130" t="e">
        <f ca="1">_xll.DBGET(#REF!,#REF!,#REF!,#REF!,#REF!,#REF!,$A21,#REF!,#REF!,#REF!,#REF!)</f>
        <v>#NAME?</v>
      </c>
      <c r="C21" s="131" t="e">
        <f ca="1">_xll.DBGET(#REF!,#REF!,#REF!,#REF!,#REF!,#REF!,$A21,#REF!,#REF!,#REF!,#REF!)</f>
        <v>#NAME?</v>
      </c>
      <c r="D21" s="130" t="e">
        <f ca="1">_xll.DBGET(#REF!,#REF!,#REF!,#REF!,#REF!,#REF!,$A21,#REF!,#REF!,#REF!,#REF!)</f>
        <v>#NAME?</v>
      </c>
      <c r="E21" s="131" t="e">
        <f ca="1">_xll.DBGET(#REF!,#REF!,#REF!,#REF!,#REF!,#REF!,$A21,#REF!,#REF!,#REF!,#REF!)</f>
        <v>#NAME?</v>
      </c>
      <c r="F21" s="130" t="e">
        <f ca="1">_xll.DBGET(#REF!,#REF!,#REF!,#REF!,#REF!,#REF!,$A21,#REF!,#REF!,#REF!,#REF!)</f>
        <v>#NAME?</v>
      </c>
      <c r="G21" s="131" t="e">
        <f ca="1">_xll.DBGET(#REF!,#REF!,#REF!,#REF!,#REF!,#REF!,$A21,#REF!,#REF!,#REF!,#REF!)</f>
        <v>#NAME?</v>
      </c>
      <c r="H21" s="130" t="e">
        <f ca="1">_xll.DBGET(#REF!,#REF!,#REF!,#REF!,#REF!,#REF!,$A21,#REF!,#REF!,#REF!,#REF!)</f>
        <v>#NAME?</v>
      </c>
      <c r="I21" s="131" t="e">
        <f ca="1">_xll.DBGET(#REF!,#REF!,#REF!,#REF!,#REF!,#REF!,$A21,#REF!,#REF!,#REF!,#REF!)</f>
        <v>#NAME?</v>
      </c>
      <c r="J21" s="130" t="e">
        <f ca="1">_xll.DBGET(#REF!,#REF!,#REF!,#REF!,#REF!,#REF!,$A21,#REF!,#REF!,#REF!,#REF!)</f>
        <v>#NAME?</v>
      </c>
      <c r="K21" s="131" t="e">
        <f ca="1">_xll.DBGET(#REF!,#REF!,#REF!,#REF!,#REF!,#REF!,$A21,#REF!,#REF!,#REF!,#REF!)</f>
        <v>#NAME?</v>
      </c>
      <c r="L21" s="130" t="e">
        <f ca="1">_xll.DBGET(#REF!,#REF!,#REF!,#REF!,#REF!,#REF!,$A21,#REF!,#REF!,#REF!,#REF!)-J21</f>
        <v>#NAME?</v>
      </c>
      <c r="M21" s="131">
        <f ca="1">IFERROR((_xll.DBGET(#REF!,#REF!,#REF!,#REF!,#REF!,#REF!,$A21,#REF!,#REF!,#REF!,#REF!)-(J21*K21))/L21,0)</f>
        <v>0</v>
      </c>
      <c r="N21" s="130" t="e">
        <f ca="1">_xll.DBGET(#REF!,#REF!,#REF!,#REF!,#REF!,#REF!,$A21,#REF!,#REF!,#REF!,#REF!)-J21-L21</f>
        <v>#NAME?</v>
      </c>
      <c r="O21" s="131">
        <f ca="1">IFERROR((_xll.DBGET(#REF!,#REF!,#REF!,#REF!,#REF!,#REF!,$A21,#REF!,#REF!,#REF!,#REF!)-(J21*K21)-(L21*M21))/N21,0)</f>
        <v>0</v>
      </c>
      <c r="P21" s="130" t="e">
        <f ca="1">_xll.DBGET(#REF!,#REF!,#REF!,#REF!,#REF!,#REF!,$A21,#REF!,#REF!,#REF!,#REF!)-J21-L21-N21</f>
        <v>#NAME?</v>
      </c>
      <c r="Q21" s="131">
        <f ca="1">IFERROR((_xll.DBGET(#REF!,#REF!,#REF!,#REF!,#REF!,#REF!,$A21,#REF!,#REF!,#REF!,#REF!)-(J21*K21)-(L21*M21)-(N21*O21))/P21,0)</f>
        <v>0</v>
      </c>
      <c r="R21" s="130" t="e">
        <f ca="1">_xll.DBGET(#REF!,#REF!,#REF!,#REF!,#REF!,#REF!,$A21,#REF!,#REF!,#REF!,#REF!)</f>
        <v>#NAME?</v>
      </c>
      <c r="S21" s="131" t="e">
        <f ca="1">_xll.DBGET(#REF!,#REF!,#REF!,#REF!,#REF!,#REF!,$A21,#REF!,#REF!,#REF!,#REF!)</f>
        <v>#NAME?</v>
      </c>
    </row>
    <row r="22" spans="1:19" hidden="1" outlineLevel="1" x14ac:dyDescent="0.2">
      <c r="A22" s="77" t="s">
        <v>46</v>
      </c>
      <c r="B22" s="130" t="e">
        <f ca="1">_xll.DBGET(#REF!,#REF!,#REF!,#REF!,#REF!,#REF!,$A22,#REF!,#REF!,#REF!,#REF!)</f>
        <v>#NAME?</v>
      </c>
      <c r="C22" s="131" t="e">
        <f ca="1">_xll.DBGET(#REF!,#REF!,#REF!,#REF!,#REF!,#REF!,$A22,#REF!,#REF!,#REF!,#REF!)</f>
        <v>#NAME?</v>
      </c>
      <c r="D22" s="130" t="e">
        <f ca="1">_xll.DBGET(#REF!,#REF!,#REF!,#REF!,#REF!,#REF!,$A22,#REF!,#REF!,#REF!,#REF!)</f>
        <v>#NAME?</v>
      </c>
      <c r="E22" s="131" t="e">
        <f ca="1">_xll.DBGET(#REF!,#REF!,#REF!,#REF!,#REF!,#REF!,$A22,#REF!,#REF!,#REF!,#REF!)</f>
        <v>#NAME?</v>
      </c>
      <c r="F22" s="130" t="e">
        <f ca="1">_xll.DBGET(#REF!,#REF!,#REF!,#REF!,#REF!,#REF!,$A22,#REF!,#REF!,#REF!,#REF!)</f>
        <v>#NAME?</v>
      </c>
      <c r="G22" s="131" t="e">
        <f ca="1">_xll.DBGET(#REF!,#REF!,#REF!,#REF!,#REF!,#REF!,$A22,#REF!,#REF!,#REF!,#REF!)</f>
        <v>#NAME?</v>
      </c>
      <c r="H22" s="130" t="e">
        <f ca="1">_xll.DBGET(#REF!,#REF!,#REF!,#REF!,#REF!,#REF!,$A22,#REF!,#REF!,#REF!,#REF!)</f>
        <v>#NAME?</v>
      </c>
      <c r="I22" s="131" t="e">
        <f ca="1">_xll.DBGET(#REF!,#REF!,#REF!,#REF!,#REF!,#REF!,$A22,#REF!,#REF!,#REF!,#REF!)</f>
        <v>#NAME?</v>
      </c>
      <c r="J22" s="130" t="e">
        <f ca="1">_xll.DBGET(#REF!,#REF!,#REF!,#REF!,#REF!,#REF!,$A22,#REF!,#REF!,#REF!,#REF!)</f>
        <v>#NAME?</v>
      </c>
      <c r="K22" s="131" t="e">
        <f ca="1">_xll.DBGET(#REF!,#REF!,#REF!,#REF!,#REF!,#REF!,$A22,#REF!,#REF!,#REF!,#REF!)</f>
        <v>#NAME?</v>
      </c>
      <c r="L22" s="130" t="e">
        <f ca="1">_xll.DBGET(#REF!,#REF!,#REF!,#REF!,#REF!,#REF!,$A22,#REF!,#REF!,#REF!,#REF!)-J22</f>
        <v>#NAME?</v>
      </c>
      <c r="M22" s="131">
        <f ca="1">IFERROR((_xll.DBGET(#REF!,#REF!,#REF!,#REF!,#REF!,#REF!,$A22,#REF!,#REF!,#REF!,#REF!)-(J22*K22))/L22,0)</f>
        <v>0</v>
      </c>
      <c r="N22" s="130" t="e">
        <f ca="1">_xll.DBGET(#REF!,#REF!,#REF!,#REF!,#REF!,#REF!,$A22,#REF!,#REF!,#REF!,#REF!)-J22-L22</f>
        <v>#NAME?</v>
      </c>
      <c r="O22" s="131">
        <f ca="1">IFERROR((_xll.DBGET(#REF!,#REF!,#REF!,#REF!,#REF!,#REF!,$A22,#REF!,#REF!,#REF!,#REF!)-(J22*K22)-(L22*M22))/N22,0)</f>
        <v>0</v>
      </c>
      <c r="P22" s="130" t="e">
        <f ca="1">_xll.DBGET(#REF!,#REF!,#REF!,#REF!,#REF!,#REF!,$A22,#REF!,#REF!,#REF!,#REF!)-J22-L22-N22</f>
        <v>#NAME?</v>
      </c>
      <c r="Q22" s="131">
        <f ca="1">IFERROR((_xll.DBGET(#REF!,#REF!,#REF!,#REF!,#REF!,#REF!,$A22,#REF!,#REF!,#REF!,#REF!)-(J22*K22)-(L22*M22)-(N22*O22))/P22,0)</f>
        <v>0</v>
      </c>
      <c r="R22" s="130" t="e">
        <f ca="1">_xll.DBGET(#REF!,#REF!,#REF!,#REF!,#REF!,#REF!,$A22,#REF!,#REF!,#REF!,#REF!)</f>
        <v>#NAME?</v>
      </c>
      <c r="S22" s="131" t="e">
        <f ca="1">_xll.DBGET(#REF!,#REF!,#REF!,#REF!,#REF!,#REF!,$A22,#REF!,#REF!,#REF!,#REF!)</f>
        <v>#NAME?</v>
      </c>
    </row>
    <row r="23" spans="1:19" hidden="1" outlineLevel="1" x14ac:dyDescent="0.2">
      <c r="A23" s="77" t="s">
        <v>47</v>
      </c>
      <c r="B23" s="130" t="e">
        <f ca="1">_xll.DBGET(#REF!,#REF!,#REF!,#REF!,#REF!,#REF!,$A23,#REF!,#REF!,#REF!,#REF!)</f>
        <v>#NAME?</v>
      </c>
      <c r="C23" s="131" t="e">
        <f ca="1">_xll.DBGET(#REF!,#REF!,#REF!,#REF!,#REF!,#REF!,$A23,#REF!,#REF!,#REF!,#REF!)</f>
        <v>#NAME?</v>
      </c>
      <c r="D23" s="130" t="e">
        <f ca="1">_xll.DBGET(#REF!,#REF!,#REF!,#REF!,#REF!,#REF!,$A23,#REF!,#REF!,#REF!,#REF!)</f>
        <v>#NAME?</v>
      </c>
      <c r="E23" s="131" t="e">
        <f ca="1">_xll.DBGET(#REF!,#REF!,#REF!,#REF!,#REF!,#REF!,$A23,#REF!,#REF!,#REF!,#REF!)</f>
        <v>#NAME?</v>
      </c>
      <c r="F23" s="130" t="e">
        <f ca="1">_xll.DBGET(#REF!,#REF!,#REF!,#REF!,#REF!,#REF!,$A23,#REF!,#REF!,#REF!,#REF!)</f>
        <v>#NAME?</v>
      </c>
      <c r="G23" s="131" t="e">
        <f ca="1">_xll.DBGET(#REF!,#REF!,#REF!,#REF!,#REF!,#REF!,$A23,#REF!,#REF!,#REF!,#REF!)</f>
        <v>#NAME?</v>
      </c>
      <c r="H23" s="130" t="e">
        <f ca="1">_xll.DBGET(#REF!,#REF!,#REF!,#REF!,#REF!,#REF!,$A23,#REF!,#REF!,#REF!,#REF!)</f>
        <v>#NAME?</v>
      </c>
      <c r="I23" s="131" t="e">
        <f ca="1">_xll.DBGET(#REF!,#REF!,#REF!,#REF!,#REF!,#REF!,$A23,#REF!,#REF!,#REF!,#REF!)</f>
        <v>#NAME?</v>
      </c>
      <c r="J23" s="130" t="e">
        <f ca="1">_xll.DBGET(#REF!,#REF!,#REF!,#REF!,#REF!,#REF!,$A23,#REF!,#REF!,#REF!,#REF!)</f>
        <v>#NAME?</v>
      </c>
      <c r="K23" s="131" t="e">
        <f ca="1">_xll.DBGET(#REF!,#REF!,#REF!,#REF!,#REF!,#REF!,$A23,#REF!,#REF!,#REF!,#REF!)</f>
        <v>#NAME?</v>
      </c>
      <c r="L23" s="130" t="e">
        <f ca="1">_xll.DBGET(#REF!,#REF!,#REF!,#REF!,#REF!,#REF!,$A23,#REF!,#REF!,#REF!,#REF!)-J23</f>
        <v>#NAME?</v>
      </c>
      <c r="M23" s="131">
        <f ca="1">IFERROR((_xll.DBGET(#REF!,#REF!,#REF!,#REF!,#REF!,#REF!,$A23,#REF!,#REF!,#REF!,#REF!)-(J23*K23))/L23,0)</f>
        <v>0</v>
      </c>
      <c r="N23" s="130" t="e">
        <f ca="1">_xll.DBGET(#REF!,#REF!,#REF!,#REF!,#REF!,#REF!,$A23,#REF!,#REF!,#REF!,#REF!)-J23-L23</f>
        <v>#NAME?</v>
      </c>
      <c r="O23" s="131">
        <f ca="1">IFERROR((_xll.DBGET(#REF!,#REF!,#REF!,#REF!,#REF!,#REF!,$A23,#REF!,#REF!,#REF!,#REF!)-(J23*K23)-(L23*M23))/N23,0)</f>
        <v>0</v>
      </c>
      <c r="P23" s="130" t="e">
        <f ca="1">_xll.DBGET(#REF!,#REF!,#REF!,#REF!,#REF!,#REF!,$A23,#REF!,#REF!,#REF!,#REF!)-J23-L23-N23</f>
        <v>#NAME?</v>
      </c>
      <c r="Q23" s="131">
        <f ca="1">IFERROR((_xll.DBGET(#REF!,#REF!,#REF!,#REF!,#REF!,#REF!,$A23,#REF!,#REF!,#REF!,#REF!)-(J23*K23)-(L23*M23)-(N23*O23))/P23,0)</f>
        <v>0</v>
      </c>
      <c r="R23" s="130" t="e">
        <f ca="1">_xll.DBGET(#REF!,#REF!,#REF!,#REF!,#REF!,#REF!,$A23,#REF!,#REF!,#REF!,#REF!)</f>
        <v>#NAME?</v>
      </c>
      <c r="S23" s="131" t="e">
        <f ca="1">_xll.DBGET(#REF!,#REF!,#REF!,#REF!,#REF!,#REF!,$A23,#REF!,#REF!,#REF!,#REF!)</f>
        <v>#NAME?</v>
      </c>
    </row>
    <row r="24" spans="1:19" hidden="1" outlineLevel="1" x14ac:dyDescent="0.2">
      <c r="A24" s="77" t="s">
        <v>48</v>
      </c>
      <c r="B24" s="130" t="e">
        <f ca="1">_xll.DBGET(#REF!,#REF!,#REF!,#REF!,#REF!,#REF!,$A24,#REF!,#REF!,#REF!,#REF!)</f>
        <v>#NAME?</v>
      </c>
      <c r="C24" s="131" t="e">
        <f ca="1">_xll.DBGET(#REF!,#REF!,#REF!,#REF!,#REF!,#REF!,$A24,#REF!,#REF!,#REF!,#REF!)</f>
        <v>#NAME?</v>
      </c>
      <c r="D24" s="130" t="e">
        <f ca="1">_xll.DBGET(#REF!,#REF!,#REF!,#REF!,#REF!,#REF!,$A24,#REF!,#REF!,#REF!,#REF!)</f>
        <v>#NAME?</v>
      </c>
      <c r="E24" s="131" t="e">
        <f ca="1">_xll.DBGET(#REF!,#REF!,#REF!,#REF!,#REF!,#REF!,$A24,#REF!,#REF!,#REF!,#REF!)</f>
        <v>#NAME?</v>
      </c>
      <c r="F24" s="130" t="e">
        <f ca="1">_xll.DBGET(#REF!,#REF!,#REF!,#REF!,#REF!,#REF!,$A24,#REF!,#REF!,#REF!,#REF!)</f>
        <v>#NAME?</v>
      </c>
      <c r="G24" s="131" t="e">
        <f ca="1">_xll.DBGET(#REF!,#REF!,#REF!,#REF!,#REF!,#REF!,$A24,#REF!,#REF!,#REF!,#REF!)</f>
        <v>#NAME?</v>
      </c>
      <c r="H24" s="130" t="e">
        <f ca="1">_xll.DBGET(#REF!,#REF!,#REF!,#REF!,#REF!,#REF!,$A24,#REF!,#REF!,#REF!,#REF!)</f>
        <v>#NAME?</v>
      </c>
      <c r="I24" s="131" t="e">
        <f ca="1">_xll.DBGET(#REF!,#REF!,#REF!,#REF!,#REF!,#REF!,$A24,#REF!,#REF!,#REF!,#REF!)</f>
        <v>#NAME?</v>
      </c>
      <c r="J24" s="130" t="e">
        <f ca="1">_xll.DBGET(#REF!,#REF!,#REF!,#REF!,#REF!,#REF!,$A24,#REF!,#REF!,#REF!,#REF!)</f>
        <v>#NAME?</v>
      </c>
      <c r="K24" s="131" t="e">
        <f ca="1">_xll.DBGET(#REF!,#REF!,#REF!,#REF!,#REF!,#REF!,$A24,#REF!,#REF!,#REF!,#REF!)</f>
        <v>#NAME?</v>
      </c>
      <c r="L24" s="130" t="e">
        <f ca="1">_xll.DBGET(#REF!,#REF!,#REF!,#REF!,#REF!,#REF!,$A24,#REF!,#REF!,#REF!,#REF!)-J24</f>
        <v>#NAME?</v>
      </c>
      <c r="M24" s="131">
        <f ca="1">IFERROR((_xll.DBGET(#REF!,#REF!,#REF!,#REF!,#REF!,#REF!,$A24,#REF!,#REF!,#REF!,#REF!)-(J24*K24))/L24,0)</f>
        <v>0</v>
      </c>
      <c r="N24" s="130" t="e">
        <f ca="1">_xll.DBGET(#REF!,#REF!,#REF!,#REF!,#REF!,#REF!,$A24,#REF!,#REF!,#REF!,#REF!)-J24-L24</f>
        <v>#NAME?</v>
      </c>
      <c r="O24" s="131">
        <f ca="1">IFERROR((_xll.DBGET(#REF!,#REF!,#REF!,#REF!,#REF!,#REF!,$A24,#REF!,#REF!,#REF!,#REF!)-(J24*K24)-(L24*M24))/N24,0)</f>
        <v>0</v>
      </c>
      <c r="P24" s="130" t="e">
        <f ca="1">_xll.DBGET(#REF!,#REF!,#REF!,#REF!,#REF!,#REF!,$A24,#REF!,#REF!,#REF!,#REF!)-J24-L24-N24</f>
        <v>#NAME?</v>
      </c>
      <c r="Q24" s="131">
        <f ca="1">IFERROR((_xll.DBGET(#REF!,#REF!,#REF!,#REF!,#REF!,#REF!,$A24,#REF!,#REF!,#REF!,#REF!)-(J24*K24)-(L24*M24)-(N24*O24))/P24,0)</f>
        <v>0</v>
      </c>
      <c r="R24" s="130" t="e">
        <f ca="1">_xll.DBGET(#REF!,#REF!,#REF!,#REF!,#REF!,#REF!,$A24,#REF!,#REF!,#REF!,#REF!)</f>
        <v>#NAME?</v>
      </c>
      <c r="S24" s="131" t="e">
        <f ca="1">_xll.DBGET(#REF!,#REF!,#REF!,#REF!,#REF!,#REF!,$A24,#REF!,#REF!,#REF!,#REF!)</f>
        <v>#NAME?</v>
      </c>
    </row>
    <row r="25" spans="1:19" hidden="1" outlineLevel="1" x14ac:dyDescent="0.2">
      <c r="A25" s="77" t="s">
        <v>49</v>
      </c>
      <c r="B25" s="130" t="e">
        <f ca="1">_xll.DBGET(#REF!,#REF!,#REF!,#REF!,#REF!,#REF!,$A25,#REF!,#REF!,#REF!,#REF!)</f>
        <v>#NAME?</v>
      </c>
      <c r="C25" s="131" t="e">
        <f ca="1">_xll.DBGET(#REF!,#REF!,#REF!,#REF!,#REF!,#REF!,$A25,#REF!,#REF!,#REF!,#REF!)</f>
        <v>#NAME?</v>
      </c>
      <c r="D25" s="130" t="e">
        <f ca="1">_xll.DBGET(#REF!,#REF!,#REF!,#REF!,#REF!,#REF!,$A25,#REF!,#REF!,#REF!,#REF!)</f>
        <v>#NAME?</v>
      </c>
      <c r="E25" s="131" t="e">
        <f ca="1">_xll.DBGET(#REF!,#REF!,#REF!,#REF!,#REF!,#REF!,$A25,#REF!,#REF!,#REF!,#REF!)</f>
        <v>#NAME?</v>
      </c>
      <c r="F25" s="130" t="e">
        <f ca="1">_xll.DBGET(#REF!,#REF!,#REF!,#REF!,#REF!,#REF!,$A25,#REF!,#REF!,#REF!,#REF!)</f>
        <v>#NAME?</v>
      </c>
      <c r="G25" s="131" t="e">
        <f ca="1">_xll.DBGET(#REF!,#REF!,#REF!,#REF!,#REF!,#REF!,$A25,#REF!,#REF!,#REF!,#REF!)</f>
        <v>#NAME?</v>
      </c>
      <c r="H25" s="130" t="e">
        <f ca="1">_xll.DBGET(#REF!,#REF!,#REF!,#REF!,#REF!,#REF!,$A25,#REF!,#REF!,#REF!,#REF!)</f>
        <v>#NAME?</v>
      </c>
      <c r="I25" s="131" t="e">
        <f ca="1">_xll.DBGET(#REF!,#REF!,#REF!,#REF!,#REF!,#REF!,$A25,#REF!,#REF!,#REF!,#REF!)</f>
        <v>#NAME?</v>
      </c>
      <c r="J25" s="130" t="e">
        <f ca="1">_xll.DBGET(#REF!,#REF!,#REF!,#REF!,#REF!,#REF!,$A25,#REF!,#REF!,#REF!,#REF!)</f>
        <v>#NAME?</v>
      </c>
      <c r="K25" s="131" t="e">
        <f ca="1">_xll.DBGET(#REF!,#REF!,#REF!,#REF!,#REF!,#REF!,$A25,#REF!,#REF!,#REF!,#REF!)</f>
        <v>#NAME?</v>
      </c>
      <c r="L25" s="130" t="e">
        <f ca="1">_xll.DBGET(#REF!,#REF!,#REF!,#REF!,#REF!,#REF!,$A25,#REF!,#REF!,#REF!,#REF!)-J25</f>
        <v>#NAME?</v>
      </c>
      <c r="M25" s="131">
        <f ca="1">IFERROR((_xll.DBGET(#REF!,#REF!,#REF!,#REF!,#REF!,#REF!,$A25,#REF!,#REF!,#REF!,#REF!)-(J25*K25))/L25,0)</f>
        <v>0</v>
      </c>
      <c r="N25" s="130" t="e">
        <f ca="1">_xll.DBGET(#REF!,#REF!,#REF!,#REF!,#REF!,#REF!,$A25,#REF!,#REF!,#REF!,#REF!)-J25-L25</f>
        <v>#NAME?</v>
      </c>
      <c r="O25" s="131">
        <f ca="1">IFERROR((_xll.DBGET(#REF!,#REF!,#REF!,#REF!,#REF!,#REF!,$A25,#REF!,#REF!,#REF!,#REF!)-(J25*K25)-(L25*M25))/N25,0)</f>
        <v>0</v>
      </c>
      <c r="P25" s="130" t="e">
        <f ca="1">_xll.DBGET(#REF!,#REF!,#REF!,#REF!,#REF!,#REF!,$A25,#REF!,#REF!,#REF!,#REF!)-J25-L25-N25</f>
        <v>#NAME?</v>
      </c>
      <c r="Q25" s="131">
        <f ca="1">IFERROR((_xll.DBGET(#REF!,#REF!,#REF!,#REF!,#REF!,#REF!,$A25,#REF!,#REF!,#REF!,#REF!)-(J25*K25)-(L25*M25)-(N25*O25))/P25,0)</f>
        <v>0</v>
      </c>
      <c r="R25" s="130" t="e">
        <f ca="1">_xll.DBGET(#REF!,#REF!,#REF!,#REF!,#REF!,#REF!,$A25,#REF!,#REF!,#REF!,#REF!)</f>
        <v>#NAME?</v>
      </c>
      <c r="S25" s="131" t="e">
        <f ca="1">_xll.DBGET(#REF!,#REF!,#REF!,#REF!,#REF!,#REF!,$A25,#REF!,#REF!,#REF!,#REF!)</f>
        <v>#NAME?</v>
      </c>
    </row>
    <row r="26" spans="1:19" hidden="1" outlineLevel="1" x14ac:dyDescent="0.2">
      <c r="A26" s="77" t="s">
        <v>50</v>
      </c>
      <c r="B26" s="130" t="e">
        <f ca="1">_xll.DBGET(#REF!,#REF!,#REF!,#REF!,#REF!,#REF!,$A26,#REF!,#REF!,#REF!,#REF!)</f>
        <v>#NAME?</v>
      </c>
      <c r="C26" s="131" t="e">
        <f ca="1">_xll.DBGET(#REF!,#REF!,#REF!,#REF!,#REF!,#REF!,$A26,#REF!,#REF!,#REF!,#REF!)</f>
        <v>#NAME?</v>
      </c>
      <c r="D26" s="130" t="e">
        <f ca="1">_xll.DBGET(#REF!,#REF!,#REF!,#REF!,#REF!,#REF!,$A26,#REF!,#REF!,#REF!,#REF!)</f>
        <v>#NAME?</v>
      </c>
      <c r="E26" s="131" t="e">
        <f ca="1">_xll.DBGET(#REF!,#REF!,#REF!,#REF!,#REF!,#REF!,$A26,#REF!,#REF!,#REF!,#REF!)</f>
        <v>#NAME?</v>
      </c>
      <c r="F26" s="130" t="e">
        <f ca="1">_xll.DBGET(#REF!,#REF!,#REF!,#REF!,#REF!,#REF!,$A26,#REF!,#REF!,#REF!,#REF!)</f>
        <v>#NAME?</v>
      </c>
      <c r="G26" s="131" t="e">
        <f ca="1">_xll.DBGET(#REF!,#REF!,#REF!,#REF!,#REF!,#REF!,$A26,#REF!,#REF!,#REF!,#REF!)</f>
        <v>#NAME?</v>
      </c>
      <c r="H26" s="130" t="e">
        <f ca="1">_xll.DBGET(#REF!,#REF!,#REF!,#REF!,#REF!,#REF!,$A26,#REF!,#REF!,#REF!,#REF!)</f>
        <v>#NAME?</v>
      </c>
      <c r="I26" s="131" t="e">
        <f ca="1">_xll.DBGET(#REF!,#REF!,#REF!,#REF!,#REF!,#REF!,$A26,#REF!,#REF!,#REF!,#REF!)</f>
        <v>#NAME?</v>
      </c>
      <c r="J26" s="130" t="e">
        <f ca="1">_xll.DBGET(#REF!,#REF!,#REF!,#REF!,#REF!,#REF!,$A26,#REF!,#REF!,#REF!,#REF!)</f>
        <v>#NAME?</v>
      </c>
      <c r="K26" s="131" t="e">
        <f ca="1">_xll.DBGET(#REF!,#REF!,#REF!,#REF!,#REF!,#REF!,$A26,#REF!,#REF!,#REF!,#REF!)</f>
        <v>#NAME?</v>
      </c>
      <c r="L26" s="130" t="e">
        <f ca="1">_xll.DBGET(#REF!,#REF!,#REF!,#REF!,#REF!,#REF!,$A26,#REF!,#REF!,#REF!,#REF!)-J26</f>
        <v>#NAME?</v>
      </c>
      <c r="M26" s="131">
        <f ca="1">IFERROR((_xll.DBGET(#REF!,#REF!,#REF!,#REF!,#REF!,#REF!,$A26,#REF!,#REF!,#REF!,#REF!)-(J26*K26))/L26,0)</f>
        <v>0</v>
      </c>
      <c r="N26" s="130" t="e">
        <f ca="1">_xll.DBGET(#REF!,#REF!,#REF!,#REF!,#REF!,#REF!,$A26,#REF!,#REF!,#REF!,#REF!)-J26-L26</f>
        <v>#NAME?</v>
      </c>
      <c r="O26" s="131">
        <f ca="1">IFERROR((_xll.DBGET(#REF!,#REF!,#REF!,#REF!,#REF!,#REF!,$A26,#REF!,#REF!,#REF!,#REF!)-(J26*K26)-(L26*M26))/N26,0)</f>
        <v>0</v>
      </c>
      <c r="P26" s="130" t="e">
        <f ca="1">_xll.DBGET(#REF!,#REF!,#REF!,#REF!,#REF!,#REF!,$A26,#REF!,#REF!,#REF!,#REF!)-J26-L26-N26</f>
        <v>#NAME?</v>
      </c>
      <c r="Q26" s="131">
        <f ca="1">IFERROR((_xll.DBGET(#REF!,#REF!,#REF!,#REF!,#REF!,#REF!,$A26,#REF!,#REF!,#REF!,#REF!)-(J26*K26)-(L26*M26)-(N26*O26))/P26,0)</f>
        <v>0</v>
      </c>
      <c r="R26" s="130" t="e">
        <f ca="1">_xll.DBGET(#REF!,#REF!,#REF!,#REF!,#REF!,#REF!,$A26,#REF!,#REF!,#REF!,#REF!)</f>
        <v>#NAME?</v>
      </c>
      <c r="S26" s="131" t="e">
        <f ca="1">_xll.DBGET(#REF!,#REF!,#REF!,#REF!,#REF!,#REF!,$A26,#REF!,#REF!,#REF!,#REF!)</f>
        <v>#NAME?</v>
      </c>
    </row>
    <row r="27" spans="1:19" hidden="1" outlineLevel="1" x14ac:dyDescent="0.2">
      <c r="A27" s="77" t="s">
        <v>51</v>
      </c>
      <c r="B27" s="130" t="e">
        <f ca="1">_xll.DBGET(#REF!,#REF!,#REF!,#REF!,#REF!,#REF!,$A27,#REF!,#REF!,#REF!,#REF!)</f>
        <v>#NAME?</v>
      </c>
      <c r="C27" s="131" t="e">
        <f ca="1">_xll.DBGET(#REF!,#REF!,#REF!,#REF!,#REF!,#REF!,$A27,#REF!,#REF!,#REF!,#REF!)</f>
        <v>#NAME?</v>
      </c>
      <c r="D27" s="130" t="e">
        <f ca="1">_xll.DBGET(#REF!,#REF!,#REF!,#REF!,#REF!,#REF!,$A27,#REF!,#REF!,#REF!,#REF!)</f>
        <v>#NAME?</v>
      </c>
      <c r="E27" s="131" t="e">
        <f ca="1">_xll.DBGET(#REF!,#REF!,#REF!,#REF!,#REF!,#REF!,$A27,#REF!,#REF!,#REF!,#REF!)</f>
        <v>#NAME?</v>
      </c>
      <c r="F27" s="130" t="e">
        <f ca="1">_xll.DBGET(#REF!,#REF!,#REF!,#REF!,#REF!,#REF!,$A27,#REF!,#REF!,#REF!,#REF!)</f>
        <v>#NAME?</v>
      </c>
      <c r="G27" s="131" t="e">
        <f ca="1">_xll.DBGET(#REF!,#REF!,#REF!,#REF!,#REF!,#REF!,$A27,#REF!,#REF!,#REF!,#REF!)</f>
        <v>#NAME?</v>
      </c>
      <c r="H27" s="130" t="e">
        <f ca="1">_xll.DBGET(#REF!,#REF!,#REF!,#REF!,#REF!,#REF!,$A27,#REF!,#REF!,#REF!,#REF!)</f>
        <v>#NAME?</v>
      </c>
      <c r="I27" s="131" t="e">
        <f ca="1">_xll.DBGET(#REF!,#REF!,#REF!,#REF!,#REF!,#REF!,$A27,#REF!,#REF!,#REF!,#REF!)</f>
        <v>#NAME?</v>
      </c>
      <c r="J27" s="130" t="e">
        <f ca="1">_xll.DBGET(#REF!,#REF!,#REF!,#REF!,#REF!,#REF!,$A27,#REF!,#REF!,#REF!,#REF!)</f>
        <v>#NAME?</v>
      </c>
      <c r="K27" s="131" t="e">
        <f ca="1">_xll.DBGET(#REF!,#REF!,#REF!,#REF!,#REF!,#REF!,$A27,#REF!,#REF!,#REF!,#REF!)</f>
        <v>#NAME?</v>
      </c>
      <c r="L27" s="130" t="e">
        <f ca="1">_xll.DBGET(#REF!,#REF!,#REF!,#REF!,#REF!,#REF!,$A27,#REF!,#REF!,#REF!,#REF!)-J27</f>
        <v>#NAME?</v>
      </c>
      <c r="M27" s="131">
        <f ca="1">IFERROR((_xll.DBGET(#REF!,#REF!,#REF!,#REF!,#REF!,#REF!,$A27,#REF!,#REF!,#REF!,#REF!)-(J27*K27))/L27,0)</f>
        <v>0</v>
      </c>
      <c r="N27" s="130" t="e">
        <f ca="1">_xll.DBGET(#REF!,#REF!,#REF!,#REF!,#REF!,#REF!,$A27,#REF!,#REF!,#REF!,#REF!)-J27-L27</f>
        <v>#NAME?</v>
      </c>
      <c r="O27" s="131">
        <f ca="1">IFERROR((_xll.DBGET(#REF!,#REF!,#REF!,#REF!,#REF!,#REF!,$A27,#REF!,#REF!,#REF!,#REF!)-(J27*K27)-(L27*M27))/N27,0)</f>
        <v>0</v>
      </c>
      <c r="P27" s="130" t="e">
        <f ca="1">_xll.DBGET(#REF!,#REF!,#REF!,#REF!,#REF!,#REF!,$A27,#REF!,#REF!,#REF!,#REF!)-J27-L27-N27</f>
        <v>#NAME?</v>
      </c>
      <c r="Q27" s="131">
        <f ca="1">IFERROR((_xll.DBGET(#REF!,#REF!,#REF!,#REF!,#REF!,#REF!,$A27,#REF!,#REF!,#REF!,#REF!)-(J27*K27)-(L27*M27)-(N27*O27))/P27,0)</f>
        <v>0</v>
      </c>
      <c r="R27" s="130" t="e">
        <f ca="1">_xll.DBGET(#REF!,#REF!,#REF!,#REF!,#REF!,#REF!,$A27,#REF!,#REF!,#REF!,#REF!)</f>
        <v>#NAME?</v>
      </c>
      <c r="S27" s="131" t="e">
        <f ca="1">_xll.DBGET(#REF!,#REF!,#REF!,#REF!,#REF!,#REF!,$A27,#REF!,#REF!,#REF!,#REF!)</f>
        <v>#NAME?</v>
      </c>
    </row>
    <row r="28" spans="1:19" hidden="1" outlineLevel="1" x14ac:dyDescent="0.2">
      <c r="A28" s="77" t="s">
        <v>52</v>
      </c>
      <c r="B28" s="130" t="e">
        <f ca="1">_xll.DBGET(#REF!,#REF!,#REF!,#REF!,#REF!,#REF!,$A28,#REF!,#REF!,#REF!,#REF!)</f>
        <v>#NAME?</v>
      </c>
      <c r="C28" s="131" t="e">
        <f ca="1">_xll.DBGET(#REF!,#REF!,#REF!,#REF!,#REF!,#REF!,$A28,#REF!,#REF!,#REF!,#REF!)</f>
        <v>#NAME?</v>
      </c>
      <c r="D28" s="130" t="e">
        <f ca="1">_xll.DBGET(#REF!,#REF!,#REF!,#REF!,#REF!,#REF!,$A28,#REF!,#REF!,#REF!,#REF!)</f>
        <v>#NAME?</v>
      </c>
      <c r="E28" s="131" t="e">
        <f ca="1">_xll.DBGET(#REF!,#REF!,#REF!,#REF!,#REF!,#REF!,$A28,#REF!,#REF!,#REF!,#REF!)</f>
        <v>#NAME?</v>
      </c>
      <c r="F28" s="130" t="e">
        <f ca="1">_xll.DBGET(#REF!,#REF!,#REF!,#REF!,#REF!,#REF!,$A28,#REF!,#REF!,#REF!,#REF!)</f>
        <v>#NAME?</v>
      </c>
      <c r="G28" s="131" t="e">
        <f ca="1">_xll.DBGET(#REF!,#REF!,#REF!,#REF!,#REF!,#REF!,$A28,#REF!,#REF!,#REF!,#REF!)</f>
        <v>#NAME?</v>
      </c>
      <c r="H28" s="130" t="e">
        <f ca="1">_xll.DBGET(#REF!,#REF!,#REF!,#REF!,#REF!,#REF!,$A28,#REF!,#REF!,#REF!,#REF!)</f>
        <v>#NAME?</v>
      </c>
      <c r="I28" s="131" t="e">
        <f ca="1">_xll.DBGET(#REF!,#REF!,#REF!,#REF!,#REF!,#REF!,$A28,#REF!,#REF!,#REF!,#REF!)</f>
        <v>#NAME?</v>
      </c>
      <c r="J28" s="130" t="e">
        <f ca="1">_xll.DBGET(#REF!,#REF!,#REF!,#REF!,#REF!,#REF!,$A28,#REF!,#REF!,#REF!,#REF!)</f>
        <v>#NAME?</v>
      </c>
      <c r="K28" s="131" t="e">
        <f ca="1">_xll.DBGET(#REF!,#REF!,#REF!,#REF!,#REF!,#REF!,$A28,#REF!,#REF!,#REF!,#REF!)</f>
        <v>#NAME?</v>
      </c>
      <c r="L28" s="130" t="e">
        <f ca="1">_xll.DBGET(#REF!,#REF!,#REF!,#REF!,#REF!,#REF!,$A28,#REF!,#REF!,#REF!,#REF!)-J28</f>
        <v>#NAME?</v>
      </c>
      <c r="M28" s="131">
        <f ca="1">IFERROR((_xll.DBGET(#REF!,#REF!,#REF!,#REF!,#REF!,#REF!,$A28,#REF!,#REF!,#REF!,#REF!)-(J28*K28))/L28,0)</f>
        <v>0</v>
      </c>
      <c r="N28" s="130" t="e">
        <f ca="1">_xll.DBGET(#REF!,#REF!,#REF!,#REF!,#REF!,#REF!,$A28,#REF!,#REF!,#REF!,#REF!)-J28-L28</f>
        <v>#NAME?</v>
      </c>
      <c r="O28" s="131">
        <f ca="1">IFERROR((_xll.DBGET(#REF!,#REF!,#REF!,#REF!,#REF!,#REF!,$A28,#REF!,#REF!,#REF!,#REF!)-(J28*K28)-(L28*M28))/N28,0)</f>
        <v>0</v>
      </c>
      <c r="P28" s="130" t="e">
        <f ca="1">_xll.DBGET(#REF!,#REF!,#REF!,#REF!,#REF!,#REF!,$A28,#REF!,#REF!,#REF!,#REF!)-J28-L28-N28</f>
        <v>#NAME?</v>
      </c>
      <c r="Q28" s="131">
        <f ca="1">IFERROR((_xll.DBGET(#REF!,#REF!,#REF!,#REF!,#REF!,#REF!,$A28,#REF!,#REF!,#REF!,#REF!)-(J28*K28)-(L28*M28)-(N28*O28))/P28,0)</f>
        <v>0</v>
      </c>
      <c r="R28" s="130" t="e">
        <f ca="1">_xll.DBGET(#REF!,#REF!,#REF!,#REF!,#REF!,#REF!,$A28,#REF!,#REF!,#REF!,#REF!)</f>
        <v>#NAME?</v>
      </c>
      <c r="S28" s="131" t="e">
        <f ca="1">_xll.DBGET(#REF!,#REF!,#REF!,#REF!,#REF!,#REF!,$A28,#REF!,#REF!,#REF!,#REF!)</f>
        <v>#NAME?</v>
      </c>
    </row>
    <row r="29" spans="1:19" hidden="1" outlineLevel="1" x14ac:dyDescent="0.2">
      <c r="A29" s="77" t="s">
        <v>53</v>
      </c>
      <c r="B29" s="130" t="e">
        <f ca="1">_xll.DBGET(#REF!,#REF!,#REF!,#REF!,#REF!,#REF!,$A29,#REF!,#REF!,#REF!,#REF!)</f>
        <v>#NAME?</v>
      </c>
      <c r="C29" s="131" t="e">
        <f ca="1">_xll.DBGET(#REF!,#REF!,#REF!,#REF!,#REF!,#REF!,$A29,#REF!,#REF!,#REF!,#REF!)</f>
        <v>#NAME?</v>
      </c>
      <c r="D29" s="130" t="e">
        <f ca="1">_xll.DBGET(#REF!,#REF!,#REF!,#REF!,#REF!,#REF!,$A29,#REF!,#REF!,#REF!,#REF!)</f>
        <v>#NAME?</v>
      </c>
      <c r="E29" s="131" t="e">
        <f ca="1">_xll.DBGET(#REF!,#REF!,#REF!,#REF!,#REF!,#REF!,$A29,#REF!,#REF!,#REF!,#REF!)</f>
        <v>#NAME?</v>
      </c>
      <c r="F29" s="130" t="e">
        <f ca="1">_xll.DBGET(#REF!,#REF!,#REF!,#REF!,#REF!,#REF!,$A29,#REF!,#REF!,#REF!,#REF!)</f>
        <v>#NAME?</v>
      </c>
      <c r="G29" s="131" t="e">
        <f ca="1">_xll.DBGET(#REF!,#REF!,#REF!,#REF!,#REF!,#REF!,$A29,#REF!,#REF!,#REF!,#REF!)</f>
        <v>#NAME?</v>
      </c>
      <c r="H29" s="130" t="e">
        <f ca="1">_xll.DBGET(#REF!,#REF!,#REF!,#REF!,#REF!,#REF!,$A29,#REF!,#REF!,#REF!,#REF!)</f>
        <v>#NAME?</v>
      </c>
      <c r="I29" s="131" t="e">
        <f ca="1">_xll.DBGET(#REF!,#REF!,#REF!,#REF!,#REF!,#REF!,$A29,#REF!,#REF!,#REF!,#REF!)</f>
        <v>#NAME?</v>
      </c>
      <c r="J29" s="130" t="e">
        <f ca="1">_xll.DBGET(#REF!,#REF!,#REF!,#REF!,#REF!,#REF!,$A29,#REF!,#REF!,#REF!,#REF!)</f>
        <v>#NAME?</v>
      </c>
      <c r="K29" s="131" t="e">
        <f ca="1">_xll.DBGET(#REF!,#REF!,#REF!,#REF!,#REF!,#REF!,$A29,#REF!,#REF!,#REF!,#REF!)</f>
        <v>#NAME?</v>
      </c>
      <c r="L29" s="130" t="e">
        <f ca="1">_xll.DBGET(#REF!,#REF!,#REF!,#REF!,#REF!,#REF!,$A29,#REF!,#REF!,#REF!,#REF!)-J29</f>
        <v>#NAME?</v>
      </c>
      <c r="M29" s="131">
        <f ca="1">IFERROR((_xll.DBGET(#REF!,#REF!,#REF!,#REF!,#REF!,#REF!,$A29,#REF!,#REF!,#REF!,#REF!)-(J29*K29))/L29,0)</f>
        <v>0</v>
      </c>
      <c r="N29" s="130" t="e">
        <f ca="1">_xll.DBGET(#REF!,#REF!,#REF!,#REF!,#REF!,#REF!,$A29,#REF!,#REF!,#REF!,#REF!)-J29-L29</f>
        <v>#NAME?</v>
      </c>
      <c r="O29" s="131">
        <f ca="1">IFERROR((_xll.DBGET(#REF!,#REF!,#REF!,#REF!,#REF!,#REF!,$A29,#REF!,#REF!,#REF!,#REF!)-(J29*K29)-(L29*M29))/N29,0)</f>
        <v>0</v>
      </c>
      <c r="P29" s="130" t="e">
        <f ca="1">_xll.DBGET(#REF!,#REF!,#REF!,#REF!,#REF!,#REF!,$A29,#REF!,#REF!,#REF!,#REF!)-J29-L29-N29</f>
        <v>#NAME?</v>
      </c>
      <c r="Q29" s="131">
        <f ca="1">IFERROR((_xll.DBGET(#REF!,#REF!,#REF!,#REF!,#REF!,#REF!,$A29,#REF!,#REF!,#REF!,#REF!)-(J29*K29)-(L29*M29)-(N29*O29))/P29,0)</f>
        <v>0</v>
      </c>
      <c r="R29" s="130" t="e">
        <f ca="1">_xll.DBGET(#REF!,#REF!,#REF!,#REF!,#REF!,#REF!,$A29,#REF!,#REF!,#REF!,#REF!)</f>
        <v>#NAME?</v>
      </c>
      <c r="S29" s="131" t="e">
        <f ca="1">_xll.DBGET(#REF!,#REF!,#REF!,#REF!,#REF!,#REF!,$A29,#REF!,#REF!,#REF!,#REF!)</f>
        <v>#NAME?</v>
      </c>
    </row>
    <row r="30" spans="1:19" hidden="1" outlineLevel="1" x14ac:dyDescent="0.2">
      <c r="A30" s="77" t="s">
        <v>54</v>
      </c>
      <c r="B30" s="130" t="e">
        <f ca="1">_xll.DBGET(#REF!,#REF!,#REF!,#REF!,#REF!,#REF!,$A30,#REF!,#REF!,#REF!,#REF!)</f>
        <v>#NAME?</v>
      </c>
      <c r="C30" s="131" t="e">
        <f ca="1">_xll.DBGET(#REF!,#REF!,#REF!,#REF!,#REF!,#REF!,$A30,#REF!,#REF!,#REF!,#REF!)</f>
        <v>#NAME?</v>
      </c>
      <c r="D30" s="130" t="e">
        <f ca="1">_xll.DBGET(#REF!,#REF!,#REF!,#REF!,#REF!,#REF!,$A30,#REF!,#REF!,#REF!,#REF!)</f>
        <v>#NAME?</v>
      </c>
      <c r="E30" s="131" t="e">
        <f ca="1">_xll.DBGET(#REF!,#REF!,#REF!,#REF!,#REF!,#REF!,$A30,#REF!,#REF!,#REF!,#REF!)</f>
        <v>#NAME?</v>
      </c>
      <c r="F30" s="130" t="e">
        <f ca="1">_xll.DBGET(#REF!,#REF!,#REF!,#REF!,#REF!,#REF!,$A30,#REF!,#REF!,#REF!,#REF!)</f>
        <v>#NAME?</v>
      </c>
      <c r="G30" s="131" t="e">
        <f ca="1">_xll.DBGET(#REF!,#REF!,#REF!,#REF!,#REF!,#REF!,$A30,#REF!,#REF!,#REF!,#REF!)</f>
        <v>#NAME?</v>
      </c>
      <c r="H30" s="130" t="e">
        <f ca="1">_xll.DBGET(#REF!,#REF!,#REF!,#REF!,#REF!,#REF!,$A30,#REF!,#REF!,#REF!,#REF!)</f>
        <v>#NAME?</v>
      </c>
      <c r="I30" s="131" t="e">
        <f ca="1">_xll.DBGET(#REF!,#REF!,#REF!,#REF!,#REF!,#REF!,$A30,#REF!,#REF!,#REF!,#REF!)</f>
        <v>#NAME?</v>
      </c>
      <c r="J30" s="130" t="e">
        <f ca="1">_xll.DBGET(#REF!,#REF!,#REF!,#REF!,#REF!,#REF!,$A30,#REF!,#REF!,#REF!,#REF!)</f>
        <v>#NAME?</v>
      </c>
      <c r="K30" s="131" t="e">
        <f ca="1">_xll.DBGET(#REF!,#REF!,#REF!,#REF!,#REF!,#REF!,$A30,#REF!,#REF!,#REF!,#REF!)</f>
        <v>#NAME?</v>
      </c>
      <c r="L30" s="130" t="e">
        <f ca="1">_xll.DBGET(#REF!,#REF!,#REF!,#REF!,#REF!,#REF!,$A30,#REF!,#REF!,#REF!,#REF!)-J30</f>
        <v>#NAME?</v>
      </c>
      <c r="M30" s="131">
        <f ca="1">IFERROR((_xll.DBGET(#REF!,#REF!,#REF!,#REF!,#REF!,#REF!,$A30,#REF!,#REF!,#REF!,#REF!)-(J30*K30))/L30,0)</f>
        <v>0</v>
      </c>
      <c r="N30" s="130" t="e">
        <f ca="1">_xll.DBGET(#REF!,#REF!,#REF!,#REF!,#REF!,#REF!,$A30,#REF!,#REF!,#REF!,#REF!)-J30-L30</f>
        <v>#NAME?</v>
      </c>
      <c r="O30" s="131">
        <f ca="1">IFERROR((_xll.DBGET(#REF!,#REF!,#REF!,#REF!,#REF!,#REF!,$A30,#REF!,#REF!,#REF!,#REF!)-(J30*K30)-(L30*M30))/N30,0)</f>
        <v>0</v>
      </c>
      <c r="P30" s="130" t="e">
        <f ca="1">_xll.DBGET(#REF!,#REF!,#REF!,#REF!,#REF!,#REF!,$A30,#REF!,#REF!,#REF!,#REF!)-J30-L30-N30</f>
        <v>#NAME?</v>
      </c>
      <c r="Q30" s="131">
        <f ca="1">IFERROR((_xll.DBGET(#REF!,#REF!,#REF!,#REF!,#REF!,#REF!,$A30,#REF!,#REF!,#REF!,#REF!)-(J30*K30)-(L30*M30)-(N30*O30))/P30,0)</f>
        <v>0</v>
      </c>
      <c r="R30" s="130" t="e">
        <f ca="1">_xll.DBGET(#REF!,#REF!,#REF!,#REF!,#REF!,#REF!,$A30,#REF!,#REF!,#REF!,#REF!)</f>
        <v>#NAME?</v>
      </c>
      <c r="S30" s="131" t="e">
        <f ca="1">_xll.DBGET(#REF!,#REF!,#REF!,#REF!,#REF!,#REF!,$A30,#REF!,#REF!,#REF!,#REF!)</f>
        <v>#NAME?</v>
      </c>
    </row>
    <row r="31" spans="1:19" hidden="1" outlineLevel="1" x14ac:dyDescent="0.2">
      <c r="A31" s="77" t="s">
        <v>55</v>
      </c>
      <c r="B31" s="130" t="e">
        <f ca="1">_xll.DBGET(#REF!,#REF!,#REF!,#REF!,#REF!,#REF!,$A31,#REF!,#REF!,#REF!,#REF!)</f>
        <v>#NAME?</v>
      </c>
      <c r="C31" s="131" t="e">
        <f ca="1">_xll.DBGET(#REF!,#REF!,#REF!,#REF!,#REF!,#REF!,$A31,#REF!,#REF!,#REF!,#REF!)</f>
        <v>#NAME?</v>
      </c>
      <c r="D31" s="130" t="e">
        <f ca="1">_xll.DBGET(#REF!,#REF!,#REF!,#REF!,#REF!,#REF!,$A31,#REF!,#REF!,#REF!,#REF!)</f>
        <v>#NAME?</v>
      </c>
      <c r="E31" s="131" t="e">
        <f ca="1">_xll.DBGET(#REF!,#REF!,#REF!,#REF!,#REF!,#REF!,$A31,#REF!,#REF!,#REF!,#REF!)</f>
        <v>#NAME?</v>
      </c>
      <c r="F31" s="130" t="e">
        <f ca="1">_xll.DBGET(#REF!,#REF!,#REF!,#REF!,#REF!,#REF!,$A31,#REF!,#REF!,#REF!,#REF!)</f>
        <v>#NAME?</v>
      </c>
      <c r="G31" s="131" t="e">
        <f ca="1">_xll.DBGET(#REF!,#REF!,#REF!,#REF!,#REF!,#REF!,$A31,#REF!,#REF!,#REF!,#REF!)</f>
        <v>#NAME?</v>
      </c>
      <c r="H31" s="130" t="e">
        <f ca="1">_xll.DBGET(#REF!,#REF!,#REF!,#REF!,#REF!,#REF!,$A31,#REF!,#REF!,#REF!,#REF!)</f>
        <v>#NAME?</v>
      </c>
      <c r="I31" s="131" t="e">
        <f ca="1">_xll.DBGET(#REF!,#REF!,#REF!,#REF!,#REF!,#REF!,$A31,#REF!,#REF!,#REF!,#REF!)</f>
        <v>#NAME?</v>
      </c>
      <c r="J31" s="130" t="e">
        <f ca="1">_xll.DBGET(#REF!,#REF!,#REF!,#REF!,#REF!,#REF!,$A31,#REF!,#REF!,#REF!,#REF!)</f>
        <v>#NAME?</v>
      </c>
      <c r="K31" s="131" t="e">
        <f ca="1">_xll.DBGET(#REF!,#REF!,#REF!,#REF!,#REF!,#REF!,$A31,#REF!,#REF!,#REF!,#REF!)</f>
        <v>#NAME?</v>
      </c>
      <c r="L31" s="130" t="e">
        <f ca="1">_xll.DBGET(#REF!,#REF!,#REF!,#REF!,#REF!,#REF!,$A31,#REF!,#REF!,#REF!,#REF!)-J31</f>
        <v>#NAME?</v>
      </c>
      <c r="M31" s="131">
        <f ca="1">IFERROR((_xll.DBGET(#REF!,#REF!,#REF!,#REF!,#REF!,#REF!,$A31,#REF!,#REF!,#REF!,#REF!)-(J31*K31))/L31,0)</f>
        <v>0</v>
      </c>
      <c r="N31" s="130" t="e">
        <f ca="1">_xll.DBGET(#REF!,#REF!,#REF!,#REF!,#REF!,#REF!,$A31,#REF!,#REF!,#REF!,#REF!)-J31-L31</f>
        <v>#NAME?</v>
      </c>
      <c r="O31" s="131">
        <f ca="1">IFERROR((_xll.DBGET(#REF!,#REF!,#REF!,#REF!,#REF!,#REF!,$A31,#REF!,#REF!,#REF!,#REF!)-(J31*K31)-(L31*M31))/N31,0)</f>
        <v>0</v>
      </c>
      <c r="P31" s="130" t="e">
        <f ca="1">_xll.DBGET(#REF!,#REF!,#REF!,#REF!,#REF!,#REF!,$A31,#REF!,#REF!,#REF!,#REF!)-J31-L31-N31</f>
        <v>#NAME?</v>
      </c>
      <c r="Q31" s="131">
        <f ca="1">IFERROR((_xll.DBGET(#REF!,#REF!,#REF!,#REF!,#REF!,#REF!,$A31,#REF!,#REF!,#REF!,#REF!)-(J31*K31)-(L31*M31)-(N31*O31))/P31,0)</f>
        <v>0</v>
      </c>
      <c r="R31" s="130" t="e">
        <f ca="1">_xll.DBGET(#REF!,#REF!,#REF!,#REF!,#REF!,#REF!,$A31,#REF!,#REF!,#REF!,#REF!)</f>
        <v>#NAME?</v>
      </c>
      <c r="S31" s="131" t="e">
        <f ca="1">_xll.DBGET(#REF!,#REF!,#REF!,#REF!,#REF!,#REF!,$A31,#REF!,#REF!,#REF!,#REF!)</f>
        <v>#NAME?</v>
      </c>
    </row>
    <row r="32" spans="1:19" hidden="1" outlineLevel="1" x14ac:dyDescent="0.2">
      <c r="A32" s="77" t="s">
        <v>56</v>
      </c>
      <c r="B32" s="130" t="e">
        <f ca="1">_xll.DBGET(#REF!,#REF!,#REF!,#REF!,#REF!,#REF!,$A32,#REF!,#REF!,#REF!,#REF!)</f>
        <v>#NAME?</v>
      </c>
      <c r="C32" s="131" t="e">
        <f ca="1">_xll.DBGET(#REF!,#REF!,#REF!,#REF!,#REF!,#REF!,$A32,#REF!,#REF!,#REF!,#REF!)</f>
        <v>#NAME?</v>
      </c>
      <c r="D32" s="130" t="e">
        <f ca="1">_xll.DBGET(#REF!,#REF!,#REF!,#REF!,#REF!,#REF!,$A32,#REF!,#REF!,#REF!,#REF!)</f>
        <v>#NAME?</v>
      </c>
      <c r="E32" s="131" t="e">
        <f ca="1">_xll.DBGET(#REF!,#REF!,#REF!,#REF!,#REF!,#REF!,$A32,#REF!,#REF!,#REF!,#REF!)</f>
        <v>#NAME?</v>
      </c>
      <c r="F32" s="130" t="e">
        <f ca="1">_xll.DBGET(#REF!,#REF!,#REF!,#REF!,#REF!,#REF!,$A32,#REF!,#REF!,#REF!,#REF!)</f>
        <v>#NAME?</v>
      </c>
      <c r="G32" s="131" t="e">
        <f ca="1">_xll.DBGET(#REF!,#REF!,#REF!,#REF!,#REF!,#REF!,$A32,#REF!,#REF!,#REF!,#REF!)</f>
        <v>#NAME?</v>
      </c>
      <c r="H32" s="130" t="e">
        <f ca="1">_xll.DBGET(#REF!,#REF!,#REF!,#REF!,#REF!,#REF!,$A32,#REF!,#REF!,#REF!,#REF!)</f>
        <v>#NAME?</v>
      </c>
      <c r="I32" s="131" t="e">
        <f ca="1">_xll.DBGET(#REF!,#REF!,#REF!,#REF!,#REF!,#REF!,$A32,#REF!,#REF!,#REF!,#REF!)</f>
        <v>#NAME?</v>
      </c>
      <c r="J32" s="130" t="e">
        <f ca="1">_xll.DBGET(#REF!,#REF!,#REF!,#REF!,#REF!,#REF!,$A32,#REF!,#REF!,#REF!,#REF!)</f>
        <v>#NAME?</v>
      </c>
      <c r="K32" s="131" t="e">
        <f ca="1">_xll.DBGET(#REF!,#REF!,#REF!,#REF!,#REF!,#REF!,$A32,#REF!,#REF!,#REF!,#REF!)</f>
        <v>#NAME?</v>
      </c>
      <c r="L32" s="130" t="e">
        <f ca="1">_xll.DBGET(#REF!,#REF!,#REF!,#REF!,#REF!,#REF!,$A32,#REF!,#REF!,#REF!,#REF!)-J32</f>
        <v>#NAME?</v>
      </c>
      <c r="M32" s="131">
        <f ca="1">IFERROR((_xll.DBGET(#REF!,#REF!,#REF!,#REF!,#REF!,#REF!,$A32,#REF!,#REF!,#REF!,#REF!)-(J32*K32))/L32,0)</f>
        <v>0</v>
      </c>
      <c r="N32" s="130" t="e">
        <f ca="1">_xll.DBGET(#REF!,#REF!,#REF!,#REF!,#REF!,#REF!,$A32,#REF!,#REF!,#REF!,#REF!)-J32-L32</f>
        <v>#NAME?</v>
      </c>
      <c r="O32" s="131">
        <f ca="1">IFERROR((_xll.DBGET(#REF!,#REF!,#REF!,#REF!,#REF!,#REF!,$A32,#REF!,#REF!,#REF!,#REF!)-(J32*K32)-(L32*M32))/N32,0)</f>
        <v>0</v>
      </c>
      <c r="P32" s="130" t="e">
        <f ca="1">_xll.DBGET(#REF!,#REF!,#REF!,#REF!,#REF!,#REF!,$A32,#REF!,#REF!,#REF!,#REF!)-J32-L32-N32</f>
        <v>#NAME?</v>
      </c>
      <c r="Q32" s="131">
        <f ca="1">IFERROR((_xll.DBGET(#REF!,#REF!,#REF!,#REF!,#REF!,#REF!,$A32,#REF!,#REF!,#REF!,#REF!)-(J32*K32)-(L32*M32)-(N32*O32))/P32,0)</f>
        <v>0</v>
      </c>
      <c r="R32" s="130" t="e">
        <f ca="1">_xll.DBGET(#REF!,#REF!,#REF!,#REF!,#REF!,#REF!,$A32,#REF!,#REF!,#REF!,#REF!)</f>
        <v>#NAME?</v>
      </c>
      <c r="S32" s="131" t="e">
        <f ca="1">_xll.DBGET(#REF!,#REF!,#REF!,#REF!,#REF!,#REF!,$A32,#REF!,#REF!,#REF!,#REF!)</f>
        <v>#NAME?</v>
      </c>
    </row>
    <row r="33" spans="1:19" collapsed="1" x14ac:dyDescent="0.2">
      <c r="A33" s="77" t="s">
        <v>25</v>
      </c>
      <c r="B33" s="130" t="e">
        <f ca="1">_xll.DBGET(#REF!,#REF!,#REF!,#REF!,#REF!,#REF!,$A33,#REF!,#REF!,#REF!,#REF!)</f>
        <v>#NAME?</v>
      </c>
      <c r="C33" s="131" t="e">
        <f ca="1">_xll.DBGET(#REF!,#REF!,#REF!,#REF!,#REF!,#REF!,$A33,#REF!,#REF!,#REF!,#REF!)</f>
        <v>#NAME?</v>
      </c>
      <c r="D33" s="130" t="e">
        <f ca="1">_xll.DBGET(#REF!,#REF!,#REF!,#REF!,#REF!,#REF!,$A33,#REF!,#REF!,#REF!,#REF!)</f>
        <v>#NAME?</v>
      </c>
      <c r="E33" s="131" t="e">
        <f ca="1">_xll.DBGET(#REF!,#REF!,#REF!,#REF!,#REF!,#REF!,$A33,#REF!,#REF!,#REF!,#REF!)</f>
        <v>#NAME?</v>
      </c>
      <c r="F33" s="130" t="e">
        <f ca="1">_xll.DBGET(#REF!,#REF!,#REF!,#REF!,#REF!,#REF!,$A33,#REF!,#REF!,#REF!,#REF!)</f>
        <v>#NAME?</v>
      </c>
      <c r="G33" s="131" t="e">
        <f ca="1">_xll.DBGET(#REF!,#REF!,#REF!,#REF!,#REF!,#REF!,$A33,#REF!,#REF!,#REF!,#REF!)</f>
        <v>#NAME?</v>
      </c>
      <c r="H33" s="130" t="e">
        <f ca="1">_xll.DBGET(#REF!,#REF!,#REF!,#REF!,#REF!,#REF!,$A33,#REF!,#REF!,#REF!,#REF!)</f>
        <v>#NAME?</v>
      </c>
      <c r="I33" s="131" t="e">
        <f ca="1">_xll.DBGET(#REF!,#REF!,#REF!,#REF!,#REF!,#REF!,$A33,#REF!,#REF!,#REF!,#REF!)</f>
        <v>#NAME?</v>
      </c>
      <c r="J33" s="130" t="e">
        <f ca="1">_xll.DBGET(#REF!,#REF!,#REF!,#REF!,#REF!,#REF!,$A33,#REF!,#REF!,#REF!,#REF!)</f>
        <v>#NAME?</v>
      </c>
      <c r="K33" s="131" t="e">
        <f ca="1">_xll.DBGET(#REF!,#REF!,#REF!,#REF!,#REF!,#REF!,$A33,#REF!,#REF!,#REF!,#REF!)</f>
        <v>#NAME?</v>
      </c>
      <c r="L33" s="130" t="e">
        <f ca="1">_xll.DBGET(#REF!,#REF!,#REF!,#REF!,#REF!,#REF!,$A33,#REF!,#REF!,#REF!,#REF!)</f>
        <v>#NAME?</v>
      </c>
      <c r="M33" s="131">
        <f ca="1">IFERROR((_xll.DBGET(#REF!,#REF!,#REF!,#REF!,#REF!,#REF!,$A33,#REF!,#REF!,#REF!,#REF!))/L33,0)</f>
        <v>0</v>
      </c>
      <c r="N33" s="130" t="e">
        <f ca="1">_xll.DBGET(#REF!,#REF!,#REF!,#REF!,#REF!,#REF!,$A33,#REF!,#REF!,#REF!,#REF!)</f>
        <v>#NAME?</v>
      </c>
      <c r="O33" s="131">
        <f ca="1">IFERROR((_xll.DBGET(#REF!,#REF!,#REF!,#REF!,#REF!,#REF!,$A33,#REF!,#REF!,#REF!,#REF!))/N33,0)</f>
        <v>0</v>
      </c>
      <c r="P33" s="130" t="e">
        <f ca="1">_xll.DBGET(#REF!,#REF!,#REF!,#REF!,#REF!,#REF!,$A33,#REF!,#REF!,#REF!,#REF!)</f>
        <v>#NAME?</v>
      </c>
      <c r="Q33" s="131">
        <f ca="1">IFERROR((_xll.DBGET(#REF!,#REF!,#REF!,#REF!,#REF!,#REF!,$A33,#REF!,#REF!,#REF!,#REF!))/P33,0)</f>
        <v>0</v>
      </c>
      <c r="R33" s="130" t="e">
        <f ca="1">_xll.DBGET(#REF!,#REF!,#REF!,#REF!,#REF!,#REF!,$A33,#REF!,#REF!,#REF!,#REF!)</f>
        <v>#NAME?</v>
      </c>
      <c r="S33" s="131" t="e">
        <f ca="1">_xll.DBGET(#REF!,#REF!,#REF!,#REF!,#REF!,#REF!,$A33,#REF!,#REF!,#REF!,#REF!)</f>
        <v>#NAME?</v>
      </c>
    </row>
    <row r="34" spans="1:19" x14ac:dyDescent="0.2">
      <c r="A34" s="77" t="s">
        <v>26</v>
      </c>
      <c r="B34" s="130" t="e">
        <f ca="1">_xll.DBGET(#REF!,#REF!,#REF!,#REF!,#REF!,#REF!,$A34,#REF!,#REF!,#REF!,#REF!)</f>
        <v>#NAME?</v>
      </c>
      <c r="C34" s="131" t="e">
        <f ca="1">_xll.DBGET(#REF!,#REF!,#REF!,#REF!,#REF!,#REF!,$A34,#REF!,#REF!,#REF!,#REF!)</f>
        <v>#NAME?</v>
      </c>
      <c r="D34" s="130" t="e">
        <f ca="1">_xll.DBGET(#REF!,#REF!,#REF!,#REF!,#REF!,#REF!,$A34,#REF!,#REF!,#REF!,#REF!)</f>
        <v>#NAME?</v>
      </c>
      <c r="E34" s="131" t="e">
        <f ca="1">_xll.DBGET(#REF!,#REF!,#REF!,#REF!,#REF!,#REF!,$A34,#REF!,#REF!,#REF!,#REF!)</f>
        <v>#NAME?</v>
      </c>
      <c r="F34" s="130" t="e">
        <f ca="1">_xll.DBGET(#REF!,#REF!,#REF!,#REF!,#REF!,#REF!,$A34,#REF!,#REF!,#REF!,#REF!)</f>
        <v>#NAME?</v>
      </c>
      <c r="G34" s="131" t="e">
        <f ca="1">_xll.DBGET(#REF!,#REF!,#REF!,#REF!,#REF!,#REF!,$A34,#REF!,#REF!,#REF!,#REF!)</f>
        <v>#NAME?</v>
      </c>
      <c r="H34" s="130" t="e">
        <f ca="1">_xll.DBGET(#REF!,#REF!,#REF!,#REF!,#REF!,#REF!,$A34,#REF!,#REF!,#REF!,#REF!)</f>
        <v>#NAME?</v>
      </c>
      <c r="I34" s="131" t="e">
        <f ca="1">_xll.DBGET(#REF!,#REF!,#REF!,#REF!,#REF!,#REF!,$A34,#REF!,#REF!,#REF!,#REF!)</f>
        <v>#NAME?</v>
      </c>
      <c r="J34" s="130" t="e">
        <f ca="1">_xll.DBGET(#REF!,#REF!,#REF!,#REF!,#REF!,#REF!,$A34,#REF!,#REF!,#REF!,#REF!)</f>
        <v>#NAME?</v>
      </c>
      <c r="K34" s="131" t="e">
        <f ca="1">_xll.DBGET(#REF!,#REF!,#REF!,#REF!,#REF!,#REF!,$A34,#REF!,#REF!,#REF!,#REF!)</f>
        <v>#NAME?</v>
      </c>
      <c r="L34" s="130" t="e">
        <f ca="1">_xll.DBGET(#REF!,#REF!,#REF!,#REF!,#REF!,#REF!,$A34,#REF!,#REF!,#REF!,#REF!)</f>
        <v>#NAME?</v>
      </c>
      <c r="M34" s="131">
        <f ca="1">IFERROR((_xll.DBGET(#REF!,#REF!,#REF!,#REF!,#REF!,#REF!,$A34,#REF!,#REF!,#REF!,#REF!))/L34,0)</f>
        <v>0</v>
      </c>
      <c r="N34" s="130" t="e">
        <f ca="1">_xll.DBGET(#REF!,#REF!,#REF!,#REF!,#REF!,#REF!,$A34,#REF!,#REF!,#REF!,#REF!)</f>
        <v>#NAME?</v>
      </c>
      <c r="O34" s="131">
        <f ca="1">IFERROR((_xll.DBGET(#REF!,#REF!,#REF!,#REF!,#REF!,#REF!,$A34,#REF!,#REF!,#REF!,#REF!))/N34,0)</f>
        <v>0</v>
      </c>
      <c r="P34" s="130" t="e">
        <f ca="1">_xll.DBGET(#REF!,#REF!,#REF!,#REF!,#REF!,#REF!,$A34,#REF!,#REF!,#REF!,#REF!)</f>
        <v>#NAME?</v>
      </c>
      <c r="Q34" s="131">
        <f ca="1">IFERROR((_xll.DBGET(#REF!,#REF!,#REF!,#REF!,#REF!,#REF!,$A34,#REF!,#REF!,#REF!,#REF!))/P34,0)</f>
        <v>0</v>
      </c>
      <c r="R34" s="130" t="e">
        <f ca="1">_xll.DBGET(#REF!,#REF!,#REF!,#REF!,#REF!,#REF!,$A34,#REF!,#REF!,#REF!,#REF!)</f>
        <v>#NAME?</v>
      </c>
      <c r="S34" s="131" t="e">
        <f ca="1">_xll.DBGET(#REF!,#REF!,#REF!,#REF!,#REF!,#REF!,$A34,#REF!,#REF!,#REF!,#REF!)</f>
        <v>#NAME?</v>
      </c>
    </row>
    <row r="35" spans="1:19" x14ac:dyDescent="0.2">
      <c r="A35" s="77" t="s">
        <v>27</v>
      </c>
      <c r="B35" s="130" t="e">
        <f ca="1">_xll.DBGET(#REF!,#REF!,#REF!,#REF!,#REF!,#REF!,$A35,#REF!,#REF!,#REF!,#REF!)</f>
        <v>#NAME?</v>
      </c>
      <c r="C35" s="131" t="e">
        <f ca="1">_xll.DBGET(#REF!,#REF!,#REF!,#REF!,#REF!,#REF!,$A35,#REF!,#REF!,#REF!,#REF!)</f>
        <v>#NAME?</v>
      </c>
      <c r="D35" s="130" t="e">
        <f ca="1">_xll.DBGET(#REF!,#REF!,#REF!,#REF!,#REF!,#REF!,$A35,#REF!,#REF!,#REF!,#REF!)</f>
        <v>#NAME?</v>
      </c>
      <c r="E35" s="131" t="e">
        <f ca="1">_xll.DBGET(#REF!,#REF!,#REF!,#REF!,#REF!,#REF!,$A35,#REF!,#REF!,#REF!,#REF!)</f>
        <v>#NAME?</v>
      </c>
      <c r="F35" s="130" t="e">
        <f ca="1">_xll.DBGET(#REF!,#REF!,#REF!,#REF!,#REF!,#REF!,$A35,#REF!,#REF!,#REF!,#REF!)</f>
        <v>#NAME?</v>
      </c>
      <c r="G35" s="131" t="e">
        <f ca="1">_xll.DBGET(#REF!,#REF!,#REF!,#REF!,#REF!,#REF!,$A35,#REF!,#REF!,#REF!,#REF!)</f>
        <v>#NAME?</v>
      </c>
      <c r="H35" s="130" t="e">
        <f ca="1">_xll.DBGET(#REF!,#REF!,#REF!,#REF!,#REF!,#REF!,$A35,#REF!,#REF!,#REF!,#REF!)</f>
        <v>#NAME?</v>
      </c>
      <c r="I35" s="131" t="e">
        <f ca="1">_xll.DBGET(#REF!,#REF!,#REF!,#REF!,#REF!,#REF!,$A35,#REF!,#REF!,#REF!,#REF!)</f>
        <v>#NAME?</v>
      </c>
      <c r="J35" s="130" t="e">
        <f ca="1">_xll.DBGET(#REF!,#REF!,#REF!,#REF!,#REF!,#REF!,$A35,#REF!,#REF!,#REF!,#REF!)</f>
        <v>#NAME?</v>
      </c>
      <c r="K35" s="131" t="e">
        <f ca="1">_xll.DBGET(#REF!,#REF!,#REF!,#REF!,#REF!,#REF!,$A35,#REF!,#REF!,#REF!,#REF!)</f>
        <v>#NAME?</v>
      </c>
      <c r="L35" s="130" t="e">
        <f ca="1">_xll.DBGET(#REF!,#REF!,#REF!,#REF!,#REF!,#REF!,$A35,#REF!,#REF!,#REF!,#REF!)</f>
        <v>#NAME?</v>
      </c>
      <c r="M35" s="131">
        <f ca="1">IFERROR((_xll.DBGET(#REF!,#REF!,#REF!,#REF!,#REF!,#REF!,$A35,#REF!,#REF!,#REF!,#REF!))/L35,0)</f>
        <v>0</v>
      </c>
      <c r="N35" s="130" t="e">
        <f ca="1">_xll.DBGET(#REF!,#REF!,#REF!,#REF!,#REF!,#REF!,$A35,#REF!,#REF!,#REF!,#REF!)</f>
        <v>#NAME?</v>
      </c>
      <c r="O35" s="131">
        <f ca="1">IFERROR((_xll.DBGET(#REF!,#REF!,#REF!,#REF!,#REF!,#REF!,$A35,#REF!,#REF!,#REF!,#REF!))/N35,0)</f>
        <v>0</v>
      </c>
      <c r="P35" s="130" t="e">
        <f ca="1">_xll.DBGET(#REF!,#REF!,#REF!,#REF!,#REF!,#REF!,$A35,#REF!,#REF!,#REF!,#REF!)</f>
        <v>#NAME?</v>
      </c>
      <c r="Q35" s="131">
        <f ca="1">IFERROR((_xll.DBGET(#REF!,#REF!,#REF!,#REF!,#REF!,#REF!,$A35,#REF!,#REF!,#REF!,#REF!))/P35,0)</f>
        <v>0</v>
      </c>
      <c r="R35" s="130" t="e">
        <f ca="1">_xll.DBGET(#REF!,#REF!,#REF!,#REF!,#REF!,#REF!,$A35,#REF!,#REF!,#REF!,#REF!)</f>
        <v>#NAME?</v>
      </c>
      <c r="S35" s="131" t="e">
        <f ca="1">_xll.DBGET(#REF!,#REF!,#REF!,#REF!,#REF!,#REF!,$A35,#REF!,#REF!,#REF!,#REF!)</f>
        <v>#NAME?</v>
      </c>
    </row>
    <row r="36" spans="1:19" x14ac:dyDescent="0.2">
      <c r="A36" s="77" t="s">
        <v>28</v>
      </c>
      <c r="B36" s="130" t="e">
        <f ca="1">_xll.DBGET(#REF!,#REF!,#REF!,#REF!,#REF!,#REF!,$A36,#REF!,#REF!,#REF!,#REF!)</f>
        <v>#NAME?</v>
      </c>
      <c r="C36" s="131" t="e">
        <f ca="1">_xll.DBGET(#REF!,#REF!,#REF!,#REF!,#REF!,#REF!,$A36,#REF!,#REF!,#REF!,#REF!)</f>
        <v>#NAME?</v>
      </c>
      <c r="D36" s="130" t="e">
        <f ca="1">_xll.DBGET(#REF!,#REF!,#REF!,#REF!,#REF!,#REF!,$A36,#REF!,#REF!,#REF!,#REF!)</f>
        <v>#NAME?</v>
      </c>
      <c r="E36" s="131" t="e">
        <f ca="1">_xll.DBGET(#REF!,#REF!,#REF!,#REF!,#REF!,#REF!,$A36,#REF!,#REF!,#REF!,#REF!)</f>
        <v>#NAME?</v>
      </c>
      <c r="F36" s="130" t="e">
        <f ca="1">_xll.DBGET(#REF!,#REF!,#REF!,#REF!,#REF!,#REF!,$A36,#REF!,#REF!,#REF!,#REF!)</f>
        <v>#NAME?</v>
      </c>
      <c r="G36" s="131" t="e">
        <f ca="1">_xll.DBGET(#REF!,#REF!,#REF!,#REF!,#REF!,#REF!,$A36,#REF!,#REF!,#REF!,#REF!)</f>
        <v>#NAME?</v>
      </c>
      <c r="H36" s="130" t="e">
        <f ca="1">_xll.DBGET(#REF!,#REF!,#REF!,#REF!,#REF!,#REF!,$A36,#REF!,#REF!,#REF!,#REF!)</f>
        <v>#NAME?</v>
      </c>
      <c r="I36" s="131" t="e">
        <f ca="1">_xll.DBGET(#REF!,#REF!,#REF!,#REF!,#REF!,#REF!,$A36,#REF!,#REF!,#REF!,#REF!)</f>
        <v>#NAME?</v>
      </c>
      <c r="J36" s="130" t="e">
        <f ca="1">_xll.DBGET(#REF!,#REF!,#REF!,#REF!,#REF!,#REF!,$A36,#REF!,#REF!,#REF!,#REF!)</f>
        <v>#NAME?</v>
      </c>
      <c r="K36" s="131" t="e">
        <f ca="1">_xll.DBGET(#REF!,#REF!,#REF!,#REF!,#REF!,#REF!,$A36,#REF!,#REF!,#REF!,#REF!)</f>
        <v>#NAME?</v>
      </c>
      <c r="L36" s="130" t="e">
        <f ca="1">_xll.DBGET(#REF!,#REF!,#REF!,#REF!,#REF!,#REF!,$A36,#REF!,#REF!,#REF!,#REF!)</f>
        <v>#NAME?</v>
      </c>
      <c r="M36" s="131">
        <f ca="1">IFERROR((_xll.DBGET(#REF!,#REF!,#REF!,#REF!,#REF!,#REF!,$A36,#REF!,#REF!,#REF!,#REF!))/L36,0)</f>
        <v>0</v>
      </c>
      <c r="N36" s="130" t="e">
        <f ca="1">_xll.DBGET(#REF!,#REF!,#REF!,#REF!,#REF!,#REF!,$A36,#REF!,#REF!,#REF!,#REF!)</f>
        <v>#NAME?</v>
      </c>
      <c r="O36" s="131">
        <f ca="1">IFERROR((_xll.DBGET(#REF!,#REF!,#REF!,#REF!,#REF!,#REF!,$A36,#REF!,#REF!,#REF!,#REF!))/N36,0)</f>
        <v>0</v>
      </c>
      <c r="P36" s="130" t="e">
        <f ca="1">_xll.DBGET(#REF!,#REF!,#REF!,#REF!,#REF!,#REF!,$A36,#REF!,#REF!,#REF!,#REF!)</f>
        <v>#NAME?</v>
      </c>
      <c r="Q36" s="131">
        <f ca="1">IFERROR((_xll.DBGET(#REF!,#REF!,#REF!,#REF!,#REF!,#REF!,$A36,#REF!,#REF!,#REF!,#REF!))/P36,0)</f>
        <v>0</v>
      </c>
      <c r="R36" s="130" t="e">
        <f ca="1">_xll.DBGET(#REF!,#REF!,#REF!,#REF!,#REF!,#REF!,$A36,#REF!,#REF!,#REF!,#REF!)</f>
        <v>#NAME?</v>
      </c>
      <c r="S36" s="131" t="e">
        <f ca="1">_xll.DBGET(#REF!,#REF!,#REF!,#REF!,#REF!,#REF!,$A36,#REF!,#REF!,#REF!,#REF!)</f>
        <v>#NAME?</v>
      </c>
    </row>
    <row r="37" spans="1:19" x14ac:dyDescent="0.2">
      <c r="A37" s="77" t="s">
        <v>29</v>
      </c>
      <c r="B37" s="130" t="e">
        <f ca="1">_xll.DBGET(#REF!,#REF!,#REF!,#REF!,#REF!,#REF!,$A37,#REF!,#REF!,#REF!,#REF!)</f>
        <v>#NAME?</v>
      </c>
      <c r="C37" s="131" t="e">
        <f ca="1">_xll.DBGET(#REF!,#REF!,#REF!,#REF!,#REF!,#REF!,$A37,#REF!,#REF!,#REF!,#REF!)</f>
        <v>#NAME?</v>
      </c>
      <c r="D37" s="130" t="e">
        <f ca="1">_xll.DBGET(#REF!,#REF!,#REF!,#REF!,#REF!,#REF!,$A37,#REF!,#REF!,#REF!,#REF!)</f>
        <v>#NAME?</v>
      </c>
      <c r="E37" s="131" t="e">
        <f ca="1">_xll.DBGET(#REF!,#REF!,#REF!,#REF!,#REF!,#REF!,$A37,#REF!,#REF!,#REF!,#REF!)</f>
        <v>#NAME?</v>
      </c>
      <c r="F37" s="130" t="e">
        <f ca="1">_xll.DBGET(#REF!,#REF!,#REF!,#REF!,#REF!,#REF!,$A37,#REF!,#REF!,#REF!,#REF!)</f>
        <v>#NAME?</v>
      </c>
      <c r="G37" s="131" t="e">
        <f ca="1">_xll.DBGET(#REF!,#REF!,#REF!,#REF!,#REF!,#REF!,$A37,#REF!,#REF!,#REF!,#REF!)</f>
        <v>#NAME?</v>
      </c>
      <c r="H37" s="130" t="e">
        <f ca="1">_xll.DBGET(#REF!,#REF!,#REF!,#REF!,#REF!,#REF!,$A37,#REF!,#REF!,#REF!,#REF!)</f>
        <v>#NAME?</v>
      </c>
      <c r="I37" s="131" t="e">
        <f ca="1">_xll.DBGET(#REF!,#REF!,#REF!,#REF!,#REF!,#REF!,$A37,#REF!,#REF!,#REF!,#REF!)</f>
        <v>#NAME?</v>
      </c>
      <c r="J37" s="130" t="e">
        <f ca="1">_xll.DBGET(#REF!,#REF!,#REF!,#REF!,#REF!,#REF!,$A37,#REF!,#REF!,#REF!,#REF!)</f>
        <v>#NAME?</v>
      </c>
      <c r="K37" s="131" t="e">
        <f ca="1">_xll.DBGET(#REF!,#REF!,#REF!,#REF!,#REF!,#REF!,$A37,#REF!,#REF!,#REF!,#REF!)</f>
        <v>#NAME?</v>
      </c>
      <c r="L37" s="130" t="e">
        <f ca="1">_xll.DBGET(#REF!,#REF!,#REF!,#REF!,#REF!,#REF!,$A37,#REF!,#REF!,#REF!,#REF!)</f>
        <v>#NAME?</v>
      </c>
      <c r="M37" s="131">
        <f ca="1">IFERROR((_xll.DBGET(#REF!,#REF!,#REF!,#REF!,#REF!,#REF!,$A37,#REF!,#REF!,#REF!,#REF!))/L37,0)</f>
        <v>0</v>
      </c>
      <c r="N37" s="130" t="e">
        <f ca="1">_xll.DBGET(#REF!,#REF!,#REF!,#REF!,#REF!,#REF!,$A37,#REF!,#REF!,#REF!,#REF!)</f>
        <v>#NAME?</v>
      </c>
      <c r="O37" s="131">
        <f ca="1">IFERROR((_xll.DBGET(#REF!,#REF!,#REF!,#REF!,#REF!,#REF!,$A37,#REF!,#REF!,#REF!,#REF!))/N37,0)</f>
        <v>0</v>
      </c>
      <c r="P37" s="130" t="e">
        <f ca="1">_xll.DBGET(#REF!,#REF!,#REF!,#REF!,#REF!,#REF!,$A37,#REF!,#REF!,#REF!,#REF!)</f>
        <v>#NAME?</v>
      </c>
      <c r="Q37" s="131">
        <f ca="1">IFERROR((_xll.DBGET(#REF!,#REF!,#REF!,#REF!,#REF!,#REF!,$A37,#REF!,#REF!,#REF!,#REF!))/P37,0)</f>
        <v>0</v>
      </c>
      <c r="R37" s="130" t="e">
        <f ca="1">_xll.DBGET(#REF!,#REF!,#REF!,#REF!,#REF!,#REF!,$A37,#REF!,#REF!,#REF!,#REF!)</f>
        <v>#NAME?</v>
      </c>
      <c r="S37" s="131" t="e">
        <f ca="1">_xll.DBGET(#REF!,#REF!,#REF!,#REF!,#REF!,#REF!,$A37,#REF!,#REF!,#REF!,#REF!)</f>
        <v>#NAME?</v>
      </c>
    </row>
    <row r="38" spans="1:19" x14ac:dyDescent="0.2">
      <c r="A38" s="77" t="s">
        <v>30</v>
      </c>
      <c r="B38" s="130" t="e">
        <f ca="1">_xll.DBGET(#REF!,#REF!,#REF!,#REF!,#REF!,#REF!,$A38,#REF!,#REF!,#REF!,#REF!)</f>
        <v>#NAME?</v>
      </c>
      <c r="C38" s="131" t="e">
        <f ca="1">_xll.DBGET(#REF!,#REF!,#REF!,#REF!,#REF!,#REF!,$A38,#REF!,#REF!,#REF!,#REF!)</f>
        <v>#NAME?</v>
      </c>
      <c r="D38" s="130" t="e">
        <f ca="1">_xll.DBGET(#REF!,#REF!,#REF!,#REF!,#REF!,#REF!,$A38,#REF!,#REF!,#REF!,#REF!)</f>
        <v>#NAME?</v>
      </c>
      <c r="E38" s="131" t="e">
        <f ca="1">_xll.DBGET(#REF!,#REF!,#REF!,#REF!,#REF!,#REF!,$A38,#REF!,#REF!,#REF!,#REF!)</f>
        <v>#NAME?</v>
      </c>
      <c r="F38" s="130" t="e">
        <f ca="1">_xll.DBGET(#REF!,#REF!,#REF!,#REF!,#REF!,#REF!,$A38,#REF!,#REF!,#REF!,#REF!)</f>
        <v>#NAME?</v>
      </c>
      <c r="G38" s="131" t="e">
        <f ca="1">_xll.DBGET(#REF!,#REF!,#REF!,#REF!,#REF!,#REF!,$A38,#REF!,#REF!,#REF!,#REF!)</f>
        <v>#NAME?</v>
      </c>
      <c r="H38" s="130" t="e">
        <f ca="1">_xll.DBGET(#REF!,#REF!,#REF!,#REF!,#REF!,#REF!,$A38,#REF!,#REF!,#REF!,#REF!)</f>
        <v>#NAME?</v>
      </c>
      <c r="I38" s="131" t="e">
        <f ca="1">_xll.DBGET(#REF!,#REF!,#REF!,#REF!,#REF!,#REF!,$A38,#REF!,#REF!,#REF!,#REF!)</f>
        <v>#NAME?</v>
      </c>
      <c r="J38" s="130" t="e">
        <f ca="1">_xll.DBGET(#REF!,#REF!,#REF!,#REF!,#REF!,#REF!,$A38,#REF!,#REF!,#REF!,#REF!)</f>
        <v>#NAME?</v>
      </c>
      <c r="K38" s="131" t="e">
        <f ca="1">_xll.DBGET(#REF!,#REF!,#REF!,#REF!,#REF!,#REF!,$A38,#REF!,#REF!,#REF!,#REF!)</f>
        <v>#NAME?</v>
      </c>
      <c r="L38" s="130" t="e">
        <f ca="1">_xll.DBGET(#REF!,#REF!,#REF!,#REF!,#REF!,#REF!,$A38,#REF!,#REF!,#REF!,#REF!)</f>
        <v>#NAME?</v>
      </c>
      <c r="M38" s="131">
        <f ca="1">IFERROR((_xll.DBGET(#REF!,#REF!,#REF!,#REF!,#REF!,#REF!,$A38,#REF!,#REF!,#REF!,#REF!))/L38,0)</f>
        <v>0</v>
      </c>
      <c r="N38" s="130" t="e">
        <f ca="1">_xll.DBGET(#REF!,#REF!,#REF!,#REF!,#REF!,#REF!,$A38,#REF!,#REF!,#REF!,#REF!)</f>
        <v>#NAME?</v>
      </c>
      <c r="O38" s="131">
        <f ca="1">IFERROR((_xll.DBGET(#REF!,#REF!,#REF!,#REF!,#REF!,#REF!,$A38,#REF!,#REF!,#REF!,#REF!))/N38,0)</f>
        <v>0</v>
      </c>
      <c r="P38" s="130" t="e">
        <f ca="1">_xll.DBGET(#REF!,#REF!,#REF!,#REF!,#REF!,#REF!,$A38,#REF!,#REF!,#REF!,#REF!)</f>
        <v>#NAME?</v>
      </c>
      <c r="Q38" s="131">
        <f ca="1">IFERROR((_xll.DBGET(#REF!,#REF!,#REF!,#REF!,#REF!,#REF!,$A38,#REF!,#REF!,#REF!,#REF!))/P38,0)</f>
        <v>0</v>
      </c>
      <c r="R38" s="130" t="e">
        <f ca="1">_xll.DBGET(#REF!,#REF!,#REF!,#REF!,#REF!,#REF!,$A38,#REF!,#REF!,#REF!,#REF!)</f>
        <v>#NAME?</v>
      </c>
      <c r="S38" s="131" t="e">
        <f ca="1">_xll.DBGET(#REF!,#REF!,#REF!,#REF!,#REF!,#REF!,$A38,#REF!,#REF!,#REF!,#REF!)</f>
        <v>#NAME?</v>
      </c>
    </row>
    <row r="39" spans="1:19" hidden="1" outlineLevel="1" x14ac:dyDescent="0.2">
      <c r="A39" s="77" t="s">
        <v>57</v>
      </c>
      <c r="B39" s="130" t="e">
        <f ca="1">_xll.DBGET(#REF!,#REF!,#REF!,#REF!,#REF!,#REF!,$A39,#REF!,#REF!,#REF!,#REF!)</f>
        <v>#NAME?</v>
      </c>
      <c r="C39" s="131" t="e">
        <f ca="1">_xll.DBGET(#REF!,#REF!,#REF!,#REF!,#REF!,#REF!,$A39,#REF!,#REF!,#REF!,#REF!)</f>
        <v>#NAME?</v>
      </c>
      <c r="D39" s="130" t="e">
        <f ca="1">_xll.DBGET(#REF!,#REF!,#REF!,#REF!,#REF!,#REF!,$A39,#REF!,#REF!,#REF!,#REF!)</f>
        <v>#NAME?</v>
      </c>
      <c r="E39" s="131" t="e">
        <f ca="1">_xll.DBGET(#REF!,#REF!,#REF!,#REF!,#REF!,#REF!,$A39,#REF!,#REF!,#REF!,#REF!)</f>
        <v>#NAME?</v>
      </c>
      <c r="F39" s="130" t="e">
        <f ca="1">_xll.DBGET(#REF!,#REF!,#REF!,#REF!,#REF!,#REF!,$A39,#REF!,#REF!,#REF!,#REF!)</f>
        <v>#NAME?</v>
      </c>
      <c r="G39" s="131" t="e">
        <f ca="1">_xll.DBGET(#REF!,#REF!,#REF!,#REF!,#REF!,#REF!,$A39,#REF!,#REF!,#REF!,#REF!)</f>
        <v>#NAME?</v>
      </c>
      <c r="H39" s="130" t="e">
        <f ca="1">_xll.DBGET(#REF!,#REF!,#REF!,#REF!,#REF!,#REF!,$A39,#REF!,#REF!,#REF!,#REF!)</f>
        <v>#NAME?</v>
      </c>
      <c r="I39" s="131" t="e">
        <f ca="1">_xll.DBGET(#REF!,#REF!,#REF!,#REF!,#REF!,#REF!,$A39,#REF!,#REF!,#REF!,#REF!)</f>
        <v>#NAME?</v>
      </c>
      <c r="J39" s="130" t="e">
        <f ca="1">_xll.DBGET(#REF!,#REF!,#REF!,#REF!,#REF!,#REF!,$A39,#REF!,#REF!,#REF!,#REF!)</f>
        <v>#NAME?</v>
      </c>
      <c r="K39" s="131" t="e">
        <f ca="1">_xll.DBGET(#REF!,#REF!,#REF!,#REF!,#REF!,#REF!,$A39,#REF!,#REF!,#REF!,#REF!)</f>
        <v>#NAME?</v>
      </c>
      <c r="L39" s="130" t="e">
        <f ca="1">_xll.DBGET(#REF!,#REF!,#REF!,#REF!,#REF!,#REF!,$A39,#REF!,#REF!,#REF!,#REF!)</f>
        <v>#NAME?</v>
      </c>
      <c r="M39" s="131">
        <f ca="1">IFERROR((_xll.DBGET(#REF!,#REF!,#REF!,#REF!,#REF!,#REF!,$A39,#REF!,#REF!,#REF!,#REF!))/L39,0)</f>
        <v>0</v>
      </c>
      <c r="N39" s="130" t="e">
        <f ca="1">_xll.DBGET(#REF!,#REF!,#REF!,#REF!,#REF!,#REF!,$A39,#REF!,#REF!,#REF!,#REF!)</f>
        <v>#NAME?</v>
      </c>
      <c r="O39" s="131">
        <f ca="1">IFERROR((_xll.DBGET(#REF!,#REF!,#REF!,#REF!,#REF!,#REF!,$A39,#REF!,#REF!,#REF!,#REF!))/N39,0)</f>
        <v>0</v>
      </c>
      <c r="P39" s="130" t="e">
        <f ca="1">_xll.DBGET(#REF!,#REF!,#REF!,#REF!,#REF!,#REF!,$A39,#REF!,#REF!,#REF!,#REF!)</f>
        <v>#NAME?</v>
      </c>
      <c r="Q39" s="131">
        <f ca="1">IFERROR((_xll.DBGET(#REF!,#REF!,#REF!,#REF!,#REF!,#REF!,$A39,#REF!,#REF!,#REF!,#REF!))/P39,0)</f>
        <v>0</v>
      </c>
      <c r="R39" s="130" t="e">
        <f ca="1">_xll.DBGET(#REF!,#REF!,#REF!,#REF!,#REF!,#REF!,$A39,#REF!,#REF!,#REF!,#REF!)</f>
        <v>#NAME?</v>
      </c>
      <c r="S39" s="131" t="e">
        <f ca="1">_xll.DBGET(#REF!,#REF!,#REF!,#REF!,#REF!,#REF!,$A39,#REF!,#REF!,#REF!,#REF!)</f>
        <v>#NAME?</v>
      </c>
    </row>
    <row r="40" spans="1:19" collapsed="1" x14ac:dyDescent="0.2">
      <c r="A40" s="77" t="s">
        <v>31</v>
      </c>
      <c r="B40" s="130" t="e">
        <f ca="1">_xll.DBGET(#REF!,#REF!,#REF!,#REF!,#REF!,#REF!,$A40,#REF!,#REF!,#REF!,#REF!)</f>
        <v>#NAME?</v>
      </c>
      <c r="C40" s="131" t="e">
        <f ca="1">_xll.DBGET(#REF!,#REF!,#REF!,#REF!,#REF!,#REF!,$A40,#REF!,#REF!,#REF!,#REF!)</f>
        <v>#NAME?</v>
      </c>
      <c r="D40" s="130" t="e">
        <f ca="1">_xll.DBGET(#REF!,#REF!,#REF!,#REF!,#REF!,#REF!,$A40,#REF!,#REF!,#REF!,#REF!)</f>
        <v>#NAME?</v>
      </c>
      <c r="E40" s="131" t="e">
        <f ca="1">_xll.DBGET(#REF!,#REF!,#REF!,#REF!,#REF!,#REF!,$A40,#REF!,#REF!,#REF!,#REF!)</f>
        <v>#NAME?</v>
      </c>
      <c r="F40" s="130" t="e">
        <f ca="1">_xll.DBGET(#REF!,#REF!,#REF!,#REF!,#REF!,#REF!,$A40,#REF!,#REF!,#REF!,#REF!)</f>
        <v>#NAME?</v>
      </c>
      <c r="G40" s="131" t="e">
        <f ca="1">_xll.DBGET(#REF!,#REF!,#REF!,#REF!,#REF!,#REF!,$A40,#REF!,#REF!,#REF!,#REF!)</f>
        <v>#NAME?</v>
      </c>
      <c r="H40" s="130" t="e">
        <f ca="1">_xll.DBGET(#REF!,#REF!,#REF!,#REF!,#REF!,#REF!,$A40,#REF!,#REF!,#REF!,#REF!)</f>
        <v>#NAME?</v>
      </c>
      <c r="I40" s="131" t="e">
        <f ca="1">_xll.DBGET(#REF!,#REF!,#REF!,#REF!,#REF!,#REF!,$A40,#REF!,#REF!,#REF!,#REF!)</f>
        <v>#NAME?</v>
      </c>
      <c r="J40" s="130" t="e">
        <f ca="1">_xll.DBGET(#REF!,#REF!,#REF!,#REF!,#REF!,#REF!,$A40,#REF!,#REF!,#REF!,#REF!)</f>
        <v>#NAME?</v>
      </c>
      <c r="K40" s="131" t="e">
        <f ca="1">_xll.DBGET(#REF!,#REF!,#REF!,#REF!,#REF!,#REF!,$A40,#REF!,#REF!,#REF!,#REF!)</f>
        <v>#NAME?</v>
      </c>
      <c r="L40" s="130" t="e">
        <f ca="1">_xll.DBGET(#REF!,#REF!,#REF!,#REF!,#REF!,#REF!,$A40,#REF!,#REF!,#REF!,#REF!)</f>
        <v>#NAME?</v>
      </c>
      <c r="M40" s="131">
        <f ca="1">IFERROR((_xll.DBGET(#REF!,#REF!,#REF!,#REF!,#REF!,#REF!,$A40,#REF!,#REF!,#REF!,#REF!))/L40,0)</f>
        <v>0</v>
      </c>
      <c r="N40" s="130" t="e">
        <f ca="1">_xll.DBGET(#REF!,#REF!,#REF!,#REF!,#REF!,#REF!,$A40,#REF!,#REF!,#REF!,#REF!)</f>
        <v>#NAME?</v>
      </c>
      <c r="O40" s="131">
        <f ca="1">IFERROR((_xll.DBGET(#REF!,#REF!,#REF!,#REF!,#REF!,#REF!,$A40,#REF!,#REF!,#REF!,#REF!))/N40,0)</f>
        <v>0</v>
      </c>
      <c r="P40" s="130" t="e">
        <f ca="1">_xll.DBGET(#REF!,#REF!,#REF!,#REF!,#REF!,#REF!,$A40,#REF!,#REF!,#REF!,#REF!)</f>
        <v>#NAME?</v>
      </c>
      <c r="Q40" s="131">
        <f ca="1">IFERROR((_xll.DBGET(#REF!,#REF!,#REF!,#REF!,#REF!,#REF!,$A40,#REF!,#REF!,#REF!,#REF!))/P40,0)</f>
        <v>0</v>
      </c>
      <c r="R40" s="130" t="e">
        <f ca="1">_xll.DBGET(#REF!,#REF!,#REF!,#REF!,#REF!,#REF!,$A40,#REF!,#REF!,#REF!,#REF!)</f>
        <v>#NAME?</v>
      </c>
      <c r="S40" s="131" t="e">
        <f ca="1">_xll.DBGET(#REF!,#REF!,#REF!,#REF!,#REF!,#REF!,$A40,#REF!,#REF!,#REF!,#REF!)</f>
        <v>#NAME?</v>
      </c>
    </row>
    <row r="41" spans="1:19" x14ac:dyDescent="0.2">
      <c r="A41" s="77" t="s">
        <v>32</v>
      </c>
      <c r="B41" s="130" t="e">
        <f ca="1">_xll.DBGET(#REF!,#REF!,#REF!,#REF!,#REF!,#REF!,$A41,#REF!,#REF!,#REF!,#REF!)</f>
        <v>#NAME?</v>
      </c>
      <c r="C41" s="131" t="e">
        <f ca="1">_xll.DBGET(#REF!,#REF!,#REF!,#REF!,#REF!,#REF!,$A41,#REF!,#REF!,#REF!,#REF!)</f>
        <v>#NAME?</v>
      </c>
      <c r="D41" s="130" t="e">
        <f ca="1">_xll.DBGET(#REF!,#REF!,#REF!,#REF!,#REF!,#REF!,$A41,#REF!,#REF!,#REF!,#REF!)</f>
        <v>#NAME?</v>
      </c>
      <c r="E41" s="131" t="e">
        <f ca="1">_xll.DBGET(#REF!,#REF!,#REF!,#REF!,#REF!,#REF!,$A41,#REF!,#REF!,#REF!,#REF!)</f>
        <v>#NAME?</v>
      </c>
      <c r="F41" s="130" t="e">
        <f ca="1">_xll.DBGET(#REF!,#REF!,#REF!,#REF!,#REF!,#REF!,$A41,#REF!,#REF!,#REF!,#REF!)</f>
        <v>#NAME?</v>
      </c>
      <c r="G41" s="131" t="e">
        <f ca="1">_xll.DBGET(#REF!,#REF!,#REF!,#REF!,#REF!,#REF!,$A41,#REF!,#REF!,#REF!,#REF!)</f>
        <v>#NAME?</v>
      </c>
      <c r="H41" s="130" t="e">
        <f ca="1">_xll.DBGET(#REF!,#REF!,#REF!,#REF!,#REF!,#REF!,$A41,#REF!,#REF!,#REF!,#REF!)</f>
        <v>#NAME?</v>
      </c>
      <c r="I41" s="131" t="e">
        <f ca="1">_xll.DBGET(#REF!,#REF!,#REF!,#REF!,#REF!,#REF!,$A41,#REF!,#REF!,#REF!,#REF!)</f>
        <v>#NAME?</v>
      </c>
      <c r="J41" s="130" t="e">
        <f ca="1">_xll.DBGET(#REF!,#REF!,#REF!,#REF!,#REF!,#REF!,$A41,#REF!,#REF!,#REF!,#REF!)</f>
        <v>#NAME?</v>
      </c>
      <c r="K41" s="131" t="e">
        <f ca="1">_xll.DBGET(#REF!,#REF!,#REF!,#REF!,#REF!,#REF!,$A41,#REF!,#REF!,#REF!,#REF!)</f>
        <v>#NAME?</v>
      </c>
      <c r="L41" s="130" t="e">
        <f ca="1">_xll.DBGET(#REF!,#REF!,#REF!,#REF!,#REF!,#REF!,$A41,#REF!,#REF!,#REF!,#REF!)</f>
        <v>#NAME?</v>
      </c>
      <c r="M41" s="131">
        <f ca="1">IFERROR((_xll.DBGET(#REF!,#REF!,#REF!,#REF!,#REF!,#REF!,$A41,#REF!,#REF!,#REF!,#REF!))/L41,0)</f>
        <v>0</v>
      </c>
      <c r="N41" s="130" t="e">
        <f ca="1">_xll.DBGET(#REF!,#REF!,#REF!,#REF!,#REF!,#REF!,$A41,#REF!,#REF!,#REF!,#REF!)</f>
        <v>#NAME?</v>
      </c>
      <c r="O41" s="131">
        <f ca="1">IFERROR((_xll.DBGET(#REF!,#REF!,#REF!,#REF!,#REF!,#REF!,$A41,#REF!,#REF!,#REF!,#REF!))/N41,0)</f>
        <v>0</v>
      </c>
      <c r="P41" s="130" t="e">
        <f ca="1">_xll.DBGET(#REF!,#REF!,#REF!,#REF!,#REF!,#REF!,$A41,#REF!,#REF!,#REF!,#REF!)</f>
        <v>#NAME?</v>
      </c>
      <c r="Q41" s="131">
        <f ca="1">IFERROR((_xll.DBGET(#REF!,#REF!,#REF!,#REF!,#REF!,#REF!,$A41,#REF!,#REF!,#REF!,#REF!))/P41,0)</f>
        <v>0</v>
      </c>
      <c r="R41" s="130" t="e">
        <f ca="1">_xll.DBGET(#REF!,#REF!,#REF!,#REF!,#REF!,#REF!,$A41,#REF!,#REF!,#REF!,#REF!)</f>
        <v>#NAME?</v>
      </c>
      <c r="S41" s="131" t="e">
        <f ca="1">_xll.DBGET(#REF!,#REF!,#REF!,#REF!,#REF!,#REF!,$A41,#REF!,#REF!,#REF!,#REF!)</f>
        <v>#NAME?</v>
      </c>
    </row>
    <row r="42" spans="1:19" x14ac:dyDescent="0.2">
      <c r="A42" s="77" t="s">
        <v>33</v>
      </c>
      <c r="B42" s="130" t="e">
        <f ca="1">_xll.DBGET(#REF!,#REF!,#REF!,#REF!,#REF!,#REF!,$A42,#REF!,#REF!,#REF!,#REF!)</f>
        <v>#NAME?</v>
      </c>
      <c r="C42" s="131" t="e">
        <f ca="1">_xll.DBGET(#REF!,#REF!,#REF!,#REF!,#REF!,#REF!,$A42,#REF!,#REF!,#REF!,#REF!)</f>
        <v>#NAME?</v>
      </c>
      <c r="D42" s="130" t="e">
        <f ca="1">_xll.DBGET(#REF!,#REF!,#REF!,#REF!,#REF!,#REF!,$A42,#REF!,#REF!,#REF!,#REF!)</f>
        <v>#NAME?</v>
      </c>
      <c r="E42" s="131" t="e">
        <f ca="1">_xll.DBGET(#REF!,#REF!,#REF!,#REF!,#REF!,#REF!,$A42,#REF!,#REF!,#REF!,#REF!)</f>
        <v>#NAME?</v>
      </c>
      <c r="F42" s="130" t="e">
        <f ca="1">_xll.DBGET(#REF!,#REF!,#REF!,#REF!,#REF!,#REF!,$A42,#REF!,#REF!,#REF!,#REF!)</f>
        <v>#NAME?</v>
      </c>
      <c r="G42" s="131" t="e">
        <f ca="1">_xll.DBGET(#REF!,#REF!,#REF!,#REF!,#REF!,#REF!,$A42,#REF!,#REF!,#REF!,#REF!)</f>
        <v>#NAME?</v>
      </c>
      <c r="H42" s="130" t="e">
        <f ca="1">_xll.DBGET(#REF!,#REF!,#REF!,#REF!,#REF!,#REF!,$A42,#REF!,#REF!,#REF!,#REF!)</f>
        <v>#NAME?</v>
      </c>
      <c r="I42" s="131" t="e">
        <f ca="1">_xll.DBGET(#REF!,#REF!,#REF!,#REF!,#REF!,#REF!,$A42,#REF!,#REF!,#REF!,#REF!)</f>
        <v>#NAME?</v>
      </c>
      <c r="J42" s="130" t="e">
        <f ca="1">_xll.DBGET(#REF!,#REF!,#REF!,#REF!,#REF!,#REF!,$A42,#REF!,#REF!,#REF!,#REF!)</f>
        <v>#NAME?</v>
      </c>
      <c r="K42" s="131" t="e">
        <f ca="1">_xll.DBGET(#REF!,#REF!,#REF!,#REF!,#REF!,#REF!,$A42,#REF!,#REF!,#REF!,#REF!)</f>
        <v>#NAME?</v>
      </c>
      <c r="L42" s="130" t="e">
        <f ca="1">_xll.DBGET(#REF!,#REF!,#REF!,#REF!,#REF!,#REF!,$A42,#REF!,#REF!,#REF!,#REF!)</f>
        <v>#NAME?</v>
      </c>
      <c r="M42" s="131">
        <f ca="1">IFERROR((_xll.DBGET(#REF!,#REF!,#REF!,#REF!,#REF!,#REF!,$A42,#REF!,#REF!,#REF!,#REF!))/L42,0)</f>
        <v>0</v>
      </c>
      <c r="N42" s="130" t="e">
        <f ca="1">_xll.DBGET(#REF!,#REF!,#REF!,#REF!,#REF!,#REF!,$A42,#REF!,#REF!,#REF!,#REF!)</f>
        <v>#NAME?</v>
      </c>
      <c r="O42" s="131">
        <f ca="1">IFERROR((_xll.DBGET(#REF!,#REF!,#REF!,#REF!,#REF!,#REF!,$A42,#REF!,#REF!,#REF!,#REF!))/N42,0)</f>
        <v>0</v>
      </c>
      <c r="P42" s="130" t="e">
        <f ca="1">_xll.DBGET(#REF!,#REF!,#REF!,#REF!,#REF!,#REF!,$A42,#REF!,#REF!,#REF!,#REF!)</f>
        <v>#NAME?</v>
      </c>
      <c r="Q42" s="131">
        <f ca="1">IFERROR((_xll.DBGET(#REF!,#REF!,#REF!,#REF!,#REF!,#REF!,$A42,#REF!,#REF!,#REF!,#REF!))/P42,0)</f>
        <v>0</v>
      </c>
      <c r="R42" s="130" t="e">
        <f ca="1">_xll.DBGET(#REF!,#REF!,#REF!,#REF!,#REF!,#REF!,$A42,#REF!,#REF!,#REF!,#REF!)</f>
        <v>#NAME?</v>
      </c>
      <c r="S42" s="131" t="e">
        <f ca="1">_xll.DBGET(#REF!,#REF!,#REF!,#REF!,#REF!,#REF!,$A42,#REF!,#REF!,#REF!,#REF!)</f>
        <v>#NAME?</v>
      </c>
    </row>
    <row r="43" spans="1:19" x14ac:dyDescent="0.2">
      <c r="A43" s="77" t="s">
        <v>34</v>
      </c>
      <c r="B43" s="130" t="e">
        <f ca="1">_xll.DBGET(#REF!,#REF!,#REF!,#REF!,#REF!,#REF!,$A43,#REF!,#REF!,#REF!,#REF!)</f>
        <v>#NAME?</v>
      </c>
      <c r="C43" s="131" t="e">
        <f ca="1">_xll.DBGET(#REF!,#REF!,#REF!,#REF!,#REF!,#REF!,$A43,#REF!,#REF!,#REF!,#REF!)</f>
        <v>#NAME?</v>
      </c>
      <c r="D43" s="130" t="e">
        <f ca="1">_xll.DBGET(#REF!,#REF!,#REF!,#REF!,#REF!,#REF!,$A43,#REF!,#REF!,#REF!,#REF!)</f>
        <v>#NAME?</v>
      </c>
      <c r="E43" s="131" t="e">
        <f ca="1">_xll.DBGET(#REF!,#REF!,#REF!,#REF!,#REF!,#REF!,$A43,#REF!,#REF!,#REF!,#REF!)</f>
        <v>#NAME?</v>
      </c>
      <c r="F43" s="130" t="e">
        <f ca="1">_xll.DBGET(#REF!,#REF!,#REF!,#REF!,#REF!,#REF!,$A43,#REF!,#REF!,#REF!,#REF!)</f>
        <v>#NAME?</v>
      </c>
      <c r="G43" s="131" t="e">
        <f ca="1">_xll.DBGET(#REF!,#REF!,#REF!,#REF!,#REF!,#REF!,$A43,#REF!,#REF!,#REF!,#REF!)</f>
        <v>#NAME?</v>
      </c>
      <c r="H43" s="130" t="e">
        <f ca="1">_xll.DBGET(#REF!,#REF!,#REF!,#REF!,#REF!,#REF!,$A43,#REF!,#REF!,#REF!,#REF!)</f>
        <v>#NAME?</v>
      </c>
      <c r="I43" s="131" t="e">
        <f ca="1">_xll.DBGET(#REF!,#REF!,#REF!,#REF!,#REF!,#REF!,$A43,#REF!,#REF!,#REF!,#REF!)</f>
        <v>#NAME?</v>
      </c>
      <c r="J43" s="130" t="e">
        <f ca="1">_xll.DBGET(#REF!,#REF!,#REF!,#REF!,#REF!,#REF!,$A43,#REF!,#REF!,#REF!,#REF!)</f>
        <v>#NAME?</v>
      </c>
      <c r="K43" s="131" t="e">
        <f ca="1">_xll.DBGET(#REF!,#REF!,#REF!,#REF!,#REF!,#REF!,$A43,#REF!,#REF!,#REF!,#REF!)</f>
        <v>#NAME?</v>
      </c>
      <c r="L43" s="130" t="e">
        <f ca="1">_xll.DBGET(#REF!,#REF!,#REF!,#REF!,#REF!,#REF!,$A43,#REF!,#REF!,#REF!,#REF!)</f>
        <v>#NAME?</v>
      </c>
      <c r="M43" s="131">
        <f ca="1">IFERROR((_xll.DBGET(#REF!,#REF!,#REF!,#REF!,#REF!,#REF!,$A43,#REF!,#REF!,#REF!,#REF!))/L43,0)</f>
        <v>0</v>
      </c>
      <c r="N43" s="130" t="e">
        <f ca="1">_xll.DBGET(#REF!,#REF!,#REF!,#REF!,#REF!,#REF!,$A43,#REF!,#REF!,#REF!,#REF!)</f>
        <v>#NAME?</v>
      </c>
      <c r="O43" s="131">
        <f ca="1">IFERROR((_xll.DBGET(#REF!,#REF!,#REF!,#REF!,#REF!,#REF!,$A43,#REF!,#REF!,#REF!,#REF!))/N43,0)</f>
        <v>0</v>
      </c>
      <c r="P43" s="130" t="e">
        <f ca="1">_xll.DBGET(#REF!,#REF!,#REF!,#REF!,#REF!,#REF!,$A43,#REF!,#REF!,#REF!,#REF!)</f>
        <v>#NAME?</v>
      </c>
      <c r="Q43" s="131">
        <f ca="1">IFERROR((_xll.DBGET(#REF!,#REF!,#REF!,#REF!,#REF!,#REF!,$A43,#REF!,#REF!,#REF!,#REF!))/P43,0)</f>
        <v>0</v>
      </c>
      <c r="R43" s="130" t="e">
        <f ca="1">_xll.DBGET(#REF!,#REF!,#REF!,#REF!,#REF!,#REF!,$A43,#REF!,#REF!,#REF!,#REF!)</f>
        <v>#NAME?</v>
      </c>
      <c r="S43" s="131" t="e">
        <f ca="1">_xll.DBGET(#REF!,#REF!,#REF!,#REF!,#REF!,#REF!,$A43,#REF!,#REF!,#REF!,#REF!)</f>
        <v>#NAME?</v>
      </c>
    </row>
    <row r="44" spans="1:19" hidden="1" outlineLevel="1" x14ac:dyDescent="0.2">
      <c r="A44" s="77" t="s">
        <v>58</v>
      </c>
      <c r="B44" s="130" t="e">
        <f ca="1">_xll.DBGET(#REF!,#REF!,#REF!,#REF!,#REF!,#REF!,$A44,#REF!,#REF!,#REF!,#REF!)</f>
        <v>#NAME?</v>
      </c>
      <c r="C44" s="131" t="e">
        <f ca="1">_xll.DBGET(#REF!,#REF!,#REF!,#REF!,#REF!,#REF!,$A44,#REF!,#REF!,#REF!,#REF!)</f>
        <v>#NAME?</v>
      </c>
      <c r="D44" s="130" t="e">
        <f ca="1">_xll.DBGET(#REF!,#REF!,#REF!,#REF!,#REF!,#REF!,$A44,#REF!,#REF!,#REF!,#REF!)</f>
        <v>#NAME?</v>
      </c>
      <c r="E44" s="131" t="e">
        <f ca="1">_xll.DBGET(#REF!,#REF!,#REF!,#REF!,#REF!,#REF!,$A44,#REF!,#REF!,#REF!,#REF!)</f>
        <v>#NAME?</v>
      </c>
      <c r="F44" s="130" t="e">
        <f ca="1">_xll.DBGET(#REF!,#REF!,#REF!,#REF!,#REF!,#REF!,$A44,#REF!,#REF!,#REF!,#REF!)</f>
        <v>#NAME?</v>
      </c>
      <c r="G44" s="131" t="e">
        <f ca="1">_xll.DBGET(#REF!,#REF!,#REF!,#REF!,#REF!,#REF!,$A44,#REF!,#REF!,#REF!,#REF!)</f>
        <v>#NAME?</v>
      </c>
      <c r="H44" s="130" t="e">
        <f ca="1">_xll.DBGET(#REF!,#REF!,#REF!,#REF!,#REF!,#REF!,$A44,#REF!,#REF!,#REF!,#REF!)</f>
        <v>#NAME?</v>
      </c>
      <c r="I44" s="131" t="e">
        <f ca="1">_xll.DBGET(#REF!,#REF!,#REF!,#REF!,#REF!,#REF!,$A44,#REF!,#REF!,#REF!,#REF!)</f>
        <v>#NAME?</v>
      </c>
      <c r="J44" s="130" t="e">
        <f ca="1">_xll.DBGET(#REF!,#REF!,#REF!,#REF!,#REF!,#REF!,$A44,#REF!,#REF!,#REF!,#REF!)</f>
        <v>#NAME?</v>
      </c>
      <c r="K44" s="131" t="e">
        <f ca="1">_xll.DBGET(#REF!,#REF!,#REF!,#REF!,#REF!,#REF!,$A44,#REF!,#REF!,#REF!,#REF!)</f>
        <v>#NAME?</v>
      </c>
      <c r="L44" s="130" t="e">
        <f ca="1">_xll.DBGET(#REF!,#REF!,#REF!,#REF!,#REF!,#REF!,$A44,#REF!,#REF!,#REF!,#REF!)-J44</f>
        <v>#NAME?</v>
      </c>
      <c r="M44" s="131">
        <f ca="1">IFERROR((_xll.DBGET(#REF!,#REF!,#REF!,#REF!,#REF!,#REF!,$A44,#REF!,#REF!,#REF!,#REF!)-(J44*K44))/L44,0)</f>
        <v>0</v>
      </c>
      <c r="N44" s="130" t="e">
        <f ca="1">_xll.DBGET(#REF!,#REF!,#REF!,#REF!,#REF!,#REF!,$A44,#REF!,#REF!,#REF!,#REF!)-J44-L44</f>
        <v>#NAME?</v>
      </c>
      <c r="O44" s="131">
        <f ca="1">IFERROR((_xll.DBGET(#REF!,#REF!,#REF!,#REF!,#REF!,#REF!,$A44,#REF!,#REF!,#REF!,#REF!)-(J44*K44)-(L44*M44))/N44,0)</f>
        <v>0</v>
      </c>
      <c r="P44" s="130" t="e">
        <f ca="1">_xll.DBGET(#REF!,#REF!,#REF!,#REF!,#REF!,#REF!,$A44,#REF!,#REF!,#REF!,#REF!)-J44-L44-N44</f>
        <v>#NAME?</v>
      </c>
      <c r="Q44" s="131">
        <f ca="1">IFERROR((_xll.DBGET(#REF!,#REF!,#REF!,#REF!,#REF!,#REF!,$A44,#REF!,#REF!,#REF!,#REF!)-(J44*K44)-(L44*M44)-(N44*O44))/P44,0)</f>
        <v>0</v>
      </c>
      <c r="R44" s="130" t="e">
        <f ca="1">_xll.DBGET(#REF!,#REF!,#REF!,#REF!,#REF!,#REF!,$A44,#REF!,#REF!,#REF!,#REF!)</f>
        <v>#NAME?</v>
      </c>
      <c r="S44" s="131" t="e">
        <f ca="1">_xll.DBGET(#REF!,#REF!,#REF!,#REF!,#REF!,#REF!,$A44,#REF!,#REF!,#REF!,#REF!)</f>
        <v>#NAME?</v>
      </c>
    </row>
    <row r="45" spans="1:19" collapsed="1" x14ac:dyDescent="0.2">
      <c r="A45" s="77" t="s">
        <v>35</v>
      </c>
      <c r="B45" s="130" t="e">
        <f ca="1">_xll.DBGET(#REF!,#REF!,#REF!,#REF!,#REF!,#REF!,$A45,#REF!,#REF!,#REF!,#REF!)</f>
        <v>#NAME?</v>
      </c>
      <c r="C45" s="131" t="e">
        <f ca="1">_xll.DBGET(#REF!,#REF!,#REF!,#REF!,#REF!,#REF!,$A45,#REF!,#REF!,#REF!,#REF!)</f>
        <v>#NAME?</v>
      </c>
      <c r="D45" s="130" t="e">
        <f ca="1">_xll.DBGET(#REF!,#REF!,#REF!,#REF!,#REF!,#REF!,$A45,#REF!,#REF!,#REF!,#REF!)</f>
        <v>#NAME?</v>
      </c>
      <c r="E45" s="131" t="e">
        <f ca="1">_xll.DBGET(#REF!,#REF!,#REF!,#REF!,#REF!,#REF!,$A45,#REF!,#REF!,#REF!,#REF!)</f>
        <v>#NAME?</v>
      </c>
      <c r="F45" s="130" t="e">
        <f ca="1">_xll.DBGET(#REF!,#REF!,#REF!,#REF!,#REF!,#REF!,$A45,#REF!,#REF!,#REF!,#REF!)</f>
        <v>#NAME?</v>
      </c>
      <c r="G45" s="131" t="e">
        <f ca="1">_xll.DBGET(#REF!,#REF!,#REF!,#REF!,#REF!,#REF!,$A45,#REF!,#REF!,#REF!,#REF!)</f>
        <v>#NAME?</v>
      </c>
      <c r="H45" s="130" t="e">
        <f ca="1">_xll.DBGET(#REF!,#REF!,#REF!,#REF!,#REF!,#REF!,$A45,#REF!,#REF!,#REF!,#REF!)</f>
        <v>#NAME?</v>
      </c>
      <c r="I45" s="131" t="e">
        <f ca="1">_xll.DBGET(#REF!,#REF!,#REF!,#REF!,#REF!,#REF!,$A45,#REF!,#REF!,#REF!,#REF!)</f>
        <v>#NAME?</v>
      </c>
      <c r="J45" s="130" t="e">
        <f ca="1">_xll.DBGET(#REF!,#REF!,#REF!,#REF!,#REF!,#REF!,$A45,#REF!,#REF!,#REF!,#REF!)</f>
        <v>#NAME?</v>
      </c>
      <c r="K45" s="131" t="e">
        <f ca="1">_xll.DBGET(#REF!,#REF!,#REF!,#REF!,#REF!,#REF!,$A45,#REF!,#REF!,#REF!,#REF!)</f>
        <v>#NAME?</v>
      </c>
      <c r="L45" s="130" t="e">
        <f ca="1">_xll.DBGET(#REF!,#REF!,#REF!,#REF!,#REF!,#REF!,$A45,#REF!,#REF!,#REF!,#REF!)</f>
        <v>#NAME?</v>
      </c>
      <c r="M45" s="131">
        <f ca="1">IFERROR((_xll.DBGET(#REF!,#REF!,#REF!,#REF!,#REF!,#REF!,$A45,#REF!,#REF!,#REF!,#REF!))/L45,0)</f>
        <v>0</v>
      </c>
      <c r="N45" s="130" t="e">
        <f ca="1">_xll.DBGET(#REF!,#REF!,#REF!,#REF!,#REF!,#REF!,$A45,#REF!,#REF!,#REF!,#REF!)</f>
        <v>#NAME?</v>
      </c>
      <c r="O45" s="131">
        <f ca="1">IFERROR((_xll.DBGET(#REF!,#REF!,#REF!,#REF!,#REF!,#REF!,$A45,#REF!,#REF!,#REF!,#REF!))/N45,0)</f>
        <v>0</v>
      </c>
      <c r="P45" s="130" t="e">
        <f ca="1">_xll.DBGET(#REF!,#REF!,#REF!,#REF!,#REF!,#REF!,$A45,#REF!,#REF!,#REF!,#REF!)</f>
        <v>#NAME?</v>
      </c>
      <c r="Q45" s="131">
        <f ca="1">IFERROR((_xll.DBGET(#REF!,#REF!,#REF!,#REF!,#REF!,#REF!,$A45,#REF!,#REF!,#REF!,#REF!))/P45,0)</f>
        <v>0</v>
      </c>
      <c r="R45" s="130" t="e">
        <f ca="1">_xll.DBGET(#REF!,#REF!,#REF!,#REF!,#REF!,#REF!,$A45,#REF!,#REF!,#REF!,#REF!)</f>
        <v>#NAME?</v>
      </c>
      <c r="S45" s="131" t="e">
        <f ca="1">_xll.DBGET(#REF!,#REF!,#REF!,#REF!,#REF!,#REF!,$A45,#REF!,#REF!,#REF!,#REF!)</f>
        <v>#NAME?</v>
      </c>
    </row>
    <row r="46" spans="1:19" hidden="1" outlineLevel="1" x14ac:dyDescent="0.2">
      <c r="A46" s="77" t="s">
        <v>59</v>
      </c>
      <c r="B46" s="79" t="e">
        <f ca="1">_xll.DBGET(#REF!,#REF!,#REF!,#REF!,#REF!,#REF!,$A46,#REF!,#REF!,#REF!,#REF!)</f>
        <v>#NAME?</v>
      </c>
      <c r="C46" s="78" t="e">
        <f ca="1">_xll.DBGET(#REF!,#REF!,#REF!,#REF!,#REF!,#REF!,$A46,#REF!,#REF!,#REF!,#REF!)</f>
        <v>#NAME?</v>
      </c>
      <c r="D46" s="79" t="e">
        <f ca="1">_xll.DBGET(#REF!,#REF!,#REF!,#REF!,#REF!,#REF!,$A46,#REF!,#REF!,#REF!,#REF!)</f>
        <v>#NAME?</v>
      </c>
      <c r="E46" s="78" t="e">
        <f ca="1">_xll.DBGET(#REF!,#REF!,#REF!,#REF!,#REF!,#REF!,$A46,#REF!,#REF!,#REF!,#REF!)</f>
        <v>#NAME?</v>
      </c>
      <c r="F46" s="79" t="e">
        <f ca="1">_xll.DBGET(#REF!,#REF!,#REF!,#REF!,#REF!,#REF!,$A46,#REF!,#REF!,#REF!,#REF!)</f>
        <v>#NAME?</v>
      </c>
      <c r="G46" s="78" t="e">
        <f ca="1">_xll.DBGET(#REF!,#REF!,#REF!,#REF!,#REF!,#REF!,$A46,#REF!,#REF!,#REF!,#REF!)</f>
        <v>#NAME?</v>
      </c>
      <c r="H46" s="79" t="e">
        <f ca="1">_xll.DBGET(#REF!,#REF!,#REF!,#REF!,#REF!,#REF!,$A46,#REF!,#REF!,#REF!,#REF!)</f>
        <v>#NAME?</v>
      </c>
      <c r="I46" s="78" t="e">
        <f ca="1">_xll.DBGET(#REF!,#REF!,#REF!,#REF!,#REF!,#REF!,$A46,#REF!,#REF!,#REF!,#REF!)</f>
        <v>#NAME?</v>
      </c>
      <c r="J46" s="79" t="e">
        <f ca="1">_xll.DBGET(#REF!,#REF!,#REF!,#REF!,#REF!,#REF!,$A46,#REF!,#REF!,#REF!,#REF!)</f>
        <v>#NAME?</v>
      </c>
      <c r="K46" s="78" t="e">
        <f ca="1">_xll.DBGET(#REF!,#REF!,#REF!,#REF!,#REF!,#REF!,$A46,#REF!,#REF!,#REF!,#REF!)</f>
        <v>#NAME?</v>
      </c>
      <c r="L46" s="79" t="e">
        <f ca="1">_xll.DBGET(#REF!,#REF!,#REF!,#REF!,#REF!,#REF!,$A46,#REF!,#REF!,#REF!,#REF!)-J46</f>
        <v>#NAME?</v>
      </c>
      <c r="M46" s="78">
        <f ca="1">IFERROR((_xll.DBGET(#REF!,#REF!,#REF!,#REF!,#REF!,#REF!,$A46,#REF!,#REF!,#REF!,#REF!)-(J46*K46))/L46,0)</f>
        <v>0</v>
      </c>
      <c r="N46" s="79" t="e">
        <f ca="1">_xll.DBGET(#REF!,#REF!,#REF!,#REF!,#REF!,#REF!,$A46,#REF!,#REF!,#REF!,#REF!)-J46-L46</f>
        <v>#NAME?</v>
      </c>
      <c r="O46" s="78">
        <f ca="1">IFERROR((_xll.DBGET(#REF!,#REF!,#REF!,#REF!,#REF!,#REF!,$A46,#REF!,#REF!,#REF!,#REF!)-(J46*K46)-(L46*M46))/N46,0)</f>
        <v>0</v>
      </c>
      <c r="P46" s="79" t="e">
        <f ca="1">_xll.DBGET(#REF!,#REF!,#REF!,#REF!,#REF!,#REF!,$A46,#REF!,#REF!,#REF!,#REF!)-J46-L46-N46</f>
        <v>#NAME?</v>
      </c>
      <c r="Q46" s="78">
        <f ca="1">IFERROR((_xll.DBGET(#REF!,#REF!,#REF!,#REF!,#REF!,#REF!,$A46,#REF!,#REF!,#REF!,#REF!)-(J46*K46)-(L46*M46)-(N46*O46))/P46,0)</f>
        <v>0</v>
      </c>
      <c r="R46" s="79" t="e">
        <f ca="1">_xll.DBGET(#REF!,#REF!,#REF!,#REF!,#REF!,#REF!,$A46,#REF!,#REF!,#REF!,#REF!)</f>
        <v>#NAME?</v>
      </c>
      <c r="S46" s="76" t="e">
        <f ca="1">_xll.DBGET(#REF!,#REF!,#REF!,#REF!,#REF!,#REF!,$A46,#REF!,#REF!,#REF!,#REF!)</f>
        <v>#NAME?</v>
      </c>
    </row>
    <row r="47" spans="1:19" collapsed="1" x14ac:dyDescent="0.2">
      <c r="B47" s="80"/>
      <c r="C47" s="81"/>
      <c r="D47" s="80"/>
      <c r="E47" s="81"/>
      <c r="F47" s="80"/>
      <c r="G47" s="81"/>
      <c r="H47" s="80"/>
      <c r="I47" s="81"/>
      <c r="J47" s="80"/>
      <c r="K47" s="81"/>
      <c r="L47" s="80"/>
      <c r="M47" s="81"/>
      <c r="N47" s="80"/>
      <c r="O47" s="81"/>
      <c r="P47" s="80"/>
      <c r="Q47" s="81"/>
      <c r="R47" s="80"/>
      <c r="S47" s="81"/>
    </row>
    <row r="48" spans="1:19" ht="37.5" customHeight="1" x14ac:dyDescent="0.35">
      <c r="A48" s="109"/>
      <c r="B48" s="176" t="e">
        <f>CONCATENATE(#REF!,"
 Forecast")</f>
        <v>#REF!</v>
      </c>
      <c r="C48" s="176"/>
    </row>
    <row r="49" spans="1:3" ht="18" x14ac:dyDescent="0.35">
      <c r="A49" s="110"/>
      <c r="B49" s="111" t="s">
        <v>0</v>
      </c>
      <c r="C49" s="112" t="s">
        <v>61</v>
      </c>
    </row>
    <row r="50" spans="1:3" x14ac:dyDescent="0.2">
      <c r="A50" s="11" t="s">
        <v>7</v>
      </c>
      <c r="B50" s="128" t="e">
        <f ca="1">_xll.DBGET(#REF!,#REF!,#REF!,#REF!,#REF!,#REF!,$A50,#REF!,#REF!,#REF!,#REF!)</f>
        <v>#NAME?</v>
      </c>
      <c r="C50" s="129" t="e">
        <f ca="1">_xll.DBGET(#REF!,#REF!,#REF!,#REF!,#REF!,#REF!,$A50,#REF!,#REF!,#REF!,#REF!)</f>
        <v>#NAME?</v>
      </c>
    </row>
    <row r="51" spans="1:3" x14ac:dyDescent="0.2">
      <c r="A51" s="13" t="s">
        <v>8</v>
      </c>
      <c r="B51" s="123" t="e">
        <f ca="1">_xll.DBGET(#REF!,#REF!,#REF!,#REF!,#REF!,#REF!,$A51,#REF!,#REF!,#REF!,#REF!)</f>
        <v>#NAME?</v>
      </c>
      <c r="C51" s="124" t="e">
        <f ca="1">_xll.DBGET(#REF!,#REF!,#REF!,#REF!,#REF!,#REF!,$A51,#REF!,#REF!,#REF!,#REF!)</f>
        <v>#NAME?</v>
      </c>
    </row>
    <row r="52" spans="1:3" hidden="1" outlineLevel="1" x14ac:dyDescent="0.2">
      <c r="A52" s="77" t="s">
        <v>36</v>
      </c>
      <c r="B52" s="130" t="e">
        <f ca="1">_xll.DBGET(#REF!,#REF!,#REF!,#REF!,#REF!,#REF!,$A52,#REF!,#REF!,#REF!,#REF!)</f>
        <v>#NAME?</v>
      </c>
      <c r="C52" s="131" t="e">
        <f ca="1">_xll.DBGET(#REF!,#REF!,#REF!,#REF!,#REF!,#REF!,$A52,#REF!,#REF!,#REF!,#REF!)</f>
        <v>#NAME?</v>
      </c>
    </row>
    <row r="53" spans="1:3" hidden="1" outlineLevel="1" x14ac:dyDescent="0.2">
      <c r="A53" s="77" t="s">
        <v>37</v>
      </c>
      <c r="B53" s="130" t="e">
        <f ca="1">_xll.DBGET(#REF!,#REF!,#REF!,#REF!,#REF!,#REF!,$A53,#REF!,#REF!,#REF!,#REF!)</f>
        <v>#NAME?</v>
      </c>
      <c r="C53" s="131" t="e">
        <f ca="1">_xll.DBGET(#REF!,#REF!,#REF!,#REF!,#REF!,#REF!,$A53,#REF!,#REF!,#REF!,#REF!)</f>
        <v>#NAME?</v>
      </c>
    </row>
    <row r="54" spans="1:3" hidden="1" outlineLevel="1" x14ac:dyDescent="0.2">
      <c r="A54" s="77" t="s">
        <v>38</v>
      </c>
      <c r="B54" s="130" t="e">
        <f ca="1">_xll.DBGET(#REF!,#REF!,#REF!,#REF!,#REF!,#REF!,$A54,#REF!,#REF!,#REF!,#REF!)</f>
        <v>#NAME?</v>
      </c>
      <c r="C54" s="131" t="e">
        <f ca="1">_xll.DBGET(#REF!,#REF!,#REF!,#REF!,#REF!,#REF!,$A54,#REF!,#REF!,#REF!,#REF!)</f>
        <v>#NAME?</v>
      </c>
    </row>
    <row r="55" spans="1:3" hidden="1" outlineLevel="1" x14ac:dyDescent="0.2">
      <c r="A55" s="77" t="s">
        <v>39</v>
      </c>
      <c r="B55" s="130" t="e">
        <f ca="1">_xll.DBGET(#REF!,#REF!,#REF!,#REF!,#REF!,#REF!,$A55,#REF!,#REF!,#REF!,#REF!)</f>
        <v>#NAME?</v>
      </c>
      <c r="C55" s="131" t="e">
        <f ca="1">_xll.DBGET(#REF!,#REF!,#REF!,#REF!,#REF!,#REF!,$A55,#REF!,#REF!,#REF!,#REF!)</f>
        <v>#NAME?</v>
      </c>
    </row>
    <row r="56" spans="1:3" collapsed="1" x14ac:dyDescent="0.2">
      <c r="A56" s="77" t="s">
        <v>40</v>
      </c>
      <c r="B56" s="130" t="e">
        <f ca="1">_xll.DBGET(#REF!,#REF!,#REF!,#REF!,#REF!,#REF!,$A56,#REF!,#REF!,#REF!,#REF!)</f>
        <v>#NAME?</v>
      </c>
      <c r="C56" s="131" t="e">
        <f ca="1">_xll.DBGET(#REF!,#REF!,#REF!,#REF!,#REF!,#REF!,$A56,#REF!,#REF!,#REF!,#REF!)</f>
        <v>#NAME?</v>
      </c>
    </row>
    <row r="57" spans="1:3" hidden="1" outlineLevel="1" x14ac:dyDescent="0.2">
      <c r="A57" s="77" t="s">
        <v>41</v>
      </c>
      <c r="B57" s="130" t="e">
        <f ca="1">_xll.DBGET(#REF!,#REF!,#REF!,#REF!,#REF!,#REF!,$A57,#REF!,#REF!,#REF!,#REF!)</f>
        <v>#NAME?</v>
      </c>
      <c r="C57" s="131" t="e">
        <f ca="1">_xll.DBGET(#REF!,#REF!,#REF!,#REF!,#REF!,#REF!,$A57,#REF!,#REF!,#REF!,#REF!)</f>
        <v>#NAME?</v>
      </c>
    </row>
    <row r="58" spans="1:3" collapsed="1" x14ac:dyDescent="0.2">
      <c r="A58" s="77" t="s">
        <v>20</v>
      </c>
      <c r="B58" s="130" t="e">
        <f ca="1">_xll.DBGET(#REF!,#REF!,#REF!,#REF!,#REF!,#REF!,$A58,#REF!,#REF!,#REF!,#REF!)</f>
        <v>#NAME?</v>
      </c>
      <c r="C58" s="131" t="e">
        <f ca="1">_xll.DBGET(#REF!,#REF!,#REF!,#REF!,#REF!,#REF!,$A58,#REF!,#REF!,#REF!,#REF!)</f>
        <v>#NAME?</v>
      </c>
    </row>
    <row r="59" spans="1:3" x14ac:dyDescent="0.2">
      <c r="A59" s="77" t="s">
        <v>21</v>
      </c>
      <c r="B59" s="130" t="e">
        <f ca="1">_xll.DBGET(#REF!,#REF!,#REF!,#REF!,#REF!,#REF!,$A59,#REF!,#REF!,#REF!,#REF!)</f>
        <v>#NAME?</v>
      </c>
      <c r="C59" s="131" t="e">
        <f ca="1">_xll.DBGET(#REF!,#REF!,#REF!,#REF!,#REF!,#REF!,$A59,#REF!,#REF!,#REF!,#REF!)</f>
        <v>#NAME?</v>
      </c>
    </row>
    <row r="60" spans="1:3" x14ac:dyDescent="0.2">
      <c r="A60" s="77" t="s">
        <v>22</v>
      </c>
      <c r="B60" s="130" t="e">
        <f ca="1">_xll.DBGET(#REF!,#REF!,#REF!,#REF!,#REF!,#REF!,$A60,#REF!,#REF!,#REF!,#REF!)</f>
        <v>#NAME?</v>
      </c>
      <c r="C60" s="131" t="e">
        <f ca="1">_xll.DBGET(#REF!,#REF!,#REF!,#REF!,#REF!,#REF!,$A60,#REF!,#REF!,#REF!,#REF!)</f>
        <v>#NAME?</v>
      </c>
    </row>
    <row r="61" spans="1:3" x14ac:dyDescent="0.2">
      <c r="A61" s="77" t="s">
        <v>23</v>
      </c>
      <c r="B61" s="130" t="e">
        <f ca="1">_xll.DBGET(#REF!,#REF!,#REF!,#REF!,#REF!,#REF!,$A61,#REF!,#REF!,#REF!,#REF!)</f>
        <v>#NAME?</v>
      </c>
      <c r="C61" s="131" t="e">
        <f ca="1">_xll.DBGET(#REF!,#REF!,#REF!,#REF!,#REF!,#REF!,$A61,#REF!,#REF!,#REF!,#REF!)</f>
        <v>#NAME?</v>
      </c>
    </row>
    <row r="62" spans="1:3" x14ac:dyDescent="0.2">
      <c r="A62" s="77" t="s">
        <v>24</v>
      </c>
      <c r="B62" s="130" t="e">
        <f ca="1">_xll.DBGET(#REF!,#REF!,#REF!,#REF!,#REF!,#REF!,$A62,#REF!,#REF!,#REF!,#REF!)</f>
        <v>#NAME?</v>
      </c>
      <c r="C62" s="131" t="e">
        <f ca="1">_xll.DBGET(#REF!,#REF!,#REF!,#REF!,#REF!,#REF!,$A62,#REF!,#REF!,#REF!,#REF!)</f>
        <v>#NAME?</v>
      </c>
    </row>
    <row r="63" spans="1:3" x14ac:dyDescent="0.2">
      <c r="A63" s="13" t="s">
        <v>9</v>
      </c>
      <c r="B63" s="123" t="e">
        <f ca="1">_xll.DBGET(#REF!,#REF!,#REF!,#REF!,#REF!,#REF!,$A63,#REF!,#REF!,#REF!,#REF!)</f>
        <v>#NAME?</v>
      </c>
      <c r="C63" s="124" t="e">
        <f ca="1">_xll.DBGET(#REF!,#REF!,#REF!,#REF!,#REF!,#REF!,$A63,#REF!,#REF!,#REF!,#REF!)</f>
        <v>#NAME?</v>
      </c>
    </row>
    <row r="64" spans="1:3" x14ac:dyDescent="0.2">
      <c r="A64" s="77" t="s">
        <v>42</v>
      </c>
      <c r="B64" s="130" t="e">
        <f ca="1">_xll.DBGET(#REF!,#REF!,#REF!,#REF!,#REF!,#REF!,$A64,#REF!,#REF!,#REF!,#REF!)</f>
        <v>#NAME?</v>
      </c>
      <c r="C64" s="131" t="e">
        <f ca="1">_xll.DBGET(#REF!,#REF!,#REF!,#REF!,#REF!,#REF!,$A64,#REF!,#REF!,#REF!,#REF!)</f>
        <v>#NAME?</v>
      </c>
    </row>
    <row r="65" spans="1:3" hidden="1" outlineLevel="1" x14ac:dyDescent="0.2">
      <c r="A65" s="77" t="s">
        <v>43</v>
      </c>
      <c r="B65" s="130" t="e">
        <f ca="1">_xll.DBGET(#REF!,#REF!,#REF!,#REF!,#REF!,#REF!,$A65,#REF!,#REF!,#REF!,#REF!)</f>
        <v>#NAME?</v>
      </c>
      <c r="C65" s="131" t="e">
        <f ca="1">_xll.DBGET(#REF!,#REF!,#REF!,#REF!,#REF!,#REF!,$A65,#REF!,#REF!,#REF!,#REF!)</f>
        <v>#NAME?</v>
      </c>
    </row>
    <row r="66" spans="1:3" hidden="1" outlineLevel="1" x14ac:dyDescent="0.2">
      <c r="A66" s="77" t="s">
        <v>44</v>
      </c>
      <c r="B66" s="130" t="e">
        <f ca="1">_xll.DBGET(#REF!,#REF!,#REF!,#REF!,#REF!,#REF!,$A66,#REF!,#REF!,#REF!,#REF!)</f>
        <v>#NAME?</v>
      </c>
      <c r="C66" s="131" t="e">
        <f ca="1">_xll.DBGET(#REF!,#REF!,#REF!,#REF!,#REF!,#REF!,$A66,#REF!,#REF!,#REF!,#REF!)</f>
        <v>#NAME?</v>
      </c>
    </row>
    <row r="67" spans="1:3" hidden="1" outlineLevel="1" x14ac:dyDescent="0.2">
      <c r="A67" s="77" t="s">
        <v>45</v>
      </c>
      <c r="B67" s="130" t="e">
        <f ca="1">_xll.DBGET(#REF!,#REF!,#REF!,#REF!,#REF!,#REF!,$A67,#REF!,#REF!,#REF!,#REF!)</f>
        <v>#NAME?</v>
      </c>
      <c r="C67" s="131" t="e">
        <f ca="1">_xll.DBGET(#REF!,#REF!,#REF!,#REF!,#REF!,#REF!,$A67,#REF!,#REF!,#REF!,#REF!)</f>
        <v>#NAME?</v>
      </c>
    </row>
    <row r="68" spans="1:3" hidden="1" outlineLevel="1" x14ac:dyDescent="0.2">
      <c r="A68" s="77" t="s">
        <v>46</v>
      </c>
      <c r="B68" s="130" t="e">
        <f ca="1">_xll.DBGET(#REF!,#REF!,#REF!,#REF!,#REF!,#REF!,$A68,#REF!,#REF!,#REF!,#REF!)</f>
        <v>#NAME?</v>
      </c>
      <c r="C68" s="131" t="e">
        <f ca="1">_xll.DBGET(#REF!,#REF!,#REF!,#REF!,#REF!,#REF!,$A68,#REF!,#REF!,#REF!,#REF!)</f>
        <v>#NAME?</v>
      </c>
    </row>
    <row r="69" spans="1:3" hidden="1" outlineLevel="1" x14ac:dyDescent="0.2">
      <c r="A69" s="77" t="s">
        <v>47</v>
      </c>
      <c r="B69" s="130" t="e">
        <f ca="1">_xll.DBGET(#REF!,#REF!,#REF!,#REF!,#REF!,#REF!,$A69,#REF!,#REF!,#REF!,#REF!)</f>
        <v>#NAME?</v>
      </c>
      <c r="C69" s="131" t="e">
        <f ca="1">_xll.DBGET(#REF!,#REF!,#REF!,#REF!,#REF!,#REF!,$A69,#REF!,#REF!,#REF!,#REF!)</f>
        <v>#NAME?</v>
      </c>
    </row>
    <row r="70" spans="1:3" hidden="1" outlineLevel="1" x14ac:dyDescent="0.2">
      <c r="A70" s="77" t="s">
        <v>48</v>
      </c>
      <c r="B70" s="130" t="e">
        <f ca="1">_xll.DBGET(#REF!,#REF!,#REF!,#REF!,#REF!,#REF!,$A70,#REF!,#REF!,#REF!,#REF!)</f>
        <v>#NAME?</v>
      </c>
      <c r="C70" s="131" t="e">
        <f ca="1">_xll.DBGET(#REF!,#REF!,#REF!,#REF!,#REF!,#REF!,$A70,#REF!,#REF!,#REF!,#REF!)</f>
        <v>#NAME?</v>
      </c>
    </row>
    <row r="71" spans="1:3" hidden="1" outlineLevel="1" x14ac:dyDescent="0.2">
      <c r="A71" s="77" t="s">
        <v>49</v>
      </c>
      <c r="B71" s="130" t="e">
        <f ca="1">_xll.DBGET(#REF!,#REF!,#REF!,#REF!,#REF!,#REF!,$A71,#REF!,#REF!,#REF!,#REF!)</f>
        <v>#NAME?</v>
      </c>
      <c r="C71" s="131" t="e">
        <f ca="1">_xll.DBGET(#REF!,#REF!,#REF!,#REF!,#REF!,#REF!,$A71,#REF!,#REF!,#REF!,#REF!)</f>
        <v>#NAME?</v>
      </c>
    </row>
    <row r="72" spans="1:3" hidden="1" outlineLevel="1" x14ac:dyDescent="0.2">
      <c r="A72" s="77" t="s">
        <v>50</v>
      </c>
      <c r="B72" s="130" t="e">
        <f ca="1">_xll.DBGET(#REF!,#REF!,#REF!,#REF!,#REF!,#REF!,$A72,#REF!,#REF!,#REF!,#REF!)</f>
        <v>#NAME?</v>
      </c>
      <c r="C72" s="131" t="e">
        <f ca="1">_xll.DBGET(#REF!,#REF!,#REF!,#REF!,#REF!,#REF!,$A72,#REF!,#REF!,#REF!,#REF!)</f>
        <v>#NAME?</v>
      </c>
    </row>
    <row r="73" spans="1:3" hidden="1" outlineLevel="1" x14ac:dyDescent="0.2">
      <c r="A73" s="77" t="s">
        <v>51</v>
      </c>
      <c r="B73" s="130" t="e">
        <f ca="1">_xll.DBGET(#REF!,#REF!,#REF!,#REF!,#REF!,#REF!,$A73,#REF!,#REF!,#REF!,#REF!)</f>
        <v>#NAME?</v>
      </c>
      <c r="C73" s="131" t="e">
        <f ca="1">_xll.DBGET(#REF!,#REF!,#REF!,#REF!,#REF!,#REF!,$A73,#REF!,#REF!,#REF!,#REF!)</f>
        <v>#NAME?</v>
      </c>
    </row>
    <row r="74" spans="1:3" hidden="1" outlineLevel="1" x14ac:dyDescent="0.2">
      <c r="A74" s="77" t="s">
        <v>52</v>
      </c>
      <c r="B74" s="130" t="e">
        <f ca="1">_xll.DBGET(#REF!,#REF!,#REF!,#REF!,#REF!,#REF!,$A74,#REF!,#REF!,#REF!,#REF!)</f>
        <v>#NAME?</v>
      </c>
      <c r="C74" s="131" t="e">
        <f ca="1">_xll.DBGET(#REF!,#REF!,#REF!,#REF!,#REF!,#REF!,$A74,#REF!,#REF!,#REF!,#REF!)</f>
        <v>#NAME?</v>
      </c>
    </row>
    <row r="75" spans="1:3" hidden="1" outlineLevel="1" x14ac:dyDescent="0.2">
      <c r="A75" s="77" t="s">
        <v>53</v>
      </c>
      <c r="B75" s="130" t="e">
        <f ca="1">_xll.DBGET(#REF!,#REF!,#REF!,#REF!,#REF!,#REF!,$A75,#REF!,#REF!,#REF!,#REF!)</f>
        <v>#NAME?</v>
      </c>
      <c r="C75" s="131" t="e">
        <f ca="1">_xll.DBGET(#REF!,#REF!,#REF!,#REF!,#REF!,#REF!,$A75,#REF!,#REF!,#REF!,#REF!)</f>
        <v>#NAME?</v>
      </c>
    </row>
    <row r="76" spans="1:3" hidden="1" outlineLevel="1" x14ac:dyDescent="0.2">
      <c r="A76" s="77" t="s">
        <v>54</v>
      </c>
      <c r="B76" s="130" t="e">
        <f ca="1">_xll.DBGET(#REF!,#REF!,#REF!,#REF!,#REF!,#REF!,$A76,#REF!,#REF!,#REF!,#REF!)</f>
        <v>#NAME?</v>
      </c>
      <c r="C76" s="131" t="e">
        <f ca="1">_xll.DBGET(#REF!,#REF!,#REF!,#REF!,#REF!,#REF!,$A76,#REF!,#REF!,#REF!,#REF!)</f>
        <v>#NAME?</v>
      </c>
    </row>
    <row r="77" spans="1:3" hidden="1" outlineLevel="1" x14ac:dyDescent="0.2">
      <c r="A77" s="77" t="s">
        <v>55</v>
      </c>
      <c r="B77" s="130" t="e">
        <f ca="1">_xll.DBGET(#REF!,#REF!,#REF!,#REF!,#REF!,#REF!,$A77,#REF!,#REF!,#REF!,#REF!)</f>
        <v>#NAME?</v>
      </c>
      <c r="C77" s="131" t="e">
        <f ca="1">_xll.DBGET(#REF!,#REF!,#REF!,#REF!,#REF!,#REF!,$A77,#REF!,#REF!,#REF!,#REF!)</f>
        <v>#NAME?</v>
      </c>
    </row>
    <row r="78" spans="1:3" hidden="1" outlineLevel="1" x14ac:dyDescent="0.2">
      <c r="A78" s="77" t="s">
        <v>56</v>
      </c>
      <c r="B78" s="130" t="e">
        <f ca="1">_xll.DBGET(#REF!,#REF!,#REF!,#REF!,#REF!,#REF!,$A78,#REF!,#REF!,#REF!,#REF!)</f>
        <v>#NAME?</v>
      </c>
      <c r="C78" s="131" t="e">
        <f ca="1">_xll.DBGET(#REF!,#REF!,#REF!,#REF!,#REF!,#REF!,$A78,#REF!,#REF!,#REF!,#REF!)</f>
        <v>#NAME?</v>
      </c>
    </row>
    <row r="79" spans="1:3" collapsed="1" x14ac:dyDescent="0.2">
      <c r="A79" s="77" t="s">
        <v>25</v>
      </c>
      <c r="B79" s="130" t="e">
        <f ca="1">_xll.DBGET(#REF!,#REF!,#REF!,#REF!,#REF!,#REF!,$A79,#REF!,#REF!,#REF!,#REF!)</f>
        <v>#NAME?</v>
      </c>
      <c r="C79" s="131" t="e">
        <f ca="1">_xll.DBGET(#REF!,#REF!,#REF!,#REF!,#REF!,#REF!,$A79,#REF!,#REF!,#REF!,#REF!)</f>
        <v>#NAME?</v>
      </c>
    </row>
    <row r="80" spans="1:3" x14ac:dyDescent="0.2">
      <c r="A80" s="77" t="s">
        <v>26</v>
      </c>
      <c r="B80" s="130" t="e">
        <f ca="1">_xll.DBGET(#REF!,#REF!,#REF!,#REF!,#REF!,#REF!,$A80,#REF!,#REF!,#REF!,#REF!)</f>
        <v>#NAME?</v>
      </c>
      <c r="C80" s="131" t="e">
        <f ca="1">_xll.DBGET(#REF!,#REF!,#REF!,#REF!,#REF!,#REF!,$A80,#REF!,#REF!,#REF!,#REF!)</f>
        <v>#NAME?</v>
      </c>
    </row>
    <row r="81" spans="1:3" x14ac:dyDescent="0.2">
      <c r="A81" s="77" t="s">
        <v>27</v>
      </c>
      <c r="B81" s="130" t="e">
        <f ca="1">_xll.DBGET(#REF!,#REF!,#REF!,#REF!,#REF!,#REF!,$A81,#REF!,#REF!,#REF!,#REF!)</f>
        <v>#NAME?</v>
      </c>
      <c r="C81" s="131" t="e">
        <f ca="1">_xll.DBGET(#REF!,#REF!,#REF!,#REF!,#REF!,#REF!,$A81,#REF!,#REF!,#REF!,#REF!)</f>
        <v>#NAME?</v>
      </c>
    </row>
    <row r="82" spans="1:3" x14ac:dyDescent="0.2">
      <c r="A82" s="77" t="s">
        <v>28</v>
      </c>
      <c r="B82" s="130" t="e">
        <f ca="1">_xll.DBGET(#REF!,#REF!,#REF!,#REF!,#REF!,#REF!,$A82,#REF!,#REF!,#REF!,#REF!)</f>
        <v>#NAME?</v>
      </c>
      <c r="C82" s="131" t="e">
        <f ca="1">_xll.DBGET(#REF!,#REF!,#REF!,#REF!,#REF!,#REF!,$A82,#REF!,#REF!,#REF!,#REF!)</f>
        <v>#NAME?</v>
      </c>
    </row>
    <row r="83" spans="1:3" x14ac:dyDescent="0.2">
      <c r="A83" s="77" t="s">
        <v>29</v>
      </c>
      <c r="B83" s="130" t="e">
        <f ca="1">_xll.DBGET(#REF!,#REF!,#REF!,#REF!,#REF!,#REF!,$A83,#REF!,#REF!,#REF!,#REF!)</f>
        <v>#NAME?</v>
      </c>
      <c r="C83" s="131" t="e">
        <f ca="1">_xll.DBGET(#REF!,#REF!,#REF!,#REF!,#REF!,#REF!,$A83,#REF!,#REF!,#REF!,#REF!)</f>
        <v>#NAME?</v>
      </c>
    </row>
    <row r="84" spans="1:3" x14ac:dyDescent="0.2">
      <c r="A84" s="77" t="s">
        <v>30</v>
      </c>
      <c r="B84" s="130" t="e">
        <f ca="1">_xll.DBGET(#REF!,#REF!,#REF!,#REF!,#REF!,#REF!,$A84,#REF!,#REF!,#REF!,#REF!)</f>
        <v>#NAME?</v>
      </c>
      <c r="C84" s="131" t="e">
        <f ca="1">_xll.DBGET(#REF!,#REF!,#REF!,#REF!,#REF!,#REF!,$A84,#REF!,#REF!,#REF!,#REF!)</f>
        <v>#NAME?</v>
      </c>
    </row>
    <row r="85" spans="1:3" hidden="1" outlineLevel="1" x14ac:dyDescent="0.2">
      <c r="A85" s="77" t="s">
        <v>57</v>
      </c>
      <c r="B85" s="130" t="e">
        <f ca="1">_xll.DBGET(#REF!,#REF!,#REF!,#REF!,#REF!,#REF!,$A85,#REF!,#REF!,#REF!,#REF!)</f>
        <v>#NAME?</v>
      </c>
      <c r="C85" s="131" t="e">
        <f ca="1">_xll.DBGET(#REF!,#REF!,#REF!,#REF!,#REF!,#REF!,$A85,#REF!,#REF!,#REF!,#REF!)</f>
        <v>#NAME?</v>
      </c>
    </row>
    <row r="86" spans="1:3" collapsed="1" x14ac:dyDescent="0.2">
      <c r="A86" s="77" t="s">
        <v>31</v>
      </c>
      <c r="B86" s="130" t="e">
        <f ca="1">_xll.DBGET(#REF!,#REF!,#REF!,#REF!,#REF!,#REF!,$A86,#REF!,#REF!,#REF!,#REF!)</f>
        <v>#NAME?</v>
      </c>
      <c r="C86" s="131" t="e">
        <f ca="1">_xll.DBGET(#REF!,#REF!,#REF!,#REF!,#REF!,#REF!,$A86,#REF!,#REF!,#REF!,#REF!)</f>
        <v>#NAME?</v>
      </c>
    </row>
    <row r="87" spans="1:3" x14ac:dyDescent="0.2">
      <c r="A87" s="77" t="s">
        <v>32</v>
      </c>
      <c r="B87" s="130" t="e">
        <f ca="1">_xll.DBGET(#REF!,#REF!,#REF!,#REF!,#REF!,#REF!,$A87,#REF!,#REF!,#REF!,#REF!)</f>
        <v>#NAME?</v>
      </c>
      <c r="C87" s="131" t="e">
        <f ca="1">_xll.DBGET(#REF!,#REF!,#REF!,#REF!,#REF!,#REF!,$A87,#REF!,#REF!,#REF!,#REF!)</f>
        <v>#NAME?</v>
      </c>
    </row>
    <row r="88" spans="1:3" x14ac:dyDescent="0.2">
      <c r="A88" s="77" t="s">
        <v>33</v>
      </c>
      <c r="B88" s="130" t="e">
        <f ca="1">_xll.DBGET(#REF!,#REF!,#REF!,#REF!,#REF!,#REF!,$A88,#REF!,#REF!,#REF!,#REF!)</f>
        <v>#NAME?</v>
      </c>
      <c r="C88" s="131" t="e">
        <f ca="1">_xll.DBGET(#REF!,#REF!,#REF!,#REF!,#REF!,#REF!,$A88,#REF!,#REF!,#REF!,#REF!)</f>
        <v>#NAME?</v>
      </c>
    </row>
    <row r="89" spans="1:3" x14ac:dyDescent="0.2">
      <c r="A89" s="77" t="s">
        <v>34</v>
      </c>
      <c r="B89" s="130" t="e">
        <f ca="1">_xll.DBGET(#REF!,#REF!,#REF!,#REF!,#REF!,#REF!,$A89,#REF!,#REF!,#REF!,#REF!)</f>
        <v>#NAME?</v>
      </c>
      <c r="C89" s="131" t="e">
        <f ca="1">_xll.DBGET(#REF!,#REF!,#REF!,#REF!,#REF!,#REF!,$A89,#REF!,#REF!,#REF!,#REF!)</f>
        <v>#NAME?</v>
      </c>
    </row>
    <row r="90" spans="1:3" hidden="1" outlineLevel="1" x14ac:dyDescent="0.2">
      <c r="A90" s="77" t="s">
        <v>58</v>
      </c>
      <c r="B90" s="130" t="e">
        <f ca="1">_xll.DBGET(#REF!,#REF!,#REF!,#REF!,#REF!,#REF!,$A90,#REF!,#REF!,#REF!,#REF!)</f>
        <v>#NAME?</v>
      </c>
      <c r="C90" s="131" t="e">
        <f ca="1">_xll.DBGET(#REF!,#REF!,#REF!,#REF!,#REF!,#REF!,$A90,#REF!,#REF!,#REF!,#REF!)</f>
        <v>#NAME?</v>
      </c>
    </row>
    <row r="91" spans="1:3" collapsed="1" x14ac:dyDescent="0.2">
      <c r="A91" s="77" t="s">
        <v>35</v>
      </c>
      <c r="B91" s="130" t="e">
        <f ca="1">_xll.DBGET(#REF!,#REF!,#REF!,#REF!,#REF!,#REF!,$A91,#REF!,#REF!,#REF!,#REF!)</f>
        <v>#NAME?</v>
      </c>
      <c r="C91" s="131" t="e">
        <f ca="1">_xll.DBGET(#REF!,#REF!,#REF!,#REF!,#REF!,#REF!,$A91,#REF!,#REF!,#REF!,#REF!)</f>
        <v>#NAME?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IbpWorksheetKeyString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  <pageSetUpPr fitToPage="1"/>
  </sheetPr>
  <dimension ref="A1:AP31"/>
  <sheetViews>
    <sheetView zoomScaleNormal="100" workbookViewId="0">
      <selection activeCell="AB30" sqref="AB30"/>
    </sheetView>
  </sheetViews>
  <sheetFormatPr baseColWidth="10" defaultColWidth="9.1640625" defaultRowHeight="15" x14ac:dyDescent="0.2"/>
  <cols>
    <col min="1" max="1" width="10.33203125" style="22" customWidth="1"/>
    <col min="2" max="13" width="13.5" style="22" customWidth="1"/>
    <col min="14" max="14" width="14.33203125" style="22" bestFit="1" customWidth="1"/>
    <col min="15" max="15" width="10.33203125" style="22" customWidth="1"/>
    <col min="16" max="27" width="13.5" style="22" customWidth="1"/>
    <col min="28" max="28" width="14.33203125" style="22" bestFit="1" customWidth="1"/>
    <col min="29" max="29" width="10.33203125" style="22" customWidth="1"/>
    <col min="30" max="42" width="13.5" style="22" customWidth="1"/>
    <col min="43" max="16384" width="9.1640625" style="22"/>
  </cols>
  <sheetData>
    <row r="1" spans="1:42" ht="27" x14ac:dyDescent="0.45">
      <c r="A1" s="171" t="s">
        <v>109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 t="str">
        <f>A1</f>
        <v>Two Year Rail Billings Forecast, by Grade - Nutrien</v>
      </c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 t="str">
        <f>A1</f>
        <v>Two Year Rail Billings Forecast, by Grade - Nutrien</v>
      </c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</row>
    <row r="2" spans="1:42" s="8" customFormat="1" ht="21.75" customHeight="1" x14ac:dyDescent="0.35">
      <c r="A2" s="114"/>
      <c r="B2" s="181" t="s">
        <v>107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14"/>
      <c r="P2" s="181" t="s">
        <v>108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14"/>
      <c r="AD2" s="181" t="s">
        <v>130</v>
      </c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</row>
    <row r="3" spans="1:42" ht="34.5" customHeight="1" x14ac:dyDescent="0.2">
      <c r="A3" s="110"/>
      <c r="B3" s="115">
        <v>43831</v>
      </c>
      <c r="C3" s="115">
        <v>43862</v>
      </c>
      <c r="D3" s="115">
        <v>43891</v>
      </c>
      <c r="E3" s="115">
        <v>43922</v>
      </c>
      <c r="F3" s="115">
        <v>43952</v>
      </c>
      <c r="G3" s="115">
        <v>43983</v>
      </c>
      <c r="H3" s="115">
        <v>44013</v>
      </c>
      <c r="I3" s="115">
        <v>44044</v>
      </c>
      <c r="J3" s="115">
        <v>44075</v>
      </c>
      <c r="K3" s="115">
        <v>44105</v>
      </c>
      <c r="L3" s="115">
        <v>44136</v>
      </c>
      <c r="M3" s="115">
        <v>44166</v>
      </c>
      <c r="N3" s="180" t="s">
        <v>67</v>
      </c>
      <c r="O3" s="110"/>
      <c r="P3" s="115">
        <v>44197</v>
      </c>
      <c r="Q3" s="115">
        <v>44228</v>
      </c>
      <c r="R3" s="115">
        <v>44256</v>
      </c>
      <c r="S3" s="115">
        <v>44287</v>
      </c>
      <c r="T3" s="115">
        <v>44317</v>
      </c>
      <c r="U3" s="115">
        <v>44348</v>
      </c>
      <c r="V3" s="115">
        <v>44378</v>
      </c>
      <c r="W3" s="115">
        <v>44409</v>
      </c>
      <c r="X3" s="115">
        <v>44440</v>
      </c>
      <c r="Y3" s="115">
        <v>44470</v>
      </c>
      <c r="Z3" s="115">
        <v>44501</v>
      </c>
      <c r="AA3" s="115">
        <v>44531</v>
      </c>
      <c r="AB3" s="180" t="s">
        <v>68</v>
      </c>
      <c r="AC3" s="110"/>
      <c r="AD3" s="115">
        <v>44562</v>
      </c>
      <c r="AE3" s="115">
        <v>44593</v>
      </c>
      <c r="AF3" s="115">
        <v>44621</v>
      </c>
      <c r="AG3" s="115">
        <v>44652</v>
      </c>
      <c r="AH3" s="115">
        <v>44682</v>
      </c>
      <c r="AI3" s="115">
        <v>44713</v>
      </c>
      <c r="AJ3" s="115">
        <v>44743</v>
      </c>
      <c r="AK3" s="161">
        <v>44774</v>
      </c>
      <c r="AL3" s="161">
        <v>44805</v>
      </c>
      <c r="AM3" s="161">
        <v>44835</v>
      </c>
      <c r="AN3" s="161">
        <v>44866</v>
      </c>
      <c r="AO3" s="161">
        <v>44896</v>
      </c>
      <c r="AP3" s="180" t="s">
        <v>131</v>
      </c>
    </row>
    <row r="4" spans="1:42" ht="18" x14ac:dyDescent="0.35">
      <c r="A4" s="110"/>
      <c r="B4" s="113" t="s">
        <v>134</v>
      </c>
      <c r="C4" s="113" t="s">
        <v>134</v>
      </c>
      <c r="D4" s="113" t="s">
        <v>134</v>
      </c>
      <c r="E4" s="113" t="s">
        <v>134</v>
      </c>
      <c r="F4" s="113" t="s">
        <v>134</v>
      </c>
      <c r="G4" s="113" t="s">
        <v>134</v>
      </c>
      <c r="H4" s="113" t="s">
        <v>102</v>
      </c>
      <c r="I4" s="113" t="s">
        <v>102</v>
      </c>
      <c r="J4" s="113" t="s">
        <v>102</v>
      </c>
      <c r="K4" s="113" t="s">
        <v>102</v>
      </c>
      <c r="L4" s="113" t="s">
        <v>102</v>
      </c>
      <c r="M4" s="113" t="s">
        <v>102</v>
      </c>
      <c r="N4" s="180"/>
      <c r="O4" s="110"/>
      <c r="P4" s="113" t="s">
        <v>102</v>
      </c>
      <c r="Q4" s="113" t="s">
        <v>102</v>
      </c>
      <c r="R4" s="113" t="s">
        <v>102</v>
      </c>
      <c r="S4" s="113" t="s">
        <v>102</v>
      </c>
      <c r="T4" s="113" t="s">
        <v>102</v>
      </c>
      <c r="U4" s="113" t="s">
        <v>102</v>
      </c>
      <c r="V4" s="113" t="s">
        <v>102</v>
      </c>
      <c r="W4" s="113" t="s">
        <v>102</v>
      </c>
      <c r="X4" s="113" t="s">
        <v>102</v>
      </c>
      <c r="Y4" s="113" t="s">
        <v>102</v>
      </c>
      <c r="Z4" s="113" t="s">
        <v>102</v>
      </c>
      <c r="AA4" s="113" t="s">
        <v>102</v>
      </c>
      <c r="AB4" s="180"/>
      <c r="AC4" s="110"/>
      <c r="AD4" s="113" t="s">
        <v>102</v>
      </c>
      <c r="AE4" s="113" t="s">
        <v>102</v>
      </c>
      <c r="AF4" s="113" t="s">
        <v>102</v>
      </c>
      <c r="AG4" s="113" t="s">
        <v>102</v>
      </c>
      <c r="AH4" s="113" t="s">
        <v>102</v>
      </c>
      <c r="AI4" s="113" t="s">
        <v>102</v>
      </c>
      <c r="AJ4" s="113" t="s">
        <v>102</v>
      </c>
      <c r="AK4" s="162" t="s">
        <v>102</v>
      </c>
      <c r="AL4" s="162" t="s">
        <v>102</v>
      </c>
      <c r="AM4" s="162" t="s">
        <v>102</v>
      </c>
      <c r="AN4" s="162" t="s">
        <v>102</v>
      </c>
      <c r="AO4" s="162" t="s">
        <v>102</v>
      </c>
      <c r="AP4" s="180"/>
    </row>
    <row r="5" spans="1:42" x14ac:dyDescent="0.2">
      <c r="A5" s="11" t="s">
        <v>7</v>
      </c>
      <c r="B5" s="12">
        <f t="shared" ref="B5:M5" si="0">SUM(B6,B13)</f>
        <v>416568.60800000007</v>
      </c>
      <c r="C5" s="12">
        <f t="shared" si="0"/>
        <v>520513.74699999997</v>
      </c>
      <c r="D5" s="12">
        <f t="shared" si="0"/>
        <v>793224.90800000005</v>
      </c>
      <c r="E5" s="12">
        <f t="shared" si="0"/>
        <v>831974.22399999993</v>
      </c>
      <c r="F5" s="12">
        <f t="shared" si="0"/>
        <v>732608.152</v>
      </c>
      <c r="G5" s="12">
        <f t="shared" si="0"/>
        <v>849668.79200000002</v>
      </c>
      <c r="H5" s="12">
        <f t="shared" si="0"/>
        <v>752849.74</v>
      </c>
      <c r="I5" s="12">
        <f t="shared" si="0"/>
        <v>842531</v>
      </c>
      <c r="J5" s="12">
        <f t="shared" si="0"/>
        <v>749000.5</v>
      </c>
      <c r="K5" s="12">
        <f t="shared" si="0"/>
        <v>675681</v>
      </c>
      <c r="L5" s="12">
        <f t="shared" si="0"/>
        <v>443137.5</v>
      </c>
      <c r="M5" s="12">
        <f t="shared" si="0"/>
        <v>370384.5</v>
      </c>
      <c r="N5" s="25">
        <f>SUM(B5:M5)</f>
        <v>7978142.6709999992</v>
      </c>
      <c r="O5" s="11" t="s">
        <v>7</v>
      </c>
      <c r="P5" s="12">
        <f t="shared" ref="P5:AA5" si="1">SUM(P6,P13)</f>
        <v>509058.44990727573</v>
      </c>
      <c r="Q5" s="12">
        <f t="shared" si="1"/>
        <v>631642.83984863781</v>
      </c>
      <c r="R5" s="12">
        <f t="shared" si="1"/>
        <v>778250.71221548389</v>
      </c>
      <c r="S5" s="12">
        <f t="shared" si="1"/>
        <v>747904.87398730195</v>
      </c>
      <c r="T5" s="12">
        <f t="shared" si="1"/>
        <v>774472.83992592129</v>
      </c>
      <c r="U5" s="12">
        <f t="shared" si="1"/>
        <v>741183.85548571707</v>
      </c>
      <c r="V5" s="12">
        <f t="shared" si="1"/>
        <v>871499.9803311876</v>
      </c>
      <c r="W5" s="12">
        <f t="shared" si="1"/>
        <v>747979.47080956097</v>
      </c>
      <c r="X5" s="12">
        <f t="shared" si="1"/>
        <v>718576.52032695699</v>
      </c>
      <c r="Y5" s="12">
        <f t="shared" si="1"/>
        <v>679379.87391710631</v>
      </c>
      <c r="Z5" s="12">
        <f t="shared" si="1"/>
        <v>630718.10029873438</v>
      </c>
      <c r="AA5" s="12">
        <f t="shared" si="1"/>
        <v>529957.09881291259</v>
      </c>
      <c r="AB5" s="25">
        <f t="shared" ref="AB5:AB13" si="2">SUM(P5:AA5)</f>
        <v>8360624.615866797</v>
      </c>
      <c r="AC5" s="11" t="s">
        <v>7</v>
      </c>
      <c r="AD5" s="12">
        <f>SUM(AD6,AD13)</f>
        <v>509058.44990727573</v>
      </c>
      <c r="AE5" s="12">
        <f>SUM(AE6,AE13)</f>
        <v>631642.83984863781</v>
      </c>
      <c r="AF5" s="12">
        <f>SUM(AF6,AF13)</f>
        <v>778250.71221548389</v>
      </c>
      <c r="AG5" s="12">
        <f t="shared" ref="AG5:AO5" si="3">SUM(AG6,AG13)</f>
        <v>747904.87398730195</v>
      </c>
      <c r="AH5" s="12">
        <f t="shared" si="3"/>
        <v>774472.83992592129</v>
      </c>
      <c r="AI5" s="12">
        <f t="shared" si="3"/>
        <v>741183.85548571707</v>
      </c>
      <c r="AJ5" s="12">
        <f t="shared" si="3"/>
        <v>871499.9803311876</v>
      </c>
      <c r="AK5" s="163">
        <f t="shared" si="3"/>
        <v>0</v>
      </c>
      <c r="AL5" s="163">
        <f t="shared" si="3"/>
        <v>0</v>
      </c>
      <c r="AM5" s="163">
        <f t="shared" si="3"/>
        <v>0</v>
      </c>
      <c r="AN5" s="163">
        <f t="shared" si="3"/>
        <v>0</v>
      </c>
      <c r="AO5" s="163">
        <f t="shared" si="3"/>
        <v>0</v>
      </c>
      <c r="AP5" s="25">
        <f>SUM(AD5:AO5)</f>
        <v>5054013.5517015252</v>
      </c>
    </row>
    <row r="6" spans="1:42" x14ac:dyDescent="0.2">
      <c r="A6" s="13" t="s">
        <v>8</v>
      </c>
      <c r="B6" s="14">
        <f>SUM(B7:B12)</f>
        <v>139635.86800000002</v>
      </c>
      <c r="C6" s="14">
        <f t="shared" ref="C6:M6" si="4">SUM(C7:C12)</f>
        <v>256068.11</v>
      </c>
      <c r="D6" s="14">
        <f t="shared" si="4"/>
        <v>307081.35100000002</v>
      </c>
      <c r="E6" s="14">
        <f t="shared" si="4"/>
        <v>296875.30499999999</v>
      </c>
      <c r="F6" s="14">
        <f t="shared" si="4"/>
        <v>251847.44500000001</v>
      </c>
      <c r="G6" s="14">
        <f t="shared" si="4"/>
        <v>295698.799</v>
      </c>
      <c r="H6" s="14">
        <f t="shared" si="4"/>
        <v>311747.83199999999</v>
      </c>
      <c r="I6" s="14">
        <f t="shared" si="4"/>
        <v>333874.5</v>
      </c>
      <c r="J6" s="14">
        <f t="shared" si="4"/>
        <v>360241</v>
      </c>
      <c r="K6" s="14">
        <f t="shared" si="4"/>
        <v>239882</v>
      </c>
      <c r="L6" s="14">
        <f t="shared" si="4"/>
        <v>171774.5</v>
      </c>
      <c r="M6" s="14">
        <f t="shared" si="4"/>
        <v>169487.5</v>
      </c>
      <c r="N6" s="26">
        <f>SUM(B6:M6)</f>
        <v>3134214.21</v>
      </c>
      <c r="O6" s="13" t="s">
        <v>8</v>
      </c>
      <c r="P6" s="14">
        <f>SUM(P7:P12)</f>
        <v>167001.81277552899</v>
      </c>
      <c r="Q6" s="14">
        <f>SUM(Q7:Q12)</f>
        <v>187618.38736585053</v>
      </c>
      <c r="R6" s="14">
        <f>SUM(R7:R12)</f>
        <v>360284.80462052597</v>
      </c>
      <c r="S6" s="14">
        <f t="shared" ref="S6:AA6" si="5">SUM(S7:S12)</f>
        <v>298562.96261165739</v>
      </c>
      <c r="T6" s="14">
        <f t="shared" si="5"/>
        <v>319802.51701690129</v>
      </c>
      <c r="U6" s="14">
        <f t="shared" si="5"/>
        <v>296125.98977572098</v>
      </c>
      <c r="V6" s="14">
        <f t="shared" si="5"/>
        <v>409419.27317653102</v>
      </c>
      <c r="W6" s="14">
        <f t="shared" si="5"/>
        <v>384811.51701690099</v>
      </c>
      <c r="X6" s="14">
        <f t="shared" si="5"/>
        <v>324672.48418482102</v>
      </c>
      <c r="Y6" s="14">
        <f t="shared" si="5"/>
        <v>253006.06049097099</v>
      </c>
      <c r="Z6" s="14">
        <f t="shared" si="5"/>
        <v>308303.52480560401</v>
      </c>
      <c r="AA6" s="14">
        <f t="shared" si="5"/>
        <v>233501.86615898702</v>
      </c>
      <c r="AB6" s="26">
        <f t="shared" si="2"/>
        <v>3543111.2</v>
      </c>
      <c r="AC6" s="13" t="s">
        <v>8</v>
      </c>
      <c r="AD6" s="14">
        <f>SUM(AD7:AD12)</f>
        <v>167001.81277552899</v>
      </c>
      <c r="AE6" s="14">
        <f>SUM(AE7:AE12)</f>
        <v>187618.38736585053</v>
      </c>
      <c r="AF6" s="14">
        <f>SUM(AF7:AF12)</f>
        <v>360284.80462052597</v>
      </c>
      <c r="AG6" s="14">
        <f>SUM(AG7:AG12)</f>
        <v>298562.96261165739</v>
      </c>
      <c r="AH6" s="14">
        <f>SUM(AH7:AH12)</f>
        <v>319802.51701690129</v>
      </c>
      <c r="AI6" s="14">
        <f t="shared" ref="AI6:AO6" si="6">SUM(AI7:AI12)</f>
        <v>296125.98977572098</v>
      </c>
      <c r="AJ6" s="14">
        <f t="shared" si="6"/>
        <v>409419.27317653102</v>
      </c>
      <c r="AK6" s="164">
        <f t="shared" si="6"/>
        <v>0</v>
      </c>
      <c r="AL6" s="164">
        <f t="shared" si="6"/>
        <v>0</v>
      </c>
      <c r="AM6" s="164">
        <f t="shared" si="6"/>
        <v>0</v>
      </c>
      <c r="AN6" s="164">
        <f t="shared" si="6"/>
        <v>0</v>
      </c>
      <c r="AO6" s="164">
        <f t="shared" si="6"/>
        <v>0</v>
      </c>
      <c r="AP6" s="26">
        <f t="shared" ref="AP6:AP21" si="7">SUM(AD6:AO6)</f>
        <v>2038815.7473427162</v>
      </c>
    </row>
    <row r="7" spans="1:42" x14ac:dyDescent="0.2">
      <c r="A7" s="74" t="s">
        <v>21</v>
      </c>
      <c r="B7" s="75">
        <v>0</v>
      </c>
      <c r="C7" s="75">
        <v>0</v>
      </c>
      <c r="D7" s="75">
        <v>0</v>
      </c>
      <c r="E7" s="75">
        <v>0</v>
      </c>
      <c r="F7" s="75">
        <v>20066.749</v>
      </c>
      <c r="G7" s="75">
        <v>30528.97</v>
      </c>
      <c r="H7" s="75">
        <v>40661.786</v>
      </c>
      <c r="I7" s="75">
        <v>10350</v>
      </c>
      <c r="J7" s="75">
        <v>8487</v>
      </c>
      <c r="K7" s="75">
        <v>0</v>
      </c>
      <c r="L7" s="75">
        <v>0</v>
      </c>
      <c r="M7" s="75">
        <v>0</v>
      </c>
      <c r="N7" s="82">
        <f>SUM(B7:M7)</f>
        <v>110094.505</v>
      </c>
      <c r="O7" s="74" t="s">
        <v>21</v>
      </c>
      <c r="P7" s="75">
        <v>11168.5</v>
      </c>
      <c r="Q7" s="75">
        <v>20741.5</v>
      </c>
      <c r="R7" s="75">
        <v>6382</v>
      </c>
      <c r="S7" s="75">
        <v>33505.5</v>
      </c>
      <c r="T7" s="75">
        <v>9573</v>
      </c>
      <c r="U7" s="75">
        <v>0</v>
      </c>
      <c r="V7" s="75">
        <v>0</v>
      </c>
      <c r="W7" s="75">
        <v>6382</v>
      </c>
      <c r="X7" s="75">
        <v>27123.5</v>
      </c>
      <c r="Y7" s="75">
        <v>0</v>
      </c>
      <c r="Z7" s="75">
        <v>47865</v>
      </c>
      <c r="AA7" s="75">
        <v>0</v>
      </c>
      <c r="AB7" s="82">
        <f t="shared" si="2"/>
        <v>162741</v>
      </c>
      <c r="AC7" s="74" t="s">
        <v>21</v>
      </c>
      <c r="AD7" s="75">
        <v>11168.5</v>
      </c>
      <c r="AE7" s="75">
        <v>20741.5</v>
      </c>
      <c r="AF7" s="75">
        <v>6382</v>
      </c>
      <c r="AG7" s="75">
        <v>33505.5</v>
      </c>
      <c r="AH7" s="75">
        <v>9573</v>
      </c>
      <c r="AI7" s="75">
        <v>0</v>
      </c>
      <c r="AJ7" s="75">
        <v>0</v>
      </c>
      <c r="AK7" s="165">
        <v>0</v>
      </c>
      <c r="AL7" s="165">
        <v>0</v>
      </c>
      <c r="AM7" s="165">
        <v>0</v>
      </c>
      <c r="AN7" s="165">
        <v>0</v>
      </c>
      <c r="AO7" s="165">
        <v>0</v>
      </c>
      <c r="AP7" s="82">
        <f>SUM(AD7:AO7)</f>
        <v>81370.5</v>
      </c>
    </row>
    <row r="8" spans="1:42" x14ac:dyDescent="0.2">
      <c r="A8" s="74" t="s">
        <v>24</v>
      </c>
      <c r="B8" s="75">
        <v>13983.191999999999</v>
      </c>
      <c r="C8" s="75">
        <v>9742.8009999999995</v>
      </c>
      <c r="D8" s="75">
        <v>31838.498</v>
      </c>
      <c r="E8" s="75">
        <v>0</v>
      </c>
      <c r="F8" s="75">
        <v>2801.252</v>
      </c>
      <c r="G8" s="75">
        <v>32762.351000000002</v>
      </c>
      <c r="H8" s="75">
        <v>0</v>
      </c>
      <c r="I8" s="75">
        <v>39531</v>
      </c>
      <c r="J8" s="75">
        <v>13000</v>
      </c>
      <c r="K8" s="75">
        <v>33327</v>
      </c>
      <c r="L8" s="75">
        <v>8000</v>
      </c>
      <c r="M8" s="75">
        <v>0</v>
      </c>
      <c r="N8" s="82">
        <f>SUM(B8:M8)</f>
        <v>184986.09399999998</v>
      </c>
      <c r="O8" s="74" t="s">
        <v>24</v>
      </c>
      <c r="P8" s="75">
        <v>10000</v>
      </c>
      <c r="Q8" s="75">
        <v>24900</v>
      </c>
      <c r="R8" s="75">
        <v>7000</v>
      </c>
      <c r="S8" s="75">
        <v>6000</v>
      </c>
      <c r="T8" s="75">
        <v>12800</v>
      </c>
      <c r="U8" s="75">
        <v>6000</v>
      </c>
      <c r="V8" s="75">
        <v>0</v>
      </c>
      <c r="W8" s="75">
        <v>24000</v>
      </c>
      <c r="X8" s="75">
        <v>7000</v>
      </c>
      <c r="Y8" s="75">
        <v>0</v>
      </c>
      <c r="Z8" s="75">
        <v>11500</v>
      </c>
      <c r="AA8" s="75">
        <v>12800</v>
      </c>
      <c r="AB8" s="82">
        <f t="shared" si="2"/>
        <v>122000</v>
      </c>
      <c r="AC8" s="74" t="s">
        <v>24</v>
      </c>
      <c r="AD8" s="75">
        <v>10000</v>
      </c>
      <c r="AE8" s="75">
        <v>24900</v>
      </c>
      <c r="AF8" s="75">
        <v>7000</v>
      </c>
      <c r="AG8" s="75">
        <v>6000</v>
      </c>
      <c r="AH8" s="75">
        <v>12800</v>
      </c>
      <c r="AI8" s="75">
        <v>6000</v>
      </c>
      <c r="AJ8" s="75">
        <v>0</v>
      </c>
      <c r="AK8" s="165">
        <v>0</v>
      </c>
      <c r="AL8" s="165">
        <v>0</v>
      </c>
      <c r="AM8" s="165">
        <v>0</v>
      </c>
      <c r="AN8" s="165">
        <v>0</v>
      </c>
      <c r="AO8" s="165">
        <v>0</v>
      </c>
      <c r="AP8" s="82">
        <f>SUM(AD8:AO8)</f>
        <v>66700</v>
      </c>
    </row>
    <row r="9" spans="1:42" x14ac:dyDescent="0.2">
      <c r="A9" s="74" t="s">
        <v>41</v>
      </c>
      <c r="B9" s="75">
        <v>0</v>
      </c>
      <c r="C9" s="75">
        <v>0</v>
      </c>
      <c r="D9" s="75">
        <v>42511.017000000007</v>
      </c>
      <c r="E9" s="75">
        <v>0</v>
      </c>
      <c r="F9" s="75">
        <v>21251.172999999999</v>
      </c>
      <c r="G9" s="75">
        <v>11413.026</v>
      </c>
      <c r="H9" s="75">
        <v>9345.5130000000008</v>
      </c>
      <c r="I9" s="75">
        <v>42436</v>
      </c>
      <c r="J9" s="75">
        <v>-0.5</v>
      </c>
      <c r="K9" s="75">
        <v>21217.5</v>
      </c>
      <c r="L9" s="75">
        <v>0</v>
      </c>
      <c r="M9" s="75">
        <v>0</v>
      </c>
      <c r="N9" s="82">
        <f t="shared" ref="N9:N21" si="8">SUM(B9:M9)</f>
        <v>148173.72899999999</v>
      </c>
      <c r="O9" s="74" t="s">
        <v>41</v>
      </c>
      <c r="P9" s="75">
        <v>21000</v>
      </c>
      <c r="Q9" s="75">
        <v>0</v>
      </c>
      <c r="R9" s="75">
        <v>21000</v>
      </c>
      <c r="S9" s="75">
        <v>0</v>
      </c>
      <c r="T9" s="75">
        <v>21000</v>
      </c>
      <c r="U9" s="75">
        <v>0</v>
      </c>
      <c r="V9" s="75">
        <v>21000</v>
      </c>
      <c r="W9" s="75">
        <v>21000</v>
      </c>
      <c r="X9" s="75">
        <v>21000</v>
      </c>
      <c r="Y9" s="75">
        <v>0</v>
      </c>
      <c r="Z9" s="75">
        <v>21000</v>
      </c>
      <c r="AA9" s="75">
        <v>0</v>
      </c>
      <c r="AB9" s="82">
        <f t="shared" si="2"/>
        <v>147000</v>
      </c>
      <c r="AC9" s="74" t="s">
        <v>41</v>
      </c>
      <c r="AD9" s="75">
        <v>21000</v>
      </c>
      <c r="AE9" s="75">
        <v>0</v>
      </c>
      <c r="AF9" s="75">
        <v>21000</v>
      </c>
      <c r="AG9" s="75">
        <v>0</v>
      </c>
      <c r="AH9" s="75">
        <v>21000</v>
      </c>
      <c r="AI9" s="75">
        <v>0</v>
      </c>
      <c r="AJ9" s="75">
        <v>21000</v>
      </c>
      <c r="AK9" s="165">
        <v>0</v>
      </c>
      <c r="AL9" s="165">
        <v>0</v>
      </c>
      <c r="AM9" s="165">
        <v>0</v>
      </c>
      <c r="AN9" s="165">
        <v>0</v>
      </c>
      <c r="AO9" s="165">
        <v>0</v>
      </c>
      <c r="AP9" s="82">
        <f t="shared" si="7"/>
        <v>84000</v>
      </c>
    </row>
    <row r="10" spans="1:42" x14ac:dyDescent="0.2">
      <c r="A10" s="74" t="s">
        <v>37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35190</v>
      </c>
      <c r="J10" s="75">
        <v>16.5</v>
      </c>
      <c r="K10" s="75">
        <v>33016.5</v>
      </c>
      <c r="L10" s="75">
        <v>16.5</v>
      </c>
      <c r="M10" s="75">
        <v>0</v>
      </c>
      <c r="N10" s="82">
        <f>SUM(B10:M10)</f>
        <v>68239.5</v>
      </c>
      <c r="O10" s="74" t="s">
        <v>37</v>
      </c>
      <c r="P10" s="75">
        <v>0</v>
      </c>
      <c r="Q10" s="75">
        <v>0</v>
      </c>
      <c r="R10" s="75">
        <v>0</v>
      </c>
      <c r="S10" s="75">
        <v>0</v>
      </c>
      <c r="T10" s="75">
        <v>0</v>
      </c>
      <c r="U10" s="75">
        <v>0</v>
      </c>
      <c r="V10" s="75">
        <v>0</v>
      </c>
      <c r="W10" s="75">
        <v>0</v>
      </c>
      <c r="X10" s="75">
        <v>0</v>
      </c>
      <c r="Y10" s="75">
        <v>0</v>
      </c>
      <c r="Z10" s="75">
        <v>0</v>
      </c>
      <c r="AA10" s="75">
        <v>0</v>
      </c>
      <c r="AB10" s="82">
        <f t="shared" si="2"/>
        <v>0</v>
      </c>
      <c r="AC10" s="74" t="s">
        <v>37</v>
      </c>
      <c r="AD10" s="75">
        <v>0</v>
      </c>
      <c r="AE10" s="75">
        <v>0</v>
      </c>
      <c r="AF10" s="75">
        <v>0</v>
      </c>
      <c r="AG10" s="75">
        <v>0</v>
      </c>
      <c r="AH10" s="75">
        <v>0</v>
      </c>
      <c r="AI10" s="75">
        <v>0</v>
      </c>
      <c r="AJ10" s="75">
        <v>0</v>
      </c>
      <c r="AK10" s="165">
        <v>0</v>
      </c>
      <c r="AL10" s="165">
        <v>0</v>
      </c>
      <c r="AM10" s="165">
        <v>0</v>
      </c>
      <c r="AN10" s="165">
        <v>0</v>
      </c>
      <c r="AO10" s="165">
        <v>0</v>
      </c>
      <c r="AP10" s="82">
        <f>SUM(AD10:AO10)</f>
        <v>0</v>
      </c>
    </row>
    <row r="11" spans="1:42" x14ac:dyDescent="0.2">
      <c r="A11" s="74" t="s">
        <v>20</v>
      </c>
      <c r="B11" s="75">
        <v>51673.218000000008</v>
      </c>
      <c r="C11" s="75">
        <v>151147.59299999999</v>
      </c>
      <c r="D11" s="75">
        <v>165613.07100000003</v>
      </c>
      <c r="E11" s="75">
        <v>125368.38900000001</v>
      </c>
      <c r="F11" s="75">
        <v>165727.17199999999</v>
      </c>
      <c r="G11" s="75">
        <v>158861.49599999998</v>
      </c>
      <c r="H11" s="75">
        <v>220260.16999999998</v>
      </c>
      <c r="I11" s="75">
        <v>102350</v>
      </c>
      <c r="J11" s="75">
        <v>274050.5</v>
      </c>
      <c r="K11" s="75">
        <v>84160.5</v>
      </c>
      <c r="L11" s="75">
        <v>54726</v>
      </c>
      <c r="M11" s="75">
        <v>105388.5</v>
      </c>
      <c r="N11" s="82">
        <f>SUM(B11:M11)</f>
        <v>1659326.6089999999</v>
      </c>
      <c r="O11" s="74" t="s">
        <v>20</v>
      </c>
      <c r="P11" s="75">
        <v>62467.912775528996</v>
      </c>
      <c r="Q11" s="75">
        <v>98579.287365850527</v>
      </c>
      <c r="R11" s="75">
        <v>248249.00462052599</v>
      </c>
      <c r="S11" s="75">
        <v>159498.26261165738</v>
      </c>
      <c r="T11" s="75">
        <v>196654.51701690126</v>
      </c>
      <c r="U11" s="75">
        <v>200346.38977572101</v>
      </c>
      <c r="V11" s="75">
        <v>350127.27317653102</v>
      </c>
      <c r="W11" s="75">
        <v>268654.51701690099</v>
      </c>
      <c r="X11" s="75">
        <v>233171.584184821</v>
      </c>
      <c r="Y11" s="75">
        <v>203226.46049097099</v>
      </c>
      <c r="Z11" s="75">
        <v>191561.12480560399</v>
      </c>
      <c r="AA11" s="75">
        <v>162304.26615898701</v>
      </c>
      <c r="AB11" s="82">
        <f t="shared" si="2"/>
        <v>2374840.6</v>
      </c>
      <c r="AC11" s="74" t="s">
        <v>20</v>
      </c>
      <c r="AD11" s="75">
        <v>62467.912775528996</v>
      </c>
      <c r="AE11" s="75">
        <v>98579.287365850527</v>
      </c>
      <c r="AF11" s="75">
        <v>248249.00462052599</v>
      </c>
      <c r="AG11" s="75">
        <v>159498.26261165738</v>
      </c>
      <c r="AH11" s="75">
        <v>196654.51701690126</v>
      </c>
      <c r="AI11" s="75">
        <v>200346.38977572101</v>
      </c>
      <c r="AJ11" s="75">
        <v>350127.27317653102</v>
      </c>
      <c r="AK11" s="165">
        <v>0</v>
      </c>
      <c r="AL11" s="165">
        <v>0</v>
      </c>
      <c r="AM11" s="165">
        <v>0</v>
      </c>
      <c r="AN11" s="165">
        <v>0</v>
      </c>
      <c r="AO11" s="165">
        <v>0</v>
      </c>
      <c r="AP11" s="82">
        <f>SUM(AD11:AO11)</f>
        <v>1315922.6473427161</v>
      </c>
    </row>
    <row r="12" spans="1:42" x14ac:dyDescent="0.2">
      <c r="A12" s="74" t="s">
        <v>40</v>
      </c>
      <c r="B12" s="75">
        <v>73979.457999999999</v>
      </c>
      <c r="C12" s="75">
        <v>95177.716</v>
      </c>
      <c r="D12" s="75">
        <v>67118.764999999985</v>
      </c>
      <c r="E12" s="75">
        <v>171506.916</v>
      </c>
      <c r="F12" s="75">
        <v>42001.099000000002</v>
      </c>
      <c r="G12" s="75">
        <v>62132.955999999998</v>
      </c>
      <c r="H12" s="75">
        <v>41480.362999999998</v>
      </c>
      <c r="I12" s="75">
        <v>104017.5</v>
      </c>
      <c r="J12" s="75">
        <v>64687.5</v>
      </c>
      <c r="K12" s="75">
        <v>68160.5</v>
      </c>
      <c r="L12" s="75">
        <v>109032</v>
      </c>
      <c r="M12" s="75">
        <v>64099</v>
      </c>
      <c r="N12" s="82">
        <f t="shared" si="8"/>
        <v>963393.77299999993</v>
      </c>
      <c r="O12" s="74" t="s">
        <v>40</v>
      </c>
      <c r="P12" s="75">
        <v>62365.4</v>
      </c>
      <c r="Q12" s="75">
        <v>43397.599999999999</v>
      </c>
      <c r="R12" s="75">
        <v>77653.8</v>
      </c>
      <c r="S12" s="75">
        <v>99559.2</v>
      </c>
      <c r="T12" s="75">
        <v>79775</v>
      </c>
      <c r="U12" s="75">
        <v>89779.6</v>
      </c>
      <c r="V12" s="75">
        <v>38292</v>
      </c>
      <c r="W12" s="75">
        <v>64775</v>
      </c>
      <c r="X12" s="75">
        <v>36377.4</v>
      </c>
      <c r="Y12" s="75">
        <v>49779.6</v>
      </c>
      <c r="Z12" s="75">
        <v>36377.4</v>
      </c>
      <c r="AA12" s="75">
        <v>58397.599999999999</v>
      </c>
      <c r="AB12" s="82">
        <f t="shared" si="2"/>
        <v>736529.6</v>
      </c>
      <c r="AC12" s="74" t="s">
        <v>40</v>
      </c>
      <c r="AD12" s="75">
        <v>62365.4</v>
      </c>
      <c r="AE12" s="75">
        <v>43397.599999999999</v>
      </c>
      <c r="AF12" s="75">
        <v>77653.8</v>
      </c>
      <c r="AG12" s="75">
        <v>99559.2</v>
      </c>
      <c r="AH12" s="75">
        <v>79775</v>
      </c>
      <c r="AI12" s="75">
        <v>89779.6</v>
      </c>
      <c r="AJ12" s="75">
        <v>38292</v>
      </c>
      <c r="AK12" s="165">
        <v>0</v>
      </c>
      <c r="AL12" s="165">
        <v>0</v>
      </c>
      <c r="AM12" s="165">
        <v>0</v>
      </c>
      <c r="AN12" s="165">
        <v>0</v>
      </c>
      <c r="AO12" s="165">
        <v>0</v>
      </c>
      <c r="AP12" s="82">
        <f t="shared" si="7"/>
        <v>490822.6</v>
      </c>
    </row>
    <row r="13" spans="1:42" x14ac:dyDescent="0.2">
      <c r="A13" s="13" t="s">
        <v>9</v>
      </c>
      <c r="B13" s="14">
        <f t="shared" ref="B13:M13" si="9">SUM(B14:B21)</f>
        <v>276932.74000000005</v>
      </c>
      <c r="C13" s="14">
        <f t="shared" si="9"/>
        <v>264445.63699999999</v>
      </c>
      <c r="D13" s="14">
        <f t="shared" si="9"/>
        <v>486143.55700000003</v>
      </c>
      <c r="E13" s="14">
        <f t="shared" si="9"/>
        <v>535098.91899999999</v>
      </c>
      <c r="F13" s="14">
        <f t="shared" si="9"/>
        <v>480760.70699999994</v>
      </c>
      <c r="G13" s="14">
        <f t="shared" si="9"/>
        <v>553969.99300000002</v>
      </c>
      <c r="H13" s="14">
        <f t="shared" si="9"/>
        <v>441101.90800000005</v>
      </c>
      <c r="I13" s="14">
        <f t="shared" si="9"/>
        <v>508656.5</v>
      </c>
      <c r="J13" s="14">
        <f t="shared" si="9"/>
        <v>388759.5</v>
      </c>
      <c r="K13" s="14">
        <f t="shared" si="9"/>
        <v>435799</v>
      </c>
      <c r="L13" s="14">
        <f t="shared" si="9"/>
        <v>271363</v>
      </c>
      <c r="M13" s="14">
        <f t="shared" si="9"/>
        <v>200897</v>
      </c>
      <c r="N13" s="26">
        <f t="shared" si="8"/>
        <v>4843928.4610000001</v>
      </c>
      <c r="O13" s="13" t="s">
        <v>9</v>
      </c>
      <c r="P13" s="14">
        <f t="shared" ref="P13:AA13" si="10">SUM(P14:P21)</f>
        <v>342056.63713174674</v>
      </c>
      <c r="Q13" s="14">
        <f t="shared" si="10"/>
        <v>444024.45248278731</v>
      </c>
      <c r="R13" s="14">
        <f t="shared" si="10"/>
        <v>417965.90759495785</v>
      </c>
      <c r="S13" s="14">
        <f t="shared" si="10"/>
        <v>449341.91137564462</v>
      </c>
      <c r="T13" s="14">
        <f t="shared" si="10"/>
        <v>454670.32290902006</v>
      </c>
      <c r="U13" s="14">
        <f t="shared" si="10"/>
        <v>445057.86570999603</v>
      </c>
      <c r="V13" s="14">
        <f t="shared" si="10"/>
        <v>462080.70715465664</v>
      </c>
      <c r="W13" s="14">
        <f t="shared" si="10"/>
        <v>363167.95379266003</v>
      </c>
      <c r="X13" s="14">
        <f t="shared" si="10"/>
        <v>393904.03614213597</v>
      </c>
      <c r="Y13" s="14">
        <f t="shared" si="10"/>
        <v>426373.81342613534</v>
      </c>
      <c r="Z13" s="14">
        <f t="shared" si="10"/>
        <v>322414.57549313037</v>
      </c>
      <c r="AA13" s="14">
        <f t="shared" si="10"/>
        <v>296455.23265392554</v>
      </c>
      <c r="AB13" s="26">
        <f t="shared" si="2"/>
        <v>4817513.4158667959</v>
      </c>
      <c r="AC13" s="13" t="s">
        <v>9</v>
      </c>
      <c r="AD13" s="14">
        <f t="shared" ref="AD13:AJ13" si="11">SUM(AD14:AD21)</f>
        <v>342056.63713174674</v>
      </c>
      <c r="AE13" s="14">
        <f t="shared" si="11"/>
        <v>444024.45248278731</v>
      </c>
      <c r="AF13" s="14">
        <f t="shared" si="11"/>
        <v>417965.90759495785</v>
      </c>
      <c r="AG13" s="14">
        <f t="shared" si="11"/>
        <v>449341.91137564462</v>
      </c>
      <c r="AH13" s="14">
        <f t="shared" si="11"/>
        <v>454670.32290902006</v>
      </c>
      <c r="AI13" s="14">
        <f t="shared" si="11"/>
        <v>445057.86570999603</v>
      </c>
      <c r="AJ13" s="14">
        <f t="shared" si="11"/>
        <v>462080.70715465664</v>
      </c>
      <c r="AK13" s="164">
        <f>SUM(AK14:AK21)</f>
        <v>0</v>
      </c>
      <c r="AL13" s="164">
        <f>SUM(AL14:AL21)</f>
        <v>0</v>
      </c>
      <c r="AM13" s="164">
        <f>SUM(AM14:AM21)</f>
        <v>0</v>
      </c>
      <c r="AN13" s="164">
        <f>SUM(AN14:AN21)</f>
        <v>0</v>
      </c>
      <c r="AO13" s="164">
        <f>SUM(AO14:AO21)</f>
        <v>0</v>
      </c>
      <c r="AP13" s="26">
        <f t="shared" si="7"/>
        <v>3015197.8043588093</v>
      </c>
    </row>
    <row r="14" spans="1:42" x14ac:dyDescent="0.2">
      <c r="A14" s="74" t="s">
        <v>27</v>
      </c>
      <c r="B14" s="75">
        <v>0</v>
      </c>
      <c r="C14" s="75">
        <v>4965.9579999999996</v>
      </c>
      <c r="D14" s="75">
        <v>3459.7370000000001</v>
      </c>
      <c r="E14" s="75">
        <v>0</v>
      </c>
      <c r="F14" s="75">
        <v>0</v>
      </c>
      <c r="G14" s="75">
        <v>4024.2820000000002</v>
      </c>
      <c r="H14" s="75">
        <v>0</v>
      </c>
      <c r="I14" s="75">
        <v>0</v>
      </c>
      <c r="J14" s="75">
        <v>4955.5</v>
      </c>
      <c r="K14" s="75">
        <v>0</v>
      </c>
      <c r="L14" s="75">
        <v>5510</v>
      </c>
      <c r="M14" s="75">
        <v>0</v>
      </c>
      <c r="N14" s="82">
        <f t="shared" si="8"/>
        <v>22915.476999999999</v>
      </c>
      <c r="O14" s="74" t="s">
        <v>27</v>
      </c>
      <c r="P14" s="75">
        <v>0</v>
      </c>
      <c r="Q14" s="75">
        <v>5000</v>
      </c>
      <c r="R14" s="75">
        <v>0</v>
      </c>
      <c r="S14" s="75">
        <v>5000</v>
      </c>
      <c r="T14" s="75">
        <v>0</v>
      </c>
      <c r="U14" s="75">
        <v>5000</v>
      </c>
      <c r="V14" s="75">
        <v>0</v>
      </c>
      <c r="W14" s="75">
        <v>5500</v>
      </c>
      <c r="X14" s="75">
        <v>0</v>
      </c>
      <c r="Y14" s="75">
        <v>0</v>
      </c>
      <c r="Z14" s="75">
        <v>8000</v>
      </c>
      <c r="AA14" s="75">
        <v>0</v>
      </c>
      <c r="AB14" s="82">
        <v>25500</v>
      </c>
      <c r="AC14" s="74" t="s">
        <v>27</v>
      </c>
      <c r="AD14" s="75">
        <v>0</v>
      </c>
      <c r="AE14" s="75">
        <v>5000</v>
      </c>
      <c r="AF14" s="75">
        <v>0</v>
      </c>
      <c r="AG14" s="75">
        <v>5000</v>
      </c>
      <c r="AH14" s="75">
        <v>0</v>
      </c>
      <c r="AI14" s="75">
        <v>5000</v>
      </c>
      <c r="AJ14" s="75">
        <v>0</v>
      </c>
      <c r="AK14" s="165">
        <v>0</v>
      </c>
      <c r="AL14" s="165">
        <v>0</v>
      </c>
      <c r="AM14" s="165">
        <v>0</v>
      </c>
      <c r="AN14" s="165">
        <v>0</v>
      </c>
      <c r="AO14" s="165">
        <v>0</v>
      </c>
      <c r="AP14" s="82">
        <f t="shared" si="7"/>
        <v>15000</v>
      </c>
    </row>
    <row r="15" spans="1:42" x14ac:dyDescent="0.2">
      <c r="A15" s="74" t="s">
        <v>29</v>
      </c>
      <c r="B15" s="75">
        <v>163211.27900000001</v>
      </c>
      <c r="C15" s="75">
        <v>164563.37</v>
      </c>
      <c r="D15" s="75">
        <v>254909.97900000002</v>
      </c>
      <c r="E15" s="75">
        <v>303980.13999999996</v>
      </c>
      <c r="F15" s="75">
        <v>225465.49</v>
      </c>
      <c r="G15" s="75">
        <v>282238.78800000006</v>
      </c>
      <c r="H15" s="75">
        <v>292933.96000000002</v>
      </c>
      <c r="I15" s="75">
        <v>310143.5</v>
      </c>
      <c r="J15" s="75">
        <v>251184.5</v>
      </c>
      <c r="K15" s="75">
        <v>257506</v>
      </c>
      <c r="L15" s="75">
        <v>122751.5</v>
      </c>
      <c r="M15" s="75">
        <v>47976.5</v>
      </c>
      <c r="N15" s="82">
        <f t="shared" si="8"/>
        <v>2676865.0060000001</v>
      </c>
      <c r="O15" s="74" t="s">
        <v>29</v>
      </c>
      <c r="P15" s="75">
        <v>147149.0141559694</v>
      </c>
      <c r="Q15" s="75">
        <v>221134.615696894</v>
      </c>
      <c r="R15" s="75">
        <v>207055.11367282353</v>
      </c>
      <c r="S15" s="75">
        <v>256781.68127389692</v>
      </c>
      <c r="T15" s="75">
        <v>308688.22105943004</v>
      </c>
      <c r="U15" s="75">
        <v>310670.78620936198</v>
      </c>
      <c r="V15" s="75">
        <v>265648.44920149364</v>
      </c>
      <c r="W15" s="75">
        <v>215389.21435058801</v>
      </c>
      <c r="X15" s="75">
        <v>184929.57371918199</v>
      </c>
      <c r="Y15" s="75">
        <v>170018.04918956899</v>
      </c>
      <c r="Z15" s="75">
        <v>133999.088275683</v>
      </c>
      <c r="AA15" s="75">
        <v>123595.1580443662</v>
      </c>
      <c r="AB15" s="82">
        <v>2272758.9648492574</v>
      </c>
      <c r="AC15" s="74" t="s">
        <v>29</v>
      </c>
      <c r="AD15" s="75">
        <v>147149.0141559694</v>
      </c>
      <c r="AE15" s="75">
        <v>221134.615696894</v>
      </c>
      <c r="AF15" s="75">
        <v>207055.11367282353</v>
      </c>
      <c r="AG15" s="75">
        <v>256781.68127389692</v>
      </c>
      <c r="AH15" s="75">
        <v>308688.22105943004</v>
      </c>
      <c r="AI15" s="75">
        <v>310670.78620936198</v>
      </c>
      <c r="AJ15" s="75">
        <v>265648.44920149364</v>
      </c>
      <c r="AK15" s="165">
        <v>0</v>
      </c>
      <c r="AL15" s="165">
        <v>0</v>
      </c>
      <c r="AM15" s="165">
        <v>0</v>
      </c>
      <c r="AN15" s="165">
        <v>0</v>
      </c>
      <c r="AO15" s="165">
        <v>0</v>
      </c>
      <c r="AP15" s="82">
        <f t="shared" si="7"/>
        <v>1717127.8812698694</v>
      </c>
    </row>
    <row r="16" spans="1:42" x14ac:dyDescent="0.2">
      <c r="A16" s="74" t="s">
        <v>35</v>
      </c>
      <c r="B16" s="75">
        <v>0</v>
      </c>
      <c r="C16" s="75">
        <v>0</v>
      </c>
      <c r="D16" s="75">
        <v>0</v>
      </c>
      <c r="E16" s="75">
        <v>36</v>
      </c>
      <c r="F16" s="75">
        <v>0</v>
      </c>
      <c r="G16" s="75">
        <v>36</v>
      </c>
      <c r="H16" s="75">
        <v>72</v>
      </c>
      <c r="I16" s="75">
        <v>0</v>
      </c>
      <c r="J16" s="75">
        <v>36</v>
      </c>
      <c r="K16" s="75">
        <v>0</v>
      </c>
      <c r="L16" s="75">
        <v>0</v>
      </c>
      <c r="M16" s="75">
        <v>36</v>
      </c>
      <c r="N16" s="82">
        <f t="shared" si="8"/>
        <v>216</v>
      </c>
      <c r="O16" s="74" t="s">
        <v>35</v>
      </c>
      <c r="P16" s="75">
        <v>0</v>
      </c>
      <c r="Q16" s="75">
        <v>0</v>
      </c>
      <c r="R16" s="75">
        <v>36</v>
      </c>
      <c r="S16" s="75">
        <v>0</v>
      </c>
      <c r="T16" s="75">
        <v>0</v>
      </c>
      <c r="U16" s="75">
        <v>36</v>
      </c>
      <c r="V16" s="75">
        <v>0</v>
      </c>
      <c r="W16" s="75">
        <v>0</v>
      </c>
      <c r="X16" s="75">
        <v>36</v>
      </c>
      <c r="Y16" s="75">
        <v>0</v>
      </c>
      <c r="Z16" s="75">
        <v>0</v>
      </c>
      <c r="AA16" s="75">
        <v>36</v>
      </c>
      <c r="AB16" s="82">
        <v>144</v>
      </c>
      <c r="AC16" s="74" t="s">
        <v>35</v>
      </c>
      <c r="AD16" s="75">
        <v>0</v>
      </c>
      <c r="AE16" s="75">
        <v>0</v>
      </c>
      <c r="AF16" s="75">
        <v>36</v>
      </c>
      <c r="AG16" s="75">
        <v>0</v>
      </c>
      <c r="AH16" s="75">
        <v>0</v>
      </c>
      <c r="AI16" s="75">
        <v>36</v>
      </c>
      <c r="AJ16" s="75">
        <v>0</v>
      </c>
      <c r="AK16" s="165">
        <v>0</v>
      </c>
      <c r="AL16" s="165">
        <v>0</v>
      </c>
      <c r="AM16" s="165">
        <v>0</v>
      </c>
      <c r="AN16" s="165">
        <v>0</v>
      </c>
      <c r="AO16" s="165">
        <v>0</v>
      </c>
      <c r="AP16" s="82">
        <f t="shared" si="7"/>
        <v>72</v>
      </c>
    </row>
    <row r="17" spans="1:42" x14ac:dyDescent="0.2">
      <c r="A17" s="74" t="s">
        <v>33</v>
      </c>
      <c r="B17" s="75">
        <v>14562.477999999999</v>
      </c>
      <c r="C17" s="75">
        <v>19140.883000000002</v>
      </c>
      <c r="D17" s="75">
        <v>22586.215</v>
      </c>
      <c r="E17" s="75">
        <v>36119.077000000005</v>
      </c>
      <c r="F17" s="75">
        <v>40590.413</v>
      </c>
      <c r="G17" s="75">
        <v>43188.218000000001</v>
      </c>
      <c r="H17" s="75">
        <v>35906.038</v>
      </c>
      <c r="I17" s="75">
        <v>10350</v>
      </c>
      <c r="J17" s="75">
        <v>25668</v>
      </c>
      <c r="K17" s="75">
        <v>14142</v>
      </c>
      <c r="L17" s="75">
        <v>9642</v>
      </c>
      <c r="M17" s="75">
        <v>33342</v>
      </c>
      <c r="N17" s="82">
        <f t="shared" si="8"/>
        <v>305237.32199999999</v>
      </c>
      <c r="O17" s="74" t="s">
        <v>33</v>
      </c>
      <c r="P17" s="75">
        <v>20000</v>
      </c>
      <c r="Q17" s="75">
        <v>35300</v>
      </c>
      <c r="R17" s="75">
        <v>30500</v>
      </c>
      <c r="S17" s="75">
        <v>36000</v>
      </c>
      <c r="T17" s="75">
        <v>18600</v>
      </c>
      <c r="U17" s="75">
        <v>10000</v>
      </c>
      <c r="V17" s="75">
        <v>20000</v>
      </c>
      <c r="W17" s="75">
        <v>27700</v>
      </c>
      <c r="X17" s="75">
        <v>38000</v>
      </c>
      <c r="Y17" s="75">
        <v>21000</v>
      </c>
      <c r="Z17" s="75">
        <v>30500</v>
      </c>
      <c r="AA17" s="75">
        <v>19200</v>
      </c>
      <c r="AB17" s="82">
        <v>296800</v>
      </c>
      <c r="AC17" s="74" t="s">
        <v>33</v>
      </c>
      <c r="AD17" s="75">
        <v>20000</v>
      </c>
      <c r="AE17" s="75">
        <v>35300</v>
      </c>
      <c r="AF17" s="75">
        <v>30500</v>
      </c>
      <c r="AG17" s="75">
        <v>36000</v>
      </c>
      <c r="AH17" s="75">
        <v>18600</v>
      </c>
      <c r="AI17" s="75">
        <v>10000</v>
      </c>
      <c r="AJ17" s="75">
        <v>20000</v>
      </c>
      <c r="AK17" s="165">
        <v>0</v>
      </c>
      <c r="AL17" s="165">
        <v>0</v>
      </c>
      <c r="AM17" s="165">
        <v>0</v>
      </c>
      <c r="AN17" s="165">
        <v>0</v>
      </c>
      <c r="AO17" s="165">
        <v>0</v>
      </c>
      <c r="AP17" s="82">
        <f t="shared" si="7"/>
        <v>170400</v>
      </c>
    </row>
    <row r="18" spans="1:42" x14ac:dyDescent="0.2">
      <c r="A18" s="74" t="s">
        <v>31</v>
      </c>
      <c r="B18" s="75">
        <v>22934.787</v>
      </c>
      <c r="C18" s="75">
        <v>17645.205999999998</v>
      </c>
      <c r="D18" s="75">
        <v>28845.774999999998</v>
      </c>
      <c r="E18" s="75">
        <v>24800.032999999999</v>
      </c>
      <c r="F18" s="75">
        <v>29053.535000000003</v>
      </c>
      <c r="G18" s="75">
        <v>34036.922000000006</v>
      </c>
      <c r="H18" s="75">
        <v>15045.065000000001</v>
      </c>
      <c r="I18" s="75">
        <v>50508</v>
      </c>
      <c r="J18" s="75">
        <v>9418.5</v>
      </c>
      <c r="K18" s="75">
        <v>33120</v>
      </c>
      <c r="L18" s="75">
        <v>0</v>
      </c>
      <c r="M18" s="75">
        <v>12937.5</v>
      </c>
      <c r="N18" s="82">
        <f t="shared" si="8"/>
        <v>278345.32299999997</v>
      </c>
      <c r="O18" s="74" t="s">
        <v>31</v>
      </c>
      <c r="P18" s="75">
        <v>30000</v>
      </c>
      <c r="Q18" s="75">
        <v>28300</v>
      </c>
      <c r="R18" s="75">
        <v>23700</v>
      </c>
      <c r="S18" s="75">
        <v>30000</v>
      </c>
      <c r="T18" s="75">
        <v>35500</v>
      </c>
      <c r="U18" s="75">
        <v>20000</v>
      </c>
      <c r="V18" s="75">
        <v>20000</v>
      </c>
      <c r="W18" s="75">
        <v>19200</v>
      </c>
      <c r="X18" s="75">
        <v>10000</v>
      </c>
      <c r="Y18" s="75">
        <v>31000</v>
      </c>
      <c r="Z18" s="75">
        <v>0</v>
      </c>
      <c r="AA18" s="75">
        <v>35500</v>
      </c>
      <c r="AB18" s="82">
        <v>283200</v>
      </c>
      <c r="AC18" s="74" t="s">
        <v>31</v>
      </c>
      <c r="AD18" s="75">
        <v>30000</v>
      </c>
      <c r="AE18" s="75">
        <v>28300</v>
      </c>
      <c r="AF18" s="75">
        <v>23700</v>
      </c>
      <c r="AG18" s="75">
        <v>30000</v>
      </c>
      <c r="AH18" s="75">
        <v>35500</v>
      </c>
      <c r="AI18" s="75">
        <v>20000</v>
      </c>
      <c r="AJ18" s="75">
        <v>20000</v>
      </c>
      <c r="AK18" s="165">
        <v>0</v>
      </c>
      <c r="AL18" s="165">
        <v>0</v>
      </c>
      <c r="AM18" s="165">
        <v>0</v>
      </c>
      <c r="AN18" s="165">
        <v>0</v>
      </c>
      <c r="AO18" s="165">
        <v>0</v>
      </c>
      <c r="AP18" s="82">
        <f t="shared" si="7"/>
        <v>187500</v>
      </c>
    </row>
    <row r="19" spans="1:42" x14ac:dyDescent="0.2">
      <c r="A19" s="74" t="s">
        <v>28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82">
        <f>SUM(B19:M19)</f>
        <v>0</v>
      </c>
      <c r="O19" s="74" t="s">
        <v>28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82">
        <v>0</v>
      </c>
      <c r="AC19" s="74" t="s">
        <v>28</v>
      </c>
      <c r="AD19" s="75">
        <v>0</v>
      </c>
      <c r="AE19" s="75">
        <v>0</v>
      </c>
      <c r="AF19" s="75">
        <v>0</v>
      </c>
      <c r="AG19" s="75">
        <v>0</v>
      </c>
      <c r="AH19" s="75">
        <v>0</v>
      </c>
      <c r="AI19" s="75">
        <v>0</v>
      </c>
      <c r="AJ19" s="75">
        <v>0</v>
      </c>
      <c r="AK19" s="165">
        <v>0</v>
      </c>
      <c r="AL19" s="165">
        <v>0</v>
      </c>
      <c r="AM19" s="165">
        <v>0</v>
      </c>
      <c r="AN19" s="165">
        <v>0</v>
      </c>
      <c r="AO19" s="165">
        <v>0</v>
      </c>
      <c r="AP19" s="82">
        <f>SUM(AD19:AO19)</f>
        <v>0</v>
      </c>
    </row>
    <row r="20" spans="1:42" x14ac:dyDescent="0.2">
      <c r="A20" s="74" t="s">
        <v>56</v>
      </c>
      <c r="B20" s="75">
        <v>9208.4670000000006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82">
        <f t="shared" si="8"/>
        <v>9208.4670000000006</v>
      </c>
      <c r="O20" s="74" t="s">
        <v>56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5">
        <v>0</v>
      </c>
      <c r="X20" s="75">
        <v>0</v>
      </c>
      <c r="Y20" s="75">
        <v>0</v>
      </c>
      <c r="Z20" s="75">
        <v>0</v>
      </c>
      <c r="AA20" s="75">
        <v>0</v>
      </c>
      <c r="AB20" s="82">
        <v>0</v>
      </c>
      <c r="AC20" s="74" t="s">
        <v>56</v>
      </c>
      <c r="AD20" s="75">
        <v>0</v>
      </c>
      <c r="AE20" s="75">
        <v>0</v>
      </c>
      <c r="AF20" s="75">
        <v>0</v>
      </c>
      <c r="AG20" s="75">
        <v>0</v>
      </c>
      <c r="AH20" s="75">
        <v>0</v>
      </c>
      <c r="AI20" s="75">
        <v>0</v>
      </c>
      <c r="AJ20" s="75">
        <v>0</v>
      </c>
      <c r="AK20" s="165">
        <v>0</v>
      </c>
      <c r="AL20" s="165">
        <v>0</v>
      </c>
      <c r="AM20" s="165">
        <v>0</v>
      </c>
      <c r="AN20" s="165">
        <v>0</v>
      </c>
      <c r="AO20" s="165">
        <v>0</v>
      </c>
      <c r="AP20" s="82">
        <f t="shared" si="7"/>
        <v>0</v>
      </c>
    </row>
    <row r="21" spans="1:42" x14ac:dyDescent="0.2">
      <c r="A21" s="74" t="s">
        <v>25</v>
      </c>
      <c r="B21" s="75">
        <v>67015.729000000007</v>
      </c>
      <c r="C21" s="75">
        <v>58130.22</v>
      </c>
      <c r="D21" s="75">
        <v>176341.851</v>
      </c>
      <c r="E21" s="75">
        <v>170163.66899999999</v>
      </c>
      <c r="F21" s="75">
        <v>185651.26899999997</v>
      </c>
      <c r="G21" s="75">
        <v>190445.783</v>
      </c>
      <c r="H21" s="75">
        <v>97144.845000000001</v>
      </c>
      <c r="I21" s="75">
        <v>137655</v>
      </c>
      <c r="J21" s="75">
        <v>97497</v>
      </c>
      <c r="K21" s="75">
        <v>131031</v>
      </c>
      <c r="L21" s="75">
        <v>133459.5</v>
      </c>
      <c r="M21" s="75">
        <v>106605</v>
      </c>
      <c r="N21" s="82">
        <f t="shared" si="8"/>
        <v>1551140.8659999999</v>
      </c>
      <c r="O21" s="74" t="s">
        <v>25</v>
      </c>
      <c r="P21" s="75">
        <v>144907.62297577734</v>
      </c>
      <c r="Q21" s="75">
        <v>154289.83678589333</v>
      </c>
      <c r="R21" s="75">
        <v>156674.79392213433</v>
      </c>
      <c r="S21" s="75">
        <v>121560.2301017477</v>
      </c>
      <c r="T21" s="75">
        <v>91882.101849590006</v>
      </c>
      <c r="U21" s="75">
        <v>99351.079500634034</v>
      </c>
      <c r="V21" s="75">
        <v>156432.257953163</v>
      </c>
      <c r="W21" s="75">
        <v>95378.739442071994</v>
      </c>
      <c r="X21" s="75">
        <v>160938.46242295401</v>
      </c>
      <c r="Y21" s="75">
        <v>204355.76423656635</v>
      </c>
      <c r="Z21" s="75">
        <v>149915.48721744734</v>
      </c>
      <c r="AA21" s="75">
        <v>118124.07460955932</v>
      </c>
      <c r="AB21" s="82">
        <v>1873810.451017539</v>
      </c>
      <c r="AC21" s="74" t="s">
        <v>25</v>
      </c>
      <c r="AD21" s="75">
        <v>144907.62297577734</v>
      </c>
      <c r="AE21" s="75">
        <v>154289.83678589333</v>
      </c>
      <c r="AF21" s="75">
        <v>156674.79392213433</v>
      </c>
      <c r="AG21" s="75">
        <v>121560.2301017477</v>
      </c>
      <c r="AH21" s="75">
        <v>91882.101849590006</v>
      </c>
      <c r="AI21" s="75">
        <v>99351.079500634034</v>
      </c>
      <c r="AJ21" s="75">
        <v>156432.257953163</v>
      </c>
      <c r="AK21" s="165">
        <v>0</v>
      </c>
      <c r="AL21" s="165">
        <v>0</v>
      </c>
      <c r="AM21" s="165">
        <v>0</v>
      </c>
      <c r="AN21" s="165">
        <v>0</v>
      </c>
      <c r="AO21" s="165">
        <v>0</v>
      </c>
      <c r="AP21" s="82">
        <f t="shared" si="7"/>
        <v>925097.92308893963</v>
      </c>
    </row>
    <row r="23" spans="1:42" x14ac:dyDescent="0.2">
      <c r="D23" s="166">
        <f>SUM(B5:D5)</f>
        <v>1730307.263</v>
      </c>
      <c r="E23" s="155"/>
      <c r="F23" s="155"/>
      <c r="G23" s="166">
        <f>SUM(E5:G5)</f>
        <v>2414251.1680000001</v>
      </c>
      <c r="H23" s="155"/>
      <c r="I23" s="155"/>
      <c r="J23" s="166">
        <f>SUM(H5:J5)</f>
        <v>2344381.2400000002</v>
      </c>
      <c r="K23" s="155"/>
      <c r="L23" s="155"/>
      <c r="M23" s="166">
        <f>SUM(K5:M5)</f>
        <v>1489203</v>
      </c>
      <c r="N23" s="166">
        <f>SUM(D23:M23)</f>
        <v>7978142.6710000001</v>
      </c>
      <c r="R23" s="166">
        <f>SUM(P5:R5)</f>
        <v>1918952.0019713973</v>
      </c>
      <c r="U23" s="166">
        <f>SUM(S5:U5)</f>
        <v>2263561.5693989405</v>
      </c>
      <c r="X23" s="166">
        <f>SUM(V5:X5)</f>
        <v>2338055.9714677054</v>
      </c>
      <c r="AA23" s="166">
        <f>SUM(Y5:AA5)</f>
        <v>1840055.0730287533</v>
      </c>
      <c r="AB23" s="166">
        <f>SUM(R23:AA23)</f>
        <v>8360624.615866797</v>
      </c>
      <c r="AF23" s="166">
        <f>SUM(AD5:AF5)</f>
        <v>1918952.0019713973</v>
      </c>
      <c r="AI23" s="166">
        <f>SUM(AG5:AI5)</f>
        <v>2263561.5693989405</v>
      </c>
    </row>
    <row r="24" spans="1:42" x14ac:dyDescent="0.2">
      <c r="N24" s="170">
        <v>0.63819999999999999</v>
      </c>
      <c r="AB24" s="168">
        <v>0.63819999999999999</v>
      </c>
    </row>
    <row r="25" spans="1:42" x14ac:dyDescent="0.2">
      <c r="A25" s="155" t="s">
        <v>149</v>
      </c>
      <c r="B25" s="166">
        <f>+B15+B20+B21</f>
        <v>239435.47500000003</v>
      </c>
      <c r="C25" s="166">
        <f t="shared" ref="C25:M25" si="12">+C15+C20+C21</f>
        <v>222693.59</v>
      </c>
      <c r="D25" s="166">
        <f t="shared" si="12"/>
        <v>431251.83</v>
      </c>
      <c r="E25" s="166">
        <f t="shared" si="12"/>
        <v>474143.80899999995</v>
      </c>
      <c r="F25" s="166">
        <f t="shared" si="12"/>
        <v>411116.75899999996</v>
      </c>
      <c r="G25" s="166">
        <f t="shared" si="12"/>
        <v>472684.57100000005</v>
      </c>
      <c r="H25" s="166">
        <f t="shared" si="12"/>
        <v>390078.80500000005</v>
      </c>
      <c r="I25" s="166">
        <f t="shared" si="12"/>
        <v>447798.5</v>
      </c>
      <c r="J25" s="166">
        <f t="shared" si="12"/>
        <v>348681.5</v>
      </c>
      <c r="K25" s="166">
        <f t="shared" si="12"/>
        <v>388537</v>
      </c>
      <c r="L25" s="166">
        <f t="shared" si="12"/>
        <v>256211</v>
      </c>
      <c r="M25" s="166">
        <f t="shared" si="12"/>
        <v>154581.5</v>
      </c>
      <c r="N25" s="166">
        <f>+N23/N24</f>
        <v>12501007.005640864</v>
      </c>
      <c r="O25" s="22" t="s">
        <v>149</v>
      </c>
      <c r="P25" s="166">
        <f>+P15+P20+P21</f>
        <v>292056.63713174674</v>
      </c>
      <c r="Q25" s="166">
        <f t="shared" ref="Q25:AA25" si="13">+Q15+Q20+Q21</f>
        <v>375424.45248278731</v>
      </c>
      <c r="R25" s="166">
        <f t="shared" si="13"/>
        <v>363729.90759495785</v>
      </c>
      <c r="S25" s="166">
        <f t="shared" si="13"/>
        <v>378341.91137564462</v>
      </c>
      <c r="T25" s="166">
        <f t="shared" si="13"/>
        <v>400570.32290902006</v>
      </c>
      <c r="U25" s="166">
        <f t="shared" si="13"/>
        <v>410021.86570999603</v>
      </c>
      <c r="V25" s="166">
        <f t="shared" si="13"/>
        <v>422080.70715465664</v>
      </c>
      <c r="W25" s="166">
        <f t="shared" si="13"/>
        <v>310767.95379266003</v>
      </c>
      <c r="X25" s="166">
        <f t="shared" si="13"/>
        <v>345868.03614213597</v>
      </c>
      <c r="Y25" s="166">
        <f t="shared" si="13"/>
        <v>374373.81342613534</v>
      </c>
      <c r="Z25" s="166">
        <f t="shared" si="13"/>
        <v>283914.57549313037</v>
      </c>
      <c r="AA25" s="166">
        <f t="shared" si="13"/>
        <v>241719.23265392552</v>
      </c>
      <c r="AB25" s="167">
        <f>+AB23/AB24</f>
        <v>13100320.614018798</v>
      </c>
    </row>
    <row r="26" spans="1:42" x14ac:dyDescent="0.2">
      <c r="A26" s="155" t="s">
        <v>150</v>
      </c>
      <c r="B26" s="166">
        <f>+B7+B11+B12</f>
        <v>125652.67600000001</v>
      </c>
      <c r="C26" s="166">
        <f t="shared" ref="C26:M26" si="14">+C7+C11+C12</f>
        <v>246325.30900000001</v>
      </c>
      <c r="D26" s="166">
        <f t="shared" si="14"/>
        <v>232731.83600000001</v>
      </c>
      <c r="E26" s="166">
        <f t="shared" si="14"/>
        <v>296875.30499999999</v>
      </c>
      <c r="F26" s="166">
        <f t="shared" si="14"/>
        <v>227795.02000000002</v>
      </c>
      <c r="G26" s="166">
        <f t="shared" si="14"/>
        <v>251523.42199999999</v>
      </c>
      <c r="H26" s="166">
        <f t="shared" si="14"/>
        <v>302402.31899999996</v>
      </c>
      <c r="I26" s="166">
        <f t="shared" si="14"/>
        <v>216717.5</v>
      </c>
      <c r="J26" s="166">
        <f t="shared" si="14"/>
        <v>347225</v>
      </c>
      <c r="K26" s="166">
        <f t="shared" si="14"/>
        <v>152321</v>
      </c>
      <c r="L26" s="166">
        <f t="shared" si="14"/>
        <v>163758</v>
      </c>
      <c r="M26" s="166">
        <f t="shared" si="14"/>
        <v>169487.5</v>
      </c>
      <c r="N26" s="155"/>
      <c r="O26" s="22" t="s">
        <v>150</v>
      </c>
      <c r="P26" s="166">
        <f>+P7+P11+P12</f>
        <v>136001.81277552899</v>
      </c>
      <c r="Q26" s="166">
        <f t="shared" ref="Q26:AA26" si="15">+Q7+Q11+Q12</f>
        <v>162718.38736585053</v>
      </c>
      <c r="R26" s="166">
        <f t="shared" si="15"/>
        <v>332284.80462052597</v>
      </c>
      <c r="S26" s="166">
        <f t="shared" si="15"/>
        <v>292562.96261165739</v>
      </c>
      <c r="T26" s="166">
        <f t="shared" si="15"/>
        <v>286002.51701690129</v>
      </c>
      <c r="U26" s="166">
        <f t="shared" si="15"/>
        <v>290125.98977572098</v>
      </c>
      <c r="V26" s="166">
        <f t="shared" si="15"/>
        <v>388419.27317653102</v>
      </c>
      <c r="W26" s="166">
        <f t="shared" si="15"/>
        <v>339811.51701690099</v>
      </c>
      <c r="X26" s="166">
        <f t="shared" si="15"/>
        <v>296672.48418482102</v>
      </c>
      <c r="Y26" s="166">
        <f t="shared" si="15"/>
        <v>253006.06049097099</v>
      </c>
      <c r="Z26" s="166">
        <f t="shared" si="15"/>
        <v>275803.52480560401</v>
      </c>
      <c r="AA26" s="166">
        <f t="shared" si="15"/>
        <v>220701.86615898702</v>
      </c>
    </row>
    <row r="27" spans="1:42" x14ac:dyDescent="0.2">
      <c r="A27" s="155" t="s">
        <v>151</v>
      </c>
      <c r="B27" s="166">
        <f>+B8+B9</f>
        <v>13983.191999999999</v>
      </c>
      <c r="C27" s="166">
        <f t="shared" ref="C27:M27" si="16">+C8+C9</f>
        <v>9742.8009999999995</v>
      </c>
      <c r="D27" s="166">
        <f t="shared" si="16"/>
        <v>74349.515000000014</v>
      </c>
      <c r="E27" s="166">
        <f t="shared" si="16"/>
        <v>0</v>
      </c>
      <c r="F27" s="166">
        <f t="shared" si="16"/>
        <v>24052.424999999999</v>
      </c>
      <c r="G27" s="166">
        <f t="shared" si="16"/>
        <v>44175.377</v>
      </c>
      <c r="H27" s="166">
        <f t="shared" si="16"/>
        <v>9345.5130000000008</v>
      </c>
      <c r="I27" s="166">
        <f t="shared" si="16"/>
        <v>81967</v>
      </c>
      <c r="J27" s="166">
        <f t="shared" si="16"/>
        <v>12999.5</v>
      </c>
      <c r="K27" s="166">
        <f t="shared" si="16"/>
        <v>54544.5</v>
      </c>
      <c r="L27" s="166">
        <f t="shared" si="16"/>
        <v>8000</v>
      </c>
      <c r="M27" s="166">
        <f t="shared" si="16"/>
        <v>0</v>
      </c>
      <c r="N27" s="155"/>
      <c r="O27" s="22" t="s">
        <v>151</v>
      </c>
      <c r="P27" s="166">
        <f>+P8+P9</f>
        <v>31000</v>
      </c>
      <c r="Q27" s="166">
        <f t="shared" ref="Q27:AA27" si="17">+Q8+Q9</f>
        <v>24900</v>
      </c>
      <c r="R27" s="166">
        <f t="shared" si="17"/>
        <v>28000</v>
      </c>
      <c r="S27" s="166">
        <f t="shared" si="17"/>
        <v>6000</v>
      </c>
      <c r="T27" s="166">
        <f t="shared" si="17"/>
        <v>33800</v>
      </c>
      <c r="U27" s="166">
        <f t="shared" si="17"/>
        <v>6000</v>
      </c>
      <c r="V27" s="166">
        <f t="shared" si="17"/>
        <v>21000</v>
      </c>
      <c r="W27" s="166">
        <f t="shared" si="17"/>
        <v>45000</v>
      </c>
      <c r="X27" s="166">
        <f t="shared" si="17"/>
        <v>28000</v>
      </c>
      <c r="Y27" s="166">
        <f t="shared" si="17"/>
        <v>0</v>
      </c>
      <c r="Z27" s="166">
        <f t="shared" si="17"/>
        <v>32500</v>
      </c>
      <c r="AA27" s="166">
        <f t="shared" si="17"/>
        <v>12800</v>
      </c>
    </row>
    <row r="28" spans="1:42" x14ac:dyDescent="0.2">
      <c r="A28" s="155"/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</row>
    <row r="29" spans="1:42" x14ac:dyDescent="0.2">
      <c r="A29" s="155" t="s">
        <v>149</v>
      </c>
      <c r="B29" s="155"/>
      <c r="C29" s="155"/>
      <c r="D29" s="166">
        <f>SUM(B25:D25)</f>
        <v>893380.89500000002</v>
      </c>
      <c r="E29" s="155"/>
      <c r="F29" s="155"/>
      <c r="G29" s="166">
        <f>SUM(E25:G25)</f>
        <v>1357945.139</v>
      </c>
      <c r="H29" s="155"/>
      <c r="I29" s="155"/>
      <c r="J29" s="166">
        <f>SUM(H25:J25)</f>
        <v>1186558.8050000002</v>
      </c>
      <c r="K29" s="155"/>
      <c r="L29" s="155"/>
      <c r="M29" s="166">
        <f>SUM(K25:M25)</f>
        <v>799329.5</v>
      </c>
      <c r="N29" s="169">
        <f>SUM(B29:M29)</f>
        <v>4237214.3389999997</v>
      </c>
      <c r="O29" s="155" t="s">
        <v>149</v>
      </c>
      <c r="R29" s="166">
        <f>SUM(P25:R25)</f>
        <v>1031210.9972094919</v>
      </c>
      <c r="U29" s="166">
        <f>SUM(S25:U25)</f>
        <v>1188934.0999946608</v>
      </c>
      <c r="X29" s="166">
        <f>SUM(V25:X25)</f>
        <v>1078716.6970894528</v>
      </c>
      <c r="AA29" s="166">
        <f>SUM(Y25:AA25)</f>
        <v>900007.62157319125</v>
      </c>
      <c r="AB29" s="169">
        <f>SUM(P29:AA29)</f>
        <v>4198869.4158667969</v>
      </c>
    </row>
    <row r="30" spans="1:42" x14ac:dyDescent="0.2">
      <c r="A30" s="155" t="s">
        <v>150</v>
      </c>
      <c r="B30" s="155"/>
      <c r="C30" s="155"/>
      <c r="D30" s="166">
        <f t="shared" ref="D30:D31" si="18">SUM(B26:D26)</f>
        <v>604709.821</v>
      </c>
      <c r="E30" s="155"/>
      <c r="F30" s="155"/>
      <c r="G30" s="166">
        <f t="shared" ref="G30:G31" si="19">SUM(E26:G26)</f>
        <v>776193.74699999997</v>
      </c>
      <c r="H30" s="155"/>
      <c r="I30" s="155"/>
      <c r="J30" s="166">
        <f t="shared" ref="J30:J31" si="20">SUM(H26:J26)</f>
        <v>866344.8189999999</v>
      </c>
      <c r="K30" s="155"/>
      <c r="L30" s="155"/>
      <c r="M30" s="166">
        <f t="shared" ref="M30:M31" si="21">SUM(K26:M26)</f>
        <v>485566.5</v>
      </c>
      <c r="N30" s="169">
        <f t="shared" ref="N30:N31" si="22">SUM(B30:M30)</f>
        <v>2732814.8870000001</v>
      </c>
      <c r="O30" s="155" t="s">
        <v>150</v>
      </c>
      <c r="R30" s="166">
        <f t="shared" ref="R30:R31" si="23">SUM(P26:R26)</f>
        <v>631005.00476190541</v>
      </c>
      <c r="U30" s="166">
        <f t="shared" ref="U30:U31" si="24">SUM(S26:U26)</f>
        <v>868691.46940427972</v>
      </c>
      <c r="X30" s="166">
        <f t="shared" ref="X30:X31" si="25">SUM(V26:X26)</f>
        <v>1024903.274378253</v>
      </c>
      <c r="AA30" s="166">
        <f t="shared" ref="AA30:AA31" si="26">SUM(Y26:AA26)</f>
        <v>749511.45145556203</v>
      </c>
      <c r="AB30" s="169">
        <f t="shared" ref="AB30:AB31" si="27">SUM(P30:AA30)</f>
        <v>3274111.2</v>
      </c>
    </row>
    <row r="31" spans="1:42" x14ac:dyDescent="0.2">
      <c r="A31" s="155" t="s">
        <v>151</v>
      </c>
      <c r="B31" s="155"/>
      <c r="C31" s="155"/>
      <c r="D31" s="166">
        <f t="shared" si="18"/>
        <v>98075.508000000016</v>
      </c>
      <c r="E31" s="155"/>
      <c r="F31" s="155"/>
      <c r="G31" s="166">
        <f t="shared" si="19"/>
        <v>68227.801999999996</v>
      </c>
      <c r="H31" s="155"/>
      <c r="I31" s="155"/>
      <c r="J31" s="166">
        <f t="shared" si="20"/>
        <v>104312.01300000001</v>
      </c>
      <c r="K31" s="155"/>
      <c r="L31" s="155"/>
      <c r="M31" s="166">
        <f t="shared" si="21"/>
        <v>62544.5</v>
      </c>
      <c r="N31" s="169">
        <f t="shared" si="22"/>
        <v>333159.82299999997</v>
      </c>
      <c r="O31" s="155" t="s">
        <v>151</v>
      </c>
      <c r="R31" s="166">
        <f t="shared" si="23"/>
        <v>83900</v>
      </c>
      <c r="U31" s="166">
        <f t="shared" si="24"/>
        <v>45800</v>
      </c>
      <c r="X31" s="166">
        <f t="shared" si="25"/>
        <v>94000</v>
      </c>
      <c r="AA31" s="166">
        <f t="shared" si="26"/>
        <v>45300</v>
      </c>
      <c r="AB31" s="169">
        <f t="shared" si="27"/>
        <v>269000</v>
      </c>
    </row>
  </sheetData>
  <mergeCells count="9">
    <mergeCell ref="N3:N4"/>
    <mergeCell ref="AP3:AP4"/>
    <mergeCell ref="AB3:AB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35B1CB-4D62-4DEB-BDB8-820A3D4003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http://schemas.microsoft.com/office/2006/documentManagement/types"/>
    <ds:schemaRef ds:uri="2b0687b9-64c9-4187-a173-a9a026029f2d"/>
    <ds:schemaRef ds:uri="http://schemas.microsoft.com/office/2006/metadata/properties"/>
    <ds:schemaRef ds:uri="http://www.w3.org/XML/1998/namespace"/>
    <ds:schemaRef ds:uri="3a50a144-d77b-4747-b2dc-a6f6391df5a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</vt:lpstr>
      <vt:lpstr>Country</vt:lpstr>
      <vt:lpstr>Grade</vt:lpstr>
      <vt:lpstr>Region (2 yr)</vt:lpstr>
      <vt:lpstr>Country (2 yr)</vt:lpstr>
      <vt:lpstr>Grade (2 yr)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Meesam Ali</cp:lastModifiedBy>
  <cp:lastPrinted>2020-08-06T15:33:55Z</cp:lastPrinted>
  <dcterms:created xsi:type="dcterms:W3CDTF">2018-09-24T16:54:01Z</dcterms:created>
  <dcterms:modified xsi:type="dcterms:W3CDTF">2022-06-28T16:29:36Z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