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1/"/>
    </mc:Choice>
  </mc:AlternateContent>
  <xr:revisionPtr revIDLastSave="8" documentId="8_{688EFAB9-9F5F-49E2-B9DC-70F4B338A811}" xr6:coauthVersionLast="47" xr6:coauthVersionMax="47" xr10:uidLastSave="{B625D058-955F-4295-BA5A-E2FDB030143D}"/>
  <bookViews>
    <workbookView xWindow="-110" yWindow="-110" windowWidth="19420" windowHeight="10420" tabRatio="959" firstSheet="1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Country!$A$1:$Y$12</definedName>
    <definedName name="_xlnm.Print_Area" localSheetId="5">'Country (2 yr)'!$A$1:$U$25</definedName>
    <definedName name="_xlnm.Print_Area" localSheetId="3">Grade!$A$1:$W$24</definedName>
    <definedName name="_xlnm.Print_Area" localSheetId="1">Region!$A$1:$Y$37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1" i="15" l="1"/>
  <c r="N21" i="15"/>
  <c r="AP20" i="15"/>
  <c r="N20" i="15"/>
  <c r="AP19" i="15"/>
  <c r="N19" i="15"/>
  <c r="AP18" i="15"/>
  <c r="N18" i="15"/>
  <c r="AP17" i="15"/>
  <c r="N17" i="15"/>
  <c r="AP16" i="15"/>
  <c r="N16" i="15"/>
  <c r="AP15" i="15"/>
  <c r="N15" i="15"/>
  <c r="AP14" i="15"/>
  <c r="N14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P12" i="15"/>
  <c r="AB12" i="15"/>
  <c r="N12" i="15"/>
  <c r="AP11" i="15"/>
  <c r="AB11" i="15"/>
  <c r="N11" i="15"/>
  <c r="AP10" i="15"/>
  <c r="AB10" i="15"/>
  <c r="N10" i="15"/>
  <c r="AP9" i="15"/>
  <c r="AB9" i="15"/>
  <c r="N9" i="15"/>
  <c r="AP8" i="15"/>
  <c r="AB8" i="15"/>
  <c r="N8" i="15"/>
  <c r="AP7" i="15"/>
  <c r="AB7" i="15"/>
  <c r="N7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A6" i="15"/>
  <c r="Z6" i="15"/>
  <c r="Y6" i="15"/>
  <c r="X6" i="15"/>
  <c r="W6" i="15"/>
  <c r="V6" i="15"/>
  <c r="U6" i="15"/>
  <c r="T6" i="15"/>
  <c r="S6" i="15"/>
  <c r="R6" i="15"/>
  <c r="Q6" i="15"/>
  <c r="P6" i="15"/>
  <c r="M6" i="15"/>
  <c r="L6" i="15"/>
  <c r="K6" i="15"/>
  <c r="J6" i="15"/>
  <c r="I6" i="15"/>
  <c r="H6" i="15"/>
  <c r="G6" i="15"/>
  <c r="F6" i="15"/>
  <c r="E6" i="15"/>
  <c r="D6" i="15"/>
  <c r="C6" i="15"/>
  <c r="B6" i="15"/>
  <c r="R5" i="15"/>
  <c r="AC1" i="15"/>
  <c r="O1" i="15"/>
  <c r="B48" i="55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 s="1"/>
  <c r="G5" i="15"/>
  <c r="Q5" i="15"/>
  <c r="Y5" i="15"/>
  <c r="AI5" i="15"/>
  <c r="H5" i="15"/>
  <c r="Z5" i="15"/>
  <c r="AJ5" i="15"/>
  <c r="C5" i="15"/>
  <c r="K5" i="15"/>
  <c r="U5" i="15"/>
  <c r="AE5" i="15"/>
  <c r="AM5" i="15"/>
  <c r="D5" i="15"/>
  <c r="L5" i="15"/>
  <c r="V5" i="15"/>
  <c r="AF5" i="15"/>
  <c r="AN5" i="15"/>
  <c r="I5" i="15"/>
  <c r="S5" i="15"/>
  <c r="W5" i="15"/>
  <c r="AA5" i="15"/>
  <c r="AK5" i="15"/>
  <c r="B5" i="15"/>
  <c r="F5" i="15"/>
  <c r="J5" i="15"/>
  <c r="T5" i="15"/>
  <c r="AD5" i="15"/>
  <c r="AL5" i="15"/>
  <c r="AB13" i="15"/>
  <c r="AP13" i="15"/>
  <c r="E5" i="15"/>
  <c r="M5" i="15"/>
  <c r="AO5" i="15"/>
  <c r="N6" i="15"/>
  <c r="X5" i="15"/>
  <c r="AH5" i="15"/>
  <c r="N5" i="15"/>
  <c r="N13" i="15"/>
  <c r="AP6" i="15"/>
  <c r="AG5" i="15"/>
  <c r="AP5" i="15"/>
  <c r="AB6" i="15"/>
  <c r="P5" i="15"/>
  <c r="D3" i="57"/>
  <c r="AB5" i="15"/>
  <c r="D4" i="57"/>
  <c r="G4" i="57"/>
  <c r="G3" i="57"/>
  <c r="B14" i="57"/>
  <c r="B10" i="57"/>
  <c r="B19" i="57"/>
  <c r="B22" i="57"/>
  <c r="B23" i="57"/>
  <c r="B13" i="57"/>
  <c r="B38" i="57"/>
  <c r="B18" i="57"/>
  <c r="B20" i="57"/>
  <c r="B16" i="57"/>
  <c r="B35" i="57"/>
  <c r="B31" i="57"/>
  <c r="B41" i="57"/>
  <c r="B45" i="57"/>
  <c r="B34" i="57"/>
  <c r="B29" i="57"/>
  <c r="B17" i="57"/>
  <c r="B33" i="57"/>
  <c r="B24" i="57"/>
  <c r="B40" i="57"/>
  <c r="B12" i="57"/>
  <c r="B15" i="57"/>
  <c r="B25" i="57"/>
  <c r="B39" i="57"/>
  <c r="B28" i="57"/>
  <c r="B32" i="57"/>
  <c r="B9" i="57"/>
  <c r="B30" i="57"/>
  <c r="E4" i="57" l="1"/>
  <c r="E6" i="57"/>
  <c r="E7" i="57"/>
  <c r="E3" i="57"/>
  <c r="E16" i="57"/>
  <c r="E22" i="57"/>
  <c r="E32" i="57"/>
  <c r="E35" i="57"/>
  <c r="E24" i="57"/>
  <c r="E41" i="57"/>
  <c r="E27" i="57"/>
  <c r="E14" i="57"/>
  <c r="E23" i="57"/>
  <c r="E12" i="57"/>
  <c r="E38" i="57"/>
  <c r="E25" i="57"/>
  <c r="E17" i="57"/>
  <c r="E19" i="57"/>
  <c r="E28" i="57"/>
  <c r="E9" i="57"/>
  <c r="E31" i="57"/>
  <c r="E26" i="57"/>
  <c r="E10" i="57"/>
  <c r="E40" i="57"/>
  <c r="E15" i="57"/>
  <c r="E20" i="57"/>
  <c r="E11" i="57"/>
  <c r="E33" i="57"/>
  <c r="E18" i="57"/>
  <c r="E34" i="57"/>
  <c r="E13" i="57"/>
  <c r="E45" i="57"/>
  <c r="E39" i="57"/>
  <c r="E30" i="57"/>
  <c r="E29" i="57"/>
  <c r="D7" i="57"/>
  <c r="D6" i="57"/>
  <c r="N40" i="55"/>
  <c r="C17" i="55"/>
  <c r="I15" i="55"/>
  <c r="C31" i="55"/>
  <c r="R26" i="55"/>
  <c r="D49" i="53"/>
  <c r="S41" i="55"/>
  <c r="C64" i="55"/>
  <c r="E14" i="53"/>
  <c r="F42" i="55"/>
  <c r="F17" i="55"/>
  <c r="F35" i="55"/>
  <c r="H6" i="53"/>
  <c r="J16" i="53"/>
  <c r="B27" i="55"/>
  <c r="D10" i="55"/>
  <c r="C60" i="55"/>
  <c r="I17" i="53"/>
  <c r="F22" i="55"/>
  <c r="P13" i="53"/>
  <c r="N14" i="53"/>
  <c r="C18" i="55"/>
  <c r="B65" i="55"/>
  <c r="M13" i="53"/>
  <c r="D9" i="55"/>
  <c r="E48" i="53"/>
  <c r="D48" i="53"/>
  <c r="C32" i="55"/>
  <c r="S19" i="55"/>
  <c r="F41" i="55"/>
  <c r="H42" i="55"/>
  <c r="N11" i="54"/>
  <c r="R11" i="54"/>
  <c r="B53" i="55"/>
  <c r="K5" i="54"/>
  <c r="U17" i="53"/>
  <c r="D6" i="55"/>
  <c r="D41" i="57"/>
  <c r="C55" i="55"/>
  <c r="D4" i="55"/>
  <c r="B74" i="55"/>
  <c r="S28" i="55"/>
  <c r="B86" i="55"/>
  <c r="J5" i="53"/>
  <c r="R6" i="53"/>
  <c r="B60" i="55"/>
  <c r="N16" i="53"/>
  <c r="I9" i="55"/>
  <c r="I39" i="55"/>
  <c r="T19" i="53"/>
  <c r="D13" i="57"/>
  <c r="B55" i="55"/>
  <c r="H9" i="54"/>
  <c r="D7" i="55"/>
  <c r="F10" i="54"/>
  <c r="F11" i="54"/>
  <c r="G5" i="53"/>
  <c r="J6" i="53"/>
  <c r="B67" i="55"/>
  <c r="D15" i="53"/>
  <c r="D12" i="57"/>
  <c r="D11" i="54"/>
  <c r="J31" i="55"/>
  <c r="U5" i="54"/>
  <c r="D9" i="54"/>
  <c r="J5" i="54"/>
  <c r="N6" i="54"/>
  <c r="D19" i="55"/>
  <c r="J4" i="53"/>
  <c r="D20" i="55"/>
  <c r="P7" i="54"/>
  <c r="M14" i="53"/>
  <c r="F4" i="53"/>
  <c r="H29" i="55"/>
  <c r="T6" i="53"/>
  <c r="F5" i="55"/>
  <c r="F18" i="53"/>
  <c r="E36" i="55"/>
  <c r="T13" i="53"/>
  <c r="J7" i="54"/>
  <c r="B62" i="55"/>
  <c r="J5" i="55"/>
  <c r="F40" i="55"/>
  <c r="K26" i="55"/>
  <c r="D33" i="57"/>
  <c r="J44" i="55"/>
  <c r="C83" i="55"/>
  <c r="G12" i="55"/>
  <c r="D19" i="54"/>
  <c r="C34" i="55"/>
  <c r="N34" i="55"/>
  <c r="H10" i="55"/>
  <c r="L38" i="55"/>
  <c r="G19" i="55"/>
  <c r="H37" i="55"/>
  <c r="K17" i="53"/>
  <c r="R36" i="55"/>
  <c r="D11" i="55"/>
  <c r="S23" i="55"/>
  <c r="U9" i="54"/>
  <c r="C59" i="55"/>
  <c r="H17" i="53"/>
  <c r="L15" i="53"/>
  <c r="E45" i="55"/>
  <c r="N12" i="55"/>
  <c r="B79" i="55"/>
  <c r="D4" i="53"/>
  <c r="D47" i="53"/>
  <c r="L43" i="55"/>
  <c r="L7" i="53"/>
  <c r="D30" i="55"/>
  <c r="H14" i="53"/>
  <c r="R5" i="54"/>
  <c r="K22" i="55"/>
  <c r="P19" i="53"/>
  <c r="C78" i="55"/>
  <c r="I26" i="55"/>
  <c r="P17" i="53"/>
  <c r="K17" i="55"/>
  <c r="C33" i="55"/>
  <c r="N11" i="53"/>
  <c r="G6" i="53"/>
  <c r="P38" i="55"/>
  <c r="N35" i="55"/>
  <c r="K37" i="55"/>
  <c r="R28" i="55"/>
  <c r="D22" i="54"/>
  <c r="T16" i="53"/>
  <c r="G6" i="55"/>
  <c r="C87" i="55"/>
  <c r="G10" i="55"/>
  <c r="G17" i="53"/>
  <c r="P10" i="55"/>
  <c r="U12" i="53"/>
  <c r="G27" i="55"/>
  <c r="P4" i="55"/>
  <c r="E52" i="53"/>
  <c r="H21" i="55"/>
  <c r="E18" i="53"/>
  <c r="P12" i="55"/>
  <c r="I13" i="55"/>
  <c r="C19" i="55"/>
  <c r="K15" i="55"/>
  <c r="R9" i="53"/>
  <c r="G8" i="53"/>
  <c r="C91" i="55"/>
  <c r="R45" i="55"/>
  <c r="B7" i="55"/>
  <c r="K25" i="55"/>
  <c r="G11" i="55"/>
  <c r="I30" i="55"/>
  <c r="G10" i="53"/>
  <c r="J30" i="55"/>
  <c r="R5" i="53"/>
  <c r="C29" i="55"/>
  <c r="B13" i="55"/>
  <c r="F14" i="55"/>
  <c r="D18" i="54"/>
  <c r="L9" i="53"/>
  <c r="P16" i="55"/>
  <c r="D20" i="57"/>
  <c r="J11" i="54"/>
  <c r="D22" i="57"/>
  <c r="B81" i="55"/>
  <c r="J9" i="54"/>
  <c r="K9" i="53"/>
  <c r="U15" i="53"/>
  <c r="H15" i="53"/>
  <c r="L18" i="53"/>
  <c r="L8" i="54"/>
  <c r="R34" i="55"/>
  <c r="E4" i="55"/>
  <c r="L42" i="55"/>
  <c r="I7" i="55"/>
  <c r="B90" i="55"/>
  <c r="G13" i="55"/>
  <c r="F34" i="55"/>
  <c r="B26" i="55"/>
  <c r="R10" i="53"/>
  <c r="J15" i="53"/>
  <c r="B56" i="55"/>
  <c r="G17" i="55"/>
  <c r="I6" i="55"/>
  <c r="K24" i="55"/>
  <c r="P9" i="53"/>
  <c r="G8" i="55"/>
  <c r="F12" i="55"/>
  <c r="R8" i="54"/>
  <c r="C21" i="55"/>
  <c r="I33" i="55"/>
  <c r="B33" i="55"/>
  <c r="D23" i="55"/>
  <c r="M10" i="54"/>
  <c r="G19" i="53"/>
  <c r="E6" i="54"/>
  <c r="H12" i="55"/>
  <c r="N13" i="53"/>
  <c r="L8" i="53"/>
  <c r="S6" i="55"/>
  <c r="B80" i="55"/>
  <c r="I4" i="55"/>
  <c r="E23" i="54"/>
  <c r="N41" i="55"/>
  <c r="U10" i="53"/>
  <c r="B91" i="55"/>
  <c r="J8" i="53"/>
  <c r="L14" i="55"/>
  <c r="D38" i="57"/>
  <c r="D15" i="57"/>
  <c r="D45" i="57"/>
  <c r="R21" i="55"/>
  <c r="P34" i="55"/>
  <c r="K8" i="53"/>
  <c r="J13" i="53"/>
  <c r="H6" i="54"/>
  <c r="H11" i="55"/>
  <c r="I10" i="54"/>
  <c r="R7" i="55"/>
  <c r="C14" i="55"/>
  <c r="N7" i="53"/>
  <c r="C50" i="55"/>
  <c r="I43" i="55"/>
  <c r="L17" i="55"/>
  <c r="S18" i="55"/>
  <c r="T4" i="54"/>
  <c r="R17" i="53"/>
  <c r="S43" i="55"/>
  <c r="K40" i="55"/>
  <c r="J24" i="55"/>
  <c r="L13" i="55"/>
  <c r="R22" i="55"/>
  <c r="E18" i="54"/>
  <c r="S34" i="55"/>
  <c r="F24" i="55"/>
  <c r="J37" i="55"/>
  <c r="D12" i="54"/>
  <c r="N33" i="55"/>
  <c r="U19" i="53"/>
  <c r="D18" i="57"/>
  <c r="B61" i="55"/>
  <c r="H5" i="55"/>
  <c r="G28" i="55"/>
  <c r="E13" i="53"/>
  <c r="J10" i="55"/>
  <c r="D16" i="53"/>
  <c r="B21" i="55"/>
  <c r="P12" i="53"/>
  <c r="C54" i="55"/>
  <c r="L15" i="55"/>
  <c r="D14" i="53"/>
  <c r="B63" i="55"/>
  <c r="S42" i="55"/>
  <c r="K7" i="55"/>
  <c r="S25" i="55"/>
  <c r="I5" i="54"/>
  <c r="M9" i="53"/>
  <c r="D22" i="55"/>
  <c r="H45" i="55"/>
  <c r="R5" i="55"/>
  <c r="R46" i="55"/>
  <c r="F10" i="53"/>
  <c r="C11" i="55"/>
  <c r="I23" i="55"/>
  <c r="L4" i="55"/>
  <c r="C30" i="55"/>
  <c r="B17" i="55"/>
  <c r="N10" i="54"/>
  <c r="S9" i="55"/>
  <c r="H16" i="55"/>
  <c r="I45" i="55"/>
  <c r="L9" i="54"/>
  <c r="E31" i="55"/>
  <c r="L12" i="55"/>
  <c r="E53" i="53"/>
  <c r="E20" i="55"/>
  <c r="F27" i="55"/>
  <c r="L5" i="54"/>
  <c r="C74" i="55"/>
  <c r="D25" i="57"/>
  <c r="D40" i="55"/>
  <c r="B69" i="55"/>
  <c r="N14" i="55"/>
  <c r="F16" i="55"/>
  <c r="G37" i="55"/>
  <c r="U11" i="54"/>
  <c r="E11" i="53"/>
  <c r="C4" i="55"/>
  <c r="S7" i="55"/>
  <c r="C73" i="55"/>
  <c r="G16" i="53"/>
  <c r="L5" i="55"/>
  <c r="H5" i="54"/>
  <c r="D9" i="53"/>
  <c r="P6" i="54"/>
  <c r="R19" i="53"/>
  <c r="P33" i="55"/>
  <c r="J15" i="55"/>
  <c r="E16" i="53"/>
  <c r="D9" i="57"/>
  <c r="D40" i="57"/>
  <c r="C12" i="55"/>
  <c r="D17" i="57"/>
  <c r="J41" i="55"/>
  <c r="B14" i="55"/>
  <c r="C86" i="55"/>
  <c r="N39" i="55"/>
  <c r="D46" i="55"/>
  <c r="M18" i="53"/>
  <c r="K9" i="55"/>
  <c r="E43" i="53"/>
  <c r="K42" i="55"/>
  <c r="L13" i="53"/>
  <c r="R8" i="55"/>
  <c r="E28" i="55"/>
  <c r="C85" i="55"/>
  <c r="G18" i="53"/>
  <c r="H20" i="55"/>
  <c r="K35" i="55"/>
  <c r="U16" i="53"/>
  <c r="F7" i="54"/>
  <c r="P5" i="54"/>
  <c r="D21" i="55"/>
  <c r="B32" i="55"/>
  <c r="H4" i="54"/>
  <c r="S31" i="55"/>
  <c r="E37" i="55"/>
  <c r="G18" i="55"/>
  <c r="R10" i="54"/>
  <c r="I5" i="53"/>
  <c r="U8" i="53"/>
  <c r="D55" i="53"/>
  <c r="K5" i="55"/>
  <c r="E11" i="54"/>
  <c r="E11" i="55"/>
  <c r="E30" i="55"/>
  <c r="C35" i="55"/>
  <c r="R6" i="55"/>
  <c r="J12" i="55"/>
  <c r="C57" i="55"/>
  <c r="E35" i="55"/>
  <c r="B39" i="55"/>
  <c r="P11" i="54"/>
  <c r="S5" i="55"/>
  <c r="K6" i="53"/>
  <c r="C51" i="55"/>
  <c r="H4" i="53"/>
  <c r="H7" i="54"/>
  <c r="G7" i="53"/>
  <c r="D28" i="57"/>
  <c r="G38" i="55"/>
  <c r="I16" i="53"/>
  <c r="E10" i="53"/>
  <c r="U9" i="53"/>
  <c r="N12" i="54"/>
  <c r="E4" i="54"/>
  <c r="H36" i="55"/>
  <c r="I18" i="55"/>
  <c r="C16" i="55"/>
  <c r="B37" i="55"/>
  <c r="D13" i="55"/>
  <c r="B11" i="55"/>
  <c r="C6" i="55"/>
  <c r="I35" i="55"/>
  <c r="K34" i="55"/>
  <c r="D54" i="53"/>
  <c r="S46" i="55"/>
  <c r="E46" i="55"/>
  <c r="F32" i="55"/>
  <c r="I11" i="55"/>
  <c r="K16" i="53"/>
  <c r="M10" i="53"/>
  <c r="H46" i="55"/>
  <c r="D20" i="54"/>
  <c r="N42" i="55"/>
  <c r="H18" i="53"/>
  <c r="G13" i="53"/>
  <c r="F19" i="53"/>
  <c r="G36" i="55"/>
  <c r="N5" i="54"/>
  <c r="G22" i="55"/>
  <c r="P10" i="53"/>
  <c r="E32" i="55"/>
  <c r="G11" i="54"/>
  <c r="L10" i="53"/>
  <c r="K44" i="55"/>
  <c r="M11" i="53"/>
  <c r="I14" i="53"/>
  <c r="D38" i="55"/>
  <c r="I37" i="55"/>
  <c r="D26" i="55"/>
  <c r="I7" i="53"/>
  <c r="N19" i="53"/>
  <c r="F4" i="54"/>
  <c r="E4" i="53"/>
  <c r="D13" i="53"/>
  <c r="K32" i="55"/>
  <c r="K4" i="55"/>
  <c r="E13" i="55"/>
  <c r="D17" i="53"/>
  <c r="H32" i="55"/>
  <c r="E9" i="55"/>
  <c r="E38" i="55"/>
  <c r="G26" i="55"/>
  <c r="R16" i="55"/>
  <c r="N15" i="53"/>
  <c r="H11" i="54"/>
  <c r="C40" i="55"/>
  <c r="P8" i="54"/>
  <c r="R16" i="53"/>
  <c r="E25" i="54"/>
  <c r="R8" i="53"/>
  <c r="C79" i="55"/>
  <c r="K39" i="55"/>
  <c r="D10" i="57"/>
  <c r="T17" i="53"/>
  <c r="U7" i="54"/>
  <c r="G10" i="54"/>
  <c r="D30" i="57"/>
  <c r="L35" i="55"/>
  <c r="I46" i="55"/>
  <c r="T10" i="53"/>
  <c r="S20" i="55"/>
  <c r="L33" i="55"/>
  <c r="L16" i="55"/>
  <c r="D29" i="57"/>
  <c r="S24" i="55"/>
  <c r="U4" i="54"/>
  <c r="L45" i="55"/>
  <c r="B23" i="55"/>
  <c r="C80" i="55"/>
  <c r="D56" i="53"/>
  <c r="H9" i="55"/>
  <c r="P37" i="55"/>
  <c r="S36" i="55"/>
  <c r="P40" i="55"/>
  <c r="H35" i="55"/>
  <c r="H6" i="55"/>
  <c r="D26" i="57"/>
  <c r="H14" i="55"/>
  <c r="C67" i="55"/>
  <c r="U11" i="53"/>
  <c r="C23" i="55"/>
  <c r="B19" i="55"/>
  <c r="T15" i="53"/>
  <c r="D44" i="53"/>
  <c r="T12" i="54"/>
  <c r="R15" i="53"/>
  <c r="H9" i="53"/>
  <c r="S26" i="55"/>
  <c r="S14" i="55"/>
  <c r="L36" i="55"/>
  <c r="E5" i="55"/>
  <c r="E29" i="55"/>
  <c r="R15" i="55"/>
  <c r="F30" i="55"/>
  <c r="I9" i="54"/>
  <c r="D35" i="57"/>
  <c r="C62" i="55"/>
  <c r="E8" i="55"/>
  <c r="J19" i="55"/>
  <c r="H43" i="55"/>
  <c r="B52" i="55"/>
  <c r="F45" i="55"/>
  <c r="F28" i="55"/>
  <c r="U14" i="53"/>
  <c r="S13" i="55"/>
  <c r="C7" i="55"/>
  <c r="R10" i="55"/>
  <c r="E45" i="53"/>
  <c r="T5" i="53"/>
  <c r="N13" i="55"/>
  <c r="K6" i="55"/>
  <c r="I42" i="55"/>
  <c r="B59" i="55"/>
  <c r="K8" i="55"/>
  <c r="M8" i="53"/>
  <c r="I15" i="53"/>
  <c r="G6" i="54"/>
  <c r="B78" i="55"/>
  <c r="D19" i="57"/>
  <c r="J11" i="55"/>
  <c r="K13" i="55"/>
  <c r="F46" i="55"/>
  <c r="F9" i="55"/>
  <c r="S12" i="55"/>
  <c r="I22" i="55"/>
  <c r="G41" i="55"/>
  <c r="F15" i="53"/>
  <c r="C63" i="55"/>
  <c r="S37" i="55"/>
  <c r="G7" i="54"/>
  <c r="J14" i="55"/>
  <c r="E9" i="53"/>
  <c r="P7" i="53"/>
  <c r="E42" i="55"/>
  <c r="E55" i="53"/>
  <c r="D41" i="53"/>
  <c r="T4" i="53"/>
  <c r="F43" i="55"/>
  <c r="B35" i="55"/>
  <c r="I19" i="55"/>
  <c r="L14" i="53"/>
  <c r="C44" i="55"/>
  <c r="J7" i="55"/>
  <c r="R44" i="55"/>
  <c r="K23" i="55"/>
  <c r="E40" i="55"/>
  <c r="D16" i="57"/>
  <c r="J17" i="53"/>
  <c r="D12" i="55"/>
  <c r="U18" i="53"/>
  <c r="S8" i="55"/>
  <c r="J12" i="53"/>
  <c r="H23" i="55"/>
  <c r="H19" i="55"/>
  <c r="E49" i="53"/>
  <c r="R24" i="55"/>
  <c r="B31" i="55"/>
  <c r="G39" i="55"/>
  <c r="E7" i="53"/>
  <c r="I21" i="55"/>
  <c r="R29" i="55"/>
  <c r="D35" i="55"/>
  <c r="E16" i="55"/>
  <c r="J10" i="53"/>
  <c r="H26" i="55"/>
  <c r="H13" i="55"/>
  <c r="P4" i="53"/>
  <c r="N9" i="53"/>
  <c r="K7" i="54"/>
  <c r="D27" i="55"/>
  <c r="K45" i="55"/>
  <c r="B28" i="55"/>
  <c r="P18" i="55"/>
  <c r="G8" i="54"/>
  <c r="B76" i="55"/>
  <c r="K18" i="53"/>
  <c r="J4" i="54"/>
  <c r="E8" i="54"/>
  <c r="I6" i="54"/>
  <c r="E24" i="55"/>
  <c r="F7" i="55"/>
  <c r="K30" i="55"/>
  <c r="E43" i="55"/>
  <c r="N43" i="55"/>
  <c r="E10" i="54"/>
  <c r="I20" i="55"/>
  <c r="B10" i="55"/>
  <c r="N18" i="55"/>
  <c r="I8" i="53"/>
  <c r="L12" i="53"/>
  <c r="D24" i="57"/>
  <c r="L16" i="53"/>
  <c r="H7" i="55"/>
  <c r="T8" i="53"/>
  <c r="B41" i="55"/>
  <c r="E17" i="55"/>
  <c r="K5" i="53"/>
  <c r="G12" i="54"/>
  <c r="M5" i="53"/>
  <c r="H7" i="53"/>
  <c r="C13" i="55"/>
  <c r="D32" i="55"/>
  <c r="T5" i="54"/>
  <c r="M6" i="53"/>
  <c r="K10" i="55"/>
  <c r="D36" i="55"/>
  <c r="C81" i="55"/>
  <c r="C69" i="55"/>
  <c r="H44" i="55"/>
  <c r="L10" i="55"/>
  <c r="F38" i="55"/>
  <c r="H38" i="55"/>
  <c r="P15" i="55"/>
  <c r="E6" i="53"/>
  <c r="C89" i="55"/>
  <c r="C8" i="55"/>
  <c r="K7" i="53"/>
  <c r="J8" i="55"/>
  <c r="S38" i="55"/>
  <c r="K20" i="55"/>
  <c r="H11" i="53"/>
  <c r="F23" i="55"/>
  <c r="B29" i="55"/>
  <c r="F44" i="55"/>
  <c r="B85" i="55"/>
  <c r="M9" i="54"/>
  <c r="E25" i="55"/>
  <c r="B64" i="55"/>
  <c r="B25" i="55"/>
  <c r="K11" i="53"/>
  <c r="I10" i="55"/>
  <c r="P15" i="53"/>
  <c r="G9" i="55"/>
  <c r="H34" i="55"/>
  <c r="I44" i="55"/>
  <c r="J9" i="53"/>
  <c r="J4" i="55"/>
  <c r="H39" i="55"/>
  <c r="E10" i="55"/>
  <c r="M6" i="54"/>
  <c r="H40" i="55"/>
  <c r="J19" i="53"/>
  <c r="C45" i="55"/>
  <c r="B44" i="55"/>
  <c r="J39" i="55"/>
  <c r="K14" i="55"/>
  <c r="E23" i="55"/>
  <c r="R17" i="55"/>
  <c r="D11" i="57"/>
  <c r="N9" i="54"/>
  <c r="H17" i="55"/>
  <c r="D41" i="55"/>
  <c r="L5" i="53"/>
  <c r="D45" i="53"/>
  <c r="C61" i="55"/>
  <c r="J11" i="53"/>
  <c r="G15" i="55"/>
  <c r="I32" i="55"/>
  <c r="F4" i="55"/>
  <c r="L37" i="55"/>
  <c r="E51" i="53"/>
  <c r="B40" i="55"/>
  <c r="E15" i="53"/>
  <c r="N36" i="55"/>
  <c r="E19" i="55"/>
  <c r="M15" i="53"/>
  <c r="H10" i="53"/>
  <c r="G34" i="55"/>
  <c r="D11" i="53"/>
  <c r="E47" i="53"/>
  <c r="E22" i="54"/>
  <c r="T6" i="54"/>
  <c r="S17" i="55"/>
  <c r="T12" i="53"/>
  <c r="N10" i="53"/>
  <c r="J6" i="55"/>
  <c r="I5" i="55"/>
  <c r="J46" i="55"/>
  <c r="K27" i="55"/>
  <c r="M5" i="54"/>
  <c r="E20" i="54"/>
  <c r="E21" i="55"/>
  <c r="D10" i="53"/>
  <c r="P36" i="55"/>
  <c r="H24" i="55"/>
  <c r="D8" i="55"/>
  <c r="F21" i="55"/>
  <c r="D5" i="55"/>
  <c r="F13" i="55"/>
  <c r="I40" i="55"/>
  <c r="L40" i="55"/>
  <c r="R6" i="54"/>
  <c r="E21" i="54"/>
  <c r="T11" i="53"/>
  <c r="B77" i="55"/>
  <c r="G42" i="55"/>
  <c r="M19" i="53"/>
  <c r="S33" i="55"/>
  <c r="S40" i="55"/>
  <c r="H22" i="55"/>
  <c r="E27" i="55"/>
  <c r="J12" i="54"/>
  <c r="D46" i="53"/>
  <c r="R4" i="55"/>
  <c r="D21" i="54"/>
  <c r="F19" i="55"/>
  <c r="F13" i="53"/>
  <c r="M16" i="53"/>
  <c r="C72" i="55"/>
  <c r="C77" i="55"/>
  <c r="J28" i="55"/>
  <c r="B34" i="55"/>
  <c r="K33" i="55"/>
  <c r="B42" i="55"/>
  <c r="F12" i="53"/>
  <c r="C25" i="55"/>
  <c r="K29" i="55"/>
  <c r="G7" i="55"/>
  <c r="E15" i="55"/>
  <c r="I11" i="53"/>
  <c r="S22" i="55"/>
  <c r="B22" i="55"/>
  <c r="G4" i="53"/>
  <c r="C56" i="55"/>
  <c r="M17" i="53"/>
  <c r="F15" i="55"/>
  <c r="N12" i="53"/>
  <c r="G23" i="55"/>
  <c r="M12" i="54"/>
  <c r="G33" i="55"/>
  <c r="F8" i="53"/>
  <c r="G9" i="54"/>
  <c r="R14" i="53"/>
  <c r="J27" i="55"/>
  <c r="L4" i="54"/>
  <c r="I25" i="55"/>
  <c r="K19" i="53"/>
  <c r="J20" i="55"/>
  <c r="S45" i="55"/>
  <c r="P42" i="55"/>
  <c r="N8" i="54"/>
  <c r="G32" i="55"/>
  <c r="C15" i="55"/>
  <c r="K36" i="55"/>
  <c r="F36" i="55"/>
  <c r="N16" i="55"/>
  <c r="N5" i="55"/>
  <c r="P39" i="55"/>
  <c r="B8" i="55"/>
  <c r="E56" i="53"/>
  <c r="R4" i="53"/>
  <c r="D10" i="54"/>
  <c r="T11" i="54"/>
  <c r="R14" i="55"/>
  <c r="R18" i="53"/>
  <c r="K10" i="53"/>
  <c r="N15" i="55"/>
  <c r="G12" i="53"/>
  <c r="H27" i="55"/>
  <c r="J7" i="53"/>
  <c r="G21" i="55"/>
  <c r="D33" i="55"/>
  <c r="F37" i="55"/>
  <c r="J9" i="55"/>
  <c r="P6" i="53"/>
  <c r="D15" i="55"/>
  <c r="S27" i="55"/>
  <c r="B75" i="55"/>
  <c r="I7" i="54"/>
  <c r="C71" i="55"/>
  <c r="D29" i="55"/>
  <c r="H8" i="54"/>
  <c r="I13" i="53"/>
  <c r="E41" i="55"/>
  <c r="B83" i="55"/>
  <c r="R11" i="55"/>
  <c r="T7" i="53"/>
  <c r="E12" i="55"/>
  <c r="M4" i="53"/>
  <c r="N38" i="55"/>
  <c r="C65" i="55"/>
  <c r="E12" i="54"/>
  <c r="R40" i="55"/>
  <c r="C27" i="55"/>
  <c r="J17" i="55"/>
  <c r="F6" i="53"/>
  <c r="B36" i="55"/>
  <c r="E22" i="55"/>
  <c r="K4" i="54"/>
  <c r="I41" i="55"/>
  <c r="S44" i="55"/>
  <c r="G24" i="55"/>
  <c r="D14" i="55"/>
  <c r="N5" i="53"/>
  <c r="N18" i="53"/>
  <c r="B54" i="55"/>
  <c r="B89" i="55"/>
  <c r="R37" i="55"/>
  <c r="N17" i="55"/>
  <c r="C36" i="55"/>
  <c r="U7" i="53"/>
  <c r="C52" i="55"/>
  <c r="J22" i="55"/>
  <c r="C88" i="55"/>
  <c r="F26" i="55"/>
  <c r="L39" i="55"/>
  <c r="C9" i="55"/>
  <c r="C66" i="55"/>
  <c r="G44" i="55"/>
  <c r="B30" i="55"/>
  <c r="J21" i="55"/>
  <c r="G31" i="55"/>
  <c r="F20" i="55"/>
  <c r="D53" i="53"/>
  <c r="N4" i="54"/>
  <c r="K41" i="55"/>
  <c r="J45" i="55"/>
  <c r="R30" i="55"/>
  <c r="I29" i="55"/>
  <c r="D28" i="55"/>
  <c r="B82" i="55"/>
  <c r="N7" i="55"/>
  <c r="H4" i="55"/>
  <c r="D19" i="53"/>
  <c r="B72" i="55"/>
  <c r="C10" i="55"/>
  <c r="N10" i="55"/>
  <c r="U13" i="53"/>
  <c r="C24" i="55"/>
  <c r="S32" i="55"/>
  <c r="G15" i="53"/>
  <c r="E9" i="54"/>
  <c r="B5" i="55"/>
  <c r="T9" i="53"/>
  <c r="N7" i="54"/>
  <c r="G9" i="53"/>
  <c r="F16" i="53"/>
  <c r="C90" i="55"/>
  <c r="P7" i="55"/>
  <c r="H41" i="55"/>
  <c r="R41" i="55"/>
  <c r="M12" i="53"/>
  <c r="I18" i="53"/>
  <c r="D18" i="55"/>
  <c r="B51" i="55"/>
  <c r="G40" i="55"/>
  <c r="G45" i="55"/>
  <c r="D42" i="53"/>
  <c r="L18" i="55"/>
  <c r="D24" i="55"/>
  <c r="R12" i="53"/>
  <c r="F25" i="55"/>
  <c r="P41" i="55"/>
  <c r="G30" i="55"/>
  <c r="J8" i="54"/>
  <c r="F12" i="54"/>
  <c r="U12" i="54"/>
  <c r="P10" i="54"/>
  <c r="F11" i="53"/>
  <c r="N4" i="53"/>
  <c r="I28" i="55"/>
  <c r="I4" i="54"/>
  <c r="F11" i="55"/>
  <c r="I36" i="55"/>
  <c r="L11" i="54"/>
  <c r="C39" i="55"/>
  <c r="P13" i="55"/>
  <c r="R42" i="55"/>
  <c r="R25" i="55"/>
  <c r="R9" i="54"/>
  <c r="H5" i="53"/>
  <c r="J29" i="55"/>
  <c r="I8" i="55"/>
  <c r="E17" i="54"/>
  <c r="G14" i="55"/>
  <c r="D4" i="54"/>
  <c r="D44" i="55"/>
  <c r="F33" i="55"/>
  <c r="L6" i="54"/>
  <c r="G35" i="55"/>
  <c r="U6" i="54"/>
  <c r="S39" i="55"/>
  <c r="U5" i="53"/>
  <c r="D42" i="55"/>
  <c r="E34" i="55"/>
  <c r="D17" i="55"/>
  <c r="I8" i="54"/>
  <c r="L6" i="53"/>
  <c r="B46" i="55"/>
  <c r="R39" i="55"/>
  <c r="P4" i="54"/>
  <c r="P43" i="55"/>
  <c r="C75" i="55"/>
  <c r="E14" i="55"/>
  <c r="B68" i="55"/>
  <c r="N17" i="53"/>
  <c r="B12" i="55"/>
  <c r="R12" i="54"/>
  <c r="C42" i="55"/>
  <c r="K18" i="55"/>
  <c r="J25" i="55"/>
  <c r="F8" i="55"/>
  <c r="R11" i="53"/>
  <c r="B57" i="55"/>
  <c r="P9" i="54"/>
  <c r="H8" i="55"/>
  <c r="D31" i="55"/>
  <c r="K38" i="55"/>
  <c r="B73" i="55"/>
  <c r="D23" i="57"/>
  <c r="D45" i="55"/>
  <c r="D7" i="54"/>
  <c r="F5" i="53"/>
  <c r="K46" i="55"/>
  <c r="I16" i="55"/>
  <c r="D31" i="57"/>
  <c r="C82" i="55"/>
  <c r="L7" i="55"/>
  <c r="H8" i="53"/>
  <c r="I24" i="55"/>
  <c r="D5" i="53"/>
  <c r="I11" i="54"/>
  <c r="R27" i="55"/>
  <c r="B66" i="55"/>
  <c r="G20" i="55"/>
  <c r="K13" i="53"/>
  <c r="D25" i="54"/>
  <c r="J16" i="55"/>
  <c r="E17" i="53"/>
  <c r="C84" i="55"/>
  <c r="E19" i="54"/>
  <c r="C38" i="55"/>
  <c r="E12" i="53"/>
  <c r="F18" i="55"/>
  <c r="G16" i="55"/>
  <c r="L10" i="54"/>
  <c r="B24" i="55"/>
  <c r="P14" i="55"/>
  <c r="I12" i="55"/>
  <c r="L34" i="55"/>
  <c r="J43" i="55"/>
  <c r="D24" i="54"/>
  <c r="G43" i="55"/>
  <c r="B15" i="55"/>
  <c r="R19" i="55"/>
  <c r="P35" i="55"/>
  <c r="J23" i="55"/>
  <c r="B9" i="55"/>
  <c r="J26" i="55"/>
  <c r="P16" i="53"/>
  <c r="I9" i="53"/>
  <c r="K9" i="54"/>
  <c r="C76" i="55"/>
  <c r="E44" i="55"/>
  <c r="U8" i="54"/>
  <c r="I19" i="53"/>
  <c r="C46" i="55"/>
  <c r="L11" i="53"/>
  <c r="U4" i="53"/>
  <c r="D17" i="54"/>
  <c r="C22" i="55"/>
  <c r="E42" i="53"/>
  <c r="K31" i="55"/>
  <c r="F29" i="55"/>
  <c r="G29" i="55"/>
  <c r="T8" i="54"/>
  <c r="R43" i="55"/>
  <c r="F6" i="55"/>
  <c r="C5" i="55"/>
  <c r="P5" i="55"/>
  <c r="E39" i="55"/>
  <c r="B70" i="55"/>
  <c r="K12" i="53"/>
  <c r="F31" i="55"/>
  <c r="D7" i="53"/>
  <c r="C20" i="55"/>
  <c r="K4" i="53"/>
  <c r="B38" i="55"/>
  <c r="D25" i="55"/>
  <c r="C41" i="55"/>
  <c r="E24" i="54"/>
  <c r="R7" i="54"/>
  <c r="D52" i="53"/>
  <c r="J33" i="55"/>
  <c r="I14" i="55"/>
  <c r="G4" i="54"/>
  <c r="D6" i="54"/>
  <c r="H18" i="55"/>
  <c r="B87" i="55"/>
  <c r="H31" i="55"/>
  <c r="N45" i="55"/>
  <c r="R7" i="53"/>
  <c r="S30" i="55"/>
  <c r="B50" i="55"/>
  <c r="K11" i="55"/>
  <c r="D8" i="53"/>
  <c r="S21" i="55"/>
  <c r="R18" i="55"/>
  <c r="L19" i="53"/>
  <c r="E7" i="55"/>
  <c r="N8" i="53"/>
  <c r="U10" i="54"/>
  <c r="G5" i="55"/>
  <c r="H12" i="54"/>
  <c r="J35" i="55"/>
  <c r="R38" i="55"/>
  <c r="I12" i="53"/>
  <c r="E33" i="55"/>
  <c r="L41" i="55"/>
  <c r="H19" i="53"/>
  <c r="P17" i="55"/>
  <c r="G4" i="55"/>
  <c r="F7" i="53"/>
  <c r="K16" i="55"/>
  <c r="B84" i="55"/>
  <c r="K43" i="55"/>
  <c r="M7" i="53"/>
  <c r="L7" i="54"/>
  <c r="R23" i="55"/>
  <c r="F6" i="54"/>
  <c r="T9" i="54"/>
  <c r="J14" i="53"/>
  <c r="I31" i="55"/>
  <c r="H30" i="55"/>
  <c r="H12" i="53"/>
  <c r="H25" i="55"/>
  <c r="D34" i="55"/>
  <c r="P14" i="53"/>
  <c r="H15" i="55"/>
  <c r="S16" i="55"/>
  <c r="P11" i="53"/>
  <c r="R12" i="55"/>
  <c r="D43" i="53"/>
  <c r="F5" i="54"/>
  <c r="B45" i="55"/>
  <c r="I6" i="53"/>
  <c r="K14" i="53"/>
  <c r="C37" i="55"/>
  <c r="D23" i="54"/>
  <c r="B18" i="55"/>
  <c r="J10" i="54"/>
  <c r="E26" i="55"/>
  <c r="K19" i="55"/>
  <c r="L12" i="54"/>
  <c r="B88" i="55"/>
  <c r="R20" i="55"/>
  <c r="K21" i="55"/>
  <c r="I4" i="53"/>
  <c r="C68" i="55"/>
  <c r="N6" i="53"/>
  <c r="S10" i="55"/>
  <c r="G25" i="55"/>
  <c r="I12" i="54"/>
  <c r="E5" i="54"/>
  <c r="F14" i="53"/>
  <c r="K15" i="53"/>
  <c r="I38" i="55"/>
  <c r="L4" i="53"/>
  <c r="K11" i="54"/>
  <c r="D5" i="54"/>
  <c r="M8" i="54"/>
  <c r="D34" i="57"/>
  <c r="R13" i="55"/>
  <c r="D39" i="57"/>
  <c r="T7" i="54"/>
  <c r="S35" i="55"/>
  <c r="E46" i="53"/>
  <c r="D51" i="53"/>
  <c r="P8" i="53"/>
  <c r="I34" i="55"/>
  <c r="B20" i="55"/>
  <c r="D8" i="54"/>
  <c r="R9" i="55"/>
  <c r="E8" i="53"/>
  <c r="E54" i="53"/>
  <c r="G14" i="53"/>
  <c r="T10" i="54"/>
  <c r="P18" i="53"/>
  <c r="M7" i="54"/>
  <c r="D6" i="53"/>
  <c r="P45" i="55"/>
  <c r="C26" i="55"/>
  <c r="G46" i="55"/>
  <c r="G11" i="53"/>
  <c r="F10" i="55"/>
  <c r="B43" i="55"/>
  <c r="S4" i="55"/>
  <c r="R31" i="55"/>
  <c r="T18" i="53"/>
  <c r="K12" i="54"/>
  <c r="E5" i="53"/>
  <c r="B58" i="55"/>
  <c r="R33" i="55"/>
  <c r="J6" i="54"/>
  <c r="G5" i="54"/>
  <c r="B71" i="55"/>
  <c r="C43" i="55"/>
  <c r="J36" i="55"/>
  <c r="B4" i="55"/>
  <c r="D37" i="55"/>
  <c r="J18" i="55"/>
  <c r="H13" i="53"/>
  <c r="I10" i="53"/>
  <c r="M11" i="54"/>
  <c r="K28" i="55"/>
  <c r="H16" i="53"/>
  <c r="E50" i="53"/>
  <c r="F17" i="53"/>
  <c r="N4" i="55"/>
  <c r="F9" i="53"/>
  <c r="J42" i="55"/>
  <c r="C70" i="55"/>
  <c r="M4" i="54"/>
  <c r="J38" i="55"/>
  <c r="J40" i="55"/>
  <c r="R35" i="55"/>
  <c r="K10" i="54"/>
  <c r="D39" i="55"/>
  <c r="F39" i="55"/>
  <c r="N37" i="55"/>
  <c r="E41" i="53"/>
  <c r="H28" i="55"/>
  <c r="B6" i="55"/>
  <c r="D43" i="55"/>
  <c r="D16" i="55"/>
  <c r="E44" i="53"/>
  <c r="E18" i="55"/>
  <c r="S29" i="55"/>
  <c r="C28" i="55"/>
  <c r="S15" i="55"/>
  <c r="D27" i="57"/>
  <c r="H10" i="54"/>
  <c r="F9" i="54"/>
  <c r="R32" i="55"/>
  <c r="E7" i="54"/>
  <c r="B16" i="55"/>
  <c r="D12" i="53"/>
  <c r="H33" i="55"/>
  <c r="D18" i="53"/>
  <c r="J32" i="55"/>
  <c r="R13" i="53"/>
  <c r="P5" i="53"/>
  <c r="D32" i="57"/>
  <c r="C58" i="55"/>
  <c r="S11" i="55"/>
  <c r="J13" i="55"/>
  <c r="J18" i="53"/>
  <c r="I27" i="55"/>
  <c r="T14" i="53"/>
  <c r="E6" i="55"/>
  <c r="E19" i="53"/>
  <c r="K12" i="55"/>
  <c r="D14" i="57"/>
  <c r="K6" i="54"/>
  <c r="I17" i="55"/>
  <c r="R4" i="54"/>
  <c r="U6" i="53"/>
  <c r="F8" i="54"/>
  <c r="L17" i="53"/>
  <c r="J34" i="55"/>
  <c r="C53" i="55"/>
  <c r="D50" i="53"/>
  <c r="P12" i="54"/>
  <c r="K8" i="54"/>
  <c r="F11" i="57" l="1"/>
  <c r="F10" i="57"/>
  <c r="F9" i="57"/>
  <c r="F12" i="57"/>
  <c r="F13" i="57"/>
  <c r="D43" i="57"/>
  <c r="F29" i="57"/>
  <c r="F30" i="57"/>
  <c r="F39" i="57"/>
  <c r="F34" i="57"/>
  <c r="D68" i="53"/>
  <c r="E68" i="53"/>
  <c r="L35" i="53"/>
  <c r="M35" i="53"/>
  <c r="L14" i="57"/>
  <c r="F14" i="57"/>
  <c r="T32" i="53"/>
  <c r="U32" i="53"/>
  <c r="K36" i="53"/>
  <c r="J36" i="53"/>
  <c r="P23" i="53"/>
  <c r="P22" i="53" s="1"/>
  <c r="R31" i="53"/>
  <c r="E36" i="53"/>
  <c r="D36" i="53"/>
  <c r="E30" i="53"/>
  <c r="D30" i="53"/>
  <c r="G27" i="53"/>
  <c r="F27" i="53"/>
  <c r="G35" i="53"/>
  <c r="F35" i="53"/>
  <c r="H34" i="53"/>
  <c r="I34" i="53"/>
  <c r="I31" i="53"/>
  <c r="H31" i="53"/>
  <c r="T36" i="53"/>
  <c r="U36" i="53"/>
  <c r="E24" i="53"/>
  <c r="D24" i="53"/>
  <c r="P36" i="53"/>
  <c r="P26" i="53"/>
  <c r="D69" i="53"/>
  <c r="E69" i="53"/>
  <c r="G32" i="53"/>
  <c r="F32" i="53"/>
  <c r="N24" i="53"/>
  <c r="E61" i="53"/>
  <c r="D61" i="53"/>
  <c r="P29" i="53"/>
  <c r="P32" i="53"/>
  <c r="I30" i="53"/>
  <c r="H30" i="53"/>
  <c r="J32" i="53"/>
  <c r="K32" i="53"/>
  <c r="G25" i="53"/>
  <c r="F25" i="53"/>
  <c r="H37" i="53"/>
  <c r="I37" i="53"/>
  <c r="N26" i="53"/>
  <c r="M37" i="53"/>
  <c r="L37" i="53"/>
  <c r="D26" i="53"/>
  <c r="E26" i="53"/>
  <c r="R25" i="53"/>
  <c r="E70" i="53"/>
  <c r="D70" i="53"/>
  <c r="E25" i="53"/>
  <c r="D25" i="53"/>
  <c r="L29" i="53"/>
  <c r="M29" i="53"/>
  <c r="P34" i="53"/>
  <c r="D23" i="53"/>
  <c r="E23" i="53"/>
  <c r="H26" i="53"/>
  <c r="I26" i="53"/>
  <c r="G23" i="53"/>
  <c r="F23" i="53"/>
  <c r="D50" i="57"/>
  <c r="R29" i="53"/>
  <c r="N35" i="53"/>
  <c r="L24" i="53"/>
  <c r="M24" i="53"/>
  <c r="I23" i="53"/>
  <c r="H23" i="53"/>
  <c r="F29" i="53"/>
  <c r="G29" i="53"/>
  <c r="R30" i="53"/>
  <c r="D60" i="53"/>
  <c r="E60" i="53"/>
  <c r="G34" i="53"/>
  <c r="F34" i="53"/>
  <c r="U27" i="53"/>
  <c r="T27" i="53"/>
  <c r="E37" i="53"/>
  <c r="D37" i="53"/>
  <c r="D71" i="53"/>
  <c r="E71" i="53"/>
  <c r="N36" i="53"/>
  <c r="N23" i="53"/>
  <c r="N22" i="53" s="1"/>
  <c r="F24" i="53"/>
  <c r="G24" i="53"/>
  <c r="U25" i="53"/>
  <c r="T25" i="53"/>
  <c r="P24" i="53"/>
  <c r="J25" i="53"/>
  <c r="K25" i="53"/>
  <c r="R36" i="53"/>
  <c r="R32" i="53"/>
  <c r="F26" i="53"/>
  <c r="G26" i="53"/>
  <c r="N30" i="53"/>
  <c r="G30" i="53"/>
  <c r="F30" i="53"/>
  <c r="G31" i="53"/>
  <c r="F31" i="53"/>
  <c r="D64" i="53"/>
  <c r="E64" i="53"/>
  <c r="T29" i="53"/>
  <c r="U29" i="53"/>
  <c r="E28" i="53"/>
  <c r="D28" i="53"/>
  <c r="N28" i="53"/>
  <c r="U30" i="53"/>
  <c r="T30" i="53"/>
  <c r="E29" i="53"/>
  <c r="D29" i="53"/>
  <c r="H28" i="53"/>
  <c r="I28" i="53"/>
  <c r="K29" i="53"/>
  <c r="J29" i="53"/>
  <c r="E63" i="53"/>
  <c r="D63" i="53"/>
  <c r="M23" i="53"/>
  <c r="M22" i="53" s="1"/>
  <c r="L23" i="53"/>
  <c r="L22" i="53" s="1"/>
  <c r="K37" i="53"/>
  <c r="J37" i="53"/>
  <c r="J27" i="53"/>
  <c r="K27" i="53"/>
  <c r="P33" i="53"/>
  <c r="I29" i="53"/>
  <c r="H29" i="53"/>
  <c r="I25" i="53"/>
  <c r="H25" i="53"/>
  <c r="U26" i="53"/>
  <c r="T26" i="53"/>
  <c r="M34" i="53"/>
  <c r="L34" i="53"/>
  <c r="M30" i="53"/>
  <c r="L30" i="53"/>
  <c r="N27" i="53"/>
  <c r="K28" i="53"/>
  <c r="J28" i="53"/>
  <c r="K30" i="53"/>
  <c r="J30" i="53"/>
  <c r="J35" i="53"/>
  <c r="K35" i="53"/>
  <c r="M32" i="53"/>
  <c r="L32" i="53"/>
  <c r="P25" i="53"/>
  <c r="F33" i="53"/>
  <c r="G33" i="53"/>
  <c r="T23" i="53"/>
  <c r="T22" i="53" s="1"/>
  <c r="U23" i="53"/>
  <c r="U22" i="53" s="1"/>
  <c r="H27" i="53"/>
  <c r="I27" i="53"/>
  <c r="R33" i="53"/>
  <c r="E62" i="53"/>
  <c r="D62" i="53"/>
  <c r="U33" i="53"/>
  <c r="T33" i="53"/>
  <c r="E74" i="53"/>
  <c r="D74" i="53"/>
  <c r="T28" i="53"/>
  <c r="U28" i="53"/>
  <c r="U35" i="53"/>
  <c r="T35" i="53"/>
  <c r="R26" i="53"/>
  <c r="R34" i="53"/>
  <c r="N33" i="53"/>
  <c r="D35" i="53"/>
  <c r="E35" i="53"/>
  <c r="D31" i="53"/>
  <c r="E31" i="53"/>
  <c r="N37" i="53"/>
  <c r="L28" i="53"/>
  <c r="M28" i="53"/>
  <c r="P28" i="53"/>
  <c r="G37" i="53"/>
  <c r="F37" i="53"/>
  <c r="I36" i="53"/>
  <c r="H36" i="53"/>
  <c r="E72" i="53"/>
  <c r="D72" i="53"/>
  <c r="E73" i="53"/>
  <c r="D73" i="53"/>
  <c r="M31" i="53"/>
  <c r="L31" i="53"/>
  <c r="R37" i="53"/>
  <c r="E27" i="53"/>
  <c r="D27" i="53"/>
  <c r="G28" i="53"/>
  <c r="F28" i="53"/>
  <c r="E32" i="53"/>
  <c r="D32" i="53"/>
  <c r="P30" i="53"/>
  <c r="E34" i="53"/>
  <c r="D34" i="53"/>
  <c r="R35" i="53"/>
  <c r="N25" i="53"/>
  <c r="J31" i="53"/>
  <c r="K31" i="53"/>
  <c r="F45" i="57"/>
  <c r="L45" i="57"/>
  <c r="F38" i="57"/>
  <c r="J26" i="53"/>
  <c r="K26" i="53"/>
  <c r="M26" i="53"/>
  <c r="L26" i="53"/>
  <c r="N31" i="53"/>
  <c r="P27" i="53"/>
  <c r="K33" i="53"/>
  <c r="J33" i="53"/>
  <c r="R28" i="53"/>
  <c r="M36" i="53"/>
  <c r="L36" i="53"/>
  <c r="I33" i="53"/>
  <c r="H33" i="53"/>
  <c r="L20" i="57"/>
  <c r="F20" i="57"/>
  <c r="L27" i="53"/>
  <c r="M27" i="53"/>
  <c r="R23" i="53"/>
  <c r="R22" i="53" s="1"/>
  <c r="R27" i="53"/>
  <c r="U34" i="53"/>
  <c r="T34" i="53"/>
  <c r="N29" i="53"/>
  <c r="P35" i="53"/>
  <c r="P37" i="53"/>
  <c r="I32" i="53"/>
  <c r="H32" i="53"/>
  <c r="M25" i="53"/>
  <c r="L25" i="53"/>
  <c r="D65" i="53"/>
  <c r="E65" i="53"/>
  <c r="L33" i="53"/>
  <c r="M33" i="53"/>
  <c r="I35" i="53"/>
  <c r="H35" i="53"/>
  <c r="U31" i="53"/>
  <c r="T31" i="53"/>
  <c r="F36" i="53"/>
  <c r="G36" i="53"/>
  <c r="U24" i="53"/>
  <c r="T24" i="53"/>
  <c r="D33" i="53"/>
  <c r="E33" i="53"/>
  <c r="J24" i="53"/>
  <c r="K24" i="53"/>
  <c r="T37" i="53"/>
  <c r="U37" i="53"/>
  <c r="N34" i="53"/>
  <c r="R24" i="53"/>
  <c r="J23" i="53"/>
  <c r="K23" i="53"/>
  <c r="E66" i="53"/>
  <c r="D66" i="53"/>
  <c r="N32" i="53"/>
  <c r="P31" i="53"/>
  <c r="J34" i="53"/>
  <c r="K34" i="53"/>
  <c r="H24" i="53"/>
  <c r="I24" i="53"/>
  <c r="D67" i="53"/>
  <c r="E67" i="53"/>
  <c r="G6" i="57"/>
  <c r="D8" i="57"/>
  <c r="F6" i="57"/>
  <c r="F7" i="57"/>
  <c r="G7" i="57"/>
  <c r="M45" i="57"/>
  <c r="F18" i="57"/>
  <c r="F33" i="57"/>
  <c r="M20" i="57"/>
  <c r="F15" i="57"/>
  <c r="F40" i="57"/>
  <c r="F26" i="57"/>
  <c r="F31" i="57"/>
  <c r="F28" i="57"/>
  <c r="F19" i="57"/>
  <c r="F17" i="57"/>
  <c r="F25" i="57"/>
  <c r="F23" i="57"/>
  <c r="E50" i="57"/>
  <c r="M14" i="57"/>
  <c r="F27" i="57"/>
  <c r="F41" i="57"/>
  <c r="E43" i="57"/>
  <c r="F24" i="57"/>
  <c r="F35" i="57"/>
  <c r="F32" i="57"/>
  <c r="F22" i="57"/>
  <c r="F16" i="57"/>
  <c r="H3" i="57"/>
  <c r="I3" i="57" s="1"/>
  <c r="F3" i="57"/>
  <c r="H7" i="57"/>
  <c r="H6" i="57"/>
  <c r="E8" i="57"/>
  <c r="F4" i="57"/>
  <c r="H4" i="57"/>
  <c r="I4" i="57" s="1"/>
  <c r="Q12" i="54"/>
  <c r="Q10" i="54"/>
  <c r="O15" i="55"/>
  <c r="Q18" i="55"/>
  <c r="O12" i="54"/>
  <c r="S10" i="54"/>
  <c r="O39" i="55"/>
  <c r="M15" i="55"/>
  <c r="M43" i="55"/>
  <c r="M39" i="55"/>
  <c r="Q39" i="55"/>
  <c r="Q40" i="55"/>
  <c r="Q34" i="55"/>
  <c r="M38" i="55"/>
  <c r="O4" i="55"/>
  <c r="O10" i="55"/>
  <c r="O4" i="54"/>
  <c r="O5" i="55"/>
  <c r="O18" i="55"/>
  <c r="Q37" i="55"/>
  <c r="M45" i="55"/>
  <c r="M35" i="55"/>
  <c r="O14" i="55"/>
  <c r="O33" i="55"/>
  <c r="S8" i="54"/>
  <c r="Q5" i="55"/>
  <c r="O16" i="55"/>
  <c r="S6" i="54"/>
  <c r="O9" i="54"/>
  <c r="O43" i="55"/>
  <c r="O13" i="55"/>
  <c r="M36" i="55"/>
  <c r="Q8" i="54"/>
  <c r="M14" i="55"/>
  <c r="Q12" i="55"/>
  <c r="O34" i="55"/>
  <c r="S4" i="54"/>
  <c r="Q17" i="55"/>
  <c r="O45" i="55"/>
  <c r="Q9" i="54"/>
  <c r="Q43" i="55"/>
  <c r="O38" i="55"/>
  <c r="S4" i="53"/>
  <c r="M40" i="55"/>
  <c r="O36" i="55"/>
  <c r="M16" i="55"/>
  <c r="Q11" i="54"/>
  <c r="Q33" i="55"/>
  <c r="O41" i="55"/>
  <c r="O12" i="55"/>
  <c r="Q7" i="54"/>
  <c r="S11" i="54"/>
  <c r="D36" i="57"/>
  <c r="M41" i="55"/>
  <c r="Q35" i="55"/>
  <c r="Q14" i="55"/>
  <c r="Q4" i="54"/>
  <c r="S9" i="54"/>
  <c r="O7" i="55"/>
  <c r="O17" i="55"/>
  <c r="O8" i="54"/>
  <c r="Q15" i="55"/>
  <c r="O5" i="54"/>
  <c r="Q5" i="54"/>
  <c r="Q6" i="54"/>
  <c r="O10" i="54"/>
  <c r="Q4" i="55"/>
  <c r="O35" i="55"/>
  <c r="O6" i="54"/>
  <c r="O40" i="55"/>
  <c r="O37" i="55"/>
  <c r="Q45" i="55"/>
  <c r="S7" i="54"/>
  <c r="M7" i="55"/>
  <c r="S12" i="54"/>
  <c r="Q13" i="55"/>
  <c r="Q41" i="55"/>
  <c r="Q7" i="55"/>
  <c r="Q42" i="55"/>
  <c r="Q36" i="55"/>
  <c r="M37" i="55"/>
  <c r="M10" i="55"/>
  <c r="O42" i="55"/>
  <c r="M5" i="55"/>
  <c r="M13" i="55"/>
  <c r="M17" i="55"/>
  <c r="M42" i="55"/>
  <c r="Q38" i="55"/>
  <c r="S5" i="54"/>
  <c r="O11" i="54"/>
  <c r="S13" i="53"/>
  <c r="O8" i="53"/>
  <c r="Q10" i="55"/>
  <c r="Q14" i="53"/>
  <c r="S7" i="53"/>
  <c r="Q4" i="53"/>
  <c r="L32" i="55"/>
  <c r="Q18" i="53"/>
  <c r="L29" i="55"/>
  <c r="O7" i="54"/>
  <c r="M33" i="55"/>
  <c r="Q16" i="55"/>
  <c r="Q8" i="53"/>
  <c r="M18" i="55"/>
  <c r="M4" i="55"/>
  <c r="O6" i="53"/>
  <c r="Q16" i="53"/>
  <c r="O17" i="53"/>
  <c r="Q5" i="53"/>
  <c r="L25" i="55"/>
  <c r="L21" i="55"/>
  <c r="L46" i="55"/>
  <c r="L6" i="55"/>
  <c r="S8" i="53"/>
  <c r="O15" i="53"/>
  <c r="O10" i="53"/>
  <c r="L19" i="55"/>
  <c r="M12" i="55"/>
  <c r="O18" i="53"/>
  <c r="Q6" i="53"/>
  <c r="L9" i="55"/>
  <c r="L26" i="55"/>
  <c r="L20" i="55"/>
  <c r="O12" i="53"/>
  <c r="Q7" i="53"/>
  <c r="L11" i="55"/>
  <c r="S16" i="53"/>
  <c r="S14" i="53"/>
  <c r="Q15" i="53"/>
  <c r="S12" i="53"/>
  <c r="L22" i="55"/>
  <c r="O5" i="53"/>
  <c r="S18" i="53"/>
  <c r="L27" i="55"/>
  <c r="L28" i="55"/>
  <c r="O9" i="53"/>
  <c r="L23" i="55"/>
  <c r="S11" i="53"/>
  <c r="L8" i="55"/>
  <c r="S15" i="53"/>
  <c r="O19" i="53"/>
  <c r="Q10" i="53"/>
  <c r="S19" i="53"/>
  <c r="S10" i="53"/>
  <c r="S5" i="53"/>
  <c r="S17" i="53"/>
  <c r="Q9" i="53"/>
  <c r="L30" i="55"/>
  <c r="Q12" i="53"/>
  <c r="Q17" i="53"/>
  <c r="O13" i="53"/>
  <c r="Q19" i="53"/>
  <c r="S9" i="53"/>
  <c r="O7" i="53"/>
  <c r="L31" i="55"/>
  <c r="Q13" i="53"/>
  <c r="L24" i="55"/>
  <c r="O11" i="53"/>
  <c r="L44" i="55"/>
  <c r="O16" i="53"/>
  <c r="O14" i="53"/>
  <c r="Q11" i="53"/>
  <c r="S6" i="53"/>
  <c r="E36" i="57"/>
  <c r="M34" i="55"/>
  <c r="O4" i="53"/>
  <c r="J22" i="53" l="1"/>
  <c r="H8" i="57"/>
  <c r="H45" i="57" s="1"/>
  <c r="K22" i="53"/>
  <c r="F50" i="57"/>
  <c r="N14" i="57"/>
  <c r="F36" i="57"/>
  <c r="E37" i="57"/>
  <c r="S24" i="53"/>
  <c r="Q29" i="53"/>
  <c r="O32" i="53"/>
  <c r="O34" i="53"/>
  <c r="O29" i="53"/>
  <c r="Q31" i="53"/>
  <c r="O25" i="53"/>
  <c r="S27" i="53"/>
  <c r="Q37" i="53"/>
  <c r="O31" i="53"/>
  <c r="Q35" i="53"/>
  <c r="Q30" i="53"/>
  <c r="Q27" i="53"/>
  <c r="S35" i="53"/>
  <c r="S23" i="53"/>
  <c r="S22" i="53" s="1"/>
  <c r="S28" i="53"/>
  <c r="S37" i="53"/>
  <c r="Q28" i="53"/>
  <c r="O37" i="53"/>
  <c r="S33" i="53"/>
  <c r="S29" i="53"/>
  <c r="O27" i="53"/>
  <c r="S36" i="53"/>
  <c r="O23" i="53"/>
  <c r="O22" i="53" s="1"/>
  <c r="S30" i="53"/>
  <c r="Q33" i="53"/>
  <c r="S32" i="53"/>
  <c r="S34" i="53"/>
  <c r="Q25" i="53"/>
  <c r="O30" i="53"/>
  <c r="Q24" i="53"/>
  <c r="O36" i="53"/>
  <c r="O28" i="53"/>
  <c r="O33" i="53"/>
  <c r="S26" i="53"/>
  <c r="Q23" i="53"/>
  <c r="Q22" i="53" s="1"/>
  <c r="O35" i="53"/>
  <c r="Q34" i="53"/>
  <c r="O24" i="53"/>
  <c r="Q26" i="53"/>
  <c r="Q36" i="53"/>
  <c r="S25" i="53"/>
  <c r="Q32" i="53"/>
  <c r="O26" i="53"/>
  <c r="S31" i="53"/>
  <c r="D37" i="57"/>
  <c r="L38" i="57" s="1"/>
  <c r="I7" i="57"/>
  <c r="F8" i="57"/>
  <c r="N20" i="57"/>
  <c r="D59" i="53"/>
  <c r="N45" i="57"/>
  <c r="H22" i="53"/>
  <c r="E59" i="53"/>
  <c r="E22" i="53"/>
  <c r="I22" i="53"/>
  <c r="D22" i="53"/>
  <c r="F22" i="53"/>
  <c r="G22" i="53"/>
  <c r="F43" i="57"/>
  <c r="G8" i="57"/>
  <c r="G45" i="57" s="1"/>
  <c r="I6" i="57"/>
  <c r="N26" i="55"/>
  <c r="M8" i="55"/>
  <c r="M22" i="55"/>
  <c r="M21" i="55"/>
  <c r="N25" i="55"/>
  <c r="M29" i="55"/>
  <c r="M31" i="55"/>
  <c r="N8" i="55"/>
  <c r="N23" i="55"/>
  <c r="N28" i="55"/>
  <c r="N6" i="55"/>
  <c r="N46" i="55"/>
  <c r="N32" i="55"/>
  <c r="M24" i="55"/>
  <c r="M23" i="55"/>
  <c r="M28" i="55"/>
  <c r="N9" i="55"/>
  <c r="M6" i="55"/>
  <c r="N21" i="55"/>
  <c r="M32" i="55"/>
  <c r="M44" i="55"/>
  <c r="N22" i="55"/>
  <c r="N44" i="55"/>
  <c r="N24" i="55"/>
  <c r="N30" i="55"/>
  <c r="N11" i="55"/>
  <c r="M9" i="55"/>
  <c r="M19" i="55"/>
  <c r="M25" i="55"/>
  <c r="N31" i="55"/>
  <c r="M30" i="55"/>
  <c r="M27" i="55"/>
  <c r="M20" i="55"/>
  <c r="N19" i="55"/>
  <c r="N27" i="55"/>
  <c r="M11" i="55"/>
  <c r="N20" i="55"/>
  <c r="M26" i="55"/>
  <c r="M46" i="55"/>
  <c r="N29" i="55"/>
  <c r="H40" i="57" l="1"/>
  <c r="H10" i="57"/>
  <c r="H12" i="57"/>
  <c r="H31" i="57"/>
  <c r="H18" i="57"/>
  <c r="H22" i="57"/>
  <c r="H27" i="57"/>
  <c r="H30" i="57"/>
  <c r="H38" i="57"/>
  <c r="H20" i="57"/>
  <c r="H11" i="57"/>
  <c r="H33" i="57"/>
  <c r="H14" i="57"/>
  <c r="H17" i="57"/>
  <c r="H35" i="57"/>
  <c r="H28" i="57"/>
  <c r="H9" i="57"/>
  <c r="H32" i="57"/>
  <c r="H16" i="57"/>
  <c r="H23" i="57"/>
  <c r="H34" i="57"/>
  <c r="H15" i="57"/>
  <c r="H29" i="57"/>
  <c r="H41" i="57"/>
  <c r="H13" i="57"/>
  <c r="H25" i="57"/>
  <c r="H26" i="57"/>
  <c r="H39" i="57"/>
  <c r="H24" i="57"/>
  <c r="H19" i="57"/>
  <c r="I45" i="57"/>
  <c r="H43" i="57"/>
  <c r="H42" i="57"/>
  <c r="G43" i="57"/>
  <c r="F37" i="57"/>
  <c r="N38" i="57" s="1"/>
  <c r="M38" i="57"/>
  <c r="I8" i="57"/>
  <c r="G42" i="57"/>
  <c r="P31" i="55"/>
  <c r="O25" i="55"/>
  <c r="P44" i="55"/>
  <c r="O28" i="55"/>
  <c r="P8" i="55"/>
  <c r="G26" i="57"/>
  <c r="G23" i="57"/>
  <c r="G33" i="57"/>
  <c r="G32" i="57"/>
  <c r="O26" i="55"/>
  <c r="P19" i="55"/>
  <c r="O19" i="55"/>
  <c r="O32" i="55"/>
  <c r="O23" i="55"/>
  <c r="O31" i="55"/>
  <c r="O29" i="55"/>
  <c r="G17" i="57"/>
  <c r="G18" i="57"/>
  <c r="G40" i="57"/>
  <c r="G11" i="57"/>
  <c r="G24" i="57"/>
  <c r="P20" i="55"/>
  <c r="P25" i="55"/>
  <c r="O20" i="55"/>
  <c r="O9" i="55"/>
  <c r="P22" i="55"/>
  <c r="P21" i="55"/>
  <c r="O24" i="55"/>
  <c r="P32" i="55"/>
  <c r="O21" i="55"/>
  <c r="G15" i="57"/>
  <c r="G13" i="57"/>
  <c r="G29" i="57"/>
  <c r="G30" i="57"/>
  <c r="G20" i="57"/>
  <c r="O11" i="55"/>
  <c r="O6" i="55"/>
  <c r="P46" i="55"/>
  <c r="G38" i="57"/>
  <c r="G34" i="57"/>
  <c r="G22" i="57"/>
  <c r="G35" i="57"/>
  <c r="G10" i="57"/>
  <c r="P29" i="55"/>
  <c r="P27" i="55"/>
  <c r="O27" i="55"/>
  <c r="P11" i="55"/>
  <c r="O44" i="55"/>
  <c r="P6" i="55"/>
  <c r="O22" i="55"/>
  <c r="G39" i="57"/>
  <c r="G41" i="57"/>
  <c r="G28" i="57"/>
  <c r="G14" i="57"/>
  <c r="O46" i="55"/>
  <c r="P30" i="55"/>
  <c r="P9" i="55"/>
  <c r="P28" i="55"/>
  <c r="G27" i="57"/>
  <c r="G31" i="57"/>
  <c r="G9" i="57"/>
  <c r="O30" i="55"/>
  <c r="P24" i="55"/>
  <c r="P23" i="55"/>
  <c r="O8" i="55"/>
  <c r="P26" i="55"/>
  <c r="G25" i="57"/>
  <c r="G19" i="57"/>
  <c r="G16" i="57"/>
  <c r="G12" i="57"/>
  <c r="I42" i="57" l="1"/>
  <c r="H36" i="57"/>
  <c r="P20" i="57"/>
  <c r="I43" i="57"/>
  <c r="P14" i="57"/>
  <c r="P45" i="57"/>
  <c r="I12" i="57"/>
  <c r="I16" i="57"/>
  <c r="I19" i="57"/>
  <c r="I25" i="57"/>
  <c r="I9" i="57"/>
  <c r="I31" i="57"/>
  <c r="I27" i="57"/>
  <c r="I28" i="57"/>
  <c r="O45" i="57"/>
  <c r="I41" i="57"/>
  <c r="I39" i="57"/>
  <c r="I10" i="57"/>
  <c r="I35" i="57"/>
  <c r="I22" i="57"/>
  <c r="I34" i="57"/>
  <c r="I30" i="57"/>
  <c r="I29" i="57"/>
  <c r="I13" i="57"/>
  <c r="I15" i="57"/>
  <c r="H37" i="57"/>
  <c r="I24" i="57"/>
  <c r="I11" i="57"/>
  <c r="I40" i="57"/>
  <c r="I18" i="57"/>
  <c r="I17" i="57"/>
  <c r="I32" i="57"/>
  <c r="I33" i="57"/>
  <c r="I23" i="57"/>
  <c r="I26" i="57"/>
  <c r="I20" i="57"/>
  <c r="O20" i="57"/>
  <c r="O14" i="57"/>
  <c r="I14" i="57"/>
  <c r="I38" i="57"/>
  <c r="Q8" i="55"/>
  <c r="Q27" i="55"/>
  <c r="Q23" i="55"/>
  <c r="Q26" i="55"/>
  <c r="Q9" i="55"/>
  <c r="Q32" i="55"/>
  <c r="Q25" i="55"/>
  <c r="Q20" i="55"/>
  <c r="Q19" i="55"/>
  <c r="Q28" i="55"/>
  <c r="Q30" i="55"/>
  <c r="G36" i="57"/>
  <c r="Q21" i="55"/>
  <c r="Q46" i="55"/>
  <c r="Q22" i="55"/>
  <c r="Q11" i="55"/>
  <c r="Q24" i="55"/>
  <c r="Q29" i="55"/>
  <c r="Q6" i="55"/>
  <c r="Q44" i="55"/>
  <c r="Q31" i="55"/>
  <c r="Q14" i="57" l="1"/>
  <c r="I36" i="57"/>
  <c r="G37" i="57"/>
  <c r="O38" i="57" s="1"/>
  <c r="Q20" i="57"/>
  <c r="Q45" i="57"/>
  <c r="P38" i="57"/>
  <c r="I37" i="57" l="1"/>
  <c r="Q38" i="57" s="1"/>
</calcChain>
</file>

<file path=xl/sharedStrings.xml><?xml version="1.0" encoding="utf-8"?>
<sst xmlns="http://schemas.openxmlformats.org/spreadsheetml/2006/main" count="721" uniqueCount="149">
  <si>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</si>
  <si>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</si>
  <si>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</si>
  <si>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</si>
  <si>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</si>
  <si>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</si>
  <si>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</si>
  <si>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</si>
  <si>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</si>
  <si>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</si>
  <si>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</si>
  <si>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</si>
  <si>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</si>
  <si>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</si>
  <si>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</si>
  <si>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</si>
  <si>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</si>
  <si>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</si>
  <si>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</si>
  <si>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</si>
  <si>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</si>
  <si>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</si>
  <si>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</si>
  <si>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</si>
  <si>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</si>
  <si>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</si>
  <si>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</si>
  <si>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</si>
  <si>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</si>
  <si>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</si>
  <si>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</si>
  <si>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</si>
  <si>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</si>
  <si>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</si>
  <si>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</si>
  <si>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</si>
  <si>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</si>
  <si>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</si>
  <si>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</si>
  <si>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</si>
  <si>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</si>
  <si>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</si>
  <si>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</si>
  <si>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</si>
  <si>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</si>
  <si>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</si>
  <si>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</si>
  <si>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</si>
  <si>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</si>
  <si>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</si>
  <si>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</si>
  <si>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</si>
  <si>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</si>
  <si>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</si>
  <si>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</si>
  <si>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</si>
  <si>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</si>
  <si>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</si>
  <si>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</si>
  <si>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</si>
  <si>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</si>
  <si>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</si>
  <si>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</si>
  <si>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</si>
  <si>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</si>
  <si>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</si>
  <si>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</si>
  <si>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</si>
  <si>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</si>
  <si>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</si>
  <si>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</si>
  <si>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</si>
  <si>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</si>
  <si>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</si>
  <si>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</si>
  <si>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</si>
  <si>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</si>
  <si>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</si>
  <si>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</si>
  <si>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</si>
  <si>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</si>
  <si>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</si>
  <si>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</si>
  <si>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</si>
  <si>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</si>
  <si>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</si>
  <si>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</si>
  <si>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</si>
  <si>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</si>
  <si>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</si>
  <si>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</si>
  <si>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</si>
  <si>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</si>
  <si>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</si>
  <si>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</si>
  <si>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</si>
  <si>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</si>
  <si>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</si>
  <si>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</si>
  <si>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</si>
  <si>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</si>
  <si>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</si>
  <si>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</si>
  <si>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</si>
  <si>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</si>
  <si>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</si>
  <si>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</si>
  <si>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</si>
  <si>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</si>
  <si>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</si>
  <si>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</si>
  <si>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</si>
  <si>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</si>
  <si>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</si>
  <si>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</si>
  <si>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</si>
  <si>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</si>
  <si>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</si>
  <si>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</si>
  <si>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</si>
  <si>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</si>
  <si>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</si>
  <si>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</si>
  <si>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</si>
  <si>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</si>
  <si>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</si>
  <si>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</si>
  <si>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</si>
  <si>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</si>
  <si>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</si>
  <si>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</si>
  <si>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</si>
  <si>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</si>
  <si>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</si>
  <si>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Qtr 3 2021
Forecast</t>
  </si>
  <si>
    <t>2023 Forecasted Rail Billings (MT)</t>
  </si>
  <si>
    <t>Dec-20 YTD
 Actual</t>
  </si>
  <si>
    <t>Jan-21
 Forecast</t>
  </si>
  <si>
    <t>Feb-21
 Forecast</t>
  </si>
  <si>
    <t>Mar-21
 Forecast</t>
  </si>
  <si>
    <t>Apr-21
 Forecast</t>
  </si>
  <si>
    <t>Qtr 1 2021 
Forecast</t>
  </si>
  <si>
    <t>Qtr 2 2021 
Forecast</t>
  </si>
  <si>
    <t>Qtr 4 2021 
Forecast</t>
  </si>
  <si>
    <t>2021 
Forecast</t>
  </si>
  <si>
    <t>Jan-21 
Forecast</t>
  </si>
  <si>
    <t>Feb-21 
Forecast</t>
  </si>
  <si>
    <t>Mar-21 
Forecast</t>
  </si>
  <si>
    <t>Apr-21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</si>
</sst>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1" fillId="0" borderId="0" xfId="0" applyFont="1" applyFill="1" applyBorder="1" applyAlignment="1">
      <alignment horizontal="left"/>
    </xf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08984375" defaultRowHeight="14.5" outlineLevelRow="1" outlineLevelCol="1" x14ac:dyDescent="0.35"/>
  <cols>
    <col min="1" max="1" width="34.90625" style="156" customWidth="1"/>
    <col min="2" max="3" width="17.6328125" style="156" hidden="1" customWidth="1" outlineLevel="1"/>
    <col min="4" max="4" width="18.08984375" style="156" customWidth="1" collapsed="1"/>
    <col min="5" max="9" width="18.08984375" style="156" customWidth="1"/>
    <col min="10" max="10" width="63" style="156" hidden="1" customWidth="1"/>
    <col min="11" max="11" width="9.08984375" style="156"/>
    <col min="12" max="12" width="8.6328125" style="156" customWidth="1"/>
    <col min="13" max="13" width="11.36328125" style="156" bestFit="1" customWidth="1"/>
    <col min="14" max="14" width="10.54296875" style="156" bestFit="1" customWidth="1"/>
    <col min="15" max="17" width="8.6328125" style="156" customWidth="1"/>
    <col min="18" max="16384" width="9.08984375" style="156"/>
  </cols>
  <sheetData>
    <row r="1" spans="1:17" ht="26.5" x14ac:dyDescent="0.85">
      <c r="A1" s="168" t="s">
        <v>131</v>
      </c>
      <c r="B1" s="168"/>
      <c r="C1" s="168"/>
      <c r="D1" s="168"/>
      <c r="E1" s="168"/>
      <c r="F1" s="168"/>
      <c r="G1" s="168"/>
      <c r="H1" s="168"/>
      <c r="I1" s="168"/>
      <c r="J1" s="168"/>
      <c r="M1" s="156" t="s">
        <v>130</v>
      </c>
    </row>
    <row r="2" spans="1:17" s="8" customFormat="1" ht="37.5" customHeight="1" x14ac:dyDescent="0.5">
      <c r="A2" s="100"/>
      <c r="B2" s="100"/>
      <c r="C2" s="100"/>
      <c r="D2" s="158" t="s">
        <v>119</v>
      </c>
      <c r="E2" s="158" t="s">
        <v>120</v>
      </c>
      <c r="F2" s="158" t="s">
        <v>68</v>
      </c>
      <c r="G2" s="158" t="s">
        <v>119</v>
      </c>
      <c r="H2" s="158" t="s">
        <v>120</v>
      </c>
      <c r="I2" s="158" t="s">
        <v>68</v>
      </c>
      <c r="J2" s="27" t="s">
        <v>69</v>
      </c>
    </row>
    <row r="3" spans="1:17" s="160" customFormat="1" ht="22.5" hidden="1" customHeight="1" x14ac:dyDescent="0.35">
      <c r="A3" s="31" t="s">
        <v>102</v>
      </c>
      <c r="B3" s="31"/>
      <c r="C3" s="31"/>
      <c r="D3" s="98" t="e">
        <f>SUM('Rail Billings - Nutrien'!B5,'Rail Billings - Nutrien'!C5,'Rail Billings - Nutrien'!D5,#REF!,#REF!,#REF!)/1000</f>
        <v>#REF!</v>
      </c>
      <c r="E3" s="91" t="e">
        <f ca="1">(_xll.DBGET(#REF!,#REF!,#REF!,#REF!,#REF!,#REF!,#REF!,$M$1,#REF!,#REF!,#REF!))/1000</f>
        <v>#NAME?</v>
      </c>
      <c r="F3" s="91" t="e">
        <f ca="1">D3-E3</f>
        <v>#REF!</v>
      </c>
      <c r="G3" s="99" t="e">
        <f>D3</f>
        <v>#REF!</v>
      </c>
      <c r="H3" s="91" t="e">
        <f ca="1">E3</f>
        <v>#NAME?</v>
      </c>
      <c r="I3" s="91" t="e">
        <f ca="1">G3-H3</f>
        <v>#REF!</v>
      </c>
      <c r="J3" s="30"/>
    </row>
    <row r="4" spans="1:17" s="160" customFormat="1" ht="22.5" customHeight="1" x14ac:dyDescent="0.35">
      <c r="A4" s="31" t="s">
        <v>103</v>
      </c>
      <c r="B4" s="31"/>
      <c r="C4" s="31"/>
      <c r="D4" s="98" t="e">
        <f>IF(#REF!="Yes",#REF!,(_xll.DBGET(#REF!,#REF!,#REF!,#REF!,#REF!,#REF!,#REF!,$M$1,#REF!,#REF!,#REF!)-_xll.DBGET(#REF!,#REF!,#REF!,#REF!,#REF!,#REF!,#REF!,$M$1,#REF!,#REF!,#REF!))/1000)</f>
        <v>#REF!</v>
      </c>
      <c r="E4" s="91" t="e">
        <f ca="1">(_xll.DBGET(#REF!,#REF!,#REF!,#REF!,#REF!,#REF!,#REF!,$M$1,#REF!,#REF!,#REF!))/1000</f>
        <v>#NAME?</v>
      </c>
      <c r="F4" s="91" t="e">
        <f ca="1">D4-E4</f>
        <v>#REF!</v>
      </c>
      <c r="G4" s="99" t="e">
        <f>D4</f>
        <v>#REF!</v>
      </c>
      <c r="H4" s="91" t="e">
        <f ca="1">E4</f>
        <v>#NAME?</v>
      </c>
      <c r="I4" s="91" t="e">
        <f ca="1">G4-H4</f>
        <v>#REF!</v>
      </c>
      <c r="J4" s="30"/>
    </row>
    <row r="5" spans="1:17" s="160" customFormat="1" ht="22.5" customHeight="1" x14ac:dyDescent="0.35">
      <c r="A5" s="31" t="s">
        <v>105</v>
      </c>
      <c r="B5" s="31"/>
      <c r="C5" s="31"/>
      <c r="D5" s="87"/>
      <c r="E5" s="88"/>
      <c r="F5" s="93"/>
      <c r="G5" s="92"/>
      <c r="H5" s="88"/>
      <c r="I5" s="93"/>
      <c r="J5" s="30"/>
      <c r="L5" s="136"/>
      <c r="M5" s="136"/>
      <c r="N5" s="136"/>
      <c r="O5" s="136"/>
      <c r="P5" s="136"/>
      <c r="Q5" s="136"/>
    </row>
    <row r="6" spans="1:17" s="160" customFormat="1" x14ac:dyDescent="0.35">
      <c r="A6" s="32" t="s">
        <v>125</v>
      </c>
      <c r="B6" s="32"/>
      <c r="C6" s="32"/>
      <c r="D6" s="94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E6" s="95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F6" s="95" t="e">
        <f t="shared" ref="F6:F14" ca="1" si="0">D6-E6</f>
        <v>#NAME?</v>
      </c>
      <c r="G6" s="94" t="e">
        <f ca="1">D6</f>
        <v>#NAME?</v>
      </c>
      <c r="H6" s="95" t="e">
        <f ca="1">E6</f>
        <v>#NAME?</v>
      </c>
      <c r="I6" s="95" t="e">
        <f t="shared" ref="I6:I14" ca="1" si="1">G6-H6</f>
        <v>#NAME?</v>
      </c>
      <c r="J6" s="30"/>
      <c r="L6" s="136"/>
      <c r="M6" s="136"/>
      <c r="N6" s="136"/>
      <c r="O6" s="136"/>
      <c r="P6" s="136"/>
      <c r="Q6" s="136"/>
    </row>
    <row r="7" spans="1:17" s="160" customFormat="1" x14ac:dyDescent="0.35">
      <c r="A7" s="32" t="s">
        <v>73</v>
      </c>
      <c r="B7" s="32"/>
      <c r="C7" s="32"/>
      <c r="D7" s="94" t="e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E7" s="161" t="e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F7" s="95" t="e">
        <f t="shared" ca="1" si="0"/>
        <v>#NAME?</v>
      </c>
      <c r="G7" s="94" t="e">
        <f ca="1">D7</f>
        <v>#NAME?</v>
      </c>
      <c r="H7" s="161" t="e">
        <f ca="1">E7</f>
        <v>#NAME?</v>
      </c>
      <c r="I7" s="95" t="e">
        <f t="shared" ca="1" si="1"/>
        <v>#NAME?</v>
      </c>
      <c r="J7" s="30"/>
      <c r="L7" s="136"/>
      <c r="M7" s="136"/>
      <c r="N7" s="136"/>
      <c r="O7" s="136"/>
      <c r="P7" s="136"/>
      <c r="Q7" s="136"/>
    </row>
    <row r="8" spans="1:17" s="160" customFormat="1" ht="15" thickBot="1" x14ac:dyDescent="0.4">
      <c r="A8" s="33" t="s">
        <v>104</v>
      </c>
      <c r="B8" s="33"/>
      <c r="C8" s="33"/>
      <c r="D8" s="96" t="e">
        <f ca="1">SUM(D6:D7)</f>
        <v>#NAME?</v>
      </c>
      <c r="E8" s="97" t="e">
        <f ca="1">SUM(E6:E7)</f>
        <v>#NAME?</v>
      </c>
      <c r="F8" s="97" t="e">
        <f t="shared" ca="1" si="0"/>
        <v>#NAME?</v>
      </c>
      <c r="G8" s="96" t="e">
        <f ca="1">SUM(G6:G7)</f>
        <v>#NAME?</v>
      </c>
      <c r="H8" s="97" t="e">
        <f ca="1">SUM(H6:H7)</f>
        <v>#NAME?</v>
      </c>
      <c r="I8" s="97" t="e">
        <f t="shared" ca="1" si="1"/>
        <v>#NAME?</v>
      </c>
      <c r="J8" s="30"/>
      <c r="L8" s="153"/>
      <c r="M8" s="153"/>
      <c r="N8" s="153"/>
      <c r="O8" s="153"/>
      <c r="P8" s="153"/>
      <c r="Q8" s="153"/>
    </row>
    <row r="9" spans="1:17" s="160" customFormat="1" ht="30" customHeight="1" x14ac:dyDescent="0.35">
      <c r="A9" s="34" t="s">
        <v>74</v>
      </c>
      <c r="B9" s="35" t="e">
        <f ca="1">_xll.DE.NAME(#REF!,"DXMEAS_S","CONTRACT")</f>
        <v>#NAME?</v>
      </c>
      <c r="C9" s="35"/>
      <c r="D9" s="85" t="e">
        <f ca="1">_xll.DBGET(#REF!,#REF!,#REF!,#REF!,#REF!,#REF!,#REF!,$M$1,#REF!,#REF!,$B9)</f>
        <v>#NAME?</v>
      </c>
      <c r="E9" s="86" t="e">
        <f ca="1">_xll.DBGET(#REF!,#REF!,#REF!,#REF!,#REF!,#REF!,#REF!,$M$1,#REF!,#REF!,$B9)</f>
        <v>#NAME?</v>
      </c>
      <c r="F9" s="86" t="e">
        <f t="shared" ca="1" si="0"/>
        <v>#NAME?</v>
      </c>
      <c r="G9" s="83" t="e">
        <f ca="1">(_xll.DBGET(#REF!,#REF!,#REF!,#REF!,#REF!,#REF!,#REF!,$M$1,#REF!,#REF!,$B9))/(G$8*1000)</f>
        <v>#NAME?</v>
      </c>
      <c r="H9" s="84" t="e">
        <f ca="1">(_xll.DBGET(#REF!,#REF!,#REF!,#REF!,#REF!,#REF!,#REF!,$M$1,#REF!,#REF!,$B9))/(H$8*1000)</f>
        <v>#NAME?</v>
      </c>
      <c r="I9" s="84" t="e">
        <f t="shared" ca="1" si="1"/>
        <v>#NAME?</v>
      </c>
      <c r="J9" s="30"/>
      <c r="L9" s="169" t="s">
        <v>112</v>
      </c>
      <c r="M9" s="170"/>
      <c r="N9" s="170"/>
      <c r="O9" s="170"/>
      <c r="P9" s="170"/>
      <c r="Q9" s="171"/>
    </row>
    <row r="10" spans="1:17" s="160" customFormat="1" hidden="1" outlineLevel="1" x14ac:dyDescent="0.35">
      <c r="A10" s="34" t="s">
        <v>75</v>
      </c>
      <c r="B10" s="35" t="e">
        <f ca="1">_xll.DE.NAME(#REF!,"DXMEAS_S","INTEREST")</f>
        <v>#NAME?</v>
      </c>
      <c r="C10" s="35"/>
      <c r="D10" s="120" t="e">
        <f ca="1">_xll.DBGET(#REF!,#REF!,#REF!,#REF!,#REF!,#REF!,#REF!,$M$1,#REF!,#REF!,$B10)</f>
        <v>#NAME?</v>
      </c>
      <c r="E10" s="121" t="e">
        <f ca="1">_xll.DBGET(#REF!,#REF!,#REF!,#REF!,#REF!,#REF!,#REF!,$M$1,#REF!,#REF!,$B10)</f>
        <v>#NAME?</v>
      </c>
      <c r="F10" s="36" t="e">
        <f t="shared" ca="1" si="0"/>
        <v>#NAME?</v>
      </c>
      <c r="G10" s="52" t="e">
        <f ca="1">(_xll.DBGET(#REF!,#REF!,#REF!,#REF!,#REF!,#REF!,#REF!,$M$1,#REF!,#REF!,$B10))/(G$8*1000)</f>
        <v>#NAME?</v>
      </c>
      <c r="H10" s="37" t="e">
        <f ca="1">(_xll.DBGET(#REF!,#REF!,#REF!,#REF!,#REF!,#REF!,#REF!,$M$1,#REF!,#REF!,$B10))/(H$8*1000)</f>
        <v>#NAME?</v>
      </c>
      <c r="I10" s="37" t="e">
        <f t="shared" ca="1" si="1"/>
        <v>#NAME?</v>
      </c>
      <c r="J10" s="30"/>
      <c r="L10" s="135"/>
      <c r="M10" s="136"/>
      <c r="N10" s="136"/>
      <c r="O10" s="136"/>
      <c r="P10" s="136"/>
      <c r="Q10" s="137"/>
    </row>
    <row r="11" spans="1:17" s="160" customFormat="1" hidden="1" outlineLevel="1" x14ac:dyDescent="0.35">
      <c r="A11" s="34" t="s">
        <v>110</v>
      </c>
      <c r="B11" s="35" t="s">
        <v>111</v>
      </c>
      <c r="C11" s="35"/>
      <c r="D11" s="120" t="e">
        <f ca="1">_xll.DBGET(#REF!,#REF!,#REF!,#REF!,#REF!,#REF!,#REF!,$M$1,#REF!,#REF!,$B11)</f>
        <v>#NAME?</v>
      </c>
      <c r="E11" s="121" t="e">
        <f ca="1">_xll.DBGET(#REF!,#REF!,#REF!,#REF!,#REF!,#REF!,#REF!,$M$1,#REF!,#REF!,$B11)</f>
        <v>#NAME?</v>
      </c>
      <c r="F11" s="36" t="e">
        <f t="shared" ca="1" si="0"/>
        <v>#NAME?</v>
      </c>
      <c r="G11" s="52" t="e">
        <f ca="1">(_xll.DBGET(#REF!,#REF!,#REF!,#REF!,#REF!,#REF!,#REF!,$M$1,#REF!,#REF!,$B11))/(G$8*1000)</f>
        <v>#NAME?</v>
      </c>
      <c r="H11" s="37" t="e">
        <f ca="1">(_xll.DBGET(#REF!,#REF!,#REF!,#REF!,#REF!,#REF!,#REF!,$M$1,#REF!,#REF!,$B11))/(H$8*1000)</f>
        <v>#NAME?</v>
      </c>
      <c r="I11" s="37" t="e">
        <f t="shared" ca="1" si="1"/>
        <v>#NAME?</v>
      </c>
      <c r="J11" s="30"/>
      <c r="L11" s="135"/>
      <c r="M11" s="136"/>
      <c r="N11" s="136"/>
      <c r="O11" s="136"/>
      <c r="P11" s="136"/>
      <c r="Q11" s="137"/>
    </row>
    <row r="12" spans="1:17" s="160" customFormat="1" collapsed="1" x14ac:dyDescent="0.35">
      <c r="A12" s="34" t="s">
        <v>76</v>
      </c>
      <c r="B12" s="35" t="e">
        <f ca="1">_xll.DE.NAME(#REF!,"DXMEAS_S","SHRINKAGE")</f>
        <v>#NAME?</v>
      </c>
      <c r="C12" s="35"/>
      <c r="D12" s="155" t="e">
        <f ca="1">_xll.DBGET(#REF!,#REF!,#REF!,#REF!,#REF!,#REF!,#REF!,$M$1,#REF!,#REF!,$B12)</f>
        <v>#NAME?</v>
      </c>
      <c r="E12" s="36" t="e">
        <f ca="1">_xll.DBGET(#REF!,#REF!,#REF!,#REF!,#REF!,#REF!,#REF!,$M$1,#REF!,#REF!,$B12)</f>
        <v>#NAME?</v>
      </c>
      <c r="F12" s="36" t="e">
        <f t="shared" ca="1" si="0"/>
        <v>#NAME?</v>
      </c>
      <c r="G12" s="52" t="e">
        <f ca="1">(_xll.DBGET(#REF!,#REF!,#REF!,#REF!,#REF!,#REF!,#REF!,$M$1,#REF!,#REF!,$B12))/(G$8*1000)</f>
        <v>#NAME?</v>
      </c>
      <c r="H12" s="37" t="e">
        <f ca="1">(_xll.DBGET(#REF!,#REF!,#REF!,#REF!,#REF!,#REF!,#REF!,$M$1,#REF!,#REF!,$B12))/(H$8*1000)</f>
        <v>#NAME?</v>
      </c>
      <c r="I12" s="37" t="e">
        <f t="shared" ca="1" si="1"/>
        <v>#NAME?</v>
      </c>
      <c r="J12" s="30"/>
      <c r="L12" s="135"/>
      <c r="M12" s="136"/>
      <c r="N12" s="136"/>
      <c r="O12" s="136"/>
      <c r="P12" s="136"/>
      <c r="Q12" s="137"/>
    </row>
    <row r="13" spans="1:17" s="160" customFormat="1" x14ac:dyDescent="0.35">
      <c r="A13" s="34" t="s">
        <v>77</v>
      </c>
      <c r="B13" s="35" t="e">
        <f ca="1">_xll.DE.NAME(#REF!,"DXMEAS_S","CREDITNOTE")</f>
        <v>#NAME?</v>
      </c>
      <c r="C13" s="35"/>
      <c r="D13" s="49" t="e">
        <f ca="1">_xll.DBGET(#REF!,#REF!,#REF!,#REF!,#REF!,#REF!,#REF!,$M$1,#REF!,#REF!,$B13)</f>
        <v>#NAME?</v>
      </c>
      <c r="E13" s="38" t="e">
        <f ca="1">_xll.DBGET(#REF!,#REF!,#REF!,#REF!,#REF!,#REF!,#REF!,$M$1,#REF!,#REF!,$B13)</f>
        <v>#NAME?</v>
      </c>
      <c r="F13" s="38" t="e">
        <f t="shared" ca="1" si="0"/>
        <v>#NAME?</v>
      </c>
      <c r="G13" s="53" t="e">
        <f ca="1">(_xll.DBGET(#REF!,#REF!,#REF!,#REF!,#REF!,#REF!,#REF!,$M$1,#REF!,#REF!,$B13))/(G$8*1000)</f>
        <v>#NAME?</v>
      </c>
      <c r="H13" s="39" t="e">
        <f ca="1">(_xll.DBGET(#REF!,#REF!,#REF!,#REF!,#REF!,#REF!,#REF!,$M$1,#REF!,#REF!,$B13))/(H$8*1000)</f>
        <v>#NAME?</v>
      </c>
      <c r="I13" s="39" t="e">
        <f t="shared" ca="1" si="1"/>
        <v>#NAME?</v>
      </c>
      <c r="J13" s="30"/>
      <c r="L13" s="135"/>
      <c r="M13" s="136"/>
      <c r="N13" s="136"/>
      <c r="O13" s="136"/>
      <c r="P13" s="136"/>
      <c r="Q13" s="137"/>
    </row>
    <row r="14" spans="1:17" s="160" customFormat="1" x14ac:dyDescent="0.35">
      <c r="A14" s="40" t="s">
        <v>78</v>
      </c>
      <c r="B14" s="35" t="e">
        <f ca="1">_xll.DE.NAME(#REF!,"DXMEAS_S","INVOICE")</f>
        <v>#NAME?</v>
      </c>
      <c r="C14" s="35"/>
      <c r="D14" s="50" t="e">
        <f ca="1">_xll.DBGET(#REF!,#REF!,#REF!,#REF!,#REF!,#REF!,#REF!,$M$1,#REF!,#REF!,$B14)</f>
        <v>#NAME?</v>
      </c>
      <c r="E14" s="41" t="e">
        <f ca="1">_xll.DBGET(#REF!,#REF!,#REF!,#REF!,#REF!,#REF!,#REF!,$M$1,#REF!,#REF!,$B14)</f>
        <v>#NAME?</v>
      </c>
      <c r="F14" s="41" t="e">
        <f t="shared" ca="1" si="0"/>
        <v>#NAME?</v>
      </c>
      <c r="G14" s="54" t="e">
        <f ca="1">(_xll.DBGET(#REF!,#REF!,#REF!,#REF!,#REF!,#REF!,#REF!,$M$1,#REF!,#REF!,$B14))/(G$8*1000)</f>
        <v>#NAME?</v>
      </c>
      <c r="H14" s="42" t="e">
        <f ca="1">(_xll.DBGET(#REF!,#REF!,#REF!,#REF!,#REF!,#REF!,#REF!,$M$1,#REF!,#REF!,$B14))/(H$8*1000)</f>
        <v>#NAME?</v>
      </c>
      <c r="I14" s="42" t="e">
        <f t="shared" ca="1" si="1"/>
        <v>#NAME?</v>
      </c>
      <c r="J14" s="30"/>
      <c r="L14" s="138" t="e">
        <f t="shared" ref="L14:Q14" ca="1" si="2">D14-D13-D12-D10-D9</f>
        <v>#NAME?</v>
      </c>
      <c r="M14" s="139" t="e">
        <f t="shared" ca="1" si="2"/>
        <v>#NAME?</v>
      </c>
      <c r="N14" s="139" t="e">
        <f t="shared" ca="1" si="2"/>
        <v>#NAME?</v>
      </c>
      <c r="O14" s="139" t="e">
        <f t="shared" ca="1" si="2"/>
        <v>#NAME?</v>
      </c>
      <c r="P14" s="139" t="e">
        <f t="shared" ca="1" si="2"/>
        <v>#NAME?</v>
      </c>
      <c r="Q14" s="140" t="e">
        <f t="shared" ca="1" si="2"/>
        <v>#NAME?</v>
      </c>
    </row>
    <row r="15" spans="1:17" s="160" customFormat="1" ht="22.5" customHeight="1" x14ac:dyDescent="0.35">
      <c r="A15" s="34" t="s">
        <v>79</v>
      </c>
      <c r="B15" s="35" t="e">
        <f ca="1">_xll.DE.NAME(#REF!,"DXMEAS_S","REBATE 1")</f>
        <v>#NAME?</v>
      </c>
      <c r="C15" s="35"/>
      <c r="D15" s="48" t="e">
        <f ca="1">_xll.DBGET(#REF!,#REF!,#REF!,#REF!,#REF!,#REF!,#REF!,$M$1,#REF!,#REF!,$B15)</f>
        <v>#NAME?</v>
      </c>
      <c r="E15" s="133" t="e">
        <f ca="1">_xll.DBGET(#REF!,#REF!,#REF!,#REF!,#REF!,#REF!,#REF!,$M$1,#REF!,#REF!,$B15)</f>
        <v>#NAME?</v>
      </c>
      <c r="F15" s="36" t="e">
        <f ca="1">E15-D15</f>
        <v>#NAME?</v>
      </c>
      <c r="G15" s="52" t="e">
        <f ca="1">(_xll.DBGET(#REF!,#REF!,#REF!,#REF!,#REF!,#REF!,#REF!,$M$1,#REF!,#REF!,$B15))/(G$8*1000)</f>
        <v>#NAME?</v>
      </c>
      <c r="H15" s="37" t="e">
        <f ca="1">(_xll.DBGET(#REF!,#REF!,#REF!,#REF!,#REF!,#REF!,#REF!,$M$1,#REF!,#REF!,$B15))/(H$8*1000)</f>
        <v>#NAME?</v>
      </c>
      <c r="I15" s="37" t="e">
        <f ca="1">H15-G15</f>
        <v>#NAME?</v>
      </c>
      <c r="J15" s="30"/>
      <c r="L15" s="135"/>
      <c r="M15" s="136"/>
      <c r="N15" s="136"/>
      <c r="O15" s="136"/>
      <c r="P15" s="136"/>
      <c r="Q15" s="137"/>
    </row>
    <row r="16" spans="1:17" s="160" customFormat="1" x14ac:dyDescent="0.35">
      <c r="A16" s="34" t="s">
        <v>80</v>
      </c>
      <c r="B16" s="35" t="e">
        <f ca="1">_xll.DE.NAME(#REF!,"DXMEAS_S","REBATE 2")</f>
        <v>#NAME?</v>
      </c>
      <c r="C16" s="35"/>
      <c r="D16" s="48" t="e">
        <f ca="1">_xll.DBGET(#REF!,#REF!,#REF!,#REF!,#REF!,#REF!,#REF!,$M$1,#REF!,#REF!,$B16)</f>
        <v>#NAME?</v>
      </c>
      <c r="E16" s="133" t="e">
        <f ca="1">_xll.DBGET(#REF!,#REF!,#REF!,#REF!,#REF!,#REF!,#REF!,$M$1,#REF!,#REF!,$B16)</f>
        <v>#NAME?</v>
      </c>
      <c r="F16" s="36" t="e">
        <f ca="1">E16-D16</f>
        <v>#NAME?</v>
      </c>
      <c r="G16" s="52" t="e">
        <f ca="1">(_xll.DBGET(#REF!,#REF!,#REF!,#REF!,#REF!,#REF!,#REF!,$M$1,#REF!,#REF!,$B16))/(G$8*1000)</f>
        <v>#NAME?</v>
      </c>
      <c r="H16" s="37" t="e">
        <f ca="1">(_xll.DBGET(#REF!,#REF!,#REF!,#REF!,#REF!,#REF!,#REF!,$M$1,#REF!,#REF!,$B16))/(H$8*1000)</f>
        <v>#NAME?</v>
      </c>
      <c r="I16" s="37" t="e">
        <f ca="1">H16-G16</f>
        <v>#NAME?</v>
      </c>
      <c r="J16" s="30"/>
      <c r="L16" s="135"/>
      <c r="M16" s="136"/>
      <c r="N16" s="136"/>
      <c r="O16" s="136"/>
      <c r="P16" s="136"/>
      <c r="Q16" s="137"/>
    </row>
    <row r="17" spans="1:17" s="160" customFormat="1" x14ac:dyDescent="0.35">
      <c r="A17" s="34" t="s">
        <v>81</v>
      </c>
      <c r="B17" s="35" t="e">
        <f ca="1">_xll.DE.NAME(#REF!,"DXMEAS_S","VOL DISC")</f>
        <v>#NAME?</v>
      </c>
      <c r="C17" s="35"/>
      <c r="D17" s="48" t="e">
        <f ca="1">_xll.DBGET(#REF!,#REF!,#REF!,#REF!,#REF!,#REF!,#REF!,$M$1,#REF!,#REF!,$B17)</f>
        <v>#NAME?</v>
      </c>
      <c r="E17" s="133" t="e">
        <f ca="1">_xll.DBGET(#REF!,#REF!,#REF!,#REF!,#REF!,#REF!,#REF!,$M$1,#REF!,#REF!,$B17)</f>
        <v>#NAME?</v>
      </c>
      <c r="F17" s="36" t="e">
        <f ca="1">E17-D17</f>
        <v>#NAME?</v>
      </c>
      <c r="G17" s="52" t="e">
        <f ca="1">(_xll.DBGET(#REF!,#REF!,#REF!,#REF!,#REF!,#REF!,#REF!,$M$1,#REF!,#REF!,$B17))/(G$8*1000)</f>
        <v>#NAME?</v>
      </c>
      <c r="H17" s="37" t="e">
        <f ca="1">(_xll.DBGET(#REF!,#REF!,#REF!,#REF!,#REF!,#REF!,#REF!,$M$1,#REF!,#REF!,$B17))/(H$8*1000)</f>
        <v>#NAME?</v>
      </c>
      <c r="I17" s="37" t="e">
        <f ca="1">H17-G17</f>
        <v>#NAME?</v>
      </c>
      <c r="J17" s="30"/>
      <c r="L17" s="135"/>
      <c r="M17" s="136"/>
      <c r="N17" s="136"/>
      <c r="O17" s="136"/>
      <c r="P17" s="136"/>
      <c r="Q17" s="137"/>
    </row>
    <row r="18" spans="1:17" s="160" customFormat="1" x14ac:dyDescent="0.35">
      <c r="A18" s="34" t="s">
        <v>82</v>
      </c>
      <c r="B18" s="35" t="e">
        <f ca="1">_xll.DE.NAME(#REF!,"DXMEAS_S","PR RES")</f>
        <v>#NAME?</v>
      </c>
      <c r="C18" s="35"/>
      <c r="D18" s="155" t="e">
        <f ca="1">_xll.DBGET(#REF!,#REF!,#REF!,#REF!,#REF!,#REF!,#REF!,$M$1,#REF!,#REF!,$B18)</f>
        <v>#NAME?</v>
      </c>
      <c r="E18" s="133" t="e">
        <f ca="1">_xll.DBGET(#REF!,#REF!,#REF!,#REF!,#REF!,#REF!,#REF!,$M$1,#REF!,#REF!,$B18)</f>
        <v>#NAME?</v>
      </c>
      <c r="F18" s="36" t="e">
        <f ca="1">E18-D18</f>
        <v>#NAME?</v>
      </c>
      <c r="G18" s="52" t="e">
        <f ca="1">(_xll.DBGET(#REF!,#REF!,#REF!,#REF!,#REF!,#REF!,#REF!,$M$1,#REF!,#REF!,$B18))/(G$8*1000)</f>
        <v>#NAME?</v>
      </c>
      <c r="H18" s="37" t="e">
        <f ca="1">(_xll.DBGET(#REF!,#REF!,#REF!,#REF!,#REF!,#REF!,#REF!,$M$1,#REF!,#REF!,$B18))/(H$8*1000)</f>
        <v>#NAME?</v>
      </c>
      <c r="I18" s="37" t="e">
        <f ca="1">H18-G18</f>
        <v>#NAME?</v>
      </c>
      <c r="J18" s="30"/>
      <c r="L18" s="135"/>
      <c r="M18" s="136"/>
      <c r="N18" s="136"/>
      <c r="O18" s="136"/>
      <c r="P18" s="136"/>
      <c r="Q18" s="137"/>
    </row>
    <row r="19" spans="1:17" s="160" customFormat="1" x14ac:dyDescent="0.35">
      <c r="A19" s="34" t="s">
        <v>83</v>
      </c>
      <c r="B19" s="35" t="e">
        <f ca="1">_xll.DE.NAME(#REF!,"DXMEAS_S","FRT Savings Rebate")</f>
        <v>#NAME?</v>
      </c>
      <c r="C19" s="35"/>
      <c r="D19" s="155" t="e">
        <f ca="1">_xll.DBGET(#REF!,#REF!,#REF!,#REF!,#REF!,#REF!,#REF!,$M$1,#REF!,#REF!,$B19)</f>
        <v>#NAME?</v>
      </c>
      <c r="E19" s="133" t="e">
        <f ca="1">_xll.DBGET(#REF!,#REF!,#REF!,#REF!,#REF!,#REF!,#REF!,$M$1,#REF!,#REF!,$B19)</f>
        <v>#NAME?</v>
      </c>
      <c r="F19" s="36" t="e">
        <f ca="1">E19-D19</f>
        <v>#NAME?</v>
      </c>
      <c r="G19" s="52" t="e">
        <f ca="1">(_xll.DBGET(#REF!,#REF!,#REF!,#REF!,#REF!,#REF!,#REF!,$M$1,#REF!,#REF!,$B19))/(G$8*1000)</f>
        <v>#NAME?</v>
      </c>
      <c r="H19" s="37" t="e">
        <f ca="1">(_xll.DBGET(#REF!,#REF!,#REF!,#REF!,#REF!,#REF!,#REF!,$M$1,#REF!,#REF!,$B19))/(H$8*1000)</f>
        <v>#NAME?</v>
      </c>
      <c r="I19" s="37" t="e">
        <f ca="1">H19-G19</f>
        <v>#NAME?</v>
      </c>
      <c r="J19" s="30"/>
      <c r="L19" s="135"/>
      <c r="M19" s="136"/>
      <c r="N19" s="136"/>
      <c r="O19" s="136"/>
      <c r="P19" s="136"/>
      <c r="Q19" s="137"/>
    </row>
    <row r="20" spans="1:17" s="160" customFormat="1" x14ac:dyDescent="0.35">
      <c r="A20" s="40" t="s">
        <v>84</v>
      </c>
      <c r="B20" s="35" t="e">
        <f ca="1">_xll.DE.NAME(#REF!,"DXMEAS_S","Net Sale Price")</f>
        <v>#NAME?</v>
      </c>
      <c r="C20" s="35"/>
      <c r="D20" s="51" t="e">
        <f ca="1">_xll.DBGET(#REF!,#REF!,#REF!,#REF!,#REF!,#REF!,#REF!,$M$1,#REF!,#REF!,$B20)</f>
        <v>#NAME?</v>
      </c>
      <c r="E20" s="43" t="e">
        <f ca="1">_xll.DBGET(#REF!,#REF!,#REF!,#REF!,#REF!,#REF!,#REF!,$M$1,#REF!,#REF!,$B20)</f>
        <v>#NAME?</v>
      </c>
      <c r="F20" s="43" t="e">
        <f ca="1">D20-E20</f>
        <v>#NAME?</v>
      </c>
      <c r="G20" s="55" t="e">
        <f ca="1">(_xll.DBGET(#REF!,#REF!,#REF!,#REF!,#REF!,#REF!,#REF!,$M$1,#REF!,#REF!,$B20))/(G$8*1000)</f>
        <v>#NAME?</v>
      </c>
      <c r="H20" s="44" t="e">
        <f ca="1">(_xll.DBGET(#REF!,#REF!,#REF!,#REF!,#REF!,#REF!,#REF!,$M$1,#REF!,#REF!,$B20))/(H$8*1000)</f>
        <v>#NAME?</v>
      </c>
      <c r="I20" s="44" t="e">
        <f ca="1">G20-H20</f>
        <v>#NAME?</v>
      </c>
      <c r="J20" s="30"/>
      <c r="L20" s="141" t="e">
        <f ca="1">D20+D19+D18+D17+D16+D15-D14</f>
        <v>#NAME?</v>
      </c>
      <c r="M20" s="142" t="e">
        <f ca="1">E20+E19+E18+E17+E16+E15-E14</f>
        <v>#NAME?</v>
      </c>
      <c r="N20" s="142" t="e">
        <f ca="1">F20-F19-F18-F17-F16-F15-F14</f>
        <v>#NAME?</v>
      </c>
      <c r="O20" s="142" t="e">
        <f ca="1">G20+G19+G18+G17+G16+G15-G14</f>
        <v>#NAME?</v>
      </c>
      <c r="P20" s="142" t="e">
        <f ca="1">H20+H19+H18+H17+H16+H15-H14</f>
        <v>#NAME?</v>
      </c>
      <c r="Q20" s="143" t="e">
        <f ca="1">I20-I19-I18-I17-I16-I15-I14</f>
        <v>#NAME?</v>
      </c>
    </row>
    <row r="21" spans="1:17" s="160" customFormat="1" ht="22.5" customHeight="1" x14ac:dyDescent="0.35">
      <c r="A21" s="45" t="s">
        <v>99</v>
      </c>
      <c r="B21" s="45"/>
      <c r="C21" s="45"/>
      <c r="D21" s="48"/>
      <c r="E21" s="36"/>
      <c r="F21" s="36"/>
      <c r="G21" s="52"/>
      <c r="H21" s="37"/>
      <c r="I21" s="37"/>
      <c r="J21" s="30"/>
      <c r="L21" s="135"/>
      <c r="M21" s="136"/>
      <c r="N21" s="136"/>
      <c r="O21" s="136"/>
      <c r="P21" s="136"/>
      <c r="Q21" s="137"/>
    </row>
    <row r="22" spans="1:17" s="160" customFormat="1" x14ac:dyDescent="0.35">
      <c r="A22" s="34" t="s">
        <v>85</v>
      </c>
      <c r="B22" s="35" t="e">
        <f ca="1">_xll.DE.NAME(#REF!,"DXMEAS_S","Commissions")</f>
        <v>#NAME?</v>
      </c>
      <c r="C22" s="35"/>
      <c r="D22" s="155" t="e">
        <f ca="1">_xll.DBGET(#REF!,#REF!,#REF!,#REF!,#REF!,#REF!,#REF!,$M$1,#REF!,#REF!,$B22)</f>
        <v>#NAME?</v>
      </c>
      <c r="E22" s="133" t="e">
        <f ca="1">_xll.DBGET(#REF!,#REF!,#REF!,#REF!,#REF!,#REF!,#REF!,$M$1,#REF!,#REF!,$B22)</f>
        <v>#NAME?</v>
      </c>
      <c r="F22" s="133" t="e">
        <f ca="1">E22-D22</f>
        <v>#NAME?</v>
      </c>
      <c r="G22" s="52" t="e">
        <f ca="1">(_xll.DBGET(#REF!,#REF!,#REF!,#REF!,#REF!,#REF!,#REF!,$M$1,#REF!,#REF!,$B22))/(G$8*1000)</f>
        <v>#NAME?</v>
      </c>
      <c r="H22" s="37" t="e">
        <f ca="1">(_xll.DBGET(#REF!,#REF!,#REF!,#REF!,#REF!,#REF!,#REF!,$M$1,#REF!,#REF!,$B22))/(H$8*1000)</f>
        <v>#NAME?</v>
      </c>
      <c r="I22" s="37" t="e">
        <f ca="1">H22-G22</f>
        <v>#NAME?</v>
      </c>
      <c r="J22" s="30"/>
      <c r="L22" s="135"/>
      <c r="M22" s="136"/>
      <c r="N22" s="136"/>
      <c r="O22" s="136"/>
      <c r="P22" s="136"/>
      <c r="Q22" s="137"/>
    </row>
    <row r="23" spans="1:17" s="160" customFormat="1" x14ac:dyDescent="0.35">
      <c r="A23" s="34" t="s">
        <v>70</v>
      </c>
      <c r="B23" s="35" t="e">
        <f ca="1">_xll.DE.NAME(#REF!,"DXMEAS_S","Ocean Freight")</f>
        <v>#NAME?</v>
      </c>
      <c r="C23" s="35"/>
      <c r="D23" s="155" t="e">
        <f ca="1">_xll.DBGET(#REF!,#REF!,#REF!,#REF!,#REF!,#REF!,#REF!,$M$1,#REF!,#REF!,$B23)</f>
        <v>#NAME?</v>
      </c>
      <c r="E23" s="133" t="e">
        <f ca="1">_xll.DBGET(#REF!,#REF!,#REF!,#REF!,#REF!,#REF!,#REF!,$M$1,#REF!,#REF!,$B23)</f>
        <v>#NAME?</v>
      </c>
      <c r="F23" s="133" t="e">
        <f ca="1">E23-D23</f>
        <v>#NAME?</v>
      </c>
      <c r="G23" s="52" t="e">
        <f ca="1">(_xll.DBGET(#REF!,#REF!,#REF!,#REF!,#REF!,#REF!,#REF!,$M$1,#REF!,#REF!,$B23))/(G$8*1000)</f>
        <v>#NAME?</v>
      </c>
      <c r="H23" s="37" t="e">
        <f ca="1">(_xll.DBGET(#REF!,#REF!,#REF!,#REF!,#REF!,#REF!,#REF!,$M$1,#REF!,#REF!,$B23))/(H$8*1000)</f>
        <v>#NAME?</v>
      </c>
      <c r="I23" s="37" t="e">
        <f ca="1">H23-G23</f>
        <v>#NAME?</v>
      </c>
      <c r="J23" s="30"/>
      <c r="L23" s="135"/>
      <c r="M23" s="136"/>
      <c r="N23" s="136"/>
      <c r="O23" s="136"/>
      <c r="P23" s="136"/>
      <c r="Q23" s="137"/>
    </row>
    <row r="24" spans="1:17" s="160" customFormat="1" hidden="1" outlineLevel="1" x14ac:dyDescent="0.35">
      <c r="A24" s="34" t="s">
        <v>86</v>
      </c>
      <c r="B24" s="35" t="e">
        <f ca="1">_xll.DE.NAME(#REF!,"DXMEAS_S","BOF")</f>
        <v>#NAME?</v>
      </c>
      <c r="C24" s="35" t="s">
        <v>109</v>
      </c>
      <c r="D24" s="155" t="e">
        <f ca="1">_xll.DBGET(#REF!,#REF!,#REF!,#REF!,#REF!,#REF!,#REF!,$M$1,#REF!,#REF!,$B24)+_xll.DBGET(#REF!,#REF!,#REF!,#REF!,#REF!,#REF!,#REF!,$M$1,#REF!,#REF!,$C24)</f>
        <v>#NAME?</v>
      </c>
      <c r="E24" s="133" t="e">
        <f ca="1">_xll.DBGET(#REF!,#REF!,#REF!,#REF!,#REF!,#REF!,#REF!,$M$1,#REF!,#REF!,$B24)+_xll.DBGET(#REF!,#REF!,#REF!,#REF!,#REF!,#REF!,#REF!,$M$1,#REF!,#REF!,$C24)</f>
        <v>#NAME?</v>
      </c>
      <c r="F24" s="133" t="e">
        <f t="shared" ref="F24:F35" ca="1" si="3">E24-D24</f>
        <v>#NAME?</v>
      </c>
      <c r="G24" s="52" t="e">
        <f ca="1">(_xll.DBGET(#REF!,#REF!,#REF!,#REF!,#REF!,#REF!,#REF!,$M$1,#REF!,#REF!,$B24)+_xll.DBGET(#REF!,#REF!,#REF!,#REF!,#REF!,#REF!,#REF!,$M$1,#REF!,#REF!,$C24))/(G$8*1000)</f>
        <v>#NAME?</v>
      </c>
      <c r="H24" s="37" t="e">
        <f ca="1">(_xll.DBGET(#REF!,#REF!,#REF!,#REF!,#REF!,#REF!,#REF!,$M$1,#REF!,#REF!,$B24)+_xll.DBGET(#REF!,#REF!,#REF!,#REF!,#REF!,#REF!,#REF!,$M$1,#REF!,#REF!,$C24))/(H$8*1000)</f>
        <v>#NAME?</v>
      </c>
      <c r="I24" s="37" t="e">
        <f ca="1">H24-G24</f>
        <v>#NAME?</v>
      </c>
      <c r="J24" s="30"/>
      <c r="L24" s="141"/>
      <c r="M24" s="136"/>
      <c r="N24" s="136"/>
      <c r="O24" s="136"/>
      <c r="P24" s="136"/>
      <c r="Q24" s="137"/>
    </row>
    <row r="25" spans="1:17" s="160" customFormat="1" hidden="1" outlineLevel="1" x14ac:dyDescent="0.35">
      <c r="A25" s="34" t="s">
        <v>87</v>
      </c>
      <c r="B25" s="35" t="e">
        <f ca="1">_xll.DE.NAME(#REF!,"DXMEAS_S","LOSS_GAIN O_S")</f>
        <v>#NAME?</v>
      </c>
      <c r="C25" s="35"/>
      <c r="D25" s="155" t="e">
        <f ca="1">_xll.DBGET(#REF!,#REF!,#REF!,#REF!,#REF!,#REF!,#REF!,$M$1,#REF!,#REF!,$B25)</f>
        <v>#NAME?</v>
      </c>
      <c r="E25" s="133" t="e">
        <f ca="1">_xll.DBGET(#REF!,#REF!,#REF!,#REF!,#REF!,#REF!,#REF!,$M$1,#REF!,#REF!,$B25)</f>
        <v>#NAME?</v>
      </c>
      <c r="F25" s="133" t="e">
        <f t="shared" ca="1" si="3"/>
        <v>#NAME?</v>
      </c>
      <c r="G25" s="52" t="e">
        <f ca="1">(_xll.DBGET(#REF!,#REF!,#REF!,#REF!,#REF!,#REF!,#REF!,$M$1,#REF!,#REF!,$B25))/(G$8*1000)</f>
        <v>#NAME?</v>
      </c>
      <c r="H25" s="37" t="e">
        <f ca="1">(_xll.DBGET(#REF!,#REF!,#REF!,#REF!,#REF!,#REF!,#REF!,$M$1,#REF!,#REF!,$B25))/(H$8*1000)</f>
        <v>#NAME?</v>
      </c>
      <c r="I25" s="37" t="e">
        <f t="shared" ref="I25:I35" ca="1" si="4">H25-G25</f>
        <v>#NAME?</v>
      </c>
      <c r="J25" s="30"/>
      <c r="L25" s="141"/>
      <c r="M25" s="136"/>
      <c r="N25" s="136"/>
      <c r="O25" s="136"/>
      <c r="P25" s="136"/>
      <c r="Q25" s="137"/>
    </row>
    <row r="26" spans="1:17" s="160" customFormat="1" hidden="1" outlineLevel="1" x14ac:dyDescent="0.35">
      <c r="A26" s="34" t="s">
        <v>121</v>
      </c>
      <c r="B26" s="35" t="s">
        <v>122</v>
      </c>
      <c r="C26" s="35"/>
      <c r="D26" s="120" t="e">
        <f ca="1">_xll.DBGET(#REF!,#REF!,#REF!,#REF!,#REF!,#REF!,#REF!,$M$1,#REF!,#REF!,$B26)</f>
        <v>#NAME?</v>
      </c>
      <c r="E26" s="121" t="e">
        <f ca="1">_xll.DBGET(#REF!,#REF!,#REF!,#REF!,#REF!,#REF!,#REF!,$M$1,#REF!,#REF!,$B26)</f>
        <v>#NAME?</v>
      </c>
      <c r="F26" s="133" t="e">
        <f t="shared" ca="1" si="3"/>
        <v>#NAME?</v>
      </c>
      <c r="G26" s="52" t="e">
        <f ca="1">(_xll.DBGET(#REF!,#REF!,#REF!,#REF!,#REF!,#REF!,#REF!,$M$1,#REF!,#REF!,$B26))/(G$8*1000)</f>
        <v>#NAME?</v>
      </c>
      <c r="H26" s="37" t="e">
        <f ca="1">(_xll.DBGET(#REF!,#REF!,#REF!,#REF!,#REF!,#REF!,#REF!,$M$1,#REF!,#REF!,$B26))/(H$8*1000)</f>
        <v>#NAME?</v>
      </c>
      <c r="I26" s="37" t="e">
        <f t="shared" ca="1" si="4"/>
        <v>#NAME?</v>
      </c>
      <c r="J26" s="30"/>
      <c r="L26" s="141"/>
      <c r="M26" s="136"/>
      <c r="N26" s="136"/>
      <c r="O26" s="136"/>
      <c r="P26" s="136"/>
      <c r="Q26" s="137"/>
    </row>
    <row r="27" spans="1:17" s="160" customFormat="1" hidden="1" outlineLevel="1" x14ac:dyDescent="0.35">
      <c r="A27" s="34" t="s">
        <v>123</v>
      </c>
      <c r="B27" s="35" t="s">
        <v>124</v>
      </c>
      <c r="C27" s="35"/>
      <c r="D27" s="120" t="e">
        <f ca="1">_xll.DBGET(#REF!,#REF!,#REF!,#REF!,#REF!,#REF!,#REF!,$M$1,#REF!,#REF!,$B27)</f>
        <v>#NAME?</v>
      </c>
      <c r="E27" s="121" t="e">
        <f ca="1">_xll.DBGET(#REF!,#REF!,#REF!,#REF!,#REF!,#REF!,#REF!,$M$1,#REF!,#REF!,$B27)</f>
        <v>#NAME?</v>
      </c>
      <c r="F27" s="133" t="e">
        <f t="shared" ca="1" si="3"/>
        <v>#NAME?</v>
      </c>
      <c r="G27" s="52" t="e">
        <f ca="1">(_xll.DBGET(#REF!,#REF!,#REF!,#REF!,#REF!,#REF!,#REF!,$M$1,#REF!,#REF!,$B27))/(G$8*1000)</f>
        <v>#NAME?</v>
      </c>
      <c r="H27" s="37" t="e">
        <f ca="1">(_xll.DBGET(#REF!,#REF!,#REF!,#REF!,#REF!,#REF!,#REF!,$M$1,#REF!,#REF!,$B27))/(H$8*1000)</f>
        <v>#NAME?</v>
      </c>
      <c r="I27" s="37" t="e">
        <f t="shared" ca="1" si="4"/>
        <v>#NAME?</v>
      </c>
      <c r="J27" s="30"/>
      <c r="L27" s="141"/>
      <c r="M27" s="136"/>
      <c r="N27" s="136"/>
      <c r="O27" s="136"/>
      <c r="P27" s="136"/>
      <c r="Q27" s="137"/>
    </row>
    <row r="28" spans="1:17" s="160" customFormat="1" hidden="1" outlineLevel="1" x14ac:dyDescent="0.35">
      <c r="A28" s="34" t="s">
        <v>88</v>
      </c>
      <c r="B28" s="35" t="e">
        <f ca="1">_xll.DE.NAME(#REF!,"DXMEAS_S","CHEMOF")</f>
        <v>#NAME?</v>
      </c>
      <c r="C28" s="35" t="s">
        <v>117</v>
      </c>
      <c r="D28" s="155" t="e">
        <f ca="1">_xll.DBGET(#REF!,#REF!,#REF!,#REF!,#REF!,#REF!,#REF!,$M$1,#REF!,#REF!,$B28)+_xll.DBGET(#REF!,#REF!,#REF!,#REF!,#REF!,#REF!,#REF!,$M$1,#REF!,#REF!,$C28)</f>
        <v>#NAME?</v>
      </c>
      <c r="E28" s="133" t="e">
        <f ca="1">_xll.DBGET(#REF!,#REF!,#REF!,#REF!,#REF!,#REF!,#REF!,$M$1,#REF!,#REF!,$B28)+_xll.DBGET(#REF!,#REF!,#REF!,#REF!,#REF!,#REF!,#REF!,$M$1,#REF!,#REF!,$C28)</f>
        <v>#NAME?</v>
      </c>
      <c r="F28" s="133" t="e">
        <f t="shared" ca="1" si="3"/>
        <v>#NAME?</v>
      </c>
      <c r="G28" s="52" t="e">
        <f ca="1">(_xll.DBGET(#REF!,#REF!,#REF!,#REF!,#REF!,#REF!,#REF!,$M$1,#REF!,#REF!,$B28)+_xll.DBGET(#REF!,#REF!,#REF!,#REF!,#REF!,#REF!,#REF!,$M$1,#REF!,#REF!,$C28))/(G$8*1000)</f>
        <v>#NAME?</v>
      </c>
      <c r="H28" s="37" t="e">
        <f ca="1">(_xll.DBGET(#REF!,#REF!,#REF!,#REF!,#REF!,#REF!,#REF!,$M$1,#REF!,#REF!,$B28)+_xll.DBGET(#REF!,#REF!,#REF!,#REF!,#REF!,#REF!,#REF!,$M$1,#REF!,#REF!,$C28))/(H$8*1000)</f>
        <v>#NAME?</v>
      </c>
      <c r="I28" s="37" t="e">
        <f t="shared" ca="1" si="4"/>
        <v>#NAME?</v>
      </c>
      <c r="J28" s="30"/>
      <c r="L28" s="135"/>
      <c r="M28" s="136"/>
      <c r="N28" s="136"/>
      <c r="O28" s="136"/>
      <c r="P28" s="136"/>
      <c r="Q28" s="137"/>
    </row>
    <row r="29" spans="1:17" s="160" customFormat="1" hidden="1" outlineLevel="1" x14ac:dyDescent="0.35">
      <c r="A29" s="34" t="s">
        <v>91</v>
      </c>
      <c r="B29" s="35" t="e">
        <f ca="1">_xll.DE.NAME(#REF!,"DXMEAS_S","WHSOF")</f>
        <v>#NAME?</v>
      </c>
      <c r="C29" s="35" t="s">
        <v>118</v>
      </c>
      <c r="D29" s="155" t="e">
        <f ca="1">_xll.DBGET(#REF!,#REF!,#REF!,#REF!,#REF!,#REF!,#REF!,$M$1,#REF!,#REF!,$B29)+_xll.DBGET(#REF!,#REF!,#REF!,#REF!,#REF!,#REF!,#REF!,$M$1,#REF!,#REF!,$C29)</f>
        <v>#NAME?</v>
      </c>
      <c r="E29" s="133" t="e">
        <f ca="1">_xll.DBGET(#REF!,#REF!,#REF!,#REF!,#REF!,#REF!,#REF!,$M$1,#REF!,#REF!,$B29)+_xll.DBGET(#REF!,#REF!,#REF!,#REF!,#REF!,#REF!,#REF!,$M$1,#REF!,#REF!,$C29)</f>
        <v>#NAME?</v>
      </c>
      <c r="F29" s="133" t="e">
        <f ca="1">E29-D29</f>
        <v>#NAME?</v>
      </c>
      <c r="G29" s="52" t="e">
        <f ca="1">(_xll.DBGET(#REF!,#REF!,#REF!,#REF!,#REF!,#REF!,#REF!,$M$1,#REF!,#REF!,$B29)+_xll.DBGET(#REF!,#REF!,#REF!,#REF!,#REF!,#REF!,#REF!,$M$1,#REF!,#REF!,$C29))/(G$8*1000)</f>
        <v>#NAME?</v>
      </c>
      <c r="H29" s="37" t="e">
        <f ca="1">(_xll.DBGET(#REF!,#REF!,#REF!,#REF!,#REF!,#REF!,#REF!,$M$1,#REF!,#REF!,$B29)+_xll.DBGET(#REF!,#REF!,#REF!,#REF!,#REF!,#REF!,#REF!,$M$1,#REF!,#REF!,$C29))/(H$8*1000)</f>
        <v>#NAME?</v>
      </c>
      <c r="I29" s="37" t="e">
        <f ca="1">H29-G29</f>
        <v>#NAME?</v>
      </c>
      <c r="J29" s="30"/>
      <c r="L29" s="135"/>
      <c r="M29" s="136"/>
      <c r="N29" s="136"/>
      <c r="O29" s="136"/>
      <c r="P29" s="136"/>
      <c r="Q29" s="137"/>
    </row>
    <row r="30" spans="1:17" s="160" customFormat="1" collapsed="1" x14ac:dyDescent="0.35">
      <c r="A30" s="34" t="s">
        <v>89</v>
      </c>
      <c r="B30" s="35" t="e">
        <f ca="1">_xll.DE.NAME(#REF!,"DXMEAS_S","CHEM PKG")</f>
        <v>#NAME?</v>
      </c>
      <c r="C30" s="35"/>
      <c r="D30" s="155" t="e">
        <f ca="1">_xll.DBGET(#REF!,#REF!,#REF!,#REF!,#REF!,#REF!,#REF!,$M$1,#REF!,#REF!,$B30)</f>
        <v>#NAME?</v>
      </c>
      <c r="E30" s="133" t="e">
        <f ca="1">_xll.DBGET(#REF!,#REF!,#REF!,#REF!,#REF!,#REF!,#REF!,$M$1,#REF!,#REF!,$B30)</f>
        <v>#NAME?</v>
      </c>
      <c r="F30" s="133" t="e">
        <f t="shared" ca="1" si="3"/>
        <v>#NAME?</v>
      </c>
      <c r="G30" s="52" t="e">
        <f ca="1">(_xll.DBGET(#REF!,#REF!,#REF!,#REF!,#REF!,#REF!,#REF!,$M$1,#REF!,#REF!,$B30))/(G$8*1000)</f>
        <v>#NAME?</v>
      </c>
      <c r="H30" s="37" t="e">
        <f ca="1">(_xll.DBGET(#REF!,#REF!,#REF!,#REF!,#REF!,#REF!,#REF!,$M$1,#REF!,#REF!,$B30))/(H$8*1000)</f>
        <v>#NAME?</v>
      </c>
      <c r="I30" s="37" t="e">
        <f t="shared" ca="1" si="4"/>
        <v>#NAME?</v>
      </c>
      <c r="J30" s="30"/>
      <c r="L30" s="135"/>
      <c r="M30" s="136"/>
      <c r="N30" s="136"/>
      <c r="O30" s="136"/>
      <c r="P30" s="136"/>
      <c r="Q30" s="137"/>
    </row>
    <row r="31" spans="1:17" s="160" customFormat="1" x14ac:dyDescent="0.35">
      <c r="A31" s="34" t="s">
        <v>92</v>
      </c>
      <c r="B31" s="35" t="e">
        <f ca="1">_xll.DE.NAME(#REF!,"DXMEAS_S","WHS PKG")</f>
        <v>#NAME?</v>
      </c>
      <c r="C31" s="35"/>
      <c r="D31" s="155" t="e">
        <f ca="1">_xll.DBGET(#REF!,#REF!,#REF!,#REF!,#REF!,#REF!,#REF!,$M$1,#REF!,#REF!,$B31)</f>
        <v>#NAME?</v>
      </c>
      <c r="E31" s="133" t="e">
        <f ca="1">_xll.DBGET(#REF!,#REF!,#REF!,#REF!,#REF!,#REF!,#REF!,$M$1,#REF!,#REF!,$B31)</f>
        <v>#NAME?</v>
      </c>
      <c r="F31" s="133" t="e">
        <f ca="1">E31-D31</f>
        <v>#NAME?</v>
      </c>
      <c r="G31" s="52" t="e">
        <f ca="1">(_xll.DBGET(#REF!,#REF!,#REF!,#REF!,#REF!,#REF!,#REF!,$M$1,#REF!,#REF!,$B31))/(G$8*1000)</f>
        <v>#NAME?</v>
      </c>
      <c r="H31" s="37" t="e">
        <f ca="1">(_xll.DBGET(#REF!,#REF!,#REF!,#REF!,#REF!,#REF!,#REF!,$M$1,#REF!,#REF!,$B31))/(H$8*1000)</f>
        <v>#NAME?</v>
      </c>
      <c r="I31" s="37" t="e">
        <f ca="1">H31-G31</f>
        <v>#NAME?</v>
      </c>
      <c r="J31" s="30"/>
      <c r="L31" s="135"/>
      <c r="M31" s="136"/>
      <c r="N31" s="136"/>
      <c r="O31" s="136"/>
      <c r="P31" s="136"/>
      <c r="Q31" s="137"/>
    </row>
    <row r="32" spans="1:17" s="160" customFormat="1" x14ac:dyDescent="0.35">
      <c r="A32" s="34" t="s">
        <v>93</v>
      </c>
      <c r="B32" s="35" t="e">
        <f ca="1">_xll.DE.NAME(#REF!,"DXMEAS_S","OFSHRTPUT")</f>
        <v>#NAME?</v>
      </c>
      <c r="C32" s="35"/>
      <c r="D32" s="155" t="e">
        <f ca="1">_xll.DBGET(#REF!,#REF!,#REF!,#REF!,#REF!,#REF!,#REF!,$M$1,#REF!,#REF!,$B32)</f>
        <v>#NAME?</v>
      </c>
      <c r="E32" s="133" t="e">
        <f ca="1">_xll.DBGET(#REF!,#REF!,#REF!,#REF!,#REF!,#REF!,#REF!,$M$1,#REF!,#REF!,$B32)</f>
        <v>#NAME?</v>
      </c>
      <c r="F32" s="133" t="e">
        <f ca="1">E32-D32</f>
        <v>#NAME?</v>
      </c>
      <c r="G32" s="52" t="e">
        <f ca="1">(_xll.DBGET(#REF!,#REF!,#REF!,#REF!,#REF!,#REF!,#REF!,$M$1,#REF!,#REF!,$B32))/(G$8*1000)</f>
        <v>#NAME?</v>
      </c>
      <c r="H32" s="37" t="e">
        <f ca="1">(_xll.DBGET(#REF!,#REF!,#REF!,#REF!,#REF!,#REF!,#REF!,$M$1,#REF!,#REF!,$B32))/(H$8*1000)</f>
        <v>#NAME?</v>
      </c>
      <c r="I32" s="37" t="e">
        <f ca="1">H32-G32</f>
        <v>#NAME?</v>
      </c>
      <c r="J32" s="30"/>
      <c r="L32" s="135"/>
      <c r="M32" s="136"/>
      <c r="N32" s="136"/>
      <c r="O32" s="136"/>
      <c r="P32" s="136"/>
      <c r="Q32" s="137"/>
    </row>
    <row r="33" spans="1:17" s="160" customFormat="1" x14ac:dyDescent="0.35">
      <c r="A33" s="34" t="s">
        <v>90</v>
      </c>
      <c r="B33" s="35" t="e">
        <f ca="1">_xll.DE.NAME(#REF!,"DXMEAS_S","EDC")</f>
        <v>#NAME?</v>
      </c>
      <c r="C33" s="35"/>
      <c r="D33" s="48" t="e">
        <f ca="1">_xll.DBGET(#REF!,#REF!,#REF!,#REF!,#REF!,#REF!,#REF!,$M$1,#REF!,#REF!,$B33)</f>
        <v>#NAME?</v>
      </c>
      <c r="E33" s="36" t="e">
        <f ca="1">_xll.DBGET(#REF!,#REF!,#REF!,#REF!,#REF!,#REF!,#REF!,$M$1,#REF!,#REF!,$B33)</f>
        <v>#NAME?</v>
      </c>
      <c r="F33" s="36" t="e">
        <f t="shared" ca="1" si="3"/>
        <v>#NAME?</v>
      </c>
      <c r="G33" s="52" t="e">
        <f ca="1">(_xll.DBGET(#REF!,#REF!,#REF!,#REF!,#REF!,#REF!,#REF!,$M$1,#REF!,#REF!,$B33))/(G$8*1000)</f>
        <v>#NAME?</v>
      </c>
      <c r="H33" s="37" t="e">
        <f ca="1">(_xll.DBGET(#REF!,#REF!,#REF!,#REF!,#REF!,#REF!,#REF!,$M$1,#REF!,#REF!,$B33))/(H$8*1000)</f>
        <v>#NAME?</v>
      </c>
      <c r="I33" s="37" t="e">
        <f t="shared" ca="1" si="4"/>
        <v>#NAME?</v>
      </c>
      <c r="J33" s="30"/>
      <c r="L33" s="135"/>
      <c r="M33" s="136"/>
      <c r="N33" s="136"/>
      <c r="O33" s="136"/>
      <c r="P33" s="136"/>
      <c r="Q33" s="137"/>
    </row>
    <row r="34" spans="1:17" s="160" customFormat="1" x14ac:dyDescent="0.35">
      <c r="A34" s="34" t="s">
        <v>94</v>
      </c>
      <c r="B34" s="35" t="e">
        <f ca="1">_xll.DE.NAME(#REF!,"DXMEAS_S","Disport SRVL")</f>
        <v>#NAME?</v>
      </c>
      <c r="C34" s="35"/>
      <c r="D34" s="48" t="e">
        <f ca="1">_xll.DBGET(#REF!,#REF!,#REF!,#REF!,#REF!,#REF!,#REF!,$M$1,#REF!,#REF!,$B34)</f>
        <v>#NAME?</v>
      </c>
      <c r="E34" s="36" t="e">
        <f ca="1">_xll.DBGET(#REF!,#REF!,#REF!,#REF!,#REF!,#REF!,#REF!,$M$1,#REF!,#REF!,$B34)</f>
        <v>#NAME?</v>
      </c>
      <c r="F34" s="36" t="e">
        <f t="shared" ca="1" si="3"/>
        <v>#NAME?</v>
      </c>
      <c r="G34" s="52" t="e">
        <f ca="1">(_xll.DBGET(#REF!,#REF!,#REF!,#REF!,#REF!,#REF!,#REF!,$M$1,#REF!,#REF!,$B34))/(G$8*1000)</f>
        <v>#NAME?</v>
      </c>
      <c r="H34" s="37" t="e">
        <f ca="1">(_xll.DBGET(#REF!,#REF!,#REF!,#REF!,#REF!,#REF!,#REF!,$M$1,#REF!,#REF!,$B34))/(H$8*1000)</f>
        <v>#NAME?</v>
      </c>
      <c r="I34" s="37" t="e">
        <f t="shared" ca="1" si="4"/>
        <v>#NAME?</v>
      </c>
      <c r="J34" s="30"/>
      <c r="L34" s="135"/>
      <c r="M34" s="136"/>
      <c r="N34" s="136"/>
      <c r="O34" s="136"/>
      <c r="P34" s="136"/>
      <c r="Q34" s="137"/>
    </row>
    <row r="35" spans="1:17" s="160" customFormat="1" x14ac:dyDescent="0.35">
      <c r="A35" s="34" t="s">
        <v>95</v>
      </c>
      <c r="B35" s="35" t="e">
        <f ca="1">_xll.DE.NAME(#REF!,"DXMEAS_S","AllTons")</f>
        <v>#NAME?</v>
      </c>
      <c r="C35" s="35"/>
      <c r="D35" s="48" t="e">
        <f ca="1">_xll.DBGET(#REF!,#REF!,#REF!,#REF!,#REF!,#REF!,#REF!,$M$1,#REF!,#REF!,$B35)</f>
        <v>#NAME?</v>
      </c>
      <c r="E35" s="36" t="e">
        <f ca="1">_xll.DBGET(#REF!,#REF!,#REF!,#REF!,#REF!,#REF!,#REF!,$M$1,#REF!,#REF!,$B35)</f>
        <v>#NAME?</v>
      </c>
      <c r="F35" s="36" t="e">
        <f t="shared" ca="1" si="3"/>
        <v>#NAME?</v>
      </c>
      <c r="G35" s="52" t="e">
        <f ca="1">(_xll.DBGET(#REF!,#REF!,#REF!,#REF!,#REF!,#REF!,#REF!,$M$1,#REF!,#REF!,$B35))/(G$8*1000)</f>
        <v>#NAME?</v>
      </c>
      <c r="H35" s="37" t="e">
        <f ca="1">(_xll.DBGET(#REF!,#REF!,#REF!,#REF!,#REF!,#REF!,#REF!,$M$1,#REF!,#REF!,$B35))/(H$8*1000)</f>
        <v>#NAME?</v>
      </c>
      <c r="I35" s="37" t="e">
        <f t="shared" ca="1" si="4"/>
        <v>#NAME?</v>
      </c>
      <c r="J35" s="30"/>
      <c r="L35" s="135"/>
      <c r="M35" s="136"/>
      <c r="N35" s="136"/>
      <c r="O35" s="136"/>
      <c r="P35" s="136"/>
      <c r="Q35" s="137"/>
    </row>
    <row r="36" spans="1:17" s="160" customFormat="1" hidden="1" outlineLevel="1" x14ac:dyDescent="0.35">
      <c r="A36" s="34" t="s">
        <v>108</v>
      </c>
      <c r="B36" s="35" t="s">
        <v>113</v>
      </c>
      <c r="C36" s="35"/>
      <c r="D36" s="36" t="e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#NAME?</v>
      </c>
      <c r="E36" s="36" t="e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#NAME?</v>
      </c>
      <c r="F36" s="36" t="e">
        <f ca="1">E36-D36</f>
        <v>#NAME?</v>
      </c>
      <c r="G36" s="52" t="e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#NAME?</v>
      </c>
      <c r="H36" s="37" t="e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#NAME?</v>
      </c>
      <c r="I36" s="37" t="e">
        <f ca="1">H36-G36</f>
        <v>#NAME?</v>
      </c>
      <c r="J36" s="30"/>
      <c r="K36" s="134"/>
      <c r="L36" s="135"/>
      <c r="M36" s="136"/>
      <c r="N36" s="136"/>
      <c r="O36" s="136"/>
      <c r="P36" s="136"/>
      <c r="Q36" s="137"/>
    </row>
    <row r="37" spans="1:17" s="160" customFormat="1" collapsed="1" x14ac:dyDescent="0.35">
      <c r="A37" s="40" t="s">
        <v>100</v>
      </c>
      <c r="B37" s="35"/>
      <c r="C37" s="35"/>
      <c r="D37" s="51" t="e">
        <f ca="1">SUM(D22:D36)-D23</f>
        <v>#NAME?</v>
      </c>
      <c r="E37" s="43" t="e">
        <f ca="1">SUM(E22:E36)-E23</f>
        <v>#NAME?</v>
      </c>
      <c r="F37" s="43" t="e">
        <f ca="1">E37-D37</f>
        <v>#NAME?</v>
      </c>
      <c r="G37" s="55" t="e">
        <f ca="1">SUM(G22:G36)-G23</f>
        <v>#NAME?</v>
      </c>
      <c r="H37" s="44" t="e">
        <f ca="1">SUM(H22:H36)-H23</f>
        <v>#NAME?</v>
      </c>
      <c r="I37" s="44" t="e">
        <f ca="1">H37-G37</f>
        <v>#NAME?</v>
      </c>
      <c r="J37" s="30"/>
      <c r="L37" s="135"/>
      <c r="M37" s="136"/>
      <c r="N37" s="136"/>
      <c r="O37" s="136"/>
      <c r="P37" s="136"/>
      <c r="Q37" s="137"/>
    </row>
    <row r="38" spans="1:17" s="160" customFormat="1" ht="22.5" customHeight="1" x14ac:dyDescent="0.35">
      <c r="A38" s="40" t="s">
        <v>96</v>
      </c>
      <c r="B38" s="35" t="e">
        <f ca="1">_xll.DE.NAME(#REF!,"DXMEAS_S","Net FOB Port")</f>
        <v>#NAME?</v>
      </c>
      <c r="C38" s="35"/>
      <c r="D38" s="50" t="e">
        <f ca="1">_xll.DBGET(#REF!,#REF!,#REF!,#REF!,#REF!,#REF!,#REF!,$M$1,#REF!,#REF!,$B38)</f>
        <v>#NAME?</v>
      </c>
      <c r="E38" s="41" t="e">
        <f ca="1">_xll.DBGET(#REF!,#REF!,#REF!,#REF!,#REF!,#REF!,#REF!,$M$1,#REF!,#REF!,$B38)</f>
        <v>#NAME?</v>
      </c>
      <c r="F38" s="41" t="e">
        <f ca="1">D38-E38</f>
        <v>#NAME?</v>
      </c>
      <c r="G38" s="54" t="e">
        <f ca="1">(_xll.DBGET(#REF!,#REF!,#REF!,#REF!,#REF!,#REF!,#REF!,$M$1,#REF!,#REF!,$B38))/(G$8*1000)</f>
        <v>#NAME?</v>
      </c>
      <c r="H38" s="42" t="e">
        <f ca="1">(_xll.DBGET(#REF!,#REF!,#REF!,#REF!,#REF!,#REF!,#REF!,$M$1,#REF!,#REF!,$B38))/(H$8*1000)</f>
        <v>#NAME?</v>
      </c>
      <c r="I38" s="42" t="e">
        <f ca="1">G38-H38</f>
        <v>#NAME?</v>
      </c>
      <c r="J38" s="30"/>
      <c r="L38" s="141" t="e">
        <f ca="1">D38+D37-D20</f>
        <v>#NAME?</v>
      </c>
      <c r="M38" s="142" t="e">
        <f ca="1">E38+E37-E20</f>
        <v>#NAME?</v>
      </c>
      <c r="N38" s="142" t="e">
        <f ca="1">F38-F37-F20</f>
        <v>#NAME?</v>
      </c>
      <c r="O38" s="151" t="e">
        <f ca="1">G38+G37-G20</f>
        <v>#NAME?</v>
      </c>
      <c r="P38" s="151" t="e">
        <f ca="1">H38+H37-H20</f>
        <v>#NAME?</v>
      </c>
      <c r="Q38" s="150" t="e">
        <f ca="1">I38-I37-I20</f>
        <v>#NAME?</v>
      </c>
    </row>
    <row r="39" spans="1:17" s="160" customFormat="1" ht="22.5" customHeight="1" x14ac:dyDescent="0.35">
      <c r="A39" s="34" t="s">
        <v>97</v>
      </c>
      <c r="B39" s="35" t="e">
        <f ca="1">_xll.DE.NAME(#REF!,"DXMEAS_S","INLAND")</f>
        <v>#NAME?</v>
      </c>
      <c r="C39" s="35"/>
      <c r="D39" s="155" t="e">
        <f ca="1">_xll.DBGET(#REF!,#REF!,#REF!,#REF!,#REF!,#REF!,#REF!,$M$1,#REF!,#REF!,$B39)</f>
        <v>#NAME?</v>
      </c>
      <c r="E39" s="36" t="e">
        <f ca="1">_xll.DBGET(#REF!,#REF!,#REF!,#REF!,#REF!,#REF!,#REF!,$M$1,#REF!,#REF!,$B39)</f>
        <v>#NAME?</v>
      </c>
      <c r="F39" s="36" t="e">
        <f ca="1">E39-D39</f>
        <v>#NAME?</v>
      </c>
      <c r="G39" s="52" t="e">
        <f ca="1">(_xll.DBGET(#REF!,#REF!,#REF!,#REF!,#REF!,#REF!,#REF!,$M$1,#REF!,#REF!,$B39))/(G$8*1000)</f>
        <v>#NAME?</v>
      </c>
      <c r="H39" s="37" t="e">
        <f ca="1">(_xll.DBGET(#REF!,#REF!,#REF!,#REF!,#REF!,#REF!,#REF!,$M$1,#REF!,#REF!,$B39))/(H$8*1000)</f>
        <v>#NAME?</v>
      </c>
      <c r="I39" s="37" t="e">
        <f ca="1">H39-G39</f>
        <v>#NAME?</v>
      </c>
      <c r="J39" s="30"/>
      <c r="L39" s="135"/>
      <c r="M39" s="136"/>
      <c r="N39" s="136"/>
      <c r="O39" s="136"/>
      <c r="P39" s="136"/>
      <c r="Q39" s="137"/>
    </row>
    <row r="40" spans="1:17" s="160" customFormat="1" x14ac:dyDescent="0.35">
      <c r="A40" s="34" t="s">
        <v>71</v>
      </c>
      <c r="B40" s="35" t="e">
        <f ca="1">_xll.DE.NAME(#REF!,"DXMEAS_S","TERMINAL")</f>
        <v>#NAME?</v>
      </c>
      <c r="C40" s="35"/>
      <c r="D40" s="48" t="e">
        <f ca="1">_xll.DBGET(#REF!,#REF!,#REF!,#REF!,#REF!,#REF!,#REF!,$M$1,#REF!,#REF!,$B40)</f>
        <v>#NAME?</v>
      </c>
      <c r="E40" s="36" t="e">
        <f ca="1">_xll.DBGET(#REF!,#REF!,#REF!,#REF!,#REF!,#REF!,#REF!,$M$1,#REF!,#REF!,$B40)</f>
        <v>#NAME?</v>
      </c>
      <c r="F40" s="36" t="e">
        <f ca="1">E40-D40</f>
        <v>#NAME?</v>
      </c>
      <c r="G40" s="52" t="e">
        <f ca="1">(_xll.DBGET(#REF!,#REF!,#REF!,#REF!,#REF!,#REF!,#REF!,$M$1,#REF!,#REF!,$B40))/(G$8*1000)</f>
        <v>#NAME?</v>
      </c>
      <c r="H40" s="37" t="e">
        <f ca="1">(_xll.DBGET(#REF!,#REF!,#REF!,#REF!,#REF!,#REF!,#REF!,$M$1,#REF!,#REF!,$B40))/(H$8*1000)</f>
        <v>#NAME?</v>
      </c>
      <c r="I40" s="37" t="e">
        <f ca="1">H40-G40</f>
        <v>#NAME?</v>
      </c>
      <c r="J40" s="30"/>
      <c r="L40" s="135"/>
      <c r="M40" s="136"/>
      <c r="N40" s="136"/>
      <c r="O40" s="136"/>
      <c r="P40" s="136"/>
      <c r="Q40" s="137"/>
    </row>
    <row r="41" spans="1:17" s="160" customFormat="1" x14ac:dyDescent="0.35">
      <c r="A41" s="34" t="s">
        <v>98</v>
      </c>
      <c r="B41" s="35" t="e">
        <f ca="1">_xll.DE.NAME(#REF!,"DXMEAS_S","S&amp;A")</f>
        <v>#NAME?</v>
      </c>
      <c r="C41" s="35"/>
      <c r="D41" s="48" t="e">
        <f ca="1">_xll.DBGET(#REF!,#REF!,#REF!,#REF!,#REF!,#REF!,#REF!,$M$1,#REF!,#REF!,$B41)</f>
        <v>#NAME?</v>
      </c>
      <c r="E41" s="36" t="e">
        <f ca="1">_xll.DBGET(#REF!,#REF!,#REF!,#REF!,#REF!,#REF!,#REF!,$M$1,#REF!,#REF!,$B41)</f>
        <v>#NAME?</v>
      </c>
      <c r="F41" s="36" t="e">
        <f ca="1">E41-D41</f>
        <v>#NAME?</v>
      </c>
      <c r="G41" s="52" t="e">
        <f ca="1">(_xll.DBGET(#REF!,#REF!,#REF!,#REF!,#REF!,#REF!,#REF!,$M$1,#REF!,#REF!,$B41))/(G$8*1000)</f>
        <v>#NAME?</v>
      </c>
      <c r="H41" s="37" t="e">
        <f ca="1">(_xll.DBGET(#REF!,#REF!,#REF!,#REF!,#REF!,#REF!,#REF!,$M$1,#REF!,#REF!,$B41))/(H$8*1000)</f>
        <v>#NAME?</v>
      </c>
      <c r="I41" s="37" t="e">
        <f ca="1">H41-G41</f>
        <v>#NAME?</v>
      </c>
      <c r="J41" s="30"/>
      <c r="L41" s="135"/>
      <c r="M41" s="136"/>
      <c r="N41" s="136"/>
      <c r="O41" s="136"/>
      <c r="P41" s="136"/>
      <c r="Q41" s="137"/>
    </row>
    <row r="42" spans="1:17" s="160" customFormat="1" hidden="1" outlineLevel="1" x14ac:dyDescent="0.35">
      <c r="A42" s="34" t="s">
        <v>114</v>
      </c>
      <c r="B42" s="35"/>
      <c r="C42" s="35"/>
      <c r="D42" s="48" t="e">
        <f>SUM(#REF!)</f>
        <v>#REF!</v>
      </c>
      <c r="E42" s="36" t="e">
        <f>SUM(#REF!)</f>
        <v>#REF!</v>
      </c>
      <c r="F42" s="36" t="e">
        <f>E42-D42</f>
        <v>#REF!</v>
      </c>
      <c r="G42" s="52" t="e">
        <f ca="1">D42/(G$8*1000)</f>
        <v>#REF!</v>
      </c>
      <c r="H42" s="37" t="e">
        <f ca="1">E42/(H$8*1000)</f>
        <v>#REF!</v>
      </c>
      <c r="I42" s="37" t="e">
        <f ca="1">H42-G42</f>
        <v>#REF!</v>
      </c>
      <c r="J42" s="30"/>
      <c r="L42" s="135"/>
      <c r="M42" s="136"/>
      <c r="N42" s="136"/>
      <c r="O42" s="136"/>
      <c r="P42" s="136"/>
      <c r="Q42" s="137"/>
    </row>
    <row r="43" spans="1:17" s="160" customFormat="1" hidden="1" outlineLevel="1" x14ac:dyDescent="0.35">
      <c r="A43" s="34" t="s">
        <v>115</v>
      </c>
      <c r="B43" s="35"/>
      <c r="C43" s="35"/>
      <c r="D43" s="48" t="e">
        <f ca="1">D41-D42</f>
        <v>#NAME?</v>
      </c>
      <c r="E43" s="36" t="e">
        <f ca="1">E41-E42</f>
        <v>#NAME?</v>
      </c>
      <c r="F43" s="36" t="e">
        <f ca="1">E43-D43</f>
        <v>#NAME?</v>
      </c>
      <c r="G43" s="52" t="e">
        <f ca="1">D43/(G$8*1000)</f>
        <v>#NAME?</v>
      </c>
      <c r="H43" s="37" t="e">
        <f ca="1">E43/(H$8*1000)</f>
        <v>#NAME?</v>
      </c>
      <c r="I43" s="37" t="e">
        <f ca="1">H43-G43</f>
        <v>#NAME?</v>
      </c>
      <c r="J43" s="30"/>
      <c r="L43" s="135"/>
      <c r="M43" s="136"/>
      <c r="N43" s="136"/>
      <c r="O43" s="136"/>
      <c r="P43" s="136"/>
      <c r="Q43" s="137"/>
    </row>
    <row r="44" spans="1:17" s="160" customFormat="1" ht="15" customHeight="1" collapsed="1" x14ac:dyDescent="0.35">
      <c r="A44" s="45"/>
      <c r="B44" s="45"/>
      <c r="C44" s="45"/>
      <c r="D44" s="48"/>
      <c r="E44" s="36"/>
      <c r="F44" s="36"/>
      <c r="G44" s="52"/>
      <c r="H44" s="37"/>
      <c r="I44" s="37"/>
      <c r="J44" s="30"/>
      <c r="L44" s="135"/>
      <c r="M44" s="136"/>
      <c r="N44" s="136"/>
      <c r="O44" s="136"/>
      <c r="P44" s="136"/>
      <c r="Q44" s="137"/>
    </row>
    <row r="45" spans="1:17" x14ac:dyDescent="0.35">
      <c r="A45" s="101" t="s">
        <v>72</v>
      </c>
      <c r="B45" s="102" t="e">
        <f ca="1">_xll.DE.NAME(#REF!,"DXMEAS_S","Netback ($/mt)")</f>
        <v>#NAME?</v>
      </c>
      <c r="C45" s="102"/>
      <c r="D45" s="103" t="e">
        <f ca="1">(_xll.DBGET(#REF!,#REF!,#REF!,#REF!,#REF!,#REF!,#REF!,$M$1,#REF!,#REF!,$B45)*_xll.DBGET(#REF!,#REF!,#REF!,#REF!,#REF!,#REF!,#REF!,$M$1,#REF!,#REF!,#REF!))</f>
        <v>#NAME?</v>
      </c>
      <c r="E45" s="104" t="e">
        <f ca="1">(_xll.DBGET(#REF!,#REF!,#REF!,#REF!,#REF!,#REF!,#REF!,$M$1,#REF!,#REF!,$B45)*_xll.DBGET(#REF!,#REF!,#REF!,#REF!,#REF!,#REF!,#REF!,$M$1,#REF!,#REF!,#REF!))</f>
        <v>#NAME?</v>
      </c>
      <c r="F45" s="104" t="e">
        <f ca="1">D45-E45</f>
        <v>#NAME?</v>
      </c>
      <c r="G45" s="119" t="e">
        <f ca="1">D45/(G8*1000)</f>
        <v>#NAME?</v>
      </c>
      <c r="H45" s="105" t="e">
        <f ca="1">E45/(H8*1000)</f>
        <v>#NAME?</v>
      </c>
      <c r="I45" s="105" t="e">
        <f ca="1">G45-H45</f>
        <v>#NAME?</v>
      </c>
      <c r="J45" s="29"/>
      <c r="L45" s="147" t="e">
        <f ca="1">D45+D41+D40+D39-D38</f>
        <v>#NAME?</v>
      </c>
      <c r="M45" s="148" t="e">
        <f ca="1">E45+E41+E40+E39-E38</f>
        <v>#NAME?</v>
      </c>
      <c r="N45" s="148" t="e">
        <f ca="1">F45-F41-F40-F39-F38</f>
        <v>#NAME?</v>
      </c>
      <c r="O45" s="148" t="e">
        <f ca="1">G45+G41+G40+G39-G38</f>
        <v>#NAME?</v>
      </c>
      <c r="P45" s="148" t="e">
        <f ca="1">H45+H41+H40+H39-H38</f>
        <v>#NAME?</v>
      </c>
      <c r="Q45" s="149" t="e">
        <f ca="1">I45-I41-I40-I39-I38</f>
        <v>#NAME?</v>
      </c>
    </row>
    <row r="46" spans="1:17" x14ac:dyDescent="0.35">
      <c r="A46" s="28"/>
      <c r="B46" s="28"/>
      <c r="C46" s="28"/>
      <c r="D46" s="28"/>
      <c r="E46" s="28"/>
      <c r="F46" s="28"/>
      <c r="G46" s="28"/>
      <c r="H46" s="28"/>
      <c r="I46" s="28"/>
      <c r="J46" s="28"/>
      <c r="L46" s="144"/>
      <c r="M46" s="145"/>
      <c r="N46" s="145"/>
      <c r="O46" s="145"/>
      <c r="P46" s="145"/>
      <c r="Q46" s="146"/>
    </row>
    <row r="47" spans="1:17" x14ac:dyDescent="0.35">
      <c r="A47" s="156" t="s">
        <v>116</v>
      </c>
      <c r="G47" s="152"/>
    </row>
    <row r="48" spans="1:17" x14ac:dyDescent="0.35">
      <c r="G48" s="152"/>
    </row>
    <row r="50" spans="1:6" x14ac:dyDescent="0.35">
      <c r="A50" s="159" t="s">
        <v>127</v>
      </c>
      <c r="C50" s="156" t="s">
        <v>126</v>
      </c>
      <c r="D50" s="157" t="e">
        <f ca="1">(D23)/(1000*D6)</f>
        <v>#NAME?</v>
      </c>
      <c r="E50" s="157" t="e">
        <f ca="1">E23/(1000*E6)</f>
        <v>#NAME?</v>
      </c>
      <c r="F50" s="157" t="e">
        <f ca="1">E50-D50</f>
        <v>#NAME?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F37"/>
  <sheetViews>
    <sheetView showGridLines="0" tabSelected="1" zoomScale="85" zoomScaleNormal="85" workbookViewId="0">
      <selection sqref="A1:XFD2"/>
    </sheetView>
  </sheetViews>
  <sheetFormatPr defaultRowHeight="14.5" outlineLevelCol="1" x14ac:dyDescent="0.35"/>
  <cols>
    <col min="1" max="1" width="14" customWidth="1"/>
    <col min="2" max="2" width="4.453125" hidden="1" customWidth="1" outlineLevel="1"/>
    <col min="3" max="3" width="8.453125" customWidth="1" collapsed="1"/>
    <col min="4" max="4" width="11.6328125" style="22" customWidth="1"/>
    <col min="5" max="5" width="14.6328125" style="22" customWidth="1"/>
    <col min="6" max="6" width="11.6328125" customWidth="1"/>
    <col min="7" max="7" width="14.6328125" customWidth="1"/>
    <col min="8" max="8" width="11.6328125" style="22" customWidth="1"/>
    <col min="9" max="9" width="17" style="22" customWidth="1"/>
    <col min="10" max="10" width="11.6328125" style="22" customWidth="1"/>
    <col min="11" max="11" width="14.6328125" style="22" customWidth="1"/>
    <col min="12" max="12" width="11.6328125" style="22" customWidth="1"/>
    <col min="13" max="13" width="14.6328125" style="22" customWidth="1"/>
    <col min="14" max="14" width="11.6328125" customWidth="1"/>
    <col min="15" max="15" width="14.6328125" customWidth="1"/>
    <col min="16" max="16" width="11.6328125" style="22" customWidth="1"/>
    <col min="17" max="17" width="14.6328125" style="22" customWidth="1"/>
    <col min="18" max="18" width="11.6328125" style="22" customWidth="1"/>
    <col min="19" max="19" width="14.6328125" style="22" customWidth="1"/>
    <col min="20" max="20" width="11.6328125" style="22" customWidth="1"/>
    <col min="21" max="21" width="14.6328125" style="22" customWidth="1"/>
    <col min="22" max="22" width="11.6328125" style="22" customWidth="1"/>
    <col min="23" max="23" width="14.6328125" style="22" customWidth="1"/>
    <col min="24" max="24" width="11.6328125" style="156" hidden="1" customWidth="1"/>
    <col min="25" max="25" width="14.6328125" style="156" hidden="1" customWidth="1"/>
    <col min="26" max="26" width="7.54296875" customWidth="1"/>
    <col min="28" max="28" width="16" bestFit="1" customWidth="1"/>
    <col min="30" max="30" width="16" bestFit="1" customWidth="1"/>
    <col min="31" max="31" width="13.90625" customWidth="1"/>
    <col min="32" max="32" width="16" bestFit="1" customWidth="1"/>
  </cols>
  <sheetData>
    <row r="1" spans="1:32" ht="26.5" x14ac:dyDescent="0.85">
      <c r="A1" s="168" t="s">
        <v>60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32" s="8" customFormat="1" ht="37.5" customHeight="1" x14ac:dyDescent="0.5">
      <c r="A2" s="106"/>
      <c r="B2" s="106"/>
      <c r="C2" s="106"/>
      <c r="D2" s="173" t="s">
        <v>136</v>
      </c>
      <c r="E2" s="173"/>
      <c r="F2" s="173" t="s">
        <v>137</v>
      </c>
      <c r="G2" s="173"/>
      <c r="H2" s="173" t="s">
        <v>138</v>
      </c>
      <c r="I2" s="173"/>
      <c r="J2" s="173" t="s">
        <v>139</v>
      </c>
      <c r="K2" s="173"/>
      <c r="L2" s="173" t="s">
        <v>140</v>
      </c>
      <c r="M2" s="173"/>
      <c r="N2" s="173" t="s">
        <v>141</v>
      </c>
      <c r="O2" s="173"/>
      <c r="P2" s="173" t="s">
        <v>142</v>
      </c>
      <c r="Q2" s="173"/>
      <c r="R2" s="173" t="s">
        <v>134</v>
      </c>
      <c r="S2" s="173"/>
      <c r="T2" s="173" t="s">
        <v>143</v>
      </c>
      <c r="U2" s="173"/>
      <c r="V2" s="173" t="s">
        <v>144</v>
      </c>
      <c r="W2" s="173"/>
      <c r="X2" s="173" t="s">
        <v>132</v>
      </c>
      <c r="Y2" s="173"/>
    </row>
    <row r="3" spans="1:32" ht="16" x14ac:dyDescent="0.5">
      <c r="A3" s="107"/>
      <c r="B3" s="107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V3" s="109" t="s">
        <v>0</v>
      </c>
      <c r="W3" s="108" t="s">
        <v>61</v>
      </c>
      <c r="X3" s="109" t="s">
        <v>0</v>
      </c>
      <c r="Y3" s="108" t="s">
        <v>61</v>
      </c>
      <c r="AA3" s="174"/>
      <c r="AB3" s="174"/>
      <c r="AC3" s="174"/>
      <c r="AD3" s="174"/>
      <c r="AE3" s="174"/>
      <c r="AF3" s="174"/>
    </row>
    <row r="4" spans="1:32" s="10" customFormat="1" x14ac:dyDescent="0.35">
      <c r="A4" s="9" t="s">
        <v>64</v>
      </c>
      <c r="B4" s="21" t="s">
        <v>65</v>
      </c>
      <c r="C4" s="2" t="s">
        <v>7</v>
      </c>
      <c r="D4" s="46">
        <v>12673809.359999999</v>
      </c>
      <c r="E4" s="5">
        <v>157.37142574177</v>
      </c>
      <c r="F4" s="46">
        <v>753623.27</v>
      </c>
      <c r="G4" s="5">
        <v>148.65487978476</v>
      </c>
      <c r="H4" s="46">
        <v>967238</v>
      </c>
      <c r="I4" s="5">
        <v>161.68493950683001</v>
      </c>
      <c r="J4" s="46">
        <v>876307</v>
      </c>
      <c r="K4" s="5">
        <v>162.86429811681001</v>
      </c>
      <c r="L4" s="46">
        <v>913036</v>
      </c>
      <c r="M4" s="5">
        <v>165.96711523120999</v>
      </c>
      <c r="N4" s="46">
        <v>2597168.27</v>
      </c>
      <c r="O4" s="5">
        <v>158.30191803990999</v>
      </c>
      <c r="P4" s="46">
        <v>3140436</v>
      </c>
      <c r="Q4" s="5">
        <v>164.39435242863999</v>
      </c>
      <c r="R4" s="46">
        <v>3782336</v>
      </c>
      <c r="S4" s="5">
        <v>168.14930781295999</v>
      </c>
      <c r="T4" s="46">
        <v>3359336.01</v>
      </c>
      <c r="U4" s="5">
        <v>166.06638288496001</v>
      </c>
      <c r="V4" s="46">
        <v>12879276.279999999</v>
      </c>
      <c r="W4" s="5">
        <v>164.70464453527001</v>
      </c>
      <c r="X4" s="46">
        <v>0</v>
      </c>
      <c r="Y4" s="5">
        <v>0</v>
      </c>
      <c r="AB4" s="22"/>
      <c r="AD4" s="22"/>
    </row>
    <row r="5" spans="1:32" x14ac:dyDescent="0.35">
      <c r="A5" s="15" t="s">
        <v>1</v>
      </c>
      <c r="B5" s="16" t="s">
        <v>6</v>
      </c>
      <c r="C5" s="19" t="s">
        <v>7</v>
      </c>
      <c r="D5" s="47">
        <v>7694201</v>
      </c>
      <c r="E5" s="7">
        <v>156.82203743978999</v>
      </c>
      <c r="F5" s="47">
        <v>401761</v>
      </c>
      <c r="G5" s="7">
        <v>143.98958927643</v>
      </c>
      <c r="H5" s="47">
        <v>577064</v>
      </c>
      <c r="I5" s="7">
        <v>161.24217918414999</v>
      </c>
      <c r="J5" s="47">
        <v>556905</v>
      </c>
      <c r="K5" s="7">
        <v>162.86404386664</v>
      </c>
      <c r="L5" s="47">
        <v>507386</v>
      </c>
      <c r="M5" s="7">
        <v>170.72212809742999</v>
      </c>
      <c r="N5" s="47">
        <v>1535730</v>
      </c>
      <c r="O5" s="7">
        <v>157.31688422805999</v>
      </c>
      <c r="P5" s="47">
        <v>1934786</v>
      </c>
      <c r="Q5" s="7">
        <v>166.82010029628</v>
      </c>
      <c r="R5" s="47">
        <v>1972436</v>
      </c>
      <c r="S5" s="7">
        <v>170.04250503794</v>
      </c>
      <c r="T5" s="47">
        <v>2044836</v>
      </c>
      <c r="U5" s="7">
        <v>168.05560238036</v>
      </c>
      <c r="V5" s="47">
        <v>7487788</v>
      </c>
      <c r="W5" s="7">
        <v>166.05725982139001</v>
      </c>
      <c r="X5" s="47">
        <v>0</v>
      </c>
      <c r="Y5" s="7">
        <v>0</v>
      </c>
    </row>
    <row r="6" spans="1:32" x14ac:dyDescent="0.35">
      <c r="A6" s="56"/>
      <c r="B6" s="57" t="s">
        <v>6</v>
      </c>
      <c r="C6" s="61" t="s">
        <v>8</v>
      </c>
      <c r="D6" s="65">
        <v>5508537</v>
      </c>
      <c r="E6" s="63">
        <v>152.60757513387</v>
      </c>
      <c r="F6" s="65">
        <v>326913</v>
      </c>
      <c r="G6" s="63">
        <v>135.58594802147999</v>
      </c>
      <c r="H6" s="65">
        <v>382225</v>
      </c>
      <c r="I6" s="63">
        <v>150.16500067013999</v>
      </c>
      <c r="J6" s="65">
        <v>443441</v>
      </c>
      <c r="K6" s="63">
        <v>160.55827792342001</v>
      </c>
      <c r="L6" s="65">
        <v>353386</v>
      </c>
      <c r="M6" s="63">
        <v>161.78244499109999</v>
      </c>
      <c r="N6" s="65">
        <v>1152579</v>
      </c>
      <c r="O6" s="63">
        <v>150.02854444453001</v>
      </c>
      <c r="P6" s="65">
        <v>1453886</v>
      </c>
      <c r="Q6" s="63">
        <v>161.34432016611001</v>
      </c>
      <c r="R6" s="65">
        <v>1505500</v>
      </c>
      <c r="S6" s="63">
        <v>164.63881144903999</v>
      </c>
      <c r="T6" s="65">
        <v>1482000</v>
      </c>
      <c r="U6" s="63">
        <v>162.18814948261999</v>
      </c>
      <c r="V6" s="65">
        <v>5593965</v>
      </c>
      <c r="W6" s="63">
        <v>160.12301939074001</v>
      </c>
      <c r="X6" s="65">
        <v>0</v>
      </c>
      <c r="Y6" s="63">
        <v>0</v>
      </c>
    </row>
    <row r="7" spans="1:32" x14ac:dyDescent="0.35">
      <c r="A7" s="58"/>
      <c r="B7" s="59" t="s">
        <v>6</v>
      </c>
      <c r="C7" s="62" t="s">
        <v>9</v>
      </c>
      <c r="D7" s="66">
        <v>2185664</v>
      </c>
      <c r="E7" s="64">
        <v>167.44376225536001</v>
      </c>
      <c r="F7" s="66">
        <v>74848</v>
      </c>
      <c r="G7" s="64">
        <v>180.69410474213001</v>
      </c>
      <c r="H7" s="66">
        <v>194839</v>
      </c>
      <c r="I7" s="64">
        <v>182.97281092378</v>
      </c>
      <c r="J7" s="66">
        <v>113464</v>
      </c>
      <c r="K7" s="64">
        <v>171.87545854993999</v>
      </c>
      <c r="L7" s="66">
        <v>154000</v>
      </c>
      <c r="M7" s="64">
        <v>191.23614663129001</v>
      </c>
      <c r="N7" s="66">
        <v>383151</v>
      </c>
      <c r="O7" s="64">
        <v>179.24136668892001</v>
      </c>
      <c r="P7" s="66">
        <v>480900</v>
      </c>
      <c r="Q7" s="64">
        <v>183.37481036144999</v>
      </c>
      <c r="R7" s="66">
        <v>466936</v>
      </c>
      <c r="S7" s="64">
        <v>187.4651511781</v>
      </c>
      <c r="T7" s="66">
        <v>562836</v>
      </c>
      <c r="U7" s="64">
        <v>183.50515641467001</v>
      </c>
      <c r="V7" s="66">
        <v>1893823</v>
      </c>
      <c r="W7" s="64">
        <v>183.58578982162001</v>
      </c>
      <c r="X7" s="66">
        <v>0</v>
      </c>
      <c r="Y7" s="64">
        <v>0</v>
      </c>
    </row>
    <row r="8" spans="1:32" x14ac:dyDescent="0.35">
      <c r="A8" s="15" t="s">
        <v>2</v>
      </c>
      <c r="B8" s="16" t="s">
        <v>10</v>
      </c>
      <c r="C8" s="19" t="s">
        <v>7</v>
      </c>
      <c r="D8" s="67">
        <v>4113304.97</v>
      </c>
      <c r="E8" s="7">
        <v>152.34977747483001</v>
      </c>
      <c r="F8" s="67">
        <v>269387</v>
      </c>
      <c r="G8" s="7">
        <v>148.77770840907999</v>
      </c>
      <c r="H8" s="67">
        <v>286950</v>
      </c>
      <c r="I8" s="7">
        <v>159.62536614657</v>
      </c>
      <c r="J8" s="67">
        <v>207323</v>
      </c>
      <c r="K8" s="7">
        <v>157.44468694704</v>
      </c>
      <c r="L8" s="67">
        <v>300550</v>
      </c>
      <c r="M8" s="7">
        <v>154.40554850474999</v>
      </c>
      <c r="N8" s="67">
        <v>763660</v>
      </c>
      <c r="O8" s="7">
        <v>155.20674669732</v>
      </c>
      <c r="P8" s="67">
        <v>913050</v>
      </c>
      <c r="Q8" s="7">
        <v>158.10842101208999</v>
      </c>
      <c r="R8" s="67">
        <v>1626900</v>
      </c>
      <c r="S8" s="7">
        <v>165.73993553314</v>
      </c>
      <c r="T8" s="67">
        <v>1066000.01</v>
      </c>
      <c r="U8" s="7">
        <v>161.97138865231</v>
      </c>
      <c r="V8" s="67">
        <v>4369610.01</v>
      </c>
      <c r="W8" s="7">
        <v>161.38508457643999</v>
      </c>
      <c r="X8" s="67">
        <v>0</v>
      </c>
      <c r="Y8" s="7">
        <v>0</v>
      </c>
    </row>
    <row r="9" spans="1:32" x14ac:dyDescent="0.35">
      <c r="A9" s="56"/>
      <c r="B9" s="57" t="s">
        <v>10</v>
      </c>
      <c r="C9" s="61" t="s">
        <v>8</v>
      </c>
      <c r="D9" s="65">
        <v>239731</v>
      </c>
      <c r="E9" s="63">
        <v>143.27264897698001</v>
      </c>
      <c r="F9" s="65">
        <v>5361</v>
      </c>
      <c r="G9" s="63">
        <v>149.24902612259001</v>
      </c>
      <c r="H9" s="65">
        <v>12625</v>
      </c>
      <c r="I9" s="63">
        <v>137.34838422875001</v>
      </c>
      <c r="J9" s="65">
        <v>13075</v>
      </c>
      <c r="K9" s="63">
        <v>144.50213319698</v>
      </c>
      <c r="L9" s="65">
        <v>20000</v>
      </c>
      <c r="M9" s="63">
        <v>153.90324831583001</v>
      </c>
      <c r="N9" s="65">
        <v>31061</v>
      </c>
      <c r="O9" s="63">
        <v>142.41372690775</v>
      </c>
      <c r="P9" s="65">
        <v>55500</v>
      </c>
      <c r="Q9" s="63">
        <v>144.68321258354001</v>
      </c>
      <c r="R9" s="65">
        <v>56000</v>
      </c>
      <c r="S9" s="63">
        <v>140.44884728306999</v>
      </c>
      <c r="T9" s="65">
        <v>40000</v>
      </c>
      <c r="U9" s="63">
        <v>130.86441089808</v>
      </c>
      <c r="V9" s="65">
        <v>182561</v>
      </c>
      <c r="W9" s="63">
        <v>139.97043702457</v>
      </c>
      <c r="X9" s="65">
        <v>0</v>
      </c>
      <c r="Y9" s="63">
        <v>0</v>
      </c>
    </row>
    <row r="10" spans="1:32" x14ac:dyDescent="0.35">
      <c r="A10" s="58"/>
      <c r="B10" s="59" t="s">
        <v>10</v>
      </c>
      <c r="C10" s="62" t="s">
        <v>9</v>
      </c>
      <c r="D10" s="66">
        <v>3873573.97</v>
      </c>
      <c r="E10" s="64">
        <v>152.91155042889</v>
      </c>
      <c r="F10" s="66">
        <v>264026</v>
      </c>
      <c r="G10" s="64">
        <v>148.76813838846999</v>
      </c>
      <c r="H10" s="66">
        <v>274325</v>
      </c>
      <c r="I10" s="64">
        <v>160.65059861431001</v>
      </c>
      <c r="J10" s="66">
        <v>194248</v>
      </c>
      <c r="K10" s="64">
        <v>158.315861375</v>
      </c>
      <c r="L10" s="66">
        <v>280550</v>
      </c>
      <c r="M10" s="64">
        <v>154.44135675204001</v>
      </c>
      <c r="N10" s="66">
        <v>732599</v>
      </c>
      <c r="O10" s="64">
        <v>155.74914982329</v>
      </c>
      <c r="P10" s="66">
        <v>857550</v>
      </c>
      <c r="Q10" s="64">
        <v>158.97729054480999</v>
      </c>
      <c r="R10" s="66">
        <v>1570900</v>
      </c>
      <c r="S10" s="64">
        <v>166.64152121141001</v>
      </c>
      <c r="T10" s="66">
        <v>1026000.01</v>
      </c>
      <c r="U10" s="64">
        <v>163.18413631121999</v>
      </c>
      <c r="V10" s="66">
        <v>4187049.01</v>
      </c>
      <c r="W10" s="64">
        <v>162.31879217393001</v>
      </c>
      <c r="X10" s="66">
        <v>0</v>
      </c>
      <c r="Y10" s="64">
        <v>0</v>
      </c>
    </row>
    <row r="11" spans="1:32" x14ac:dyDescent="0.35">
      <c r="A11" s="17" t="s">
        <v>3</v>
      </c>
      <c r="B11" s="18" t="s">
        <v>11</v>
      </c>
      <c r="C11" s="20" t="s">
        <v>7</v>
      </c>
      <c r="D11" s="67">
        <v>417414</v>
      </c>
      <c r="E11" s="7">
        <v>193.99361111822</v>
      </c>
      <c r="F11" s="67">
        <v>62454</v>
      </c>
      <c r="G11" s="7">
        <v>160.07560340907</v>
      </c>
      <c r="H11" s="67">
        <v>43100</v>
      </c>
      <c r="I11" s="7">
        <v>190.34803525373999</v>
      </c>
      <c r="J11" s="67">
        <v>52584</v>
      </c>
      <c r="K11" s="7">
        <v>170.49419235932001</v>
      </c>
      <c r="L11" s="67">
        <v>61600</v>
      </c>
      <c r="M11" s="7">
        <v>169.55351993976001</v>
      </c>
      <c r="N11" s="67">
        <v>158138</v>
      </c>
      <c r="O11" s="7">
        <v>171.79064276624001</v>
      </c>
      <c r="P11" s="67">
        <v>165600</v>
      </c>
      <c r="Q11" s="7">
        <v>171.14483366473999</v>
      </c>
      <c r="R11" s="67">
        <v>68000</v>
      </c>
      <c r="S11" s="7">
        <v>179.97253126106</v>
      </c>
      <c r="T11" s="67">
        <v>114000</v>
      </c>
      <c r="U11" s="7">
        <v>178.94918576308001</v>
      </c>
      <c r="V11" s="67">
        <v>505738</v>
      </c>
      <c r="W11" s="7">
        <v>174.29291930484001</v>
      </c>
      <c r="X11" s="67">
        <v>0</v>
      </c>
      <c r="Y11" s="7">
        <v>0</v>
      </c>
    </row>
    <row r="12" spans="1:32" s="22" customFormat="1" x14ac:dyDescent="0.35">
      <c r="A12" s="56"/>
      <c r="B12" s="57" t="s">
        <v>11</v>
      </c>
      <c r="C12" s="61" t="s">
        <v>8</v>
      </c>
      <c r="D12" s="127">
        <v>15918</v>
      </c>
      <c r="E12" s="123">
        <v>190.48045549064</v>
      </c>
      <c r="F12" s="127">
        <v>10978</v>
      </c>
      <c r="G12" s="123">
        <v>125.29938511669999</v>
      </c>
      <c r="H12" s="127">
        <v>0</v>
      </c>
      <c r="I12" s="123">
        <v>0</v>
      </c>
      <c r="J12" s="127">
        <v>0</v>
      </c>
      <c r="K12" s="123">
        <v>0</v>
      </c>
      <c r="L12" s="127">
        <v>7700</v>
      </c>
      <c r="M12" s="123">
        <v>164.74153016213</v>
      </c>
      <c r="N12" s="127">
        <v>10978</v>
      </c>
      <c r="O12" s="123">
        <v>125.29938511669999</v>
      </c>
      <c r="P12" s="127">
        <v>8700</v>
      </c>
      <c r="Q12" s="123">
        <v>167.95351107639999</v>
      </c>
      <c r="R12" s="127">
        <v>0</v>
      </c>
      <c r="S12" s="123">
        <v>0</v>
      </c>
      <c r="T12" s="127">
        <v>0</v>
      </c>
      <c r="U12" s="123">
        <v>0</v>
      </c>
      <c r="V12" s="127">
        <v>19678</v>
      </c>
      <c r="W12" s="123">
        <v>144.15754630429001</v>
      </c>
      <c r="X12" s="127">
        <v>0</v>
      </c>
      <c r="Y12" s="123">
        <v>0</v>
      </c>
    </row>
    <row r="13" spans="1:32" s="22" customFormat="1" x14ac:dyDescent="0.35">
      <c r="A13" s="56"/>
      <c r="B13" s="57" t="s">
        <v>11</v>
      </c>
      <c r="C13" s="61" t="s">
        <v>9</v>
      </c>
      <c r="D13" s="127">
        <v>401496</v>
      </c>
      <c r="E13" s="123">
        <v>194.13289622014</v>
      </c>
      <c r="F13" s="127">
        <v>51476</v>
      </c>
      <c r="G13" s="123">
        <v>167.49213391674999</v>
      </c>
      <c r="H13" s="127">
        <v>43100</v>
      </c>
      <c r="I13" s="123">
        <v>190.34803525373999</v>
      </c>
      <c r="J13" s="127">
        <v>52584</v>
      </c>
      <c r="K13" s="123">
        <v>170.49419235932001</v>
      </c>
      <c r="L13" s="127">
        <v>53900</v>
      </c>
      <c r="M13" s="123">
        <v>170.24094705085</v>
      </c>
      <c r="N13" s="127">
        <v>147160</v>
      </c>
      <c r="O13" s="123">
        <v>175.25884762134999</v>
      </c>
      <c r="P13" s="127">
        <v>156900</v>
      </c>
      <c r="Q13" s="123">
        <v>171.32179036657999</v>
      </c>
      <c r="R13" s="127">
        <v>68000</v>
      </c>
      <c r="S13" s="123">
        <v>179.97253126106</v>
      </c>
      <c r="T13" s="127">
        <v>114000</v>
      </c>
      <c r="U13" s="123">
        <v>178.94918576308001</v>
      </c>
      <c r="V13" s="127">
        <v>486060</v>
      </c>
      <c r="W13" s="123">
        <v>175.51294125666999</v>
      </c>
      <c r="X13" s="127">
        <v>0</v>
      </c>
      <c r="Y13" s="123">
        <v>0</v>
      </c>
    </row>
    <row r="14" spans="1:32" x14ac:dyDescent="0.35">
      <c r="A14" s="15" t="s">
        <v>4</v>
      </c>
      <c r="B14" s="16" t="s">
        <v>12</v>
      </c>
      <c r="C14" s="19" t="s">
        <v>7</v>
      </c>
      <c r="D14" s="126">
        <v>434839.39</v>
      </c>
      <c r="E14" s="125">
        <v>180.16607891525001</v>
      </c>
      <c r="F14" s="126">
        <v>20021.27</v>
      </c>
      <c r="G14" s="125">
        <v>204.99363711979001</v>
      </c>
      <c r="H14" s="126">
        <v>50224</v>
      </c>
      <c r="I14" s="125">
        <v>159.81777370410001</v>
      </c>
      <c r="J14" s="126">
        <v>59495</v>
      </c>
      <c r="K14" s="125">
        <v>175.00886960836999</v>
      </c>
      <c r="L14" s="126">
        <v>43500</v>
      </c>
      <c r="M14" s="125">
        <v>185.30687135651999</v>
      </c>
      <c r="N14" s="126">
        <v>129740.27</v>
      </c>
      <c r="O14" s="125">
        <v>173.75540779221001</v>
      </c>
      <c r="P14" s="126">
        <v>115000</v>
      </c>
      <c r="Q14" s="125">
        <v>169.89222692822</v>
      </c>
      <c r="R14" s="126">
        <v>115000</v>
      </c>
      <c r="S14" s="125">
        <v>162.77207482084</v>
      </c>
      <c r="T14" s="126">
        <v>127500</v>
      </c>
      <c r="U14" s="125">
        <v>166.68002756852999</v>
      </c>
      <c r="V14" s="126">
        <v>487240.27</v>
      </c>
      <c r="W14" s="125">
        <v>168.3998158384</v>
      </c>
      <c r="X14" s="126">
        <v>0</v>
      </c>
      <c r="Y14" s="125">
        <v>0</v>
      </c>
    </row>
    <row r="15" spans="1:32" s="22" customFormat="1" x14ac:dyDescent="0.35">
      <c r="A15" s="56"/>
      <c r="B15" s="57" t="s">
        <v>12</v>
      </c>
      <c r="C15" s="61" t="s">
        <v>8</v>
      </c>
      <c r="D15" s="127">
        <v>122216</v>
      </c>
      <c r="E15" s="123">
        <v>143.70356670976</v>
      </c>
      <c r="F15" s="127">
        <v>0</v>
      </c>
      <c r="G15" s="123">
        <v>0</v>
      </c>
      <c r="H15" s="127">
        <v>21218</v>
      </c>
      <c r="I15" s="123">
        <v>126.9061980708</v>
      </c>
      <c r="J15" s="127">
        <v>4000</v>
      </c>
      <c r="K15" s="123">
        <v>134.23939847848999</v>
      </c>
      <c r="L15" s="127">
        <v>0</v>
      </c>
      <c r="M15" s="123">
        <v>0</v>
      </c>
      <c r="N15" s="127">
        <v>25218</v>
      </c>
      <c r="O15" s="123">
        <v>128.06936730035</v>
      </c>
      <c r="P15" s="127">
        <v>0</v>
      </c>
      <c r="Q15" s="123">
        <v>0</v>
      </c>
      <c r="R15" s="127">
        <v>25000</v>
      </c>
      <c r="S15" s="123">
        <v>120.78968435899</v>
      </c>
      <c r="T15" s="127">
        <v>30000</v>
      </c>
      <c r="U15" s="123">
        <v>113.18674698299</v>
      </c>
      <c r="V15" s="127">
        <v>80218</v>
      </c>
      <c r="W15" s="123">
        <v>120.23483286849</v>
      </c>
      <c r="X15" s="127">
        <v>0</v>
      </c>
      <c r="Y15" s="123">
        <v>0</v>
      </c>
    </row>
    <row r="16" spans="1:32" s="22" customFormat="1" x14ac:dyDescent="0.35">
      <c r="A16" s="56"/>
      <c r="B16" s="57" t="s">
        <v>12</v>
      </c>
      <c r="C16" s="61" t="s">
        <v>9</v>
      </c>
      <c r="D16" s="127">
        <v>312623.39</v>
      </c>
      <c r="E16" s="123">
        <v>194.42061819239001</v>
      </c>
      <c r="F16" s="127">
        <v>20021.27</v>
      </c>
      <c r="G16" s="123">
        <v>204.99363711979001</v>
      </c>
      <c r="H16" s="127">
        <v>29006</v>
      </c>
      <c r="I16" s="123">
        <v>183.89271722570001</v>
      </c>
      <c r="J16" s="127">
        <v>55495</v>
      </c>
      <c r="K16" s="123">
        <v>177.94747460917</v>
      </c>
      <c r="L16" s="127">
        <v>43500</v>
      </c>
      <c r="M16" s="123">
        <v>185.30687135651999</v>
      </c>
      <c r="N16" s="127">
        <v>104522.27</v>
      </c>
      <c r="O16" s="123">
        <v>184.77804028118999</v>
      </c>
      <c r="P16" s="127">
        <v>115000</v>
      </c>
      <c r="Q16" s="123">
        <v>169.89222692822</v>
      </c>
      <c r="R16" s="127">
        <v>90000</v>
      </c>
      <c r="S16" s="123">
        <v>174.43384994913001</v>
      </c>
      <c r="T16" s="127">
        <v>97500</v>
      </c>
      <c r="U16" s="123">
        <v>183.13949851793001</v>
      </c>
      <c r="V16" s="127">
        <v>407022.27</v>
      </c>
      <c r="W16" s="123">
        <v>177.89241339055999</v>
      </c>
      <c r="X16" s="127">
        <v>0</v>
      </c>
      <c r="Y16" s="123">
        <v>0</v>
      </c>
    </row>
    <row r="17" spans="1:25" x14ac:dyDescent="0.35">
      <c r="A17" s="15" t="s">
        <v>5</v>
      </c>
      <c r="B17" s="16" t="s">
        <v>13</v>
      </c>
      <c r="C17" s="19" t="s">
        <v>7</v>
      </c>
      <c r="D17" s="126">
        <v>14050</v>
      </c>
      <c r="E17" s="125">
        <v>129.46871115302</v>
      </c>
      <c r="F17" s="126">
        <v>0</v>
      </c>
      <c r="G17" s="125">
        <v>0</v>
      </c>
      <c r="H17" s="126">
        <v>9900</v>
      </c>
      <c r="I17" s="125">
        <v>131.87612406760999</v>
      </c>
      <c r="J17" s="126">
        <v>0</v>
      </c>
      <c r="K17" s="125">
        <v>0</v>
      </c>
      <c r="L17" s="126">
        <v>0</v>
      </c>
      <c r="M17" s="125">
        <v>0</v>
      </c>
      <c r="N17" s="126">
        <v>9900</v>
      </c>
      <c r="O17" s="125">
        <v>131.87612406760999</v>
      </c>
      <c r="P17" s="126">
        <v>12000</v>
      </c>
      <c r="Q17" s="125">
        <v>105.72196958697</v>
      </c>
      <c r="R17" s="126">
        <v>0</v>
      </c>
      <c r="S17" s="125">
        <v>0</v>
      </c>
      <c r="T17" s="126">
        <v>7000</v>
      </c>
      <c r="U17" s="125">
        <v>-12.396898316111001</v>
      </c>
      <c r="V17" s="126">
        <v>28900</v>
      </c>
      <c r="W17" s="125">
        <v>86.071244813153996</v>
      </c>
      <c r="X17" s="126">
        <v>0</v>
      </c>
      <c r="Y17" s="125">
        <v>0</v>
      </c>
    </row>
    <row r="18" spans="1:25" s="22" customFormat="1" x14ac:dyDescent="0.35">
      <c r="A18" s="56"/>
      <c r="B18" s="57" t="s">
        <v>13</v>
      </c>
      <c r="C18" s="61" t="s">
        <v>8</v>
      </c>
      <c r="D18" s="127">
        <v>0</v>
      </c>
      <c r="E18" s="123">
        <v>0</v>
      </c>
      <c r="F18" s="127">
        <v>0</v>
      </c>
      <c r="G18" s="123">
        <v>0</v>
      </c>
      <c r="H18" s="127">
        <v>0</v>
      </c>
      <c r="I18" s="123">
        <v>0</v>
      </c>
      <c r="J18" s="127">
        <v>0</v>
      </c>
      <c r="K18" s="123">
        <v>0</v>
      </c>
      <c r="L18" s="127">
        <v>0</v>
      </c>
      <c r="M18" s="123">
        <v>0</v>
      </c>
      <c r="N18" s="127">
        <v>0</v>
      </c>
      <c r="O18" s="123">
        <v>0</v>
      </c>
      <c r="P18" s="127">
        <v>0</v>
      </c>
      <c r="Q18" s="123">
        <v>0</v>
      </c>
      <c r="R18" s="127">
        <v>0</v>
      </c>
      <c r="S18" s="123">
        <v>0</v>
      </c>
      <c r="T18" s="127">
        <v>0</v>
      </c>
      <c r="U18" s="123">
        <v>0</v>
      </c>
      <c r="V18" s="127">
        <v>0</v>
      </c>
      <c r="W18" s="123">
        <v>0</v>
      </c>
      <c r="X18" s="127">
        <v>0</v>
      </c>
      <c r="Y18" s="123">
        <v>0</v>
      </c>
    </row>
    <row r="19" spans="1:25" s="22" customFormat="1" x14ac:dyDescent="0.35">
      <c r="A19" s="56"/>
      <c r="B19" s="57" t="s">
        <v>13</v>
      </c>
      <c r="C19" s="61" t="s">
        <v>9</v>
      </c>
      <c r="D19" s="127">
        <v>14050</v>
      </c>
      <c r="E19" s="123">
        <v>129.47403001423001</v>
      </c>
      <c r="F19" s="127">
        <v>0</v>
      </c>
      <c r="G19" s="123">
        <v>0</v>
      </c>
      <c r="H19" s="127">
        <v>9900</v>
      </c>
      <c r="I19" s="123">
        <v>131.87612406760999</v>
      </c>
      <c r="J19" s="127">
        <v>0</v>
      </c>
      <c r="K19" s="123">
        <v>0</v>
      </c>
      <c r="L19" s="127">
        <v>0</v>
      </c>
      <c r="M19" s="123">
        <v>0</v>
      </c>
      <c r="N19" s="127">
        <v>9900</v>
      </c>
      <c r="O19" s="123">
        <v>131.87612406760999</v>
      </c>
      <c r="P19" s="127">
        <v>12000</v>
      </c>
      <c r="Q19" s="123">
        <v>105.72196958697</v>
      </c>
      <c r="R19" s="127">
        <v>0</v>
      </c>
      <c r="S19" s="123">
        <v>0</v>
      </c>
      <c r="T19" s="127">
        <v>7000</v>
      </c>
      <c r="U19" s="123">
        <v>-12.396898316111001</v>
      </c>
      <c r="V19" s="127">
        <v>28900</v>
      </c>
      <c r="W19" s="123">
        <v>86.071244813153996</v>
      </c>
      <c r="X19" s="127">
        <v>0</v>
      </c>
      <c r="Y19" s="123">
        <v>0</v>
      </c>
    </row>
    <row r="20" spans="1:25" ht="6.75" customHeight="1" x14ac:dyDescent="0.35"/>
    <row r="21" spans="1:25" s="22" customFormat="1" ht="18.5" x14ac:dyDescent="0.65">
      <c r="A21" s="172" t="s">
        <v>66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62"/>
      <c r="Y21" s="162"/>
    </row>
    <row r="22" spans="1:25" x14ac:dyDescent="0.35">
      <c r="A22" s="9" t="s">
        <v>64</v>
      </c>
      <c r="B22" s="21" t="s">
        <v>65</v>
      </c>
      <c r="C22" s="2" t="s">
        <v>7</v>
      </c>
      <c r="D22" s="68">
        <v>1.0000000000000002</v>
      </c>
      <c r="E22" s="23">
        <v>0.99996185402751236</v>
      </c>
      <c r="F22" s="68">
        <v>0.99999999999999978</v>
      </c>
      <c r="G22" s="23">
        <v>1.0000000000000382</v>
      </c>
      <c r="H22" s="68">
        <v>1.0000000000000002</v>
      </c>
      <c r="I22" s="23">
        <v>0.99999999999995903</v>
      </c>
      <c r="J22" s="68">
        <v>1</v>
      </c>
      <c r="K22" s="23">
        <v>0.99999999999998157</v>
      </c>
      <c r="L22" s="68">
        <v>1</v>
      </c>
      <c r="M22" s="23">
        <v>1</v>
      </c>
      <c r="N22" s="68">
        <v>1</v>
      </c>
      <c r="O22" s="23">
        <v>0.999999999999994</v>
      </c>
      <c r="P22" s="68">
        <v>1</v>
      </c>
      <c r="Q22" s="23">
        <v>1.0000000000000167</v>
      </c>
      <c r="R22" s="68">
        <v>1</v>
      </c>
      <c r="S22" s="23">
        <v>0.99999999999998213</v>
      </c>
      <c r="T22" s="68">
        <v>1.0000000000000002</v>
      </c>
      <c r="U22" s="23">
        <v>0.9999999999999899</v>
      </c>
      <c r="V22" s="68">
        <v>1.0000000000000002</v>
      </c>
      <c r="W22" s="23">
        <v>1.000000000000002</v>
      </c>
      <c r="X22" s="68" t="e">
        <v>#DIV/0!</v>
      </c>
      <c r="Y22" s="23" t="e">
        <v>#DIV/0!</v>
      </c>
    </row>
    <row r="23" spans="1:25" x14ac:dyDescent="0.35">
      <c r="A23" s="15" t="s">
        <v>1</v>
      </c>
      <c r="B23" s="16" t="s">
        <v>6</v>
      </c>
      <c r="C23" s="19" t="s">
        <v>7</v>
      </c>
      <c r="D23" s="69">
        <v>0.60709458233479385</v>
      </c>
      <c r="E23" s="24">
        <v>0.60497519719128334</v>
      </c>
      <c r="F23" s="69">
        <v>0.53310588458872821</v>
      </c>
      <c r="G23" s="24">
        <v>0.51637522746594977</v>
      </c>
      <c r="H23" s="69">
        <v>0.59661014145432667</v>
      </c>
      <c r="I23" s="24">
        <v>0.59497637581387663</v>
      </c>
      <c r="J23" s="69">
        <v>0.63551358142751346</v>
      </c>
      <c r="K23" s="24">
        <v>0.63551258931667032</v>
      </c>
      <c r="L23" s="69">
        <v>0.55571302774479869</v>
      </c>
      <c r="M23" s="24">
        <v>0.57163439019766404</v>
      </c>
      <c r="N23" s="69">
        <v>0.59130939559799878</v>
      </c>
      <c r="O23" s="24">
        <v>0.58762997241007642</v>
      </c>
      <c r="P23" s="69">
        <v>0.61608833932613183</v>
      </c>
      <c r="Q23" s="24">
        <v>0.62517913200434716</v>
      </c>
      <c r="R23" s="69">
        <v>0.52148619265977425</v>
      </c>
      <c r="S23" s="24">
        <v>0.52735761863024022</v>
      </c>
      <c r="T23" s="69">
        <v>0.60870243224047127</v>
      </c>
      <c r="U23" s="24">
        <v>0.61599374986945188</v>
      </c>
      <c r="V23" s="69">
        <v>0.58138266756709411</v>
      </c>
      <c r="W23" s="24">
        <v>0.58615719645457842</v>
      </c>
      <c r="X23" s="69" t="e">
        <v>#DIV/0!</v>
      </c>
      <c r="Y23" s="24" t="e">
        <v>#DIV/0!</v>
      </c>
    </row>
    <row r="24" spans="1:25" x14ac:dyDescent="0.35">
      <c r="A24" s="56"/>
      <c r="B24" s="57" t="s">
        <v>6</v>
      </c>
      <c r="C24" s="61" t="s">
        <v>8</v>
      </c>
      <c r="D24" s="70">
        <v>0.43463940821025576</v>
      </c>
      <c r="E24" s="60">
        <v>0.42148227247700459</v>
      </c>
      <c r="F24" s="70">
        <v>0.4337883568802221</v>
      </c>
      <c r="G24" s="60">
        <v>0.39565203438625868</v>
      </c>
      <c r="H24" s="70">
        <v>0.3951716123642785</v>
      </c>
      <c r="I24" s="60">
        <v>0.36701591141700279</v>
      </c>
      <c r="J24" s="70">
        <v>0.50603384430342335</v>
      </c>
      <c r="K24" s="60">
        <v>0.49886883467887377</v>
      </c>
      <c r="L24" s="70">
        <v>0.38704497960649964</v>
      </c>
      <c r="M24" s="60">
        <v>0.3772860848670993</v>
      </c>
      <c r="N24" s="70">
        <v>0.44378295134492768</v>
      </c>
      <c r="O24" s="60">
        <v>0.42058940955340451</v>
      </c>
      <c r="P24" s="70">
        <v>0.46295673594367154</v>
      </c>
      <c r="Q24" s="60">
        <v>0.45436743247963252</v>
      </c>
      <c r="R24" s="70">
        <v>0.39803444220714396</v>
      </c>
      <c r="S24" s="60">
        <v>0.38972457474317929</v>
      </c>
      <c r="T24" s="70">
        <v>0.44115860860253753</v>
      </c>
      <c r="U24" s="60">
        <v>0.43085600537911806</v>
      </c>
      <c r="V24" s="70">
        <v>0.43433845803018989</v>
      </c>
      <c r="W24" s="60">
        <v>0.42225637008323247</v>
      </c>
      <c r="X24" s="70" t="e">
        <v>#DIV/0!</v>
      </c>
      <c r="Y24" s="60" t="e">
        <v>#DIV/0!</v>
      </c>
    </row>
    <row r="25" spans="1:25" s="22" customFormat="1" x14ac:dyDescent="0.35">
      <c r="A25" s="56"/>
      <c r="B25" s="57" t="s">
        <v>6</v>
      </c>
      <c r="C25" s="61" t="s">
        <v>9</v>
      </c>
      <c r="D25" s="70">
        <v>0.17245517412453804</v>
      </c>
      <c r="E25" s="60">
        <v>0.18349292471429496</v>
      </c>
      <c r="F25" s="70">
        <v>9.9317527708506131E-2</v>
      </c>
      <c r="G25" s="60">
        <v>0.12072319307966659</v>
      </c>
      <c r="H25" s="70">
        <v>0.20143852909004817</v>
      </c>
      <c r="I25" s="60">
        <v>0.22796046439687581</v>
      </c>
      <c r="J25" s="70">
        <v>0.12947973712409008</v>
      </c>
      <c r="K25" s="60">
        <v>0.1366437546377863</v>
      </c>
      <c r="L25" s="70">
        <v>0.16866804813829903</v>
      </c>
      <c r="M25" s="60">
        <v>0.19434830533057088</v>
      </c>
      <c r="N25" s="70">
        <v>0.14752644425307104</v>
      </c>
      <c r="O25" s="60">
        <v>0.16704056285667135</v>
      </c>
      <c r="P25" s="70">
        <v>0.15313160338246026</v>
      </c>
      <c r="Q25" s="60">
        <v>0.17081169952473002</v>
      </c>
      <c r="R25" s="70">
        <v>0.12345175045263033</v>
      </c>
      <c r="S25" s="60">
        <v>0.13763304388708103</v>
      </c>
      <c r="T25" s="70">
        <v>0.16754382363793374</v>
      </c>
      <c r="U25" s="60">
        <v>0.18513774449034134</v>
      </c>
      <c r="V25" s="70">
        <v>0.1470442095369042</v>
      </c>
      <c r="W25" s="60">
        <v>0.16390082637133871</v>
      </c>
      <c r="X25" s="70" t="e">
        <v>#DIV/0!</v>
      </c>
      <c r="Y25" s="60" t="e">
        <v>#DIV/0!</v>
      </c>
    </row>
    <row r="26" spans="1:25" x14ac:dyDescent="0.35">
      <c r="A26" s="15" t="s">
        <v>2</v>
      </c>
      <c r="B26" s="16" t="s">
        <v>10</v>
      </c>
      <c r="C26" s="19" t="s">
        <v>7</v>
      </c>
      <c r="D26" s="69">
        <v>0.32455158927844252</v>
      </c>
      <c r="E26" s="24">
        <v>0.31419530052938455</v>
      </c>
      <c r="F26" s="69">
        <v>0.35745578822161367</v>
      </c>
      <c r="G26" s="24">
        <v>0.35775114215002862</v>
      </c>
      <c r="H26" s="69">
        <v>0.29666948569018176</v>
      </c>
      <c r="I26" s="24">
        <v>0.29289045363318722</v>
      </c>
      <c r="J26" s="69">
        <v>0.23658717778130267</v>
      </c>
      <c r="K26" s="24">
        <v>0.22871430124449241</v>
      </c>
      <c r="L26" s="69">
        <v>0.32917650563614143</v>
      </c>
      <c r="M26" s="24">
        <v>0.30624548023756587</v>
      </c>
      <c r="N26" s="69">
        <v>0.29403562673280309</v>
      </c>
      <c r="O26" s="24">
        <v>0.28828654512449048</v>
      </c>
      <c r="P26" s="69">
        <v>0.29073988452558819</v>
      </c>
      <c r="Q26" s="24">
        <v>0.27962289086258002</v>
      </c>
      <c r="R26" s="69">
        <v>0.43013100898492362</v>
      </c>
      <c r="S26" s="24">
        <v>0.42396776190874746</v>
      </c>
      <c r="T26" s="69">
        <v>0.31732461618211277</v>
      </c>
      <c r="U26" s="24">
        <v>0.30949977860469768</v>
      </c>
      <c r="V26" s="69">
        <v>0.33927449920345992</v>
      </c>
      <c r="W26" s="24">
        <v>0.33243654969823672</v>
      </c>
      <c r="X26" s="69" t="e">
        <v>#DIV/0!</v>
      </c>
      <c r="Y26" s="24" t="e">
        <v>#DIV/0!</v>
      </c>
    </row>
    <row r="27" spans="1:25" s="22" customFormat="1" x14ac:dyDescent="0.35">
      <c r="A27" s="56"/>
      <c r="B27" s="57" t="s">
        <v>10</v>
      </c>
      <c r="C27" s="61" t="s">
        <v>8</v>
      </c>
      <c r="D27" s="70">
        <v>1.8915465207849712E-2</v>
      </c>
      <c r="E27" s="60">
        <v>1.7220844217345203E-2</v>
      </c>
      <c r="F27" s="70">
        <v>7.1136338451969509E-3</v>
      </c>
      <c r="G27" s="60">
        <v>7.1420657372674107E-3</v>
      </c>
      <c r="H27" s="70">
        <v>1.3052630273004162E-2</v>
      </c>
      <c r="I27" s="60">
        <v>1.1087969500441065E-2</v>
      </c>
      <c r="J27" s="70">
        <v>1.492057007418633E-2</v>
      </c>
      <c r="K27" s="60">
        <v>1.3238347686787532E-2</v>
      </c>
      <c r="L27" s="70">
        <v>2.1904941316662211E-2</v>
      </c>
      <c r="M27" s="60">
        <v>2.0312708442907185E-2</v>
      </c>
      <c r="N27" s="70">
        <v>1.1959563944618806E-2</v>
      </c>
      <c r="O27" s="60">
        <v>1.0759225754392409E-2</v>
      </c>
      <c r="P27" s="70">
        <v>1.7672705318624547E-2</v>
      </c>
      <c r="Q27" s="60">
        <v>1.5553720324125655E-2</v>
      </c>
      <c r="R27" s="70">
        <v>1.4805665070474965E-2</v>
      </c>
      <c r="S27" s="60">
        <v>1.2366619996559695E-2</v>
      </c>
      <c r="T27" s="70">
        <v>1.1907114942038799E-2</v>
      </c>
      <c r="U27" s="60">
        <v>9.3831006331068553E-3</v>
      </c>
      <c r="V27" s="70">
        <v>1.417478715659635E-2</v>
      </c>
      <c r="W27" s="60">
        <v>1.204611538816798E-2</v>
      </c>
      <c r="X27" s="70" t="e">
        <v>#DIV/0!</v>
      </c>
      <c r="Y27" s="60" t="e">
        <v>#DIV/0!</v>
      </c>
    </row>
    <row r="28" spans="1:25" s="22" customFormat="1" x14ac:dyDescent="0.35">
      <c r="A28" s="56"/>
      <c r="B28" s="57" t="s">
        <v>10</v>
      </c>
      <c r="C28" s="61" t="s">
        <v>9</v>
      </c>
      <c r="D28" s="70">
        <v>0.30563612407059282</v>
      </c>
      <c r="E28" s="60">
        <v>0.29697445631202862</v>
      </c>
      <c r="F28" s="70">
        <v>0.35034215437641675</v>
      </c>
      <c r="G28" s="60">
        <v>0.35060907641276617</v>
      </c>
      <c r="H28" s="70">
        <v>0.28361685541717757</v>
      </c>
      <c r="I28" s="60">
        <v>0.28180248413274805</v>
      </c>
      <c r="J28" s="70">
        <v>0.22166660770711635</v>
      </c>
      <c r="K28" s="60">
        <v>0.21547595355770724</v>
      </c>
      <c r="L28" s="70">
        <v>0.30727156431947916</v>
      </c>
      <c r="M28" s="60">
        <v>0.28593277179465088</v>
      </c>
      <c r="N28" s="70">
        <v>0.28207606278818431</v>
      </c>
      <c r="O28" s="60">
        <v>0.27752731937009478</v>
      </c>
      <c r="P28" s="70">
        <v>0.27306717920696361</v>
      </c>
      <c r="Q28" s="60">
        <v>0.26406917053845341</v>
      </c>
      <c r="R28" s="70">
        <v>0.41532534391444864</v>
      </c>
      <c r="S28" s="60">
        <v>0.41160114191217273</v>
      </c>
      <c r="T28" s="70">
        <v>0.30541750124007394</v>
      </c>
      <c r="U28" s="60">
        <v>0.30011667797159075</v>
      </c>
      <c r="V28" s="70">
        <v>0.32509971204686355</v>
      </c>
      <c r="W28" s="60">
        <v>0.32039043431006081</v>
      </c>
      <c r="X28" s="70" t="e">
        <v>#DIV/0!</v>
      </c>
      <c r="Y28" s="60" t="e">
        <v>#DIV/0!</v>
      </c>
    </row>
    <row r="29" spans="1:25" x14ac:dyDescent="0.35">
      <c r="A29" s="17" t="s">
        <v>3</v>
      </c>
      <c r="B29" s="18" t="s">
        <v>11</v>
      </c>
      <c r="C29" s="20" t="s">
        <v>7</v>
      </c>
      <c r="D29" s="69">
        <v>3.2935164806676562E-2</v>
      </c>
      <c r="E29" s="24">
        <v>4.059956579477729E-2</v>
      </c>
      <c r="F29" s="69">
        <v>8.2871644873704603E-2</v>
      </c>
      <c r="G29" s="24">
        <v>8.9238433194175029E-2</v>
      </c>
      <c r="H29" s="69">
        <v>4.4559870476552826E-2</v>
      </c>
      <c r="I29" s="24">
        <v>5.2459331229268061E-2</v>
      </c>
      <c r="J29" s="69">
        <v>6.0006367631435104E-2</v>
      </c>
      <c r="K29" s="24">
        <v>6.2817556112882714E-2</v>
      </c>
      <c r="L29" s="69">
        <v>6.7467219255319621E-2</v>
      </c>
      <c r="M29" s="24">
        <v>6.8925127061170016E-2</v>
      </c>
      <c r="N29" s="69">
        <v>6.0888623131068825E-2</v>
      </c>
      <c r="O29" s="24">
        <v>6.6076872815909501E-2</v>
      </c>
      <c r="P29" s="69">
        <v>5.2731531545301351E-2</v>
      </c>
      <c r="Q29" s="24">
        <v>5.4896832293098559E-2</v>
      </c>
      <c r="R29" s="69">
        <v>1.7978307585576746E-2</v>
      </c>
      <c r="S29" s="24">
        <v>1.9242431420325962E-2</v>
      </c>
      <c r="T29" s="69">
        <v>3.3935277584810582E-2</v>
      </c>
      <c r="U29" s="24">
        <v>3.6567848272173895E-2</v>
      </c>
      <c r="V29" s="69">
        <v>3.9267579094125933E-2</v>
      </c>
      <c r="W29" s="24">
        <v>4.1553539753903662E-2</v>
      </c>
      <c r="X29" s="69" t="e">
        <v>#DIV/0!</v>
      </c>
      <c r="Y29" s="24" t="e">
        <v>#DIV/0!</v>
      </c>
    </row>
    <row r="30" spans="1:25" s="22" customFormat="1" x14ac:dyDescent="0.35">
      <c r="A30" s="56"/>
      <c r="B30" s="57" t="s">
        <v>11</v>
      </c>
      <c r="C30" s="61" t="s">
        <v>8</v>
      </c>
      <c r="D30" s="70">
        <v>1.255975969643274E-3</v>
      </c>
      <c r="E30" s="60">
        <v>1.5202180043505163E-3</v>
      </c>
      <c r="F30" s="70">
        <v>1.4566959961307989E-2</v>
      </c>
      <c r="G30" s="60">
        <v>1.2278312886965185E-2</v>
      </c>
      <c r="H30" s="70">
        <v>0</v>
      </c>
      <c r="I30" s="60">
        <v>0</v>
      </c>
      <c r="J30" s="70">
        <v>0</v>
      </c>
      <c r="K30" s="60">
        <v>0</v>
      </c>
      <c r="L30" s="70">
        <v>8.4334024069149527E-3</v>
      </c>
      <c r="M30" s="60">
        <v>8.3711259007705919E-3</v>
      </c>
      <c r="N30" s="70">
        <v>4.226911335244366E-3</v>
      </c>
      <c r="O30" s="60">
        <v>3.3456915608274683E-3</v>
      </c>
      <c r="P30" s="70">
        <v>2.7703159688654698E-3</v>
      </c>
      <c r="Q30" s="60">
        <v>2.8302936620888132E-3</v>
      </c>
      <c r="R30" s="70">
        <v>0</v>
      </c>
      <c r="S30" s="60">
        <v>0</v>
      </c>
      <c r="T30" s="70">
        <v>0</v>
      </c>
      <c r="U30" s="60">
        <v>0</v>
      </c>
      <c r="V30" s="70">
        <v>1.5278808818285558E-3</v>
      </c>
      <c r="W30" s="60">
        <v>1.3372759438029919E-3</v>
      </c>
      <c r="X30" s="70" t="e">
        <v>#DIV/0!</v>
      </c>
      <c r="Y30" s="60" t="e">
        <v>#DIV/0!</v>
      </c>
    </row>
    <row r="31" spans="1:25" s="22" customFormat="1" x14ac:dyDescent="0.35">
      <c r="A31" s="56"/>
      <c r="B31" s="57" t="s">
        <v>11</v>
      </c>
      <c r="C31" s="61" t="s">
        <v>9</v>
      </c>
      <c r="D31" s="70">
        <v>3.1679188837033287E-2</v>
      </c>
      <c r="E31" s="60">
        <v>3.9079347790427092E-2</v>
      </c>
      <c r="F31" s="70">
        <v>6.8304684912396607E-2</v>
      </c>
      <c r="G31" s="60">
        <v>7.6960120307207142E-2</v>
      </c>
      <c r="H31" s="70">
        <v>4.4559870476552826E-2</v>
      </c>
      <c r="I31" s="60">
        <v>5.2459331229268061E-2</v>
      </c>
      <c r="J31" s="70">
        <v>6.0006367631435104E-2</v>
      </c>
      <c r="K31" s="60">
        <v>6.2817556112882714E-2</v>
      </c>
      <c r="L31" s="70">
        <v>5.9033816848404662E-2</v>
      </c>
      <c r="M31" s="60">
        <v>6.0554001160399419E-2</v>
      </c>
      <c r="N31" s="70">
        <v>5.6661711795824458E-2</v>
      </c>
      <c r="O31" s="60">
        <v>6.2731181255085269E-2</v>
      </c>
      <c r="P31" s="70">
        <v>4.9961215576435881E-2</v>
      </c>
      <c r="Q31" s="60">
        <v>5.2066538631010018E-2</v>
      </c>
      <c r="R31" s="70">
        <v>1.7978307585576746E-2</v>
      </c>
      <c r="S31" s="60">
        <v>1.9242431420325962E-2</v>
      </c>
      <c r="T31" s="70">
        <v>3.3935277584810582E-2</v>
      </c>
      <c r="U31" s="60">
        <v>3.6567848272173895E-2</v>
      </c>
      <c r="V31" s="70">
        <v>3.7739698212297376E-2</v>
      </c>
      <c r="W31" s="60">
        <v>4.0216263810101453E-2</v>
      </c>
      <c r="X31" s="70" t="e">
        <v>#DIV/0!</v>
      </c>
      <c r="Y31" s="60" t="e">
        <v>#DIV/0!</v>
      </c>
    </row>
    <row r="32" spans="1:25" x14ac:dyDescent="0.35">
      <c r="A32" s="15" t="s">
        <v>4</v>
      </c>
      <c r="B32" s="16" t="s">
        <v>12</v>
      </c>
      <c r="C32" s="19" t="s">
        <v>7</v>
      </c>
      <c r="D32" s="69">
        <v>3.4310078181576817E-2</v>
      </c>
      <c r="E32" s="24">
        <v>3.9279762664116549E-2</v>
      </c>
      <c r="F32" s="69">
        <v>2.6566682315953435E-2</v>
      </c>
      <c r="G32" s="24">
        <v>3.663519718988479E-2</v>
      </c>
      <c r="H32" s="69">
        <v>5.1925172501493942E-2</v>
      </c>
      <c r="I32" s="24">
        <v>5.1325531578280126E-2</v>
      </c>
      <c r="J32" s="69">
        <v>6.7892873159748804E-2</v>
      </c>
      <c r="K32" s="24">
        <v>7.2955553325936076E-2</v>
      </c>
      <c r="L32" s="69">
        <v>4.7643247363740315E-2</v>
      </c>
      <c r="M32" s="24">
        <v>5.31950025036E-2</v>
      </c>
      <c r="N32" s="69">
        <v>4.9954510648630407E-2</v>
      </c>
      <c r="O32" s="24">
        <v>5.4831087811739364E-2</v>
      </c>
      <c r="P32" s="69">
        <v>3.6619119128681495E-2</v>
      </c>
      <c r="Q32" s="24">
        <v>3.784377994141868E-2</v>
      </c>
      <c r="R32" s="69">
        <v>3.0404490769725376E-2</v>
      </c>
      <c r="S32" s="24">
        <v>2.9432188040668446E-2</v>
      </c>
      <c r="T32" s="69">
        <v>3.7953928877748677E-2</v>
      </c>
      <c r="U32" s="24">
        <v>3.8094175363953882E-2</v>
      </c>
      <c r="V32" s="69">
        <v>3.7831339231120219E-2</v>
      </c>
      <c r="W32" s="24">
        <v>3.8680090518494359E-2</v>
      </c>
      <c r="X32" s="69" t="e">
        <v>#DIV/0!</v>
      </c>
      <c r="Y32" s="24" t="e">
        <v>#DIV/0!</v>
      </c>
    </row>
    <row r="33" spans="1:25" s="22" customFormat="1" x14ac:dyDescent="0.35">
      <c r="A33" s="56"/>
      <c r="B33" s="57" t="s">
        <v>12</v>
      </c>
      <c r="C33" s="61" t="s">
        <v>8</v>
      </c>
      <c r="D33" s="70">
        <v>9.6431938124087423E-3</v>
      </c>
      <c r="E33" s="60">
        <v>8.8056731950215249E-3</v>
      </c>
      <c r="F33" s="70">
        <v>0</v>
      </c>
      <c r="G33" s="60">
        <v>0</v>
      </c>
      <c r="H33" s="70">
        <v>2.1936689832285333E-2</v>
      </c>
      <c r="I33" s="60">
        <v>1.7218065661311066E-2</v>
      </c>
      <c r="J33" s="70">
        <v>4.564610347743428E-3</v>
      </c>
      <c r="K33" s="60">
        <v>3.7623380596912039E-3</v>
      </c>
      <c r="L33" s="70">
        <v>0</v>
      </c>
      <c r="M33" s="60">
        <v>0</v>
      </c>
      <c r="N33" s="70">
        <v>9.7098059803418131E-3</v>
      </c>
      <c r="O33" s="60">
        <v>7.8554241408371351E-3</v>
      </c>
      <c r="P33" s="70">
        <v>0</v>
      </c>
      <c r="Q33" s="60">
        <v>0</v>
      </c>
      <c r="R33" s="70">
        <v>6.6096719064620384E-3</v>
      </c>
      <c r="S33" s="60">
        <v>4.748043234207704E-3</v>
      </c>
      <c r="T33" s="70">
        <v>8.9303362065290999E-3</v>
      </c>
      <c r="U33" s="60">
        <v>6.0866966999676125E-3</v>
      </c>
      <c r="V33" s="70">
        <v>6.2284555634984796E-3</v>
      </c>
      <c r="W33" s="60">
        <v>4.5467892895132726E-3</v>
      </c>
      <c r="X33" s="70" t="e">
        <v>#DIV/0!</v>
      </c>
      <c r="Y33" s="60" t="e">
        <v>#DIV/0!</v>
      </c>
    </row>
    <row r="34" spans="1:25" s="22" customFormat="1" x14ac:dyDescent="0.35">
      <c r="A34" s="56"/>
      <c r="B34" s="57" t="s">
        <v>12</v>
      </c>
      <c r="C34" s="61" t="s">
        <v>9</v>
      </c>
      <c r="D34" s="70">
        <v>2.4666884369168075E-2</v>
      </c>
      <c r="E34" s="60">
        <v>3.0474089469095765E-2</v>
      </c>
      <c r="F34" s="70">
        <v>2.6566682315953435E-2</v>
      </c>
      <c r="G34" s="60">
        <v>3.663519718988479E-2</v>
      </c>
      <c r="H34" s="70">
        <v>2.9988482669208612E-2</v>
      </c>
      <c r="I34" s="60">
        <v>3.4107465916970149E-2</v>
      </c>
      <c r="J34" s="70">
        <v>6.3328262812005376E-2</v>
      </c>
      <c r="K34" s="60">
        <v>6.9193215266244001E-2</v>
      </c>
      <c r="L34" s="70">
        <v>4.7643247363740315E-2</v>
      </c>
      <c r="M34" s="60">
        <v>5.31950025036E-2</v>
      </c>
      <c r="N34" s="70">
        <v>4.024470466828859E-2</v>
      </c>
      <c r="O34" s="60">
        <v>4.6975663670902744E-2</v>
      </c>
      <c r="P34" s="70">
        <v>3.6619119128681495E-2</v>
      </c>
      <c r="Q34" s="60">
        <v>3.784377994141868E-2</v>
      </c>
      <c r="R34" s="70">
        <v>2.3794818863263338E-2</v>
      </c>
      <c r="S34" s="60">
        <v>2.4684144806460508E-2</v>
      </c>
      <c r="T34" s="70">
        <v>2.9023592671219574E-2</v>
      </c>
      <c r="U34" s="60">
        <v>3.2007478663986809E-2</v>
      </c>
      <c r="V34" s="70">
        <v>3.1602883667621734E-2</v>
      </c>
      <c r="W34" s="60">
        <v>3.4133301228979375E-2</v>
      </c>
      <c r="X34" s="70" t="e">
        <v>#DIV/0!</v>
      </c>
      <c r="Y34" s="60" t="e">
        <v>#DIV/0!</v>
      </c>
    </row>
    <row r="35" spans="1:25" x14ac:dyDescent="0.35">
      <c r="A35" s="15" t="s">
        <v>5</v>
      </c>
      <c r="B35" s="16" t="s">
        <v>13</v>
      </c>
      <c r="C35" s="19" t="s">
        <v>7</v>
      </c>
      <c r="D35" s="69">
        <v>1.1085853985103656E-3</v>
      </c>
      <c r="E35" s="24">
        <v>9.1202784795066307E-4</v>
      </c>
      <c r="F35" s="69">
        <v>0</v>
      </c>
      <c r="G35" s="24">
        <v>0</v>
      </c>
      <c r="H35" s="69">
        <v>1.0235329877444847E-2</v>
      </c>
      <c r="I35" s="24">
        <v>8.3483077453470125E-3</v>
      </c>
      <c r="J35" s="69">
        <v>0</v>
      </c>
      <c r="K35" s="24">
        <v>0</v>
      </c>
      <c r="L35" s="69">
        <v>0</v>
      </c>
      <c r="M35" s="24">
        <v>0</v>
      </c>
      <c r="N35" s="69">
        <v>3.8118438894989273E-3</v>
      </c>
      <c r="O35" s="24">
        <v>3.1755218377782796E-3</v>
      </c>
      <c r="P35" s="69">
        <v>3.8211254742971995E-3</v>
      </c>
      <c r="Q35" s="24">
        <v>2.4573648985721846E-3</v>
      </c>
      <c r="R35" s="69">
        <v>0</v>
      </c>
      <c r="S35" s="24">
        <v>0</v>
      </c>
      <c r="T35" s="69">
        <v>2.08374511485679E-3</v>
      </c>
      <c r="U35" s="24">
        <v>-1.5555211028753108E-4</v>
      </c>
      <c r="V35" s="69">
        <v>2.2439149041998813E-3</v>
      </c>
      <c r="W35" s="24">
        <v>1.1726235747888368E-3</v>
      </c>
      <c r="X35" s="69" t="e">
        <v>#DIV/0!</v>
      </c>
      <c r="Y35" s="24" t="e">
        <v>#DIV/0!</v>
      </c>
    </row>
    <row r="36" spans="1:25" s="22" customFormat="1" x14ac:dyDescent="0.35">
      <c r="A36" s="56"/>
      <c r="B36" s="57" t="s">
        <v>13</v>
      </c>
      <c r="C36" s="61" t="s">
        <v>8</v>
      </c>
      <c r="D36" s="70">
        <v>0</v>
      </c>
      <c r="E36" s="60">
        <v>0</v>
      </c>
      <c r="F36" s="70">
        <v>0</v>
      </c>
      <c r="G36" s="60">
        <v>0</v>
      </c>
      <c r="H36" s="70">
        <v>0</v>
      </c>
      <c r="I36" s="60">
        <v>0</v>
      </c>
      <c r="J36" s="70">
        <v>0</v>
      </c>
      <c r="K36" s="60">
        <v>0</v>
      </c>
      <c r="L36" s="70">
        <v>0</v>
      </c>
      <c r="M36" s="60">
        <v>0</v>
      </c>
      <c r="N36" s="70">
        <v>0</v>
      </c>
      <c r="O36" s="60">
        <v>0</v>
      </c>
      <c r="P36" s="70">
        <v>0</v>
      </c>
      <c r="Q36" s="60">
        <v>0</v>
      </c>
      <c r="R36" s="70">
        <v>0</v>
      </c>
      <c r="S36" s="60">
        <v>0</v>
      </c>
      <c r="T36" s="70">
        <v>0</v>
      </c>
      <c r="U36" s="60">
        <v>0</v>
      </c>
      <c r="V36" s="70">
        <v>0</v>
      </c>
      <c r="W36" s="60">
        <v>0</v>
      </c>
      <c r="X36" s="70" t="e">
        <v>#DIV/0!</v>
      </c>
      <c r="Y36" s="60" t="e">
        <v>#DIV/0!</v>
      </c>
    </row>
    <row r="37" spans="1:25" s="22" customFormat="1" x14ac:dyDescent="0.35">
      <c r="A37" s="56"/>
      <c r="B37" s="57" t="s">
        <v>13</v>
      </c>
      <c r="C37" s="61" t="s">
        <v>9</v>
      </c>
      <c r="D37" s="70">
        <v>1.1085853985103656E-3</v>
      </c>
      <c r="E37" s="60">
        <v>9.1206531607326748E-4</v>
      </c>
      <c r="F37" s="70">
        <v>0</v>
      </c>
      <c r="G37" s="60">
        <v>0</v>
      </c>
      <c r="H37" s="70">
        <v>1.0235329877444847E-2</v>
      </c>
      <c r="I37" s="60">
        <v>8.3483077453470125E-3</v>
      </c>
      <c r="J37" s="70">
        <v>0</v>
      </c>
      <c r="K37" s="60">
        <v>0</v>
      </c>
      <c r="L37" s="70">
        <v>0</v>
      </c>
      <c r="M37" s="60">
        <v>0</v>
      </c>
      <c r="N37" s="70">
        <v>3.8118438894989273E-3</v>
      </c>
      <c r="O37" s="60">
        <v>3.1755218377782796E-3</v>
      </c>
      <c r="P37" s="70">
        <v>3.8211254742971995E-3</v>
      </c>
      <c r="Q37" s="60">
        <v>2.4573648985721846E-3</v>
      </c>
      <c r="R37" s="70">
        <v>0</v>
      </c>
      <c r="S37" s="60">
        <v>0</v>
      </c>
      <c r="T37" s="70">
        <v>2.08374511485679E-3</v>
      </c>
      <c r="U37" s="60">
        <v>-1.5555211028753108E-4</v>
      </c>
      <c r="V37" s="70">
        <v>2.2439149041998813E-3</v>
      </c>
      <c r="W37" s="60">
        <v>1.1726235747888368E-3</v>
      </c>
      <c r="X37" s="70" t="e">
        <v>#DIV/0!</v>
      </c>
      <c r="Y37" s="60" t="e">
        <v>#DIV/0!</v>
      </c>
    </row>
  </sheetData>
  <mergeCells count="16">
    <mergeCell ref="A1:Y1"/>
    <mergeCell ref="AA3:AB3"/>
    <mergeCell ref="AC3:AD3"/>
    <mergeCell ref="AE3:AF3"/>
    <mergeCell ref="H2:I2"/>
    <mergeCell ref="X2:Y2"/>
    <mergeCell ref="A21:W21"/>
    <mergeCell ref="D2:E2"/>
    <mergeCell ref="V2:W2"/>
    <mergeCell ref="R2:S2"/>
    <mergeCell ref="L2:M2"/>
    <mergeCell ref="F2:G2"/>
    <mergeCell ref="N2:O2"/>
    <mergeCell ref="J2:K2"/>
    <mergeCell ref="P2:Q2"/>
    <mergeCell ref="T2:U2"/>
  </mergeCells>
  <pageMargins left="0.70866141732283505" right="0.70866141732283505" top="0.74803149606299202" bottom="0.74803149606299202" header="0.31496062992126" footer="0.31496062992126"/>
  <pageSetup paperSize="5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F13"/>
  <sheetViews>
    <sheetView showGridLines="0" zoomScale="85" zoomScaleNormal="85" zoomScaleSheetLayoutView="100" workbookViewId="0">
      <selection sqref="A1:Y1"/>
    </sheetView>
  </sheetViews>
  <sheetFormatPr defaultColWidth="9.08984375" defaultRowHeight="14.5" outlineLevelCol="1" x14ac:dyDescent="0.35"/>
  <cols>
    <col min="1" max="1" width="12.36328125" style="22" customWidth="1"/>
    <col min="2" max="2" width="4.54296875" style="1" hidden="1" customWidth="1" outlineLevel="1"/>
    <col min="3" max="3" width="9.08984375" style="22" customWidth="1" collapsed="1"/>
    <col min="4" max="4" width="11.6328125" style="22" customWidth="1"/>
    <col min="5" max="5" width="14.36328125" style="22" customWidth="1"/>
    <col min="6" max="6" width="11.6328125" style="22" customWidth="1"/>
    <col min="7" max="7" width="14.36328125" style="22" customWidth="1"/>
    <col min="8" max="8" width="11.6328125" style="22" customWidth="1"/>
    <col min="9" max="9" width="14.36328125" style="22" customWidth="1"/>
    <col min="10" max="10" width="11.6328125" style="22" customWidth="1"/>
    <col min="11" max="11" width="14.36328125" style="22" customWidth="1"/>
    <col min="12" max="12" width="11.6328125" style="22" customWidth="1"/>
    <col min="13" max="13" width="14.36328125" style="22" customWidth="1"/>
    <col min="14" max="14" width="11.6328125" style="22" customWidth="1"/>
    <col min="15" max="15" width="14.36328125" style="22" customWidth="1"/>
    <col min="16" max="16" width="11.6328125" style="22" customWidth="1"/>
    <col min="17" max="17" width="14.36328125" style="22" customWidth="1"/>
    <col min="18" max="18" width="11.6328125" style="22" customWidth="1"/>
    <col min="19" max="19" width="14.36328125" style="22" customWidth="1"/>
    <col min="20" max="20" width="11.6328125" style="22" customWidth="1"/>
    <col min="21" max="21" width="14.36328125" style="22" customWidth="1"/>
    <col min="22" max="22" width="11.6328125" style="22" customWidth="1"/>
    <col min="23" max="23" width="14.36328125" style="22" customWidth="1"/>
    <col min="24" max="24" width="11.6328125" style="156" hidden="1" customWidth="1"/>
    <col min="25" max="25" width="14.36328125" style="156" hidden="1" customWidth="1"/>
    <col min="26" max="27" width="9.08984375" style="22"/>
    <col min="28" max="28" width="16" style="22" bestFit="1" customWidth="1"/>
    <col min="29" max="29" width="9.08984375" style="22"/>
    <col min="30" max="30" width="16" style="22" bestFit="1" customWidth="1"/>
    <col min="31" max="31" width="13.90625" style="22" customWidth="1"/>
    <col min="32" max="32" width="16" style="22" bestFit="1" customWidth="1"/>
    <col min="33" max="16384" width="9.08984375" style="22"/>
  </cols>
  <sheetData>
    <row r="1" spans="1:32" ht="26.5" x14ac:dyDescent="0.8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32" s="8" customFormat="1" ht="37.5" customHeight="1" x14ac:dyDescent="0.5">
      <c r="A2" s="106"/>
      <c r="B2" s="117"/>
      <c r="C2" s="106"/>
      <c r="D2" s="173" t="s">
        <v>136</v>
      </c>
      <c r="E2" s="173"/>
      <c r="F2" s="173" t="s">
        <v>137</v>
      </c>
      <c r="G2" s="173"/>
      <c r="H2" s="173" t="s">
        <v>138</v>
      </c>
      <c r="I2" s="173"/>
      <c r="J2" s="173" t="s">
        <v>139</v>
      </c>
      <c r="K2" s="173"/>
      <c r="L2" s="173" t="s">
        <v>140</v>
      </c>
      <c r="M2" s="173"/>
      <c r="N2" s="173" t="s">
        <v>141</v>
      </c>
      <c r="O2" s="173"/>
      <c r="P2" s="173" t="s">
        <v>142</v>
      </c>
      <c r="Q2" s="173"/>
      <c r="R2" s="173" t="s">
        <v>134</v>
      </c>
      <c r="S2" s="173"/>
      <c r="T2" s="173" t="s">
        <v>143</v>
      </c>
      <c r="U2" s="173"/>
      <c r="V2" s="173" t="s">
        <v>144</v>
      </c>
      <c r="W2" s="173"/>
      <c r="X2" s="173" t="s">
        <v>132</v>
      </c>
      <c r="Y2" s="173"/>
    </row>
    <row r="3" spans="1:32" ht="16" x14ac:dyDescent="0.5">
      <c r="A3" s="107"/>
      <c r="B3" s="118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V3" s="109" t="s">
        <v>0</v>
      </c>
      <c r="W3" s="108" t="s">
        <v>61</v>
      </c>
      <c r="X3" s="109" t="s">
        <v>0</v>
      </c>
      <c r="Y3" s="108" t="s">
        <v>61</v>
      </c>
      <c r="AA3" s="174"/>
      <c r="AB3" s="174"/>
      <c r="AC3" s="174"/>
      <c r="AD3" s="174"/>
      <c r="AE3" s="174"/>
      <c r="AF3" s="174"/>
    </row>
    <row r="4" spans="1:32" x14ac:dyDescent="0.35">
      <c r="A4" s="9" t="s">
        <v>17</v>
      </c>
      <c r="B4" s="3" t="s">
        <v>14</v>
      </c>
      <c r="C4" s="2" t="s">
        <v>7</v>
      </c>
      <c r="D4" s="46">
        <v>3202476</v>
      </c>
      <c r="E4" s="5">
        <v>151.24891616412</v>
      </c>
      <c r="F4" s="46">
        <v>185268</v>
      </c>
      <c r="G4" s="5">
        <v>147.77177112410999</v>
      </c>
      <c r="H4" s="46">
        <v>250965</v>
      </c>
      <c r="I4" s="5">
        <v>157.42022083364</v>
      </c>
      <c r="J4" s="46">
        <v>138578</v>
      </c>
      <c r="K4" s="5">
        <v>158.67425450344999</v>
      </c>
      <c r="L4" s="46">
        <v>168000</v>
      </c>
      <c r="M4" s="5">
        <v>142.35872865133999</v>
      </c>
      <c r="N4" s="46">
        <v>574811</v>
      </c>
      <c r="O4" s="5">
        <v>154.61274584988001</v>
      </c>
      <c r="P4" s="46">
        <v>626000</v>
      </c>
      <c r="Q4" s="5">
        <v>157.02161908401001</v>
      </c>
      <c r="R4" s="46">
        <v>1309000</v>
      </c>
      <c r="S4" s="5">
        <v>168.46552662247001</v>
      </c>
      <c r="T4" s="46">
        <v>878000.01</v>
      </c>
      <c r="U4" s="5">
        <v>164.66208426917001</v>
      </c>
      <c r="V4" s="46">
        <v>3387811.01</v>
      </c>
      <c r="W4" s="5">
        <v>163.01479774252999</v>
      </c>
      <c r="X4" s="46">
        <v>0</v>
      </c>
      <c r="Y4" s="5">
        <v>0</v>
      </c>
    </row>
    <row r="5" spans="1:32" x14ac:dyDescent="0.35">
      <c r="A5" s="71"/>
      <c r="B5" s="72" t="s">
        <v>14</v>
      </c>
      <c r="C5" s="73" t="s">
        <v>8</v>
      </c>
      <c r="D5" s="122">
        <v>73508</v>
      </c>
      <c r="E5" s="128">
        <v>145.52049498014</v>
      </c>
      <c r="F5" s="122">
        <v>0</v>
      </c>
      <c r="G5" s="128">
        <v>0</v>
      </c>
      <c r="H5" s="122">
        <v>0</v>
      </c>
      <c r="I5" s="128">
        <v>0</v>
      </c>
      <c r="J5" s="122">
        <v>0</v>
      </c>
      <c r="K5" s="128">
        <v>0</v>
      </c>
      <c r="L5" s="122">
        <v>0</v>
      </c>
      <c r="M5" s="128">
        <v>0</v>
      </c>
      <c r="N5" s="122">
        <v>0</v>
      </c>
      <c r="O5" s="128">
        <v>0</v>
      </c>
      <c r="P5" s="122">
        <v>6000</v>
      </c>
      <c r="Q5" s="128">
        <v>150.57462953295001</v>
      </c>
      <c r="R5" s="122">
        <v>16000</v>
      </c>
      <c r="S5" s="128">
        <v>152.78522038814</v>
      </c>
      <c r="T5" s="122">
        <v>6000</v>
      </c>
      <c r="U5" s="128">
        <v>135.94877006986999</v>
      </c>
      <c r="V5" s="122">
        <v>28000</v>
      </c>
      <c r="W5" s="128">
        <v>148.70371156524999</v>
      </c>
      <c r="X5" s="122">
        <v>0</v>
      </c>
      <c r="Y5" s="128">
        <v>0</v>
      </c>
    </row>
    <row r="6" spans="1:32" x14ac:dyDescent="0.35">
      <c r="A6" s="71"/>
      <c r="B6" s="72" t="s">
        <v>14</v>
      </c>
      <c r="C6" s="73" t="s">
        <v>9</v>
      </c>
      <c r="D6" s="122">
        <v>3128968</v>
      </c>
      <c r="E6" s="128">
        <v>151.38349241558001</v>
      </c>
      <c r="F6" s="122">
        <v>185268</v>
      </c>
      <c r="G6" s="128">
        <v>147.77177112410999</v>
      </c>
      <c r="H6" s="122">
        <v>250965</v>
      </c>
      <c r="I6" s="128">
        <v>157.42022083364</v>
      </c>
      <c r="J6" s="122">
        <v>138578</v>
      </c>
      <c r="K6" s="128">
        <v>158.67425450344999</v>
      </c>
      <c r="L6" s="122">
        <v>168000</v>
      </c>
      <c r="M6" s="128">
        <v>142.35872865133999</v>
      </c>
      <c r="N6" s="122">
        <v>574811</v>
      </c>
      <c r="O6" s="128">
        <v>154.61274584988001</v>
      </c>
      <c r="P6" s="122">
        <v>620000</v>
      </c>
      <c r="Q6" s="128">
        <v>157.08400930547</v>
      </c>
      <c r="R6" s="122">
        <v>1293000</v>
      </c>
      <c r="S6" s="128">
        <v>168.65955980093</v>
      </c>
      <c r="T6" s="122">
        <v>872000.01</v>
      </c>
      <c r="U6" s="128">
        <v>164.85965294259</v>
      </c>
      <c r="V6" s="122">
        <v>3359811.01</v>
      </c>
      <c r="W6" s="128">
        <v>163.13406350234999</v>
      </c>
      <c r="X6" s="122">
        <v>0</v>
      </c>
      <c r="Y6" s="128">
        <v>0</v>
      </c>
    </row>
    <row r="7" spans="1:32" x14ac:dyDescent="0.35">
      <c r="A7" s="9" t="s">
        <v>18</v>
      </c>
      <c r="B7" s="3" t="s">
        <v>15</v>
      </c>
      <c r="C7" s="2" t="s">
        <v>7</v>
      </c>
      <c r="D7" s="129">
        <v>2823472</v>
      </c>
      <c r="E7" s="130">
        <v>140.17873644874001</v>
      </c>
      <c r="F7" s="129">
        <v>32174</v>
      </c>
      <c r="G7" s="130">
        <v>129.1339996545</v>
      </c>
      <c r="H7" s="129">
        <v>167405</v>
      </c>
      <c r="I7" s="130">
        <v>150.64588785148001</v>
      </c>
      <c r="J7" s="129">
        <v>190574</v>
      </c>
      <c r="K7" s="130">
        <v>161.06053442244999</v>
      </c>
      <c r="L7" s="129">
        <v>101000</v>
      </c>
      <c r="M7" s="130">
        <v>162.18900675741</v>
      </c>
      <c r="N7" s="129">
        <v>390153</v>
      </c>
      <c r="O7" s="130">
        <v>153.95904285674001</v>
      </c>
      <c r="P7" s="129">
        <v>493000</v>
      </c>
      <c r="Q7" s="130">
        <v>167.78815222950001</v>
      </c>
      <c r="R7" s="129">
        <v>739000</v>
      </c>
      <c r="S7" s="130">
        <v>168.57756606063001</v>
      </c>
      <c r="T7" s="129">
        <v>827000</v>
      </c>
      <c r="U7" s="130">
        <v>166.47215473367001</v>
      </c>
      <c r="V7" s="129">
        <v>2449153</v>
      </c>
      <c r="W7" s="130">
        <v>165.37898399176001</v>
      </c>
      <c r="X7" s="129">
        <v>0</v>
      </c>
      <c r="Y7" s="130">
        <v>0</v>
      </c>
    </row>
    <row r="8" spans="1:32" x14ac:dyDescent="0.35">
      <c r="A8" s="71"/>
      <c r="B8" s="72" t="s">
        <v>15</v>
      </c>
      <c r="C8" s="73" t="s">
        <v>8</v>
      </c>
      <c r="D8" s="122">
        <v>1484354</v>
      </c>
      <c r="E8" s="128">
        <v>137.0532724272</v>
      </c>
      <c r="F8" s="122">
        <v>32174</v>
      </c>
      <c r="G8" s="128">
        <v>129.1339996545</v>
      </c>
      <c r="H8" s="122">
        <v>75744</v>
      </c>
      <c r="I8" s="128">
        <v>146.37358230378001</v>
      </c>
      <c r="J8" s="122">
        <v>136910</v>
      </c>
      <c r="K8" s="128">
        <v>158.97727859879001</v>
      </c>
      <c r="L8" s="122">
        <v>48000</v>
      </c>
      <c r="M8" s="128">
        <v>162.03366192051001</v>
      </c>
      <c r="N8" s="122">
        <v>244828</v>
      </c>
      <c r="O8" s="128">
        <v>151.15614691073</v>
      </c>
      <c r="P8" s="122">
        <v>257000</v>
      </c>
      <c r="Q8" s="128">
        <v>165.57754774330999</v>
      </c>
      <c r="R8" s="122">
        <v>481000</v>
      </c>
      <c r="S8" s="128">
        <v>167.15718470422999</v>
      </c>
      <c r="T8" s="122">
        <v>460000</v>
      </c>
      <c r="U8" s="128">
        <v>162.47374321981999</v>
      </c>
      <c r="V8" s="122">
        <v>1442828</v>
      </c>
      <c r="W8" s="128">
        <v>162.66749372049</v>
      </c>
      <c r="X8" s="122">
        <v>0</v>
      </c>
      <c r="Y8" s="128">
        <v>0</v>
      </c>
    </row>
    <row r="9" spans="1:32" x14ac:dyDescent="0.35">
      <c r="A9" s="71"/>
      <c r="B9" s="72" t="s">
        <v>15</v>
      </c>
      <c r="C9" s="73" t="s">
        <v>9</v>
      </c>
      <c r="D9" s="122">
        <v>1339118</v>
      </c>
      <c r="E9" s="128">
        <v>143.64317723905</v>
      </c>
      <c r="F9" s="122">
        <v>0</v>
      </c>
      <c r="G9" s="128">
        <v>0</v>
      </c>
      <c r="H9" s="122">
        <v>91661</v>
      </c>
      <c r="I9" s="128">
        <v>154.17630440164999</v>
      </c>
      <c r="J9" s="122">
        <v>53664</v>
      </c>
      <c r="K9" s="128">
        <v>166.37542997288</v>
      </c>
      <c r="L9" s="122">
        <v>53000</v>
      </c>
      <c r="M9" s="128">
        <v>162.32969642103001</v>
      </c>
      <c r="N9" s="122">
        <v>145325</v>
      </c>
      <c r="O9" s="128">
        <v>158.68106183949001</v>
      </c>
      <c r="P9" s="122">
        <v>236000</v>
      </c>
      <c r="Q9" s="128">
        <v>170.19546304708001</v>
      </c>
      <c r="R9" s="122">
        <v>258000</v>
      </c>
      <c r="S9" s="128">
        <v>171.22564138012001</v>
      </c>
      <c r="T9" s="122">
        <v>367000</v>
      </c>
      <c r="U9" s="128">
        <v>171.48378769378999</v>
      </c>
      <c r="V9" s="122">
        <v>1006325</v>
      </c>
      <c r="W9" s="128">
        <v>169.26660884965</v>
      </c>
      <c r="X9" s="122">
        <v>0</v>
      </c>
      <c r="Y9" s="128">
        <v>0</v>
      </c>
    </row>
    <row r="10" spans="1:32" x14ac:dyDescent="0.35">
      <c r="A10" s="9" t="s">
        <v>19</v>
      </c>
      <c r="B10" s="3" t="s">
        <v>16</v>
      </c>
      <c r="C10" s="2" t="s">
        <v>7</v>
      </c>
      <c r="D10" s="129">
        <v>1760456</v>
      </c>
      <c r="E10" s="130">
        <v>150.24612201759001</v>
      </c>
      <c r="F10" s="129">
        <v>106222</v>
      </c>
      <c r="G10" s="130">
        <v>124.87184045841001</v>
      </c>
      <c r="H10" s="129">
        <v>48995</v>
      </c>
      <c r="I10" s="130">
        <v>132.83192635946</v>
      </c>
      <c r="J10" s="129">
        <v>0</v>
      </c>
      <c r="K10" s="130">
        <v>0</v>
      </c>
      <c r="L10" s="129">
        <v>45000</v>
      </c>
      <c r="M10" s="130">
        <v>170.70349308876999</v>
      </c>
      <c r="N10" s="129">
        <v>155217</v>
      </c>
      <c r="O10" s="130">
        <v>127.38448023834</v>
      </c>
      <c r="P10" s="129">
        <v>329500</v>
      </c>
      <c r="Q10" s="130">
        <v>164.95234347717999</v>
      </c>
      <c r="R10" s="129">
        <v>496500</v>
      </c>
      <c r="S10" s="130">
        <v>160.05464678705999</v>
      </c>
      <c r="T10" s="129">
        <v>340000</v>
      </c>
      <c r="U10" s="130">
        <v>155.53393450665001</v>
      </c>
      <c r="V10" s="129">
        <v>1321217</v>
      </c>
      <c r="W10" s="130">
        <v>156.27463460349</v>
      </c>
      <c r="X10" s="129">
        <v>0</v>
      </c>
      <c r="Y10" s="130">
        <v>0</v>
      </c>
    </row>
    <row r="11" spans="1:32" x14ac:dyDescent="0.35">
      <c r="A11" s="71"/>
      <c r="B11" s="72" t="s">
        <v>16</v>
      </c>
      <c r="C11" s="73" t="s">
        <v>8</v>
      </c>
      <c r="D11" s="122">
        <v>1679983</v>
      </c>
      <c r="E11" s="128">
        <v>147.98125401644</v>
      </c>
      <c r="F11" s="122">
        <v>106222</v>
      </c>
      <c r="G11" s="128">
        <v>124.87184045841001</v>
      </c>
      <c r="H11" s="122">
        <v>48995</v>
      </c>
      <c r="I11" s="128">
        <v>132.83192635946</v>
      </c>
      <c r="J11" s="122">
        <v>0</v>
      </c>
      <c r="K11" s="128">
        <v>0</v>
      </c>
      <c r="L11" s="122">
        <v>30000</v>
      </c>
      <c r="M11" s="128">
        <v>158.54037455321</v>
      </c>
      <c r="N11" s="122">
        <v>155217</v>
      </c>
      <c r="O11" s="128">
        <v>127.38448023834</v>
      </c>
      <c r="P11" s="122">
        <v>300500</v>
      </c>
      <c r="Q11" s="128">
        <v>160.61675855163</v>
      </c>
      <c r="R11" s="122">
        <v>473500</v>
      </c>
      <c r="S11" s="128">
        <v>156.82159419911</v>
      </c>
      <c r="T11" s="122">
        <v>340000</v>
      </c>
      <c r="U11" s="128">
        <v>155.53393450665001</v>
      </c>
      <c r="V11" s="122">
        <v>1269217</v>
      </c>
      <c r="W11" s="128">
        <v>153.77522945205999</v>
      </c>
      <c r="X11" s="122">
        <v>0</v>
      </c>
      <c r="Y11" s="128">
        <v>0</v>
      </c>
    </row>
    <row r="12" spans="1:32" x14ac:dyDescent="0.35">
      <c r="A12" s="71"/>
      <c r="B12" s="72" t="s">
        <v>16</v>
      </c>
      <c r="C12" s="73" t="s">
        <v>9</v>
      </c>
      <c r="D12" s="122">
        <v>80473</v>
      </c>
      <c r="E12" s="128">
        <v>197.52831280429001</v>
      </c>
      <c r="F12" s="122">
        <v>0</v>
      </c>
      <c r="G12" s="128">
        <v>0</v>
      </c>
      <c r="H12" s="122">
        <v>0</v>
      </c>
      <c r="I12" s="128">
        <v>0</v>
      </c>
      <c r="J12" s="122">
        <v>0</v>
      </c>
      <c r="K12" s="128">
        <v>0</v>
      </c>
      <c r="L12" s="122">
        <v>15000</v>
      </c>
      <c r="M12" s="128">
        <v>195.02973015987999</v>
      </c>
      <c r="N12" s="122">
        <v>0</v>
      </c>
      <c r="O12" s="128">
        <v>0</v>
      </c>
      <c r="P12" s="122">
        <v>29000</v>
      </c>
      <c r="Q12" s="128">
        <v>209.87797348167999</v>
      </c>
      <c r="R12" s="122">
        <v>23000</v>
      </c>
      <c r="S12" s="128">
        <v>226.61335984785001</v>
      </c>
      <c r="T12" s="122">
        <v>0</v>
      </c>
      <c r="U12" s="128">
        <v>0</v>
      </c>
      <c r="V12" s="122">
        <v>52000</v>
      </c>
      <c r="W12" s="128">
        <v>217.28016360518001</v>
      </c>
      <c r="X12" s="122">
        <v>0</v>
      </c>
      <c r="Y12" s="128">
        <v>0</v>
      </c>
    </row>
    <row r="13" spans="1:32" ht="7.5" customHeight="1" x14ac:dyDescent="0.35"/>
  </sheetData>
  <mergeCells count="15">
    <mergeCell ref="A1:Y1"/>
    <mergeCell ref="V2:W2"/>
    <mergeCell ref="AA3:AB3"/>
    <mergeCell ref="AC3:AD3"/>
    <mergeCell ref="AE3:AF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</mergeCells>
  <pageMargins left="0.70866141732283505" right="0.70866141732283505" top="0.74803149606299202" bottom="0.74803149606299202" header="0.31496062992126" footer="0.31496062992126"/>
  <pageSetup paperSize="5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W25"/>
  <sheetViews>
    <sheetView zoomScale="89" zoomScaleNormal="89" workbookViewId="0">
      <selection sqref="A1:W1"/>
    </sheetView>
  </sheetViews>
  <sheetFormatPr defaultRowHeight="14.5" x14ac:dyDescent="0.35"/>
  <cols>
    <col min="1" max="1" width="10.08984375" bestFit="1" customWidth="1"/>
    <col min="2" max="2" width="12.54296875" bestFit="1" customWidth="1"/>
    <col min="3" max="3" width="14.36328125" customWidth="1"/>
    <col min="4" max="4" width="11.6328125" style="22" customWidth="1"/>
    <col min="5" max="5" width="14.36328125" style="22" customWidth="1"/>
    <col min="6" max="6" width="11.6328125" style="22" customWidth="1"/>
    <col min="7" max="7" width="14.36328125" style="22" customWidth="1"/>
    <col min="8" max="8" width="11.6328125" style="22" customWidth="1"/>
    <col min="9" max="9" width="14.36328125" style="22" customWidth="1"/>
    <col min="10" max="10" width="11.6328125" style="22" customWidth="1"/>
    <col min="11" max="11" width="14.36328125" style="22" customWidth="1"/>
    <col min="12" max="12" width="11.6328125" style="22" customWidth="1"/>
    <col min="13" max="13" width="14.36328125" style="22" customWidth="1"/>
    <col min="14" max="14" width="11.6328125" style="22" customWidth="1"/>
    <col min="15" max="15" width="14.36328125" style="22" customWidth="1"/>
    <col min="16" max="16" width="11.6328125" style="22" customWidth="1"/>
    <col min="17" max="17" width="14.36328125" style="22" customWidth="1"/>
    <col min="18" max="18" width="11.6328125" style="22" customWidth="1"/>
    <col min="19" max="19" width="14.36328125" style="22" customWidth="1"/>
    <col min="20" max="20" width="11.6328125" style="22" customWidth="1"/>
    <col min="21" max="21" width="14.36328125" style="22" customWidth="1"/>
    <col min="22" max="22" width="11.6328125" style="156" hidden="1" customWidth="1"/>
    <col min="23" max="23" width="14.36328125" style="156" hidden="1" customWidth="1"/>
  </cols>
  <sheetData>
    <row r="1" spans="1:23" ht="26.5" x14ac:dyDescent="0.85">
      <c r="A1" s="168" t="s">
        <v>63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s="8" customFormat="1" ht="37.5" customHeight="1" x14ac:dyDescent="0.5">
      <c r="A2" s="110"/>
      <c r="B2" s="173" t="s">
        <v>136</v>
      </c>
      <c r="C2" s="173"/>
      <c r="D2" s="175" t="s">
        <v>145</v>
      </c>
      <c r="E2" s="175"/>
      <c r="F2" s="175" t="s">
        <v>146</v>
      </c>
      <c r="G2" s="175"/>
      <c r="H2" s="175" t="s">
        <v>147</v>
      </c>
      <c r="I2" s="175"/>
      <c r="J2" s="175" t="s">
        <v>148</v>
      </c>
      <c r="K2" s="175"/>
      <c r="L2" s="173" t="s">
        <v>141</v>
      </c>
      <c r="M2" s="173"/>
      <c r="N2" s="173" t="s">
        <v>142</v>
      </c>
      <c r="O2" s="173"/>
      <c r="P2" s="173" t="s">
        <v>134</v>
      </c>
      <c r="Q2" s="173"/>
      <c r="R2" s="173" t="s">
        <v>143</v>
      </c>
      <c r="S2" s="173"/>
      <c r="T2" s="175" t="s">
        <v>144</v>
      </c>
      <c r="U2" s="175"/>
      <c r="V2" s="175" t="s">
        <v>132</v>
      </c>
      <c r="W2" s="175"/>
    </row>
    <row r="3" spans="1:23" ht="16" x14ac:dyDescent="0.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  <c r="T3" s="112" t="s">
        <v>0</v>
      </c>
      <c r="U3" s="113" t="s">
        <v>61</v>
      </c>
      <c r="V3" s="112" t="s">
        <v>0</v>
      </c>
      <c r="W3" s="113" t="s">
        <v>61</v>
      </c>
    </row>
    <row r="4" spans="1:23" x14ac:dyDescent="0.35">
      <c r="A4" s="4" t="s">
        <v>7</v>
      </c>
      <c r="B4" s="129">
        <v>12673809.359999999</v>
      </c>
      <c r="C4" s="130">
        <v>157.37142574177</v>
      </c>
      <c r="D4" s="129">
        <v>753623.27</v>
      </c>
      <c r="E4" s="130">
        <v>148.65487978476</v>
      </c>
      <c r="F4" s="129">
        <v>967238</v>
      </c>
      <c r="G4" s="130">
        <v>161.68493950683001</v>
      </c>
      <c r="H4" s="129">
        <v>876307</v>
      </c>
      <c r="I4" s="130">
        <v>162.86429811681001</v>
      </c>
      <c r="J4" s="129">
        <v>913036</v>
      </c>
      <c r="K4" s="130">
        <v>165.96711523120999</v>
      </c>
      <c r="L4" s="129">
        <v>2597168.27</v>
      </c>
      <c r="M4" s="130">
        <v>158.30191803990999</v>
      </c>
      <c r="N4" s="129">
        <v>3140436</v>
      </c>
      <c r="O4" s="130">
        <v>164.39435242863999</v>
      </c>
      <c r="P4" s="129">
        <v>3782336</v>
      </c>
      <c r="Q4" s="130">
        <v>168.14930781295999</v>
      </c>
      <c r="R4" s="129">
        <v>3359336.01</v>
      </c>
      <c r="S4" s="130">
        <v>166.06638288496001</v>
      </c>
      <c r="T4" s="129">
        <v>12879276.279999999</v>
      </c>
      <c r="U4" s="130">
        <v>164.70464453527001</v>
      </c>
      <c r="V4" s="129">
        <v>0</v>
      </c>
      <c r="W4" s="130">
        <v>0</v>
      </c>
    </row>
    <row r="5" spans="1:23" x14ac:dyDescent="0.35">
      <c r="A5" s="6" t="s">
        <v>8</v>
      </c>
      <c r="B5" s="124">
        <v>5886402</v>
      </c>
      <c r="C5" s="125">
        <v>152.15768758931</v>
      </c>
      <c r="D5" s="124">
        <v>343252</v>
      </c>
      <c r="E5" s="125">
        <v>135.47035328097999</v>
      </c>
      <c r="F5" s="124">
        <v>416068</v>
      </c>
      <c r="G5" s="125">
        <v>148.58998154797001</v>
      </c>
      <c r="H5" s="124">
        <v>460516</v>
      </c>
      <c r="I5" s="125">
        <v>159.87380743796999</v>
      </c>
      <c r="J5" s="124">
        <v>381086</v>
      </c>
      <c r="K5" s="125">
        <v>161.42872174308999</v>
      </c>
      <c r="L5" s="124">
        <v>1219836</v>
      </c>
      <c r="M5" s="125">
        <v>149.15812654587</v>
      </c>
      <c r="N5" s="124">
        <v>1518086</v>
      </c>
      <c r="O5" s="125">
        <v>160.77308012443001</v>
      </c>
      <c r="P5" s="124">
        <v>1586500</v>
      </c>
      <c r="Q5" s="125">
        <v>163.09398562454999</v>
      </c>
      <c r="R5" s="124">
        <v>1552000</v>
      </c>
      <c r="S5" s="125">
        <v>160.43364457388</v>
      </c>
      <c r="T5" s="124">
        <v>5876422</v>
      </c>
      <c r="U5" s="125">
        <v>158.89897613529999</v>
      </c>
      <c r="V5" s="124">
        <v>0</v>
      </c>
      <c r="W5" s="125">
        <v>0</v>
      </c>
    </row>
    <row r="6" spans="1:23" x14ac:dyDescent="0.35">
      <c r="A6" s="77" t="s">
        <v>40</v>
      </c>
      <c r="B6" s="131">
        <v>202512</v>
      </c>
      <c r="C6" s="132">
        <v>134.01689832305999</v>
      </c>
      <c r="D6" s="131">
        <v>85315</v>
      </c>
      <c r="E6" s="132">
        <v>125.45808345976</v>
      </c>
      <c r="F6" s="131">
        <v>28391</v>
      </c>
      <c r="G6" s="132">
        <v>132.79667865972999</v>
      </c>
      <c r="H6" s="131">
        <v>0</v>
      </c>
      <c r="I6" s="132">
        <v>0</v>
      </c>
      <c r="J6" s="131">
        <v>30000</v>
      </c>
      <c r="K6" s="132">
        <v>158.54037455321</v>
      </c>
      <c r="L6" s="131">
        <v>113706</v>
      </c>
      <c r="M6" s="132">
        <v>127.29044108664</v>
      </c>
      <c r="N6" s="131">
        <v>251500</v>
      </c>
      <c r="O6" s="132">
        <v>160.80473716924999</v>
      </c>
      <c r="P6" s="131">
        <v>369000</v>
      </c>
      <c r="Q6" s="132">
        <v>155.99693529033999</v>
      </c>
      <c r="R6" s="131">
        <v>277500</v>
      </c>
      <c r="S6" s="132">
        <v>156.21513345983999</v>
      </c>
      <c r="T6" s="131">
        <v>1011706</v>
      </c>
      <c r="U6" s="132">
        <v>154.02562300659</v>
      </c>
      <c r="V6" s="131">
        <v>0</v>
      </c>
      <c r="W6" s="132">
        <v>0</v>
      </c>
    </row>
    <row r="7" spans="1:23" s="22" customFormat="1" x14ac:dyDescent="0.35">
      <c r="A7" s="77" t="s">
        <v>20</v>
      </c>
      <c r="B7" s="131">
        <v>3627829</v>
      </c>
      <c r="C7" s="132">
        <v>156.9212536288</v>
      </c>
      <c r="D7" s="131">
        <v>155067</v>
      </c>
      <c r="E7" s="132">
        <v>144.53293886904001</v>
      </c>
      <c r="F7" s="131">
        <v>226998</v>
      </c>
      <c r="G7" s="132">
        <v>153.07968546156999</v>
      </c>
      <c r="H7" s="131">
        <v>284031</v>
      </c>
      <c r="I7" s="132">
        <v>157.53655914449001</v>
      </c>
      <c r="J7" s="131">
        <v>251386</v>
      </c>
      <c r="K7" s="132">
        <v>159.47098407883999</v>
      </c>
      <c r="L7" s="131">
        <v>666096</v>
      </c>
      <c r="M7" s="132">
        <v>152.99046699332001</v>
      </c>
      <c r="N7" s="131">
        <v>859886</v>
      </c>
      <c r="O7" s="132">
        <v>158.84506691973999</v>
      </c>
      <c r="P7" s="131">
        <v>521500</v>
      </c>
      <c r="Q7" s="132">
        <v>166.9596114286</v>
      </c>
      <c r="R7" s="131">
        <v>627000</v>
      </c>
      <c r="S7" s="132">
        <v>163.95289518820999</v>
      </c>
      <c r="T7" s="131">
        <v>2674482</v>
      </c>
      <c r="U7" s="132">
        <v>160.16667525104</v>
      </c>
      <c r="V7" s="131">
        <v>0</v>
      </c>
      <c r="W7" s="132">
        <v>0</v>
      </c>
    </row>
    <row r="8" spans="1:23" s="22" customFormat="1" x14ac:dyDescent="0.35">
      <c r="A8" s="77" t="s">
        <v>21</v>
      </c>
      <c r="B8" s="131">
        <v>239401</v>
      </c>
      <c r="C8" s="132">
        <v>136.20502159221999</v>
      </c>
      <c r="D8" s="131">
        <v>14990</v>
      </c>
      <c r="E8" s="132">
        <v>126.479157906</v>
      </c>
      <c r="F8" s="131">
        <v>38206</v>
      </c>
      <c r="G8" s="132">
        <v>155.1346866458</v>
      </c>
      <c r="H8" s="131">
        <v>26910</v>
      </c>
      <c r="I8" s="132">
        <v>155.77869842332001</v>
      </c>
      <c r="J8" s="131">
        <v>0</v>
      </c>
      <c r="K8" s="132">
        <v>0</v>
      </c>
      <c r="L8" s="131">
        <v>80106</v>
      </c>
      <c r="M8" s="132">
        <v>149.98880470341999</v>
      </c>
      <c r="N8" s="131">
        <v>25000</v>
      </c>
      <c r="O8" s="132">
        <v>159.17715061618</v>
      </c>
      <c r="P8" s="131">
        <v>115000</v>
      </c>
      <c r="Q8" s="132">
        <v>161.22394703250001</v>
      </c>
      <c r="R8" s="131">
        <v>115000</v>
      </c>
      <c r="S8" s="132">
        <v>157.24033140495001</v>
      </c>
      <c r="T8" s="131">
        <v>335106</v>
      </c>
      <c r="U8" s="132">
        <v>157.01844782033999</v>
      </c>
      <c r="V8" s="131">
        <v>0</v>
      </c>
      <c r="W8" s="132">
        <v>0</v>
      </c>
    </row>
    <row r="9" spans="1:23" s="22" customFormat="1" x14ac:dyDescent="0.35">
      <c r="A9" s="77" t="s">
        <v>22</v>
      </c>
      <c r="B9" s="131">
        <v>400981</v>
      </c>
      <c r="C9" s="132">
        <v>168.66547027715001</v>
      </c>
      <c r="D9" s="131">
        <v>45334</v>
      </c>
      <c r="E9" s="132">
        <v>131.5087097128</v>
      </c>
      <c r="F9" s="131">
        <v>20813</v>
      </c>
      <c r="G9" s="132">
        <v>151.52756220828999</v>
      </c>
      <c r="H9" s="131">
        <v>30075</v>
      </c>
      <c r="I9" s="132">
        <v>161.86143885172999</v>
      </c>
      <c r="J9" s="131">
        <v>34200</v>
      </c>
      <c r="K9" s="132">
        <v>170.10423578947999</v>
      </c>
      <c r="L9" s="131">
        <v>96222</v>
      </c>
      <c r="M9" s="132">
        <v>145.32582748048</v>
      </c>
      <c r="N9" s="131">
        <v>90700</v>
      </c>
      <c r="O9" s="132">
        <v>175.13651737736001</v>
      </c>
      <c r="P9" s="131">
        <v>80500</v>
      </c>
      <c r="Q9" s="132">
        <v>167.69292437257999</v>
      </c>
      <c r="R9" s="131">
        <v>89500</v>
      </c>
      <c r="S9" s="132">
        <v>169.75339926481999</v>
      </c>
      <c r="T9" s="131">
        <v>356922</v>
      </c>
      <c r="U9" s="132">
        <v>164.07123557569</v>
      </c>
      <c r="V9" s="131">
        <v>0</v>
      </c>
      <c r="W9" s="132">
        <v>0</v>
      </c>
    </row>
    <row r="10" spans="1:23" s="22" customFormat="1" x14ac:dyDescent="0.35">
      <c r="A10" s="77" t="s">
        <v>23</v>
      </c>
      <c r="B10" s="131">
        <v>1084493</v>
      </c>
      <c r="C10" s="132">
        <v>136.97456162418999</v>
      </c>
      <c r="D10" s="131">
        <v>17184</v>
      </c>
      <c r="E10" s="132">
        <v>131.44987941532</v>
      </c>
      <c r="F10" s="131">
        <v>55038</v>
      </c>
      <c r="G10" s="132">
        <v>144.66334630201999</v>
      </c>
      <c r="H10" s="131">
        <v>110000</v>
      </c>
      <c r="I10" s="132">
        <v>159.75976762171001</v>
      </c>
      <c r="J10" s="131">
        <v>65500</v>
      </c>
      <c r="K10" s="132">
        <v>165.73552595341999</v>
      </c>
      <c r="L10" s="131">
        <v>182222</v>
      </c>
      <c r="M10" s="132">
        <v>152.5303773421</v>
      </c>
      <c r="N10" s="131">
        <v>204000</v>
      </c>
      <c r="O10" s="132">
        <v>168.46048375550001</v>
      </c>
      <c r="P10" s="131">
        <v>354500</v>
      </c>
      <c r="Q10" s="132">
        <v>169.23373694228999</v>
      </c>
      <c r="R10" s="131">
        <v>246000</v>
      </c>
      <c r="S10" s="132">
        <v>168.38116094232001</v>
      </c>
      <c r="T10" s="131">
        <v>986722</v>
      </c>
      <c r="U10" s="132">
        <v>165.77663662512001</v>
      </c>
      <c r="V10" s="131">
        <v>0</v>
      </c>
      <c r="W10" s="132">
        <v>0</v>
      </c>
    </row>
    <row r="11" spans="1:23" s="22" customFormat="1" x14ac:dyDescent="0.35">
      <c r="A11" s="77" t="s">
        <v>24</v>
      </c>
      <c r="B11" s="131">
        <v>310158</v>
      </c>
      <c r="C11" s="132">
        <v>153.82960043301</v>
      </c>
      <c r="D11" s="131">
        <v>4455</v>
      </c>
      <c r="E11" s="132">
        <v>158.80374514452001</v>
      </c>
      <c r="F11" s="131">
        <v>26018</v>
      </c>
      <c r="G11" s="132">
        <v>135.43906243032001</v>
      </c>
      <c r="H11" s="131">
        <v>9500</v>
      </c>
      <c r="I11" s="132">
        <v>236.38083045351999</v>
      </c>
      <c r="J11" s="131">
        <v>0</v>
      </c>
      <c r="K11" s="132">
        <v>0</v>
      </c>
      <c r="L11" s="131">
        <v>39973</v>
      </c>
      <c r="M11" s="132">
        <v>162.03292473018001</v>
      </c>
      <c r="N11" s="131">
        <v>5000</v>
      </c>
      <c r="O11" s="132">
        <v>175.86038022610001</v>
      </c>
      <c r="P11" s="131">
        <v>25000</v>
      </c>
      <c r="Q11" s="132">
        <v>120.78968435899</v>
      </c>
      <c r="R11" s="131">
        <v>52000</v>
      </c>
      <c r="S11" s="132">
        <v>147.35810956493</v>
      </c>
      <c r="T11" s="131">
        <v>121973</v>
      </c>
      <c r="U11" s="132">
        <v>147.8901708388</v>
      </c>
      <c r="V11" s="131">
        <v>0</v>
      </c>
      <c r="W11" s="132">
        <v>0</v>
      </c>
    </row>
    <row r="12" spans="1:23" x14ac:dyDescent="0.35">
      <c r="A12" s="6" t="s">
        <v>9</v>
      </c>
      <c r="B12" s="124">
        <v>6787407.3600000003</v>
      </c>
      <c r="C12" s="125">
        <v>161.89305779659</v>
      </c>
      <c r="D12" s="124">
        <v>410371.27</v>
      </c>
      <c r="E12" s="125">
        <v>159.68297902640001</v>
      </c>
      <c r="F12" s="124">
        <v>551170</v>
      </c>
      <c r="G12" s="125">
        <v>171.57008014951001</v>
      </c>
      <c r="H12" s="124">
        <v>415791</v>
      </c>
      <c r="I12" s="125">
        <v>166.17646409791999</v>
      </c>
      <c r="J12" s="124">
        <v>531950</v>
      </c>
      <c r="K12" s="125">
        <v>169.21839490188</v>
      </c>
      <c r="L12" s="124">
        <v>1377332.27</v>
      </c>
      <c r="M12" s="125">
        <v>166.40012809704001</v>
      </c>
      <c r="N12" s="124">
        <v>1622350</v>
      </c>
      <c r="O12" s="125">
        <v>167.78289546018999</v>
      </c>
      <c r="P12" s="124">
        <v>2195836</v>
      </c>
      <c r="Q12" s="125">
        <v>171.80179764002</v>
      </c>
      <c r="R12" s="124">
        <v>1807336.01</v>
      </c>
      <c r="S12" s="125">
        <v>170.90334170745999</v>
      </c>
      <c r="T12" s="124">
        <v>7002854.2800000003</v>
      </c>
      <c r="U12" s="125">
        <v>169.57645196495</v>
      </c>
      <c r="V12" s="124">
        <v>0</v>
      </c>
      <c r="W12" s="125">
        <v>0</v>
      </c>
    </row>
    <row r="13" spans="1:23" s="22" customFormat="1" x14ac:dyDescent="0.35">
      <c r="A13" s="77" t="s">
        <v>42</v>
      </c>
      <c r="B13" s="131">
        <v>140998</v>
      </c>
      <c r="C13" s="132">
        <v>139.98050521638999</v>
      </c>
      <c r="D13" s="131">
        <v>3505</v>
      </c>
      <c r="E13" s="132">
        <v>142.33099787508999</v>
      </c>
      <c r="F13" s="131">
        <v>0</v>
      </c>
      <c r="G13" s="132">
        <v>0</v>
      </c>
      <c r="H13" s="131">
        <v>18488</v>
      </c>
      <c r="I13" s="132">
        <v>160.8210850129</v>
      </c>
      <c r="J13" s="131">
        <v>22000</v>
      </c>
      <c r="K13" s="132">
        <v>140.46833015563999</v>
      </c>
      <c r="L13" s="131">
        <v>21993</v>
      </c>
      <c r="M13" s="132">
        <v>157.87434034787</v>
      </c>
      <c r="N13" s="131">
        <v>82000</v>
      </c>
      <c r="O13" s="132">
        <v>149.74333889155</v>
      </c>
      <c r="P13" s="131">
        <v>49000</v>
      </c>
      <c r="Q13" s="132">
        <v>162.47508431648001</v>
      </c>
      <c r="R13" s="131">
        <v>82000</v>
      </c>
      <c r="S13" s="132">
        <v>162.72590321651001</v>
      </c>
      <c r="T13" s="131">
        <v>234993</v>
      </c>
      <c r="U13" s="132">
        <v>157.68932415705001</v>
      </c>
      <c r="V13" s="131">
        <v>0</v>
      </c>
      <c r="W13" s="132">
        <v>0</v>
      </c>
    </row>
    <row r="14" spans="1:23" s="22" customFormat="1" x14ac:dyDescent="0.35">
      <c r="A14" s="77" t="s">
        <v>25</v>
      </c>
      <c r="B14" s="131">
        <v>579297</v>
      </c>
      <c r="C14" s="132">
        <v>183.12188607847</v>
      </c>
      <c r="D14" s="131">
        <v>51476</v>
      </c>
      <c r="E14" s="132">
        <v>167.49213391674999</v>
      </c>
      <c r="F14" s="131">
        <v>48103</v>
      </c>
      <c r="G14" s="132">
        <v>188.63413036831</v>
      </c>
      <c r="H14" s="131">
        <v>80084</v>
      </c>
      <c r="I14" s="132">
        <v>162.85815004175001</v>
      </c>
      <c r="J14" s="131">
        <v>73900</v>
      </c>
      <c r="K14" s="132">
        <v>167.39905235686001</v>
      </c>
      <c r="L14" s="131">
        <v>179663</v>
      </c>
      <c r="M14" s="132">
        <v>171.08711725034999</v>
      </c>
      <c r="N14" s="131">
        <v>237900</v>
      </c>
      <c r="O14" s="132">
        <v>166.95817515934999</v>
      </c>
      <c r="P14" s="131">
        <v>100000</v>
      </c>
      <c r="Q14" s="132">
        <v>173.90349042775</v>
      </c>
      <c r="R14" s="131">
        <v>163000</v>
      </c>
      <c r="S14" s="132">
        <v>176.63823486945</v>
      </c>
      <c r="T14" s="131">
        <v>680563</v>
      </c>
      <c r="U14" s="132">
        <v>171.38715437579</v>
      </c>
      <c r="V14" s="131">
        <v>0</v>
      </c>
      <c r="W14" s="132">
        <v>0</v>
      </c>
    </row>
    <row r="15" spans="1:23" s="22" customFormat="1" x14ac:dyDescent="0.35">
      <c r="A15" s="77" t="s">
        <v>26</v>
      </c>
      <c r="B15" s="131">
        <v>369319</v>
      </c>
      <c r="C15" s="132">
        <v>131.25537084877999</v>
      </c>
      <c r="D15" s="131">
        <v>0</v>
      </c>
      <c r="E15" s="132">
        <v>0</v>
      </c>
      <c r="F15" s="131">
        <v>54492</v>
      </c>
      <c r="G15" s="132">
        <v>146.74153224409</v>
      </c>
      <c r="H15" s="131">
        <v>35708</v>
      </c>
      <c r="I15" s="132">
        <v>165.72242992369999</v>
      </c>
      <c r="J15" s="131">
        <v>45000</v>
      </c>
      <c r="K15" s="132">
        <v>160.41610835544</v>
      </c>
      <c r="L15" s="131">
        <v>90200</v>
      </c>
      <c r="M15" s="132">
        <v>154.25561089535</v>
      </c>
      <c r="N15" s="131">
        <v>93000</v>
      </c>
      <c r="O15" s="132">
        <v>164.90725145568999</v>
      </c>
      <c r="P15" s="131">
        <v>38000</v>
      </c>
      <c r="Q15" s="132">
        <v>171.58870980628001</v>
      </c>
      <c r="R15" s="131">
        <v>157000</v>
      </c>
      <c r="S15" s="132">
        <v>169.10761290372</v>
      </c>
      <c r="T15" s="131">
        <v>378200</v>
      </c>
      <c r="U15" s="132">
        <v>164.78185268816</v>
      </c>
      <c r="V15" s="131">
        <v>0</v>
      </c>
      <c r="W15" s="132">
        <v>0</v>
      </c>
    </row>
    <row r="16" spans="1:23" s="22" customFormat="1" x14ac:dyDescent="0.35">
      <c r="A16" s="77" t="s">
        <v>27</v>
      </c>
      <c r="B16" s="131">
        <v>21529</v>
      </c>
      <c r="C16" s="132">
        <v>204.74768580983999</v>
      </c>
      <c r="D16" s="131">
        <v>0</v>
      </c>
      <c r="E16" s="132">
        <v>0</v>
      </c>
      <c r="F16" s="131">
        <v>4000</v>
      </c>
      <c r="G16" s="132">
        <v>188.14077825954999</v>
      </c>
      <c r="H16" s="131">
        <v>0</v>
      </c>
      <c r="I16" s="132">
        <v>0</v>
      </c>
      <c r="J16" s="131">
        <v>5000</v>
      </c>
      <c r="K16" s="132">
        <v>207.82314288997</v>
      </c>
      <c r="L16" s="131">
        <v>4000</v>
      </c>
      <c r="M16" s="132">
        <v>188.14077825954999</v>
      </c>
      <c r="N16" s="131">
        <v>10000</v>
      </c>
      <c r="O16" s="132">
        <v>199.33321155804001</v>
      </c>
      <c r="P16" s="131">
        <v>0</v>
      </c>
      <c r="Q16" s="132">
        <v>0</v>
      </c>
      <c r="R16" s="131">
        <v>9000</v>
      </c>
      <c r="S16" s="132">
        <v>196.12515638050999</v>
      </c>
      <c r="T16" s="131">
        <v>23000</v>
      </c>
      <c r="U16" s="132">
        <v>196.13137548014001</v>
      </c>
      <c r="V16" s="131">
        <v>0</v>
      </c>
      <c r="W16" s="132">
        <v>0</v>
      </c>
    </row>
    <row r="17" spans="1:23" s="22" customFormat="1" x14ac:dyDescent="0.35">
      <c r="A17" s="77" t="s">
        <v>28</v>
      </c>
      <c r="B17" s="131">
        <v>42955</v>
      </c>
      <c r="C17" s="132">
        <v>191.58491800489</v>
      </c>
      <c r="D17" s="131">
        <v>0</v>
      </c>
      <c r="E17" s="132">
        <v>0</v>
      </c>
      <c r="F17" s="131">
        <v>0</v>
      </c>
      <c r="G17" s="132">
        <v>0</v>
      </c>
      <c r="H17" s="131">
        <v>0</v>
      </c>
      <c r="I17" s="132">
        <v>0</v>
      </c>
      <c r="J17" s="131">
        <v>0</v>
      </c>
      <c r="K17" s="132">
        <v>0</v>
      </c>
      <c r="L17" s="131">
        <v>0</v>
      </c>
      <c r="M17" s="132">
        <v>0</v>
      </c>
      <c r="N17" s="131">
        <v>6000</v>
      </c>
      <c r="O17" s="132">
        <v>160.73149989295999</v>
      </c>
      <c r="P17" s="131">
        <v>14000</v>
      </c>
      <c r="Q17" s="132">
        <v>184.94081912519999</v>
      </c>
      <c r="R17" s="131">
        <v>6000</v>
      </c>
      <c r="S17" s="132">
        <v>180.5617016958</v>
      </c>
      <c r="T17" s="131">
        <v>26000</v>
      </c>
      <c r="U17" s="132">
        <v>178.3434875879</v>
      </c>
      <c r="V17" s="131">
        <v>0</v>
      </c>
      <c r="W17" s="132">
        <v>0</v>
      </c>
    </row>
    <row r="18" spans="1:23" s="22" customFormat="1" x14ac:dyDescent="0.35">
      <c r="A18" s="77" t="s">
        <v>29</v>
      </c>
      <c r="B18" s="131">
        <v>4649267.97</v>
      </c>
      <c r="C18" s="132">
        <v>153.10377823617</v>
      </c>
      <c r="D18" s="131">
        <v>285743</v>
      </c>
      <c r="E18" s="132">
        <v>151.05124181127999</v>
      </c>
      <c r="F18" s="131">
        <v>364551</v>
      </c>
      <c r="G18" s="132">
        <v>161.69087560509001</v>
      </c>
      <c r="H18" s="131">
        <v>181245</v>
      </c>
      <c r="I18" s="132">
        <v>156.47224391328999</v>
      </c>
      <c r="J18" s="131">
        <v>273050</v>
      </c>
      <c r="K18" s="132">
        <v>157.09258667057</v>
      </c>
      <c r="L18" s="131">
        <v>831539</v>
      </c>
      <c r="M18" s="132">
        <v>156.89729192455999</v>
      </c>
      <c r="N18" s="131">
        <v>909450</v>
      </c>
      <c r="O18" s="132">
        <v>160.52346748234999</v>
      </c>
      <c r="P18" s="131">
        <v>1729300</v>
      </c>
      <c r="Q18" s="132">
        <v>166.80103588451999</v>
      </c>
      <c r="R18" s="131">
        <v>1102800.01</v>
      </c>
      <c r="S18" s="132">
        <v>162.47071480689999</v>
      </c>
      <c r="T18" s="131">
        <v>4573089.01</v>
      </c>
      <c r="U18" s="132">
        <v>162.70753103061</v>
      </c>
      <c r="V18" s="131">
        <v>0</v>
      </c>
      <c r="W18" s="132">
        <v>0</v>
      </c>
    </row>
    <row r="19" spans="1:23" s="22" customFormat="1" x14ac:dyDescent="0.35">
      <c r="A19" s="77" t="s">
        <v>30</v>
      </c>
      <c r="B19" s="131">
        <v>19034</v>
      </c>
      <c r="C19" s="132">
        <v>259.37811443731999</v>
      </c>
      <c r="D19" s="131">
        <v>5381</v>
      </c>
      <c r="E19" s="132">
        <v>208.24731516502001</v>
      </c>
      <c r="F19" s="131">
        <v>7000</v>
      </c>
      <c r="G19" s="132">
        <v>235.61284825954999</v>
      </c>
      <c r="H19" s="131">
        <v>0</v>
      </c>
      <c r="I19" s="132">
        <v>0</v>
      </c>
      <c r="J19" s="131">
        <v>7000</v>
      </c>
      <c r="K19" s="132">
        <v>255.29521288997</v>
      </c>
      <c r="L19" s="131">
        <v>12381</v>
      </c>
      <c r="M19" s="132">
        <v>223.71930706079999</v>
      </c>
      <c r="N19" s="131">
        <v>7000</v>
      </c>
      <c r="O19" s="132">
        <v>255.29521288997</v>
      </c>
      <c r="P19" s="131">
        <v>7000</v>
      </c>
      <c r="Q19" s="132">
        <v>235.27691115746001</v>
      </c>
      <c r="R19" s="131">
        <v>8500</v>
      </c>
      <c r="S19" s="132">
        <v>229.45017113731001</v>
      </c>
      <c r="T19" s="131">
        <v>34881</v>
      </c>
      <c r="U19" s="132">
        <v>233.77196937355001</v>
      </c>
      <c r="V19" s="131">
        <v>0</v>
      </c>
      <c r="W19" s="132">
        <v>0</v>
      </c>
    </row>
    <row r="20" spans="1:23" s="22" customFormat="1" x14ac:dyDescent="0.35">
      <c r="A20" s="77" t="s">
        <v>31</v>
      </c>
      <c r="B20" s="131">
        <v>250976</v>
      </c>
      <c r="C20" s="132">
        <v>197.45429134021001</v>
      </c>
      <c r="D20" s="131">
        <v>7961</v>
      </c>
      <c r="E20" s="132">
        <v>140.73116010036</v>
      </c>
      <c r="F20" s="131">
        <v>24002</v>
      </c>
      <c r="G20" s="132">
        <v>178.9194599507</v>
      </c>
      <c r="H20" s="131">
        <v>32000</v>
      </c>
      <c r="I20" s="132">
        <v>169.25425481526</v>
      </c>
      <c r="J20" s="131">
        <v>25000</v>
      </c>
      <c r="K20" s="132">
        <v>195.61170201396999</v>
      </c>
      <c r="L20" s="131">
        <v>63963</v>
      </c>
      <c r="M20" s="132">
        <v>169.33104759601</v>
      </c>
      <c r="N20" s="131">
        <v>75000</v>
      </c>
      <c r="O20" s="132">
        <v>196.05879516752</v>
      </c>
      <c r="P20" s="131">
        <v>36000</v>
      </c>
      <c r="Q20" s="132">
        <v>202.02783587331999</v>
      </c>
      <c r="R20" s="131">
        <v>99500</v>
      </c>
      <c r="S20" s="132">
        <v>204.09796712961</v>
      </c>
      <c r="T20" s="131">
        <v>274463</v>
      </c>
      <c r="U20" s="132">
        <v>193.52729240657001</v>
      </c>
      <c r="V20" s="131">
        <v>0</v>
      </c>
      <c r="W20" s="132">
        <v>0</v>
      </c>
    </row>
    <row r="21" spans="1:23" s="22" customFormat="1" x14ac:dyDescent="0.35">
      <c r="A21" s="77" t="s">
        <v>32</v>
      </c>
      <c r="B21" s="131">
        <v>106171</v>
      </c>
      <c r="C21" s="132">
        <v>217.21195454597</v>
      </c>
      <c r="D21" s="131">
        <v>15682</v>
      </c>
      <c r="E21" s="132">
        <v>164.93070572001</v>
      </c>
      <c r="F21" s="131">
        <v>7986</v>
      </c>
      <c r="G21" s="132">
        <v>226.97542923334001</v>
      </c>
      <c r="H21" s="131">
        <v>6500</v>
      </c>
      <c r="I21" s="132">
        <v>215.66335173287001</v>
      </c>
      <c r="J21" s="131">
        <v>16000</v>
      </c>
      <c r="K21" s="132">
        <v>230.23291282356001</v>
      </c>
      <c r="L21" s="131">
        <v>30168</v>
      </c>
      <c r="M21" s="132">
        <v>192.28589536006001</v>
      </c>
      <c r="N21" s="131">
        <v>29500</v>
      </c>
      <c r="O21" s="132">
        <v>213.16516005659</v>
      </c>
      <c r="P21" s="131">
        <v>60000</v>
      </c>
      <c r="Q21" s="132">
        <v>211.30312284448999</v>
      </c>
      <c r="R21" s="131">
        <v>24000</v>
      </c>
      <c r="S21" s="132">
        <v>213.25730084592999</v>
      </c>
      <c r="T21" s="131">
        <v>143668</v>
      </c>
      <c r="U21" s="132">
        <v>208.01859637403001</v>
      </c>
      <c r="V21" s="131">
        <v>0</v>
      </c>
      <c r="W21" s="132">
        <v>0</v>
      </c>
    </row>
    <row r="22" spans="1:23" s="22" customFormat="1" x14ac:dyDescent="0.35">
      <c r="A22" s="77" t="s">
        <v>33</v>
      </c>
      <c r="B22" s="131">
        <v>175890</v>
      </c>
      <c r="C22" s="132">
        <v>205.37978301096999</v>
      </c>
      <c r="D22" s="131">
        <v>14563</v>
      </c>
      <c r="E22" s="132">
        <v>201.25529515253999</v>
      </c>
      <c r="F22" s="131">
        <v>7000</v>
      </c>
      <c r="G22" s="132">
        <v>265.69875328894</v>
      </c>
      <c r="H22" s="131">
        <v>10000</v>
      </c>
      <c r="I22" s="132">
        <v>160.68661731025</v>
      </c>
      <c r="J22" s="131">
        <v>31500</v>
      </c>
      <c r="K22" s="132">
        <v>199.01163489152</v>
      </c>
      <c r="L22" s="131">
        <v>31563</v>
      </c>
      <c r="M22" s="132">
        <v>202.69424039006</v>
      </c>
      <c r="N22" s="131">
        <v>45500</v>
      </c>
      <c r="O22" s="132">
        <v>207.25014895941001</v>
      </c>
      <c r="P22" s="131">
        <v>43000</v>
      </c>
      <c r="Q22" s="132">
        <v>231.29861354638999</v>
      </c>
      <c r="R22" s="131">
        <v>32000</v>
      </c>
      <c r="S22" s="132">
        <v>233.92400283815999</v>
      </c>
      <c r="T22" s="131">
        <v>152063</v>
      </c>
      <c r="U22" s="132">
        <v>218.71808763735999</v>
      </c>
      <c r="V22" s="131">
        <v>0</v>
      </c>
      <c r="W22" s="132">
        <v>0</v>
      </c>
    </row>
    <row r="23" spans="1:23" s="22" customFormat="1" x14ac:dyDescent="0.35">
      <c r="A23" s="77" t="s">
        <v>34</v>
      </c>
      <c r="B23" s="131">
        <v>431826.39</v>
      </c>
      <c r="C23" s="132">
        <v>199.83021466612999</v>
      </c>
      <c r="D23" s="131">
        <v>26060.27</v>
      </c>
      <c r="E23" s="132">
        <v>210.60844418140999</v>
      </c>
      <c r="F23" s="131">
        <v>34000</v>
      </c>
      <c r="G23" s="132">
        <v>239.8169709798</v>
      </c>
      <c r="H23" s="131">
        <v>51766</v>
      </c>
      <c r="I23" s="132">
        <v>200.45673582743001</v>
      </c>
      <c r="J23" s="131">
        <v>33500</v>
      </c>
      <c r="K23" s="132">
        <v>202.17040029187001</v>
      </c>
      <c r="L23" s="131">
        <v>111826.27</v>
      </c>
      <c r="M23" s="132">
        <v>214.78972087509999</v>
      </c>
      <c r="N23" s="131">
        <v>127000</v>
      </c>
      <c r="O23" s="132">
        <v>186.71168237054999</v>
      </c>
      <c r="P23" s="131">
        <v>119500</v>
      </c>
      <c r="Q23" s="132">
        <v>190.52097227054</v>
      </c>
      <c r="R23" s="131">
        <v>123500</v>
      </c>
      <c r="S23" s="132">
        <v>188.53570537395001</v>
      </c>
      <c r="T23" s="131">
        <v>481826.27</v>
      </c>
      <c r="U23" s="132">
        <v>194.64055536215</v>
      </c>
      <c r="V23" s="131">
        <v>0</v>
      </c>
      <c r="W23" s="132">
        <v>0</v>
      </c>
    </row>
    <row r="24" spans="1:23" s="22" customFormat="1" x14ac:dyDescent="0.35">
      <c r="A24" s="77" t="s">
        <v>35</v>
      </c>
      <c r="B24" s="131">
        <v>144</v>
      </c>
      <c r="C24" s="132">
        <v>770.49968819443995</v>
      </c>
      <c r="D24" s="131">
        <v>0</v>
      </c>
      <c r="E24" s="132">
        <v>0</v>
      </c>
      <c r="F24" s="131">
        <v>36</v>
      </c>
      <c r="G24" s="132">
        <v>750.87617653132997</v>
      </c>
      <c r="H24" s="131">
        <v>0</v>
      </c>
      <c r="I24" s="132">
        <v>0</v>
      </c>
      <c r="J24" s="131">
        <v>0</v>
      </c>
      <c r="K24" s="132">
        <v>0</v>
      </c>
      <c r="L24" s="131">
        <v>36</v>
      </c>
      <c r="M24" s="132">
        <v>750.87617653132997</v>
      </c>
      <c r="N24" s="131">
        <v>0</v>
      </c>
      <c r="O24" s="132">
        <v>0</v>
      </c>
      <c r="P24" s="131">
        <v>36</v>
      </c>
      <c r="Q24" s="132">
        <v>754.04844078259998</v>
      </c>
      <c r="R24" s="131">
        <v>36</v>
      </c>
      <c r="S24" s="132">
        <v>753.68010156348998</v>
      </c>
      <c r="T24" s="131">
        <v>108</v>
      </c>
      <c r="U24" s="132">
        <v>752.86823962580002</v>
      </c>
      <c r="V24" s="131">
        <v>0</v>
      </c>
      <c r="W24" s="132">
        <v>0</v>
      </c>
    </row>
    <row r="25" spans="1:23" x14ac:dyDescent="0.35">
      <c r="B25" s="80"/>
      <c r="C25" s="81"/>
      <c r="D25" s="80"/>
      <c r="E25" s="81"/>
      <c r="F25" s="80"/>
      <c r="G25" s="81"/>
      <c r="H25" s="80"/>
      <c r="I25" s="81"/>
      <c r="J25" s="80"/>
      <c r="K25" s="81"/>
      <c r="L25" s="80"/>
      <c r="M25" s="81"/>
      <c r="N25" s="80"/>
      <c r="O25" s="81"/>
      <c r="P25" s="80"/>
      <c r="Q25" s="81"/>
      <c r="R25" s="80"/>
      <c r="S25" s="81"/>
      <c r="T25" s="80"/>
      <c r="U25" s="81"/>
      <c r="V25" s="80"/>
      <c r="W25" s="81"/>
    </row>
  </sheetData>
  <mergeCells count="12">
    <mergeCell ref="V2:W2"/>
    <mergeCell ref="A1:W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505" right="0.70866141732283505" top="0.74803149606299202" bottom="0.74803149606299202" header="0.31496062992126" footer="0.31496062992126"/>
  <pageSetup paperSize="5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08984375" defaultRowHeight="14.5" outlineLevelCol="1" x14ac:dyDescent="0.35"/>
  <cols>
    <col min="1" max="1" width="14" style="90" customWidth="1"/>
    <col min="2" max="2" width="4.453125" style="90" customWidth="1" outlineLevel="1"/>
    <col min="3" max="3" width="8.453125" style="90" customWidth="1"/>
    <col min="4" max="4" width="11.6328125" style="90" customWidth="1"/>
    <col min="5" max="5" width="14.6328125" style="90" customWidth="1"/>
    <col min="6" max="6" width="11.6328125" style="90" customWidth="1"/>
    <col min="7" max="7" width="14.6328125" style="90" customWidth="1"/>
    <col min="8" max="8" width="11.6328125" style="90" customWidth="1"/>
    <col min="9" max="9" width="14.6328125" style="90" customWidth="1"/>
    <col min="10" max="10" width="11.6328125" style="90" customWidth="1"/>
    <col min="11" max="11" width="14.6328125" style="90" customWidth="1"/>
    <col min="12" max="12" width="11.6328125" style="90" customWidth="1"/>
    <col min="13" max="13" width="14.6328125" style="90" customWidth="1"/>
    <col min="14" max="14" width="11.6328125" style="90" customWidth="1"/>
    <col min="15" max="15" width="14.6328125" style="90" customWidth="1"/>
    <col min="16" max="16" width="11.6328125" style="90" customWidth="1"/>
    <col min="17" max="17" width="14.6328125" style="90" customWidth="1"/>
    <col min="18" max="18" width="11.6328125" style="90" customWidth="1"/>
    <col min="19" max="19" width="14.6328125" style="90" customWidth="1"/>
    <col min="20" max="20" width="11.6328125" style="90" customWidth="1"/>
    <col min="21" max="21" width="14.6328125" style="90" customWidth="1"/>
    <col min="22" max="25" width="9.08984375" style="90"/>
    <col min="26" max="26" width="16" style="90" bestFit="1" customWidth="1"/>
    <col min="27" max="27" width="9.08984375" style="90"/>
    <col min="28" max="28" width="16" style="90" bestFit="1" customWidth="1"/>
    <col min="29" max="29" width="13.90625" style="90" customWidth="1"/>
    <col min="30" max="30" width="16" style="90" bestFit="1" customWidth="1"/>
    <col min="31" max="16384" width="9.08984375" style="90"/>
  </cols>
  <sheetData>
    <row r="1" spans="1:30" ht="26.5" x14ac:dyDescent="0.85">
      <c r="A1" s="168" t="s">
        <v>60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30" s="8" customFormat="1" ht="37.5" customHeight="1" x14ac:dyDescent="0.5">
      <c r="A2" s="106"/>
      <c r="B2" s="106"/>
      <c r="C2" s="106"/>
      <c r="D2" s="173" t="e">
        <f>CONCATENATE(#REF!," YTD","
 Actual")</f>
        <v>#REF!</v>
      </c>
      <c r="E2" s="173"/>
      <c r="F2" s="173" t="e">
        <f>CONCATENATE(#REF!,"
 Forecast")</f>
        <v>#REF!</v>
      </c>
      <c r="G2" s="173"/>
      <c r="H2" s="173" t="e">
        <f>CONCATENATE(#REF!,"
 Forecast")</f>
        <v>#REF!</v>
      </c>
      <c r="I2" s="173"/>
      <c r="J2" s="173" t="e">
        <f>CONCATENATE(#REF!,"
 Forecast")</f>
        <v>#REF!</v>
      </c>
      <c r="K2" s="173"/>
      <c r="L2" s="173" t="e">
        <f>CONCATENATE("Qtr 1 ",#REF!," 
Actual")</f>
        <v>#REF!</v>
      </c>
      <c r="M2" s="173"/>
      <c r="N2" s="173" t="e">
        <f>CONCATENATE("Qtr 2 ",#REF!," 
Actual")</f>
        <v>#REF!</v>
      </c>
      <c r="O2" s="173"/>
      <c r="P2" s="173" t="e">
        <f>CONCATENATE("Qtr 3 ",#REF!," 
Actual")</f>
        <v>#REF!</v>
      </c>
      <c r="Q2" s="173"/>
      <c r="R2" s="173" t="e">
        <f>CONCATENATE("Qtr 4 ",#REF!," 
Forecast")</f>
        <v>#REF!</v>
      </c>
      <c r="S2" s="173"/>
      <c r="T2" s="173" t="e">
        <f>CONCATENATE(#REF!," 
Forecast")</f>
        <v>#REF!</v>
      </c>
      <c r="U2" s="173"/>
    </row>
    <row r="3" spans="1:30" ht="16" x14ac:dyDescent="0.5">
      <c r="A3" s="107"/>
      <c r="B3" s="107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4"/>
      <c r="Z3" s="174"/>
      <c r="AA3" s="174"/>
      <c r="AB3" s="174"/>
      <c r="AC3" s="174"/>
      <c r="AD3" s="174"/>
    </row>
    <row r="4" spans="1:30" x14ac:dyDescent="0.35">
      <c r="A4" s="9" t="s">
        <v>64</v>
      </c>
      <c r="B4" s="21" t="s">
        <v>65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35">
      <c r="A5" s="15" t="s">
        <v>1</v>
      </c>
      <c r="B5" s="16" t="s">
        <v>6</v>
      </c>
      <c r="C5" s="19" t="s">
        <v>7</v>
      </c>
      <c r="D5" s="47" t="e">
        <f ca="1">_xll.DBGET(#REF!,#REF!,#REF!,#REF!,#REF!,#REF!,$C5,$B5,#REF!,#REF!,#REF!)</f>
        <v>#NAME?</v>
      </c>
      <c r="E5" s="7" t="e">
        <f ca="1">_xll.DBGET(#REF!,#REF!,#REF!,#REF!,#REF!,#REF!,$C5,$B5,#REF!,#REF!,#REF!)</f>
        <v>#NAME?</v>
      </c>
      <c r="F5" s="47" t="e">
        <f ca="1">_xll.DBGET(#REF!,#REF!,#REF!,#REF!,#REF!,#REF!,$C5,$B5,#REF!,#REF!,#REF!)</f>
        <v>#NAME?</v>
      </c>
      <c r="G5" s="7" t="e">
        <f ca="1">_xll.DBGET(#REF!,#REF!,#REF!,#REF!,#REF!,#REF!,$C5,$B5,#REF!,#REF!,#REF!)</f>
        <v>#NAME?</v>
      </c>
      <c r="H5" s="47" t="e">
        <f ca="1">_xll.DBGET(#REF!,#REF!,#REF!,#REF!,#REF!,#REF!,$C5,$B5,#REF!,#REF!,#REF!)</f>
        <v>#NAME?</v>
      </c>
      <c r="I5" s="7" t="e">
        <f ca="1">_xll.DBGET(#REF!,#REF!,#REF!,#REF!,#REF!,#REF!,$C5,$B5,#REF!,#REF!,#REF!)</f>
        <v>#NAME?</v>
      </c>
      <c r="J5" s="47" t="e">
        <f ca="1">_xll.DBGET(#REF!,#REF!,#REF!,#REF!,#REF!,#REF!,$C5,$B5,#REF!,#REF!,#REF!)</f>
        <v>#NAME?</v>
      </c>
      <c r="K5" s="7" t="e">
        <f ca="1">_xll.DBGET(#REF!,#REF!,#REF!,#REF!,#REF!,#REF!,$C5,$B5,#REF!,#REF!,#REF!)</f>
        <v>#NAME?</v>
      </c>
      <c r="L5" s="47" t="e">
        <f ca="1">_xll.DBGET(#REF!,#REF!,#REF!,#REF!,#REF!,#REF!,$C5,$B5,#REF!,#REF!,#REF!)</f>
        <v>#NAME?</v>
      </c>
      <c r="M5" s="7" t="e">
        <f ca="1">_xll.DBGET(#REF!,#REF!,#REF!,#REF!,#REF!,#REF!,$C5,$B5,#REF!,#REF!,#REF!)</f>
        <v>#NAME?</v>
      </c>
      <c r="N5" s="47" t="e">
        <f ca="1">_xll.DBGET(#REF!,#REF!,#REF!,#REF!,#REF!,#REF!,$C5,$B5,#REF!,#REF!,#REF!)</f>
        <v>#NAME?</v>
      </c>
      <c r="O5" s="7">
        <f ca="1">IFERROR((_xll.DBGET(#REF!,#REF!,#REF!,#REF!,#REF!,#REF!,$C5,$B5,#REF!,#REF!,#REF!))/N5,0)</f>
        <v>0</v>
      </c>
      <c r="P5" s="47" t="e">
        <f ca="1">_xll.DBGET(#REF!,#REF!,#REF!,#REF!,#REF!,#REF!,$C5,$B5,#REF!,#REF!,#REF!)</f>
        <v>#NAME?</v>
      </c>
      <c r="Q5" s="7">
        <f ca="1">IFERROR((_xll.DBGET(#REF!,#REF!,#REF!,#REF!,#REF!,#REF!,$C5,$B5,#REF!,#REF!,#REF!))/P5,0)</f>
        <v>0</v>
      </c>
      <c r="R5" s="47" t="e">
        <f ca="1">_xll.DBGET(#REF!,#REF!,#REF!,#REF!,#REF!,#REF!,$C5,$B5,#REF!,#REF!,#REF!)</f>
        <v>#NAME?</v>
      </c>
      <c r="S5" s="7">
        <f ca="1">IFERROR((_xll.DBGET(#REF!,#REF!,#REF!,#REF!,#REF!,#REF!,$C5,$B5,#REF!,#REF!,#REF!))/R5,0)</f>
        <v>0</v>
      </c>
      <c r="T5" s="47" t="e">
        <f ca="1">_xll.DBGET(#REF!,#REF!,#REF!,#REF!,#REF!,#REF!,$C5,$B5,#REF!,#REF!,#REF!)</f>
        <v>#NAME?</v>
      </c>
      <c r="U5" s="7" t="e">
        <f ca="1">_xll.DBGET(#REF!,#REF!,#REF!,#REF!,#REF!,#REF!,$C5,$B5,#REF!,#REF!,#REF!)</f>
        <v>#NAME?</v>
      </c>
    </row>
    <row r="6" spans="1:30" x14ac:dyDescent="0.35">
      <c r="A6" s="56"/>
      <c r="B6" s="57" t="s">
        <v>6</v>
      </c>
      <c r="C6" s="61" t="s">
        <v>8</v>
      </c>
      <c r="D6" s="65" t="e">
        <f ca="1">_xll.DBGET(#REF!,#REF!,#REF!,#REF!,#REF!,#REF!,$C6,$B6,#REF!,#REF!,#REF!)</f>
        <v>#NAME?</v>
      </c>
      <c r="E6" s="63" t="e">
        <f ca="1">_xll.DBGET(#REF!,#REF!,#REF!,#REF!,#REF!,#REF!,$C6,$B6,#REF!,#REF!,#REF!)</f>
        <v>#NAME?</v>
      </c>
      <c r="F6" s="65" t="e">
        <f ca="1">_xll.DBGET(#REF!,#REF!,#REF!,#REF!,#REF!,#REF!,$C6,$B6,#REF!,#REF!,#REF!)</f>
        <v>#NAME?</v>
      </c>
      <c r="G6" s="63" t="e">
        <f ca="1">_xll.DBGET(#REF!,#REF!,#REF!,#REF!,#REF!,#REF!,$C6,$B6,#REF!,#REF!,#REF!)</f>
        <v>#NAME?</v>
      </c>
      <c r="H6" s="65" t="e">
        <f ca="1">_xll.DBGET(#REF!,#REF!,#REF!,#REF!,#REF!,#REF!,$C6,$B6,#REF!,#REF!,#REF!)</f>
        <v>#NAME?</v>
      </c>
      <c r="I6" s="63" t="e">
        <f ca="1">_xll.DBGET(#REF!,#REF!,#REF!,#REF!,#REF!,#REF!,$C6,$B6,#REF!,#REF!,#REF!)</f>
        <v>#NAME?</v>
      </c>
      <c r="J6" s="65" t="e">
        <f ca="1">_xll.DBGET(#REF!,#REF!,#REF!,#REF!,#REF!,#REF!,$C6,$B6,#REF!,#REF!,#REF!)</f>
        <v>#NAME?</v>
      </c>
      <c r="K6" s="63" t="e">
        <f ca="1">_xll.DBGET(#REF!,#REF!,#REF!,#REF!,#REF!,#REF!,$C6,$B6,#REF!,#REF!,#REF!)</f>
        <v>#NAME?</v>
      </c>
      <c r="L6" s="65" t="e">
        <f ca="1">_xll.DBGET(#REF!,#REF!,#REF!,#REF!,#REF!,#REF!,$C6,$B6,#REF!,#REF!,#REF!)</f>
        <v>#NAME?</v>
      </c>
      <c r="M6" s="63" t="e">
        <f ca="1">_xll.DBGET(#REF!,#REF!,#REF!,#REF!,#REF!,#REF!,$C6,$B6,#REF!,#REF!,#REF!)</f>
        <v>#NAME?</v>
      </c>
      <c r="N6" s="65" t="e">
        <f ca="1">_xll.DBGET(#REF!,#REF!,#REF!,#REF!,#REF!,#REF!,$C6,$B6,#REF!,#REF!,#REF!)</f>
        <v>#NAME?</v>
      </c>
      <c r="O6" s="63">
        <f ca="1">IFERROR((_xll.DBGET(#REF!,#REF!,#REF!,#REF!,#REF!,#REF!,$C6,$B6,#REF!,#REF!,#REF!))/N6,0)</f>
        <v>0</v>
      </c>
      <c r="P6" s="65" t="e">
        <f ca="1">_xll.DBGET(#REF!,#REF!,#REF!,#REF!,#REF!,#REF!,$C6,$B6,#REF!,#REF!,#REF!)</f>
        <v>#NAME?</v>
      </c>
      <c r="Q6" s="63">
        <f ca="1">IFERROR((_xll.DBGET(#REF!,#REF!,#REF!,#REF!,#REF!,#REF!,$C6,$B6,#REF!,#REF!,#REF!))/P6,0)</f>
        <v>0</v>
      </c>
      <c r="R6" s="65" t="e">
        <f ca="1">_xll.DBGET(#REF!,#REF!,#REF!,#REF!,#REF!,#REF!,$C6,$B6,#REF!,#REF!,#REF!)</f>
        <v>#NAME?</v>
      </c>
      <c r="S6" s="63">
        <f ca="1">IFERROR((_xll.DBGET(#REF!,#REF!,#REF!,#REF!,#REF!,#REF!,$C6,$B6,#REF!,#REF!,#REF!))/R6,0)</f>
        <v>0</v>
      </c>
      <c r="T6" s="65" t="e">
        <f ca="1">_xll.DBGET(#REF!,#REF!,#REF!,#REF!,#REF!,#REF!,$C6,$B6,#REF!,#REF!,#REF!)</f>
        <v>#NAME?</v>
      </c>
      <c r="U6" s="63" t="e">
        <f ca="1">_xll.DBGET(#REF!,#REF!,#REF!,#REF!,#REF!,#REF!,$C6,$B6,#REF!,#REF!,#REF!)</f>
        <v>#NAME?</v>
      </c>
    </row>
    <row r="7" spans="1:30" x14ac:dyDescent="0.35">
      <c r="A7" s="58"/>
      <c r="B7" s="59" t="s">
        <v>6</v>
      </c>
      <c r="C7" s="62" t="s">
        <v>9</v>
      </c>
      <c r="D7" s="66" t="e">
        <f ca="1">_xll.DBGET(#REF!,#REF!,#REF!,#REF!,#REF!,#REF!,$C7,$B7,#REF!,#REF!,#REF!)</f>
        <v>#NAME?</v>
      </c>
      <c r="E7" s="64" t="e">
        <f ca="1">_xll.DBGET(#REF!,#REF!,#REF!,#REF!,#REF!,#REF!,$C7,$B7,#REF!,#REF!,#REF!)</f>
        <v>#NAME?</v>
      </c>
      <c r="F7" s="66" t="e">
        <f ca="1">_xll.DBGET(#REF!,#REF!,#REF!,#REF!,#REF!,#REF!,$C7,$B7,#REF!,#REF!,#REF!)</f>
        <v>#NAME?</v>
      </c>
      <c r="G7" s="64" t="e">
        <f ca="1">_xll.DBGET(#REF!,#REF!,#REF!,#REF!,#REF!,#REF!,$C7,$B7,#REF!,#REF!,#REF!)</f>
        <v>#NAME?</v>
      </c>
      <c r="H7" s="66" t="e">
        <f ca="1">_xll.DBGET(#REF!,#REF!,#REF!,#REF!,#REF!,#REF!,$C7,$B7,#REF!,#REF!,#REF!)</f>
        <v>#NAME?</v>
      </c>
      <c r="I7" s="64" t="e">
        <f ca="1">_xll.DBGET(#REF!,#REF!,#REF!,#REF!,#REF!,#REF!,$C7,$B7,#REF!,#REF!,#REF!)</f>
        <v>#NAME?</v>
      </c>
      <c r="J7" s="66" t="e">
        <f ca="1">_xll.DBGET(#REF!,#REF!,#REF!,#REF!,#REF!,#REF!,$C7,$B7,#REF!,#REF!,#REF!)</f>
        <v>#NAME?</v>
      </c>
      <c r="K7" s="64" t="e">
        <f ca="1">_xll.DBGET(#REF!,#REF!,#REF!,#REF!,#REF!,#REF!,$C7,$B7,#REF!,#REF!,#REF!)</f>
        <v>#NAME?</v>
      </c>
      <c r="L7" s="66" t="e">
        <f ca="1">_xll.DBGET(#REF!,#REF!,#REF!,#REF!,#REF!,#REF!,$C7,$B7,#REF!,#REF!,#REF!)</f>
        <v>#NAME?</v>
      </c>
      <c r="M7" s="64" t="e">
        <f ca="1">_xll.DBGET(#REF!,#REF!,#REF!,#REF!,#REF!,#REF!,$C7,$B7,#REF!,#REF!,#REF!)</f>
        <v>#NAME?</v>
      </c>
      <c r="N7" s="66" t="e">
        <f ca="1">_xll.DBGET(#REF!,#REF!,#REF!,#REF!,#REF!,#REF!,$C7,$B7,#REF!,#REF!,#REF!)</f>
        <v>#NAME?</v>
      </c>
      <c r="O7" s="64">
        <f ca="1">IFERROR((_xll.DBGET(#REF!,#REF!,#REF!,#REF!,#REF!,#REF!,$C7,$B7,#REF!,#REF!,#REF!))/N7,0)</f>
        <v>0</v>
      </c>
      <c r="P7" s="66" t="e">
        <f ca="1">_xll.DBGET(#REF!,#REF!,#REF!,#REF!,#REF!,#REF!,$C7,$B7,#REF!,#REF!,#REF!)</f>
        <v>#NAME?</v>
      </c>
      <c r="Q7" s="64">
        <f ca="1">IFERROR((_xll.DBGET(#REF!,#REF!,#REF!,#REF!,#REF!,#REF!,$C7,$B7,#REF!,#REF!,#REF!))/P7,0)</f>
        <v>0</v>
      </c>
      <c r="R7" s="66" t="e">
        <f ca="1">_xll.DBGET(#REF!,#REF!,#REF!,#REF!,#REF!,#REF!,$C7,$B7,#REF!,#REF!,#REF!)</f>
        <v>#NAME?</v>
      </c>
      <c r="S7" s="64">
        <f ca="1">IFERROR((_xll.DBGET(#REF!,#REF!,#REF!,#REF!,#REF!,#REF!,$C7,$B7,#REF!,#REF!,#REF!))/R7,0)</f>
        <v>0</v>
      </c>
      <c r="T7" s="66" t="e">
        <f ca="1">_xll.DBGET(#REF!,#REF!,#REF!,#REF!,#REF!,#REF!,$C7,$B7,#REF!,#REF!,#REF!)</f>
        <v>#NAME?</v>
      </c>
      <c r="U7" s="64" t="e">
        <f ca="1">_xll.DBGET(#REF!,#REF!,#REF!,#REF!,#REF!,#REF!,$C7,$B7,#REF!,#REF!,#REF!)</f>
        <v>#NAME?</v>
      </c>
    </row>
    <row r="8" spans="1:30" x14ac:dyDescent="0.35">
      <c r="A8" s="15" t="s">
        <v>2</v>
      </c>
      <c r="B8" s="16" t="s">
        <v>10</v>
      </c>
      <c r="C8" s="19" t="s">
        <v>7</v>
      </c>
      <c r="D8" s="67" t="e">
        <f ca="1">_xll.DBGET(#REF!,#REF!,#REF!,#REF!,#REF!,#REF!,$C8,$B8,#REF!,#REF!,#REF!)</f>
        <v>#NAME?</v>
      </c>
      <c r="E8" s="7" t="e">
        <f ca="1">_xll.DBGET(#REF!,#REF!,#REF!,#REF!,#REF!,#REF!,$C8,$B8,#REF!,#REF!,#REF!)</f>
        <v>#NAME?</v>
      </c>
      <c r="F8" s="67" t="e">
        <f ca="1">_xll.DBGET(#REF!,#REF!,#REF!,#REF!,#REF!,#REF!,$C8,$B8,#REF!,#REF!,#REF!)</f>
        <v>#NAME?</v>
      </c>
      <c r="G8" s="7" t="e">
        <f ca="1">_xll.DBGET(#REF!,#REF!,#REF!,#REF!,#REF!,#REF!,$C8,$B8,#REF!,#REF!,#REF!)</f>
        <v>#NAME?</v>
      </c>
      <c r="H8" s="67" t="e">
        <f ca="1">_xll.DBGET(#REF!,#REF!,#REF!,#REF!,#REF!,#REF!,$C8,$B8,#REF!,#REF!,#REF!)</f>
        <v>#NAME?</v>
      </c>
      <c r="I8" s="7" t="e">
        <f ca="1">_xll.DBGET(#REF!,#REF!,#REF!,#REF!,#REF!,#REF!,$C8,$B8,#REF!,#REF!,#REF!)</f>
        <v>#NAME?</v>
      </c>
      <c r="J8" s="67" t="e">
        <f ca="1">_xll.DBGET(#REF!,#REF!,#REF!,#REF!,#REF!,#REF!,$C8,$B8,#REF!,#REF!,#REF!)</f>
        <v>#NAME?</v>
      </c>
      <c r="K8" s="7" t="e">
        <f ca="1">_xll.DBGET(#REF!,#REF!,#REF!,#REF!,#REF!,#REF!,$C8,$B8,#REF!,#REF!,#REF!)</f>
        <v>#NAME?</v>
      </c>
      <c r="L8" s="67" t="e">
        <f ca="1">_xll.DBGET(#REF!,#REF!,#REF!,#REF!,#REF!,#REF!,$C8,$B8,#REF!,#REF!,#REF!)</f>
        <v>#NAME?</v>
      </c>
      <c r="M8" s="7" t="e">
        <f ca="1">_xll.DBGET(#REF!,#REF!,#REF!,#REF!,#REF!,#REF!,$C8,$B8,#REF!,#REF!,#REF!)</f>
        <v>#NAME?</v>
      </c>
      <c r="N8" s="67" t="e">
        <f ca="1">_xll.DBGET(#REF!,#REF!,#REF!,#REF!,#REF!,#REF!,$C8,$B8,#REF!,#REF!,#REF!)</f>
        <v>#NAME?</v>
      </c>
      <c r="O8" s="7">
        <f ca="1">IFERROR((_xll.DBGET(#REF!,#REF!,#REF!,#REF!,#REF!,#REF!,$C8,$B8,#REF!,#REF!,#REF!))/N8,0)</f>
        <v>0</v>
      </c>
      <c r="P8" s="67" t="e">
        <f ca="1">_xll.DBGET(#REF!,#REF!,#REF!,#REF!,#REF!,#REF!,$C8,$B8,#REF!,#REF!,#REF!)</f>
        <v>#NAME?</v>
      </c>
      <c r="Q8" s="7">
        <f ca="1">IFERROR((_xll.DBGET(#REF!,#REF!,#REF!,#REF!,#REF!,#REF!,$C8,$B8,#REF!,#REF!,#REF!))/P8,0)</f>
        <v>0</v>
      </c>
      <c r="R8" s="67" t="e">
        <f ca="1">_xll.DBGET(#REF!,#REF!,#REF!,#REF!,#REF!,#REF!,$C8,$B8,#REF!,#REF!,#REF!)</f>
        <v>#NAME?</v>
      </c>
      <c r="S8" s="7">
        <f ca="1">IFERROR((_xll.DBGET(#REF!,#REF!,#REF!,#REF!,#REF!,#REF!,$C8,$B8,#REF!,#REF!,#REF!))/R8,0)</f>
        <v>0</v>
      </c>
      <c r="T8" s="67" t="e">
        <f ca="1">_xll.DBGET(#REF!,#REF!,#REF!,#REF!,#REF!,#REF!,$C8,$B8,#REF!,#REF!,#REF!)</f>
        <v>#NAME?</v>
      </c>
      <c r="U8" s="7" t="e">
        <f ca="1">_xll.DBGET(#REF!,#REF!,#REF!,#REF!,#REF!,#REF!,$C8,$B8,#REF!,#REF!,#REF!)</f>
        <v>#NAME?</v>
      </c>
    </row>
    <row r="9" spans="1:30" x14ac:dyDescent="0.35">
      <c r="A9" s="56"/>
      <c r="B9" s="57" t="s">
        <v>10</v>
      </c>
      <c r="C9" s="61" t="s">
        <v>8</v>
      </c>
      <c r="D9" s="65" t="e">
        <f ca="1">_xll.DBGET(#REF!,#REF!,#REF!,#REF!,#REF!,#REF!,$C9,$B9,#REF!,#REF!,#REF!)</f>
        <v>#NAME?</v>
      </c>
      <c r="E9" s="63" t="e">
        <f ca="1">_xll.DBGET(#REF!,#REF!,#REF!,#REF!,#REF!,#REF!,$C9,$B9,#REF!,#REF!,#REF!)</f>
        <v>#NAME?</v>
      </c>
      <c r="F9" s="65" t="e">
        <f ca="1">_xll.DBGET(#REF!,#REF!,#REF!,#REF!,#REF!,#REF!,$C9,$B9,#REF!,#REF!,#REF!)</f>
        <v>#NAME?</v>
      </c>
      <c r="G9" s="63" t="e">
        <f ca="1">_xll.DBGET(#REF!,#REF!,#REF!,#REF!,#REF!,#REF!,$C9,$B9,#REF!,#REF!,#REF!)</f>
        <v>#NAME?</v>
      </c>
      <c r="H9" s="65" t="e">
        <f ca="1">_xll.DBGET(#REF!,#REF!,#REF!,#REF!,#REF!,#REF!,$C9,$B9,#REF!,#REF!,#REF!)</f>
        <v>#NAME?</v>
      </c>
      <c r="I9" s="63" t="e">
        <f ca="1">_xll.DBGET(#REF!,#REF!,#REF!,#REF!,#REF!,#REF!,$C9,$B9,#REF!,#REF!,#REF!)</f>
        <v>#NAME?</v>
      </c>
      <c r="J9" s="65" t="e">
        <f ca="1">_xll.DBGET(#REF!,#REF!,#REF!,#REF!,#REF!,#REF!,$C9,$B9,#REF!,#REF!,#REF!)</f>
        <v>#NAME?</v>
      </c>
      <c r="K9" s="63" t="e">
        <f ca="1">_xll.DBGET(#REF!,#REF!,#REF!,#REF!,#REF!,#REF!,$C9,$B9,#REF!,#REF!,#REF!)</f>
        <v>#NAME?</v>
      </c>
      <c r="L9" s="65" t="e">
        <f ca="1">_xll.DBGET(#REF!,#REF!,#REF!,#REF!,#REF!,#REF!,$C9,$B9,#REF!,#REF!,#REF!)</f>
        <v>#NAME?</v>
      </c>
      <c r="M9" s="63" t="e">
        <f ca="1">_xll.DBGET(#REF!,#REF!,#REF!,#REF!,#REF!,#REF!,$C9,$B9,#REF!,#REF!,#REF!)</f>
        <v>#NAME?</v>
      </c>
      <c r="N9" s="65" t="e">
        <f ca="1">_xll.DBGET(#REF!,#REF!,#REF!,#REF!,#REF!,#REF!,$C9,$B9,#REF!,#REF!,#REF!)</f>
        <v>#NAME?</v>
      </c>
      <c r="O9" s="63">
        <f ca="1">IFERROR((_xll.DBGET(#REF!,#REF!,#REF!,#REF!,#REF!,#REF!,$C9,$B9,#REF!,#REF!,#REF!))/N9,0)</f>
        <v>0</v>
      </c>
      <c r="P9" s="65" t="e">
        <f ca="1">_xll.DBGET(#REF!,#REF!,#REF!,#REF!,#REF!,#REF!,$C9,$B9,#REF!,#REF!,#REF!)</f>
        <v>#NAME?</v>
      </c>
      <c r="Q9" s="63">
        <f ca="1">IFERROR((_xll.DBGET(#REF!,#REF!,#REF!,#REF!,#REF!,#REF!,$C9,$B9,#REF!,#REF!,#REF!))/P9,0)</f>
        <v>0</v>
      </c>
      <c r="R9" s="65" t="e">
        <f ca="1">_xll.DBGET(#REF!,#REF!,#REF!,#REF!,#REF!,#REF!,$C9,$B9,#REF!,#REF!,#REF!)</f>
        <v>#NAME?</v>
      </c>
      <c r="S9" s="63">
        <f ca="1">IFERROR((_xll.DBGET(#REF!,#REF!,#REF!,#REF!,#REF!,#REF!,$C9,$B9,#REF!,#REF!,#REF!))/R9,0)</f>
        <v>0</v>
      </c>
      <c r="T9" s="65" t="e">
        <f ca="1">_xll.DBGET(#REF!,#REF!,#REF!,#REF!,#REF!,#REF!,$C9,$B9,#REF!,#REF!,#REF!)</f>
        <v>#NAME?</v>
      </c>
      <c r="U9" s="63" t="e">
        <f ca="1">_xll.DBGET(#REF!,#REF!,#REF!,#REF!,#REF!,#REF!,$C9,$B9,#REF!,#REF!,#REF!)</f>
        <v>#NAME?</v>
      </c>
    </row>
    <row r="10" spans="1:30" x14ac:dyDescent="0.35">
      <c r="A10" s="58"/>
      <c r="B10" s="59" t="s">
        <v>10</v>
      </c>
      <c r="C10" s="62" t="s">
        <v>9</v>
      </c>
      <c r="D10" s="66" t="e">
        <f ca="1">_xll.DBGET(#REF!,#REF!,#REF!,#REF!,#REF!,#REF!,$C10,$B10,#REF!,#REF!,#REF!)</f>
        <v>#NAME?</v>
      </c>
      <c r="E10" s="64" t="e">
        <f ca="1">_xll.DBGET(#REF!,#REF!,#REF!,#REF!,#REF!,#REF!,$C10,$B10,#REF!,#REF!,#REF!)</f>
        <v>#NAME?</v>
      </c>
      <c r="F10" s="66" t="e">
        <f ca="1">_xll.DBGET(#REF!,#REF!,#REF!,#REF!,#REF!,#REF!,$C10,$B10,#REF!,#REF!,#REF!)</f>
        <v>#NAME?</v>
      </c>
      <c r="G10" s="64" t="e">
        <f ca="1">_xll.DBGET(#REF!,#REF!,#REF!,#REF!,#REF!,#REF!,$C10,$B10,#REF!,#REF!,#REF!)</f>
        <v>#NAME?</v>
      </c>
      <c r="H10" s="66" t="e">
        <f ca="1">_xll.DBGET(#REF!,#REF!,#REF!,#REF!,#REF!,#REF!,$C10,$B10,#REF!,#REF!,#REF!)</f>
        <v>#NAME?</v>
      </c>
      <c r="I10" s="64" t="e">
        <f ca="1">_xll.DBGET(#REF!,#REF!,#REF!,#REF!,#REF!,#REF!,$C10,$B10,#REF!,#REF!,#REF!)</f>
        <v>#NAME?</v>
      </c>
      <c r="J10" s="66" t="e">
        <f ca="1">_xll.DBGET(#REF!,#REF!,#REF!,#REF!,#REF!,#REF!,$C10,$B10,#REF!,#REF!,#REF!)</f>
        <v>#NAME?</v>
      </c>
      <c r="K10" s="64" t="e">
        <f ca="1">_xll.DBGET(#REF!,#REF!,#REF!,#REF!,#REF!,#REF!,$C10,$B10,#REF!,#REF!,#REF!)</f>
        <v>#NAME?</v>
      </c>
      <c r="L10" s="66" t="e">
        <f ca="1">_xll.DBGET(#REF!,#REF!,#REF!,#REF!,#REF!,#REF!,$C10,$B10,#REF!,#REF!,#REF!)</f>
        <v>#NAME?</v>
      </c>
      <c r="M10" s="64" t="e">
        <f ca="1">_xll.DBGET(#REF!,#REF!,#REF!,#REF!,#REF!,#REF!,$C10,$B10,#REF!,#REF!,#REF!)</f>
        <v>#NAME?</v>
      </c>
      <c r="N10" s="66" t="e">
        <f ca="1">_xll.DBGET(#REF!,#REF!,#REF!,#REF!,#REF!,#REF!,$C10,$B10,#REF!,#REF!,#REF!)</f>
        <v>#NAME?</v>
      </c>
      <c r="O10" s="64">
        <f ca="1">IFERROR((_xll.DBGET(#REF!,#REF!,#REF!,#REF!,#REF!,#REF!,$C10,$B10,#REF!,#REF!,#REF!))/N10,0)</f>
        <v>0</v>
      </c>
      <c r="P10" s="66" t="e">
        <f ca="1">_xll.DBGET(#REF!,#REF!,#REF!,#REF!,#REF!,#REF!,$C10,$B10,#REF!,#REF!,#REF!)</f>
        <v>#NAME?</v>
      </c>
      <c r="Q10" s="64">
        <f ca="1">IFERROR((_xll.DBGET(#REF!,#REF!,#REF!,#REF!,#REF!,#REF!,$C10,$B10,#REF!,#REF!,#REF!))/P10,0)</f>
        <v>0</v>
      </c>
      <c r="R10" s="66" t="e">
        <f ca="1">_xll.DBGET(#REF!,#REF!,#REF!,#REF!,#REF!,#REF!,$C10,$B10,#REF!,#REF!,#REF!)</f>
        <v>#NAME?</v>
      </c>
      <c r="S10" s="64">
        <f ca="1">IFERROR((_xll.DBGET(#REF!,#REF!,#REF!,#REF!,#REF!,#REF!,$C10,$B10,#REF!,#REF!,#REF!))/R10,0)</f>
        <v>0</v>
      </c>
      <c r="T10" s="66" t="e">
        <f ca="1">_xll.DBGET(#REF!,#REF!,#REF!,#REF!,#REF!,#REF!,$C10,$B10,#REF!,#REF!,#REF!)</f>
        <v>#NAME?</v>
      </c>
      <c r="U10" s="64" t="e">
        <f ca="1">_xll.DBGET(#REF!,#REF!,#REF!,#REF!,#REF!,#REF!,$C10,$B10,#REF!,#REF!,#REF!)</f>
        <v>#NAME?</v>
      </c>
    </row>
    <row r="11" spans="1:30" x14ac:dyDescent="0.35">
      <c r="A11" s="17" t="s">
        <v>3</v>
      </c>
      <c r="B11" s="18" t="s">
        <v>11</v>
      </c>
      <c r="C11" s="20" t="s">
        <v>7</v>
      </c>
      <c r="D11" s="67" t="e">
        <f ca="1">_xll.DBGET(#REF!,#REF!,#REF!,#REF!,#REF!,#REF!,$C11,$B11,#REF!,#REF!,#REF!)</f>
        <v>#NAME?</v>
      </c>
      <c r="E11" s="7" t="e">
        <f ca="1">_xll.DBGET(#REF!,#REF!,#REF!,#REF!,#REF!,#REF!,$C11,$B11,#REF!,#REF!,#REF!)</f>
        <v>#NAME?</v>
      </c>
      <c r="F11" s="67" t="e">
        <f ca="1">_xll.DBGET(#REF!,#REF!,#REF!,#REF!,#REF!,#REF!,$C11,$B11,#REF!,#REF!,#REF!)</f>
        <v>#NAME?</v>
      </c>
      <c r="G11" s="7" t="e">
        <f ca="1">_xll.DBGET(#REF!,#REF!,#REF!,#REF!,#REF!,#REF!,$C11,$B11,#REF!,#REF!,#REF!)</f>
        <v>#NAME?</v>
      </c>
      <c r="H11" s="67" t="e">
        <f ca="1">_xll.DBGET(#REF!,#REF!,#REF!,#REF!,#REF!,#REF!,$C11,$B11,#REF!,#REF!,#REF!)</f>
        <v>#NAME?</v>
      </c>
      <c r="I11" s="7" t="e">
        <f ca="1">_xll.DBGET(#REF!,#REF!,#REF!,#REF!,#REF!,#REF!,$C11,$B11,#REF!,#REF!,#REF!)</f>
        <v>#NAME?</v>
      </c>
      <c r="J11" s="67" t="e">
        <f ca="1">_xll.DBGET(#REF!,#REF!,#REF!,#REF!,#REF!,#REF!,$C11,$B11,#REF!,#REF!,#REF!)</f>
        <v>#NAME?</v>
      </c>
      <c r="K11" s="7" t="e">
        <f ca="1">_xll.DBGET(#REF!,#REF!,#REF!,#REF!,#REF!,#REF!,$C11,$B11,#REF!,#REF!,#REF!)</f>
        <v>#NAME?</v>
      </c>
      <c r="L11" s="67" t="e">
        <f ca="1">_xll.DBGET(#REF!,#REF!,#REF!,#REF!,#REF!,#REF!,$C11,$B11,#REF!,#REF!,#REF!)</f>
        <v>#NAME?</v>
      </c>
      <c r="M11" s="7" t="e">
        <f ca="1">_xll.DBGET(#REF!,#REF!,#REF!,#REF!,#REF!,#REF!,$C11,$B11,#REF!,#REF!,#REF!)</f>
        <v>#NAME?</v>
      </c>
      <c r="N11" s="67" t="e">
        <f ca="1">_xll.DBGET(#REF!,#REF!,#REF!,#REF!,#REF!,#REF!,$C11,$B11,#REF!,#REF!,#REF!)</f>
        <v>#NAME?</v>
      </c>
      <c r="O11" s="7">
        <f ca="1">IFERROR((_xll.DBGET(#REF!,#REF!,#REF!,#REF!,#REF!,#REF!,$C11,$B11,#REF!,#REF!,#REF!))/N11,0)</f>
        <v>0</v>
      </c>
      <c r="P11" s="67" t="e">
        <f ca="1">_xll.DBGET(#REF!,#REF!,#REF!,#REF!,#REF!,#REF!,$C11,$B11,#REF!,#REF!,#REF!)</f>
        <v>#NAME?</v>
      </c>
      <c r="Q11" s="7">
        <f ca="1">IFERROR((_xll.DBGET(#REF!,#REF!,#REF!,#REF!,#REF!,#REF!,$C11,$B11,#REF!,#REF!,#REF!))/P11,0)</f>
        <v>0</v>
      </c>
      <c r="R11" s="67" t="e">
        <f ca="1">_xll.DBGET(#REF!,#REF!,#REF!,#REF!,#REF!,#REF!,$C11,$B11,#REF!,#REF!,#REF!)</f>
        <v>#NAME?</v>
      </c>
      <c r="S11" s="7">
        <f ca="1">IFERROR((_xll.DBGET(#REF!,#REF!,#REF!,#REF!,#REF!,#REF!,$C11,$B11,#REF!,#REF!,#REF!))/R11,0)</f>
        <v>0</v>
      </c>
      <c r="T11" s="67" t="e">
        <f ca="1">_xll.DBGET(#REF!,#REF!,#REF!,#REF!,#REF!,#REF!,$C11,$B11,#REF!,#REF!,#REF!)</f>
        <v>#NAME?</v>
      </c>
      <c r="U11" s="7" t="e">
        <f ca="1">_xll.DBGET(#REF!,#REF!,#REF!,#REF!,#REF!,#REF!,$C11,$B11,#REF!,#REF!,#REF!)</f>
        <v>#NAME?</v>
      </c>
    </row>
    <row r="12" spans="1:30" x14ac:dyDescent="0.35">
      <c r="A12" s="56"/>
      <c r="B12" s="57" t="s">
        <v>11</v>
      </c>
      <c r="C12" s="61" t="s">
        <v>8</v>
      </c>
      <c r="D12" s="127" t="e">
        <f ca="1">_xll.DBGET(#REF!,#REF!,#REF!,#REF!,#REF!,#REF!,$C12,$B12,#REF!,#REF!,#REF!)</f>
        <v>#NAME?</v>
      </c>
      <c r="E12" s="123" t="e">
        <f ca="1">_xll.DBGET(#REF!,#REF!,#REF!,#REF!,#REF!,#REF!,$C12,$B12,#REF!,#REF!,#REF!)</f>
        <v>#NAME?</v>
      </c>
      <c r="F12" s="127" t="e">
        <f ca="1">_xll.DBGET(#REF!,#REF!,#REF!,#REF!,#REF!,#REF!,$C12,$B12,#REF!,#REF!,#REF!)</f>
        <v>#NAME?</v>
      </c>
      <c r="G12" s="123" t="e">
        <f ca="1">_xll.DBGET(#REF!,#REF!,#REF!,#REF!,#REF!,#REF!,$C12,$B12,#REF!,#REF!,#REF!)</f>
        <v>#NAME?</v>
      </c>
      <c r="H12" s="127" t="e">
        <f ca="1">_xll.DBGET(#REF!,#REF!,#REF!,#REF!,#REF!,#REF!,$C12,$B12,#REF!,#REF!,#REF!)</f>
        <v>#NAME?</v>
      </c>
      <c r="I12" s="123" t="e">
        <f ca="1">_xll.DBGET(#REF!,#REF!,#REF!,#REF!,#REF!,#REF!,$C12,$B12,#REF!,#REF!,#REF!)</f>
        <v>#NAME?</v>
      </c>
      <c r="J12" s="127" t="e">
        <f ca="1">_xll.DBGET(#REF!,#REF!,#REF!,#REF!,#REF!,#REF!,$C12,$B12,#REF!,#REF!,#REF!)</f>
        <v>#NAME?</v>
      </c>
      <c r="K12" s="123" t="e">
        <f ca="1">_xll.DBGET(#REF!,#REF!,#REF!,#REF!,#REF!,#REF!,$C12,$B12,#REF!,#REF!,#REF!)</f>
        <v>#NAME?</v>
      </c>
      <c r="L12" s="127" t="e">
        <f ca="1">_xll.DBGET(#REF!,#REF!,#REF!,#REF!,#REF!,#REF!,$C12,$B12,#REF!,#REF!,#REF!)</f>
        <v>#NAME?</v>
      </c>
      <c r="M12" s="123" t="e">
        <f ca="1">_xll.DBGET(#REF!,#REF!,#REF!,#REF!,#REF!,#REF!,$C12,$B12,#REF!,#REF!,#REF!)</f>
        <v>#NAME?</v>
      </c>
      <c r="N12" s="127" t="e">
        <f ca="1">_xll.DBGET(#REF!,#REF!,#REF!,#REF!,#REF!,#REF!,$C12,$B12,#REF!,#REF!,#REF!)</f>
        <v>#NAME?</v>
      </c>
      <c r="O12" s="123">
        <f ca="1">IFERROR((_xll.DBGET(#REF!,#REF!,#REF!,#REF!,#REF!,#REF!,$C12,$B12,#REF!,#REF!,#REF!))/N12,0)</f>
        <v>0</v>
      </c>
      <c r="P12" s="127" t="e">
        <f ca="1">_xll.DBGET(#REF!,#REF!,#REF!,#REF!,#REF!,#REF!,$C12,$B12,#REF!,#REF!,#REF!)</f>
        <v>#NAME?</v>
      </c>
      <c r="Q12" s="123">
        <f ca="1">IFERROR((_xll.DBGET(#REF!,#REF!,#REF!,#REF!,#REF!,#REF!,$C12,$B12,#REF!,#REF!,#REF!))/P12,0)</f>
        <v>0</v>
      </c>
      <c r="R12" s="127" t="e">
        <f ca="1">_xll.DBGET(#REF!,#REF!,#REF!,#REF!,#REF!,#REF!,$C12,$B12,#REF!,#REF!,#REF!)</f>
        <v>#NAME?</v>
      </c>
      <c r="S12" s="123">
        <f ca="1">IFERROR((_xll.DBGET(#REF!,#REF!,#REF!,#REF!,#REF!,#REF!,$C12,$B12,#REF!,#REF!,#REF!))/R12,0)</f>
        <v>0</v>
      </c>
      <c r="T12" s="127" t="e">
        <f ca="1">_xll.DBGET(#REF!,#REF!,#REF!,#REF!,#REF!,#REF!,$C12,$B12,#REF!,#REF!,#REF!)</f>
        <v>#NAME?</v>
      </c>
      <c r="U12" s="123" t="e">
        <f ca="1">_xll.DBGET(#REF!,#REF!,#REF!,#REF!,#REF!,#REF!,$C12,$B12,#REF!,#REF!,#REF!)</f>
        <v>#NAME?</v>
      </c>
    </row>
    <row r="13" spans="1:30" x14ac:dyDescent="0.35">
      <c r="A13" s="56"/>
      <c r="B13" s="57" t="s">
        <v>11</v>
      </c>
      <c r="C13" s="61" t="s">
        <v>9</v>
      </c>
      <c r="D13" s="127" t="e">
        <f ca="1">_xll.DBGET(#REF!,#REF!,#REF!,#REF!,#REF!,#REF!,$C13,$B13,#REF!,#REF!,#REF!)</f>
        <v>#NAME?</v>
      </c>
      <c r="E13" s="123" t="e">
        <f ca="1">_xll.DBGET(#REF!,#REF!,#REF!,#REF!,#REF!,#REF!,$C13,$B13,#REF!,#REF!,#REF!)</f>
        <v>#NAME?</v>
      </c>
      <c r="F13" s="127" t="e">
        <f ca="1">_xll.DBGET(#REF!,#REF!,#REF!,#REF!,#REF!,#REF!,$C13,$B13,#REF!,#REF!,#REF!)</f>
        <v>#NAME?</v>
      </c>
      <c r="G13" s="123" t="e">
        <f ca="1">_xll.DBGET(#REF!,#REF!,#REF!,#REF!,#REF!,#REF!,$C13,$B13,#REF!,#REF!,#REF!)</f>
        <v>#NAME?</v>
      </c>
      <c r="H13" s="127" t="e">
        <f ca="1">_xll.DBGET(#REF!,#REF!,#REF!,#REF!,#REF!,#REF!,$C13,$B13,#REF!,#REF!,#REF!)</f>
        <v>#NAME?</v>
      </c>
      <c r="I13" s="123" t="e">
        <f ca="1">_xll.DBGET(#REF!,#REF!,#REF!,#REF!,#REF!,#REF!,$C13,$B13,#REF!,#REF!,#REF!)</f>
        <v>#NAME?</v>
      </c>
      <c r="J13" s="127" t="e">
        <f ca="1">_xll.DBGET(#REF!,#REF!,#REF!,#REF!,#REF!,#REF!,$C13,$B13,#REF!,#REF!,#REF!)</f>
        <v>#NAME?</v>
      </c>
      <c r="K13" s="123" t="e">
        <f ca="1">_xll.DBGET(#REF!,#REF!,#REF!,#REF!,#REF!,#REF!,$C13,$B13,#REF!,#REF!,#REF!)</f>
        <v>#NAME?</v>
      </c>
      <c r="L13" s="127" t="e">
        <f ca="1">_xll.DBGET(#REF!,#REF!,#REF!,#REF!,#REF!,#REF!,$C13,$B13,#REF!,#REF!,#REF!)</f>
        <v>#NAME?</v>
      </c>
      <c r="M13" s="123" t="e">
        <f ca="1">_xll.DBGET(#REF!,#REF!,#REF!,#REF!,#REF!,#REF!,$C13,$B13,#REF!,#REF!,#REF!)</f>
        <v>#NAME?</v>
      </c>
      <c r="N13" s="127" t="e">
        <f ca="1">_xll.DBGET(#REF!,#REF!,#REF!,#REF!,#REF!,#REF!,$C13,$B13,#REF!,#REF!,#REF!)</f>
        <v>#NAME?</v>
      </c>
      <c r="O13" s="123">
        <f ca="1">IFERROR((_xll.DBGET(#REF!,#REF!,#REF!,#REF!,#REF!,#REF!,$C13,$B13,#REF!,#REF!,#REF!))/N13,0)</f>
        <v>0</v>
      </c>
      <c r="P13" s="127" t="e">
        <f ca="1">_xll.DBGET(#REF!,#REF!,#REF!,#REF!,#REF!,#REF!,$C13,$B13,#REF!,#REF!,#REF!)</f>
        <v>#NAME?</v>
      </c>
      <c r="Q13" s="123">
        <f ca="1">IFERROR((_xll.DBGET(#REF!,#REF!,#REF!,#REF!,#REF!,#REF!,$C13,$B13,#REF!,#REF!,#REF!))/P13,0)</f>
        <v>0</v>
      </c>
      <c r="R13" s="127" t="e">
        <f ca="1">_xll.DBGET(#REF!,#REF!,#REF!,#REF!,#REF!,#REF!,$C13,$B13,#REF!,#REF!,#REF!)</f>
        <v>#NAME?</v>
      </c>
      <c r="S13" s="123">
        <f ca="1">IFERROR((_xll.DBGET(#REF!,#REF!,#REF!,#REF!,#REF!,#REF!,$C13,$B13,#REF!,#REF!,#REF!))/R13,0)</f>
        <v>0</v>
      </c>
      <c r="T13" s="127" t="e">
        <f ca="1">_xll.DBGET(#REF!,#REF!,#REF!,#REF!,#REF!,#REF!,$C13,$B13,#REF!,#REF!,#REF!)</f>
        <v>#NAME?</v>
      </c>
      <c r="U13" s="123" t="e">
        <f ca="1">_xll.DBGET(#REF!,#REF!,#REF!,#REF!,#REF!,#REF!,$C13,$B13,#REF!,#REF!,#REF!)</f>
        <v>#NAME?</v>
      </c>
    </row>
    <row r="14" spans="1:30" x14ac:dyDescent="0.35">
      <c r="A14" s="15" t="s">
        <v>4</v>
      </c>
      <c r="B14" s="16" t="s">
        <v>12</v>
      </c>
      <c r="C14" s="19" t="s">
        <v>7</v>
      </c>
      <c r="D14" s="126" t="e">
        <f ca="1">_xll.DBGET(#REF!,#REF!,#REF!,#REF!,#REF!,#REF!,$C14,$B14,#REF!,#REF!,#REF!)</f>
        <v>#NAME?</v>
      </c>
      <c r="E14" s="125" t="e">
        <f ca="1">_xll.DBGET(#REF!,#REF!,#REF!,#REF!,#REF!,#REF!,$C14,$B14,#REF!,#REF!,#REF!)</f>
        <v>#NAME?</v>
      </c>
      <c r="F14" s="126" t="e">
        <f ca="1">_xll.DBGET(#REF!,#REF!,#REF!,#REF!,#REF!,#REF!,$C14,$B14,#REF!,#REF!,#REF!)</f>
        <v>#NAME?</v>
      </c>
      <c r="G14" s="125" t="e">
        <f ca="1">_xll.DBGET(#REF!,#REF!,#REF!,#REF!,#REF!,#REF!,$C14,$B14,#REF!,#REF!,#REF!)</f>
        <v>#NAME?</v>
      </c>
      <c r="H14" s="126" t="e">
        <f ca="1">_xll.DBGET(#REF!,#REF!,#REF!,#REF!,#REF!,#REF!,$C14,$B14,#REF!,#REF!,#REF!)</f>
        <v>#NAME?</v>
      </c>
      <c r="I14" s="125" t="e">
        <f ca="1">_xll.DBGET(#REF!,#REF!,#REF!,#REF!,#REF!,#REF!,$C14,$B14,#REF!,#REF!,#REF!)</f>
        <v>#NAME?</v>
      </c>
      <c r="J14" s="126" t="e">
        <f ca="1">_xll.DBGET(#REF!,#REF!,#REF!,#REF!,#REF!,#REF!,$C14,$B14,#REF!,#REF!,#REF!)</f>
        <v>#NAME?</v>
      </c>
      <c r="K14" s="125" t="e">
        <f ca="1">_xll.DBGET(#REF!,#REF!,#REF!,#REF!,#REF!,#REF!,$C14,$B14,#REF!,#REF!,#REF!)</f>
        <v>#NAME?</v>
      </c>
      <c r="L14" s="126" t="e">
        <f ca="1">_xll.DBGET(#REF!,#REF!,#REF!,#REF!,#REF!,#REF!,$C14,$B14,#REF!,#REF!,#REF!)</f>
        <v>#NAME?</v>
      </c>
      <c r="M14" s="125" t="e">
        <f ca="1">_xll.DBGET(#REF!,#REF!,#REF!,#REF!,#REF!,#REF!,$C14,$B14,#REF!,#REF!,#REF!)</f>
        <v>#NAME?</v>
      </c>
      <c r="N14" s="126" t="e">
        <f ca="1">_xll.DBGET(#REF!,#REF!,#REF!,#REF!,#REF!,#REF!,$C14,$B14,#REF!,#REF!,#REF!)</f>
        <v>#NAME?</v>
      </c>
      <c r="O14" s="125">
        <f ca="1">IFERROR((_xll.DBGET(#REF!,#REF!,#REF!,#REF!,#REF!,#REF!,$C14,$B14,#REF!,#REF!,#REF!))/N14,0)</f>
        <v>0</v>
      </c>
      <c r="P14" s="126" t="e">
        <f ca="1">_xll.DBGET(#REF!,#REF!,#REF!,#REF!,#REF!,#REF!,$C14,$B14,#REF!,#REF!,#REF!)</f>
        <v>#NAME?</v>
      </c>
      <c r="Q14" s="125">
        <f ca="1">IFERROR((_xll.DBGET(#REF!,#REF!,#REF!,#REF!,#REF!,#REF!,$C14,$B14,#REF!,#REF!,#REF!))/P14,0)</f>
        <v>0</v>
      </c>
      <c r="R14" s="126" t="e">
        <f ca="1">_xll.DBGET(#REF!,#REF!,#REF!,#REF!,#REF!,#REF!,$C14,$B14,#REF!,#REF!,#REF!)</f>
        <v>#NAME?</v>
      </c>
      <c r="S14" s="125">
        <f ca="1">IFERROR((_xll.DBGET(#REF!,#REF!,#REF!,#REF!,#REF!,#REF!,$C14,$B14,#REF!,#REF!,#REF!))/R14,0)</f>
        <v>0</v>
      </c>
      <c r="T14" s="126" t="e">
        <f ca="1">_xll.DBGET(#REF!,#REF!,#REF!,#REF!,#REF!,#REF!,$C14,$B14,#REF!,#REF!,#REF!)</f>
        <v>#NAME?</v>
      </c>
      <c r="U14" s="125" t="e">
        <f ca="1">_xll.DBGET(#REF!,#REF!,#REF!,#REF!,#REF!,#REF!,$C14,$B14,#REF!,#REF!,#REF!)</f>
        <v>#NAME?</v>
      </c>
    </row>
    <row r="15" spans="1:30" x14ac:dyDescent="0.35">
      <c r="A15" s="56"/>
      <c r="B15" s="57" t="s">
        <v>12</v>
      </c>
      <c r="C15" s="61" t="s">
        <v>8</v>
      </c>
      <c r="D15" s="127" t="e">
        <f ca="1">_xll.DBGET(#REF!,#REF!,#REF!,#REF!,#REF!,#REF!,$C15,$B15,#REF!,#REF!,#REF!)</f>
        <v>#NAME?</v>
      </c>
      <c r="E15" s="123" t="e">
        <f ca="1">_xll.DBGET(#REF!,#REF!,#REF!,#REF!,#REF!,#REF!,$C15,$B15,#REF!,#REF!,#REF!)</f>
        <v>#NAME?</v>
      </c>
      <c r="F15" s="127" t="e">
        <f ca="1">_xll.DBGET(#REF!,#REF!,#REF!,#REF!,#REF!,#REF!,$C15,$B15,#REF!,#REF!,#REF!)</f>
        <v>#NAME?</v>
      </c>
      <c r="G15" s="123" t="e">
        <f ca="1">_xll.DBGET(#REF!,#REF!,#REF!,#REF!,#REF!,#REF!,$C15,$B15,#REF!,#REF!,#REF!)</f>
        <v>#NAME?</v>
      </c>
      <c r="H15" s="127" t="e">
        <f ca="1">_xll.DBGET(#REF!,#REF!,#REF!,#REF!,#REF!,#REF!,$C15,$B15,#REF!,#REF!,#REF!)</f>
        <v>#NAME?</v>
      </c>
      <c r="I15" s="123" t="e">
        <f ca="1">_xll.DBGET(#REF!,#REF!,#REF!,#REF!,#REF!,#REF!,$C15,$B15,#REF!,#REF!,#REF!)</f>
        <v>#NAME?</v>
      </c>
      <c r="J15" s="127" t="e">
        <f ca="1">_xll.DBGET(#REF!,#REF!,#REF!,#REF!,#REF!,#REF!,$C15,$B15,#REF!,#REF!,#REF!)</f>
        <v>#NAME?</v>
      </c>
      <c r="K15" s="123" t="e">
        <f ca="1">_xll.DBGET(#REF!,#REF!,#REF!,#REF!,#REF!,#REF!,$C15,$B15,#REF!,#REF!,#REF!)</f>
        <v>#NAME?</v>
      </c>
      <c r="L15" s="127" t="e">
        <f ca="1">_xll.DBGET(#REF!,#REF!,#REF!,#REF!,#REF!,#REF!,$C15,$B15,#REF!,#REF!,#REF!)</f>
        <v>#NAME?</v>
      </c>
      <c r="M15" s="123" t="e">
        <f ca="1">_xll.DBGET(#REF!,#REF!,#REF!,#REF!,#REF!,#REF!,$C15,$B15,#REF!,#REF!,#REF!)</f>
        <v>#NAME?</v>
      </c>
      <c r="N15" s="127" t="e">
        <f ca="1">_xll.DBGET(#REF!,#REF!,#REF!,#REF!,#REF!,#REF!,$C15,$B15,#REF!,#REF!,#REF!)</f>
        <v>#NAME?</v>
      </c>
      <c r="O15" s="123">
        <f ca="1">IFERROR((_xll.DBGET(#REF!,#REF!,#REF!,#REF!,#REF!,#REF!,$C15,$B15,#REF!,#REF!,#REF!))/N15,0)</f>
        <v>0</v>
      </c>
      <c r="P15" s="127" t="e">
        <f ca="1">_xll.DBGET(#REF!,#REF!,#REF!,#REF!,#REF!,#REF!,$C15,$B15,#REF!,#REF!,#REF!)</f>
        <v>#NAME?</v>
      </c>
      <c r="Q15" s="123">
        <f ca="1">IFERROR((_xll.DBGET(#REF!,#REF!,#REF!,#REF!,#REF!,#REF!,$C15,$B15,#REF!,#REF!,#REF!))/P15,0)</f>
        <v>0</v>
      </c>
      <c r="R15" s="127" t="e">
        <f ca="1">_xll.DBGET(#REF!,#REF!,#REF!,#REF!,#REF!,#REF!,$C15,$B15,#REF!,#REF!,#REF!)</f>
        <v>#NAME?</v>
      </c>
      <c r="S15" s="123">
        <f ca="1">IFERROR((_xll.DBGET(#REF!,#REF!,#REF!,#REF!,#REF!,#REF!,$C15,$B15,#REF!,#REF!,#REF!))/R15,0)</f>
        <v>0</v>
      </c>
      <c r="T15" s="127" t="e">
        <f ca="1">_xll.DBGET(#REF!,#REF!,#REF!,#REF!,#REF!,#REF!,$C15,$B15,#REF!,#REF!,#REF!)</f>
        <v>#NAME?</v>
      </c>
      <c r="U15" s="123" t="e">
        <f ca="1">_xll.DBGET(#REF!,#REF!,#REF!,#REF!,#REF!,#REF!,$C15,$B15,#REF!,#REF!,#REF!)</f>
        <v>#NAME?</v>
      </c>
    </row>
    <row r="16" spans="1:30" x14ac:dyDescent="0.35">
      <c r="A16" s="56"/>
      <c r="B16" s="57" t="s">
        <v>12</v>
      </c>
      <c r="C16" s="61" t="s">
        <v>9</v>
      </c>
      <c r="D16" s="127" t="e">
        <f ca="1">_xll.DBGET(#REF!,#REF!,#REF!,#REF!,#REF!,#REF!,$C16,$B16,#REF!,#REF!,#REF!)</f>
        <v>#NAME?</v>
      </c>
      <c r="E16" s="123" t="e">
        <f ca="1">_xll.DBGET(#REF!,#REF!,#REF!,#REF!,#REF!,#REF!,$C16,$B16,#REF!,#REF!,#REF!)</f>
        <v>#NAME?</v>
      </c>
      <c r="F16" s="127" t="e">
        <f ca="1">_xll.DBGET(#REF!,#REF!,#REF!,#REF!,#REF!,#REF!,$C16,$B16,#REF!,#REF!,#REF!)</f>
        <v>#NAME?</v>
      </c>
      <c r="G16" s="123" t="e">
        <f ca="1">_xll.DBGET(#REF!,#REF!,#REF!,#REF!,#REF!,#REF!,$C16,$B16,#REF!,#REF!,#REF!)</f>
        <v>#NAME?</v>
      </c>
      <c r="H16" s="127" t="e">
        <f ca="1">_xll.DBGET(#REF!,#REF!,#REF!,#REF!,#REF!,#REF!,$C16,$B16,#REF!,#REF!,#REF!)</f>
        <v>#NAME?</v>
      </c>
      <c r="I16" s="123" t="e">
        <f ca="1">_xll.DBGET(#REF!,#REF!,#REF!,#REF!,#REF!,#REF!,$C16,$B16,#REF!,#REF!,#REF!)</f>
        <v>#NAME?</v>
      </c>
      <c r="J16" s="127" t="e">
        <f ca="1">_xll.DBGET(#REF!,#REF!,#REF!,#REF!,#REF!,#REF!,$C16,$B16,#REF!,#REF!,#REF!)</f>
        <v>#NAME?</v>
      </c>
      <c r="K16" s="123" t="e">
        <f ca="1">_xll.DBGET(#REF!,#REF!,#REF!,#REF!,#REF!,#REF!,$C16,$B16,#REF!,#REF!,#REF!)</f>
        <v>#NAME?</v>
      </c>
      <c r="L16" s="127" t="e">
        <f ca="1">_xll.DBGET(#REF!,#REF!,#REF!,#REF!,#REF!,#REF!,$C16,$B16,#REF!,#REF!,#REF!)</f>
        <v>#NAME?</v>
      </c>
      <c r="M16" s="123" t="e">
        <f ca="1">_xll.DBGET(#REF!,#REF!,#REF!,#REF!,#REF!,#REF!,$C16,$B16,#REF!,#REF!,#REF!)</f>
        <v>#NAME?</v>
      </c>
      <c r="N16" s="127" t="e">
        <f ca="1">_xll.DBGET(#REF!,#REF!,#REF!,#REF!,#REF!,#REF!,$C16,$B16,#REF!,#REF!,#REF!)</f>
        <v>#NAME?</v>
      </c>
      <c r="O16" s="123">
        <f ca="1">IFERROR((_xll.DBGET(#REF!,#REF!,#REF!,#REF!,#REF!,#REF!,$C16,$B16,#REF!,#REF!,#REF!))/N16,0)</f>
        <v>0</v>
      </c>
      <c r="P16" s="127" t="e">
        <f ca="1">_xll.DBGET(#REF!,#REF!,#REF!,#REF!,#REF!,#REF!,$C16,$B16,#REF!,#REF!,#REF!)</f>
        <v>#NAME?</v>
      </c>
      <c r="Q16" s="123">
        <f ca="1">IFERROR((_xll.DBGET(#REF!,#REF!,#REF!,#REF!,#REF!,#REF!,$C16,$B16,#REF!,#REF!,#REF!))/P16,0)</f>
        <v>0</v>
      </c>
      <c r="R16" s="127" t="e">
        <f ca="1">_xll.DBGET(#REF!,#REF!,#REF!,#REF!,#REF!,#REF!,$C16,$B16,#REF!,#REF!,#REF!)</f>
        <v>#NAME?</v>
      </c>
      <c r="S16" s="123">
        <f ca="1">IFERROR((_xll.DBGET(#REF!,#REF!,#REF!,#REF!,#REF!,#REF!,$C16,$B16,#REF!,#REF!,#REF!))/R16,0)</f>
        <v>0</v>
      </c>
      <c r="T16" s="127" t="e">
        <f ca="1">_xll.DBGET(#REF!,#REF!,#REF!,#REF!,#REF!,#REF!,$C16,$B16,#REF!,#REF!,#REF!)</f>
        <v>#NAME?</v>
      </c>
      <c r="U16" s="123" t="e">
        <f ca="1">_xll.DBGET(#REF!,#REF!,#REF!,#REF!,#REF!,#REF!,$C16,$B16,#REF!,#REF!,#REF!)</f>
        <v>#NAME?</v>
      </c>
    </row>
    <row r="17" spans="1:21" x14ac:dyDescent="0.35">
      <c r="A17" s="15" t="s">
        <v>5</v>
      </c>
      <c r="B17" s="16" t="s">
        <v>13</v>
      </c>
      <c r="C17" s="19" t="s">
        <v>7</v>
      </c>
      <c r="D17" s="126" t="e">
        <f ca="1">_xll.DBGET(#REF!,#REF!,#REF!,#REF!,#REF!,#REF!,$C17,$B17,#REF!,#REF!,#REF!)</f>
        <v>#NAME?</v>
      </c>
      <c r="E17" s="125" t="e">
        <f ca="1">_xll.DBGET(#REF!,#REF!,#REF!,#REF!,#REF!,#REF!,$C17,$B17,#REF!,#REF!,#REF!)</f>
        <v>#NAME?</v>
      </c>
      <c r="F17" s="126" t="e">
        <f ca="1">_xll.DBGET(#REF!,#REF!,#REF!,#REF!,#REF!,#REF!,$C17,$B17,#REF!,#REF!,#REF!)</f>
        <v>#NAME?</v>
      </c>
      <c r="G17" s="125" t="e">
        <f ca="1">_xll.DBGET(#REF!,#REF!,#REF!,#REF!,#REF!,#REF!,$C17,$B17,#REF!,#REF!,#REF!)</f>
        <v>#NAME?</v>
      </c>
      <c r="H17" s="126" t="e">
        <f ca="1">_xll.DBGET(#REF!,#REF!,#REF!,#REF!,#REF!,#REF!,$C17,$B17,#REF!,#REF!,#REF!)</f>
        <v>#NAME?</v>
      </c>
      <c r="I17" s="125" t="e">
        <f ca="1">_xll.DBGET(#REF!,#REF!,#REF!,#REF!,#REF!,#REF!,$C17,$B17,#REF!,#REF!,#REF!)</f>
        <v>#NAME?</v>
      </c>
      <c r="J17" s="126" t="e">
        <f ca="1">_xll.DBGET(#REF!,#REF!,#REF!,#REF!,#REF!,#REF!,$C17,$B17,#REF!,#REF!,#REF!)</f>
        <v>#NAME?</v>
      </c>
      <c r="K17" s="125" t="e">
        <f ca="1">_xll.DBGET(#REF!,#REF!,#REF!,#REF!,#REF!,#REF!,$C17,$B17,#REF!,#REF!,#REF!)</f>
        <v>#NAME?</v>
      </c>
      <c r="L17" s="126" t="e">
        <f ca="1">_xll.DBGET(#REF!,#REF!,#REF!,#REF!,#REF!,#REF!,$C17,$B17,#REF!,#REF!,#REF!)</f>
        <v>#NAME?</v>
      </c>
      <c r="M17" s="125" t="e">
        <f ca="1">_xll.DBGET(#REF!,#REF!,#REF!,#REF!,#REF!,#REF!,$C17,$B17,#REF!,#REF!,#REF!)</f>
        <v>#NAME?</v>
      </c>
      <c r="N17" s="126" t="e">
        <f ca="1">_xll.DBGET(#REF!,#REF!,#REF!,#REF!,#REF!,#REF!,$C17,$B17,#REF!,#REF!,#REF!)</f>
        <v>#NAME?</v>
      </c>
      <c r="O17" s="125">
        <f ca="1">IFERROR((_xll.DBGET(#REF!,#REF!,#REF!,#REF!,#REF!,#REF!,$C17,$B17,#REF!,#REF!,#REF!))/N17,0)</f>
        <v>0</v>
      </c>
      <c r="P17" s="126" t="e">
        <f ca="1">_xll.DBGET(#REF!,#REF!,#REF!,#REF!,#REF!,#REF!,$C17,$B17,#REF!,#REF!,#REF!)</f>
        <v>#NAME?</v>
      </c>
      <c r="Q17" s="125">
        <f ca="1">IFERROR((_xll.DBGET(#REF!,#REF!,#REF!,#REF!,#REF!,#REF!,$C17,$B17,#REF!,#REF!,#REF!))/P17,0)</f>
        <v>0</v>
      </c>
      <c r="R17" s="126" t="e">
        <f ca="1">_xll.DBGET(#REF!,#REF!,#REF!,#REF!,#REF!,#REF!,$C17,$B17,#REF!,#REF!,#REF!)</f>
        <v>#NAME?</v>
      </c>
      <c r="S17" s="125">
        <f ca="1">IFERROR((_xll.DBGET(#REF!,#REF!,#REF!,#REF!,#REF!,#REF!,$C17,$B17,#REF!,#REF!,#REF!))/R17,0)</f>
        <v>0</v>
      </c>
      <c r="T17" s="126" t="e">
        <f ca="1">_xll.DBGET(#REF!,#REF!,#REF!,#REF!,#REF!,#REF!,$C17,$B17,#REF!,#REF!,#REF!)</f>
        <v>#NAME?</v>
      </c>
      <c r="U17" s="125" t="e">
        <f ca="1">_xll.DBGET(#REF!,#REF!,#REF!,#REF!,#REF!,#REF!,$C17,$B17,#REF!,#REF!,#REF!)</f>
        <v>#NAME?</v>
      </c>
    </row>
    <row r="18" spans="1:21" x14ac:dyDescent="0.35">
      <c r="A18" s="56"/>
      <c r="B18" s="57" t="s">
        <v>13</v>
      </c>
      <c r="C18" s="61" t="s">
        <v>8</v>
      </c>
      <c r="D18" s="127" t="e">
        <f ca="1">_xll.DBGET(#REF!,#REF!,#REF!,#REF!,#REF!,#REF!,$C18,$B18,#REF!,#REF!,#REF!)</f>
        <v>#NAME?</v>
      </c>
      <c r="E18" s="123" t="e">
        <f ca="1">_xll.DBGET(#REF!,#REF!,#REF!,#REF!,#REF!,#REF!,$C18,$B18,#REF!,#REF!,#REF!)</f>
        <v>#NAME?</v>
      </c>
      <c r="F18" s="127" t="e">
        <f ca="1">_xll.DBGET(#REF!,#REF!,#REF!,#REF!,#REF!,#REF!,$C18,$B18,#REF!,#REF!,#REF!)</f>
        <v>#NAME?</v>
      </c>
      <c r="G18" s="123" t="e">
        <f ca="1">_xll.DBGET(#REF!,#REF!,#REF!,#REF!,#REF!,#REF!,$C18,$B18,#REF!,#REF!,#REF!)</f>
        <v>#NAME?</v>
      </c>
      <c r="H18" s="127" t="e">
        <f ca="1">_xll.DBGET(#REF!,#REF!,#REF!,#REF!,#REF!,#REF!,$C18,$B18,#REF!,#REF!,#REF!)</f>
        <v>#NAME?</v>
      </c>
      <c r="I18" s="123" t="e">
        <f ca="1">_xll.DBGET(#REF!,#REF!,#REF!,#REF!,#REF!,#REF!,$C18,$B18,#REF!,#REF!,#REF!)</f>
        <v>#NAME?</v>
      </c>
      <c r="J18" s="127" t="e">
        <f ca="1">_xll.DBGET(#REF!,#REF!,#REF!,#REF!,#REF!,#REF!,$C18,$B18,#REF!,#REF!,#REF!)</f>
        <v>#NAME?</v>
      </c>
      <c r="K18" s="123" t="e">
        <f ca="1">_xll.DBGET(#REF!,#REF!,#REF!,#REF!,#REF!,#REF!,$C18,$B18,#REF!,#REF!,#REF!)</f>
        <v>#NAME?</v>
      </c>
      <c r="L18" s="127" t="e">
        <f ca="1">_xll.DBGET(#REF!,#REF!,#REF!,#REF!,#REF!,#REF!,$C18,$B18,#REF!,#REF!,#REF!)</f>
        <v>#NAME?</v>
      </c>
      <c r="M18" s="123" t="e">
        <f ca="1">_xll.DBGET(#REF!,#REF!,#REF!,#REF!,#REF!,#REF!,$C18,$B18,#REF!,#REF!,#REF!)</f>
        <v>#NAME?</v>
      </c>
      <c r="N18" s="127" t="e">
        <f ca="1">_xll.DBGET(#REF!,#REF!,#REF!,#REF!,#REF!,#REF!,$C18,$B18,#REF!,#REF!,#REF!)</f>
        <v>#NAME?</v>
      </c>
      <c r="O18" s="123">
        <f ca="1">IFERROR((_xll.DBGET(#REF!,#REF!,#REF!,#REF!,#REF!,#REF!,$C18,$B18,#REF!,#REF!,#REF!))/N18,0)</f>
        <v>0</v>
      </c>
      <c r="P18" s="127" t="e">
        <f ca="1">_xll.DBGET(#REF!,#REF!,#REF!,#REF!,#REF!,#REF!,$C18,$B18,#REF!,#REF!,#REF!)</f>
        <v>#NAME?</v>
      </c>
      <c r="Q18" s="123">
        <f ca="1">IFERROR((_xll.DBGET(#REF!,#REF!,#REF!,#REF!,#REF!,#REF!,$C18,$B18,#REF!,#REF!,#REF!))/P18,0)</f>
        <v>0</v>
      </c>
      <c r="R18" s="127" t="e">
        <f ca="1">_xll.DBGET(#REF!,#REF!,#REF!,#REF!,#REF!,#REF!,$C18,$B18,#REF!,#REF!,#REF!)</f>
        <v>#NAME?</v>
      </c>
      <c r="S18" s="123">
        <f ca="1">IFERROR((_xll.DBGET(#REF!,#REF!,#REF!,#REF!,#REF!,#REF!,$C18,$B18,#REF!,#REF!,#REF!))/R18,0)</f>
        <v>0</v>
      </c>
      <c r="T18" s="127" t="e">
        <f ca="1">_xll.DBGET(#REF!,#REF!,#REF!,#REF!,#REF!,#REF!,$C18,$B18,#REF!,#REF!,#REF!)</f>
        <v>#NAME?</v>
      </c>
      <c r="U18" s="123" t="e">
        <f ca="1">_xll.DBGET(#REF!,#REF!,#REF!,#REF!,#REF!,#REF!,$C18,$B18,#REF!,#REF!,#REF!)</f>
        <v>#NAME?</v>
      </c>
    </row>
    <row r="19" spans="1:21" x14ac:dyDescent="0.35">
      <c r="A19" s="56"/>
      <c r="B19" s="57" t="s">
        <v>13</v>
      </c>
      <c r="C19" s="61" t="s">
        <v>9</v>
      </c>
      <c r="D19" s="127" t="e">
        <f ca="1">_xll.DBGET(#REF!,#REF!,#REF!,#REF!,#REF!,#REF!,$C19,$B19,#REF!,#REF!,#REF!)</f>
        <v>#NAME?</v>
      </c>
      <c r="E19" s="123" t="e">
        <f ca="1">_xll.DBGET(#REF!,#REF!,#REF!,#REF!,#REF!,#REF!,$C19,$B19,#REF!,#REF!,#REF!)</f>
        <v>#NAME?</v>
      </c>
      <c r="F19" s="127" t="e">
        <f ca="1">_xll.DBGET(#REF!,#REF!,#REF!,#REF!,#REF!,#REF!,$C19,$B19,#REF!,#REF!,#REF!)</f>
        <v>#NAME?</v>
      </c>
      <c r="G19" s="123" t="e">
        <f ca="1">_xll.DBGET(#REF!,#REF!,#REF!,#REF!,#REF!,#REF!,$C19,$B19,#REF!,#REF!,#REF!)</f>
        <v>#NAME?</v>
      </c>
      <c r="H19" s="127" t="e">
        <f ca="1">_xll.DBGET(#REF!,#REF!,#REF!,#REF!,#REF!,#REF!,$C19,$B19,#REF!,#REF!,#REF!)</f>
        <v>#NAME?</v>
      </c>
      <c r="I19" s="123" t="e">
        <f ca="1">_xll.DBGET(#REF!,#REF!,#REF!,#REF!,#REF!,#REF!,$C19,$B19,#REF!,#REF!,#REF!)</f>
        <v>#NAME?</v>
      </c>
      <c r="J19" s="127" t="e">
        <f ca="1">_xll.DBGET(#REF!,#REF!,#REF!,#REF!,#REF!,#REF!,$C19,$B19,#REF!,#REF!,#REF!)</f>
        <v>#NAME?</v>
      </c>
      <c r="K19" s="123" t="e">
        <f ca="1">_xll.DBGET(#REF!,#REF!,#REF!,#REF!,#REF!,#REF!,$C19,$B19,#REF!,#REF!,#REF!)</f>
        <v>#NAME?</v>
      </c>
      <c r="L19" s="127" t="e">
        <f ca="1">_xll.DBGET(#REF!,#REF!,#REF!,#REF!,#REF!,#REF!,$C19,$B19,#REF!,#REF!,#REF!)</f>
        <v>#NAME?</v>
      </c>
      <c r="M19" s="123" t="e">
        <f ca="1">_xll.DBGET(#REF!,#REF!,#REF!,#REF!,#REF!,#REF!,$C19,$B19,#REF!,#REF!,#REF!)</f>
        <v>#NAME?</v>
      </c>
      <c r="N19" s="127" t="e">
        <f ca="1">_xll.DBGET(#REF!,#REF!,#REF!,#REF!,#REF!,#REF!,$C19,$B19,#REF!,#REF!,#REF!)</f>
        <v>#NAME?</v>
      </c>
      <c r="O19" s="123">
        <f ca="1">IFERROR((_xll.DBGET(#REF!,#REF!,#REF!,#REF!,#REF!,#REF!,$C19,$B19,#REF!,#REF!,#REF!))/N19,0)</f>
        <v>0</v>
      </c>
      <c r="P19" s="127" t="e">
        <f ca="1">_xll.DBGET(#REF!,#REF!,#REF!,#REF!,#REF!,#REF!,$C19,$B19,#REF!,#REF!,#REF!)</f>
        <v>#NAME?</v>
      </c>
      <c r="Q19" s="123">
        <f ca="1">IFERROR((_xll.DBGET(#REF!,#REF!,#REF!,#REF!,#REF!,#REF!,$C19,$B19,#REF!,#REF!,#REF!))/P19,0)</f>
        <v>0</v>
      </c>
      <c r="R19" s="127" t="e">
        <f ca="1">_xll.DBGET(#REF!,#REF!,#REF!,#REF!,#REF!,#REF!,$C19,$B19,#REF!,#REF!,#REF!)</f>
        <v>#NAME?</v>
      </c>
      <c r="S19" s="123">
        <f ca="1">IFERROR((_xll.DBGET(#REF!,#REF!,#REF!,#REF!,#REF!,#REF!,$C19,$B19,#REF!,#REF!,#REF!))/R19,0)</f>
        <v>0</v>
      </c>
      <c r="T19" s="127" t="e">
        <f ca="1">_xll.DBGET(#REF!,#REF!,#REF!,#REF!,#REF!,#REF!,$C19,$B19,#REF!,#REF!,#REF!)</f>
        <v>#NAME?</v>
      </c>
      <c r="U19" s="123" t="e">
        <f ca="1">_xll.DBGET(#REF!,#REF!,#REF!,#REF!,#REF!,#REF!,$C19,$B19,#REF!,#REF!,#REF!)</f>
        <v>#NAME?</v>
      </c>
    </row>
    <row r="20" spans="1:21" ht="7.5" customHeight="1" x14ac:dyDescent="0.35"/>
    <row r="21" spans="1:21" ht="18.5" x14ac:dyDescent="0.65">
      <c r="A21" s="172" t="s">
        <v>66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</row>
    <row r="22" spans="1:21" x14ac:dyDescent="0.35">
      <c r="A22" s="9" t="s">
        <v>64</v>
      </c>
      <c r="B22" s="21" t="s">
        <v>65</v>
      </c>
      <c r="C22" s="2" t="s">
        <v>7</v>
      </c>
      <c r="D22" s="68" t="e">
        <f t="shared" ref="D22:U22" ca="1" si="0">SUM(D23,D26,D29,D32,D35)</f>
        <v>#NAME?</v>
      </c>
      <c r="E22" s="23" t="e">
        <f t="shared" ca="1" si="0"/>
        <v>#NAME?</v>
      </c>
      <c r="F22" s="68" t="e">
        <f t="shared" ca="1" si="0"/>
        <v>#NAME?</v>
      </c>
      <c r="G22" s="23" t="e">
        <f t="shared" ca="1" si="0"/>
        <v>#NAME?</v>
      </c>
      <c r="H22" s="68" t="e">
        <f t="shared" ca="1" si="0"/>
        <v>#NAME?</v>
      </c>
      <c r="I22" s="23" t="e">
        <f t="shared" ca="1" si="0"/>
        <v>#NAME?</v>
      </c>
      <c r="J22" s="68" t="e">
        <f t="shared" ca="1" si="0"/>
        <v>#NAME?</v>
      </c>
      <c r="K22" s="23" t="e">
        <f t="shared" ca="1" si="0"/>
        <v>#NAME?</v>
      </c>
      <c r="L22" s="68" t="e">
        <f t="shared" ca="1" si="0"/>
        <v>#NAME?</v>
      </c>
      <c r="M22" s="23" t="e">
        <f t="shared" ca="1" si="0"/>
        <v>#NAME?</v>
      </c>
      <c r="N22" s="68" t="e">
        <f t="shared" ca="1" si="0"/>
        <v>#NAME?</v>
      </c>
      <c r="O22" s="23" t="e">
        <f t="shared" ca="1" si="0"/>
        <v>#NAME?</v>
      </c>
      <c r="P22" s="68" t="e">
        <f t="shared" ca="1" si="0"/>
        <v>#NAME?</v>
      </c>
      <c r="Q22" s="23" t="e">
        <f t="shared" ca="1" si="0"/>
        <v>#NAME?</v>
      </c>
      <c r="R22" s="68" t="e">
        <f t="shared" ca="1" si="0"/>
        <v>#NAME?</v>
      </c>
      <c r="S22" s="23" t="e">
        <f t="shared" ca="1" si="0"/>
        <v>#NAME?</v>
      </c>
      <c r="T22" s="68" t="e">
        <f t="shared" ca="1" si="0"/>
        <v>#NAME?</v>
      </c>
      <c r="U22" s="23" t="e">
        <f t="shared" ca="1" si="0"/>
        <v>#NAME?</v>
      </c>
    </row>
    <row r="23" spans="1:21" x14ac:dyDescent="0.35">
      <c r="A23" s="15" t="s">
        <v>1</v>
      </c>
      <c r="B23" s="16" t="s">
        <v>6</v>
      </c>
      <c r="C23" s="19" t="s">
        <v>7</v>
      </c>
      <c r="D23" s="69" t="e">
        <f t="shared" ref="D23:T37" ca="1" si="1">D5/D$4</f>
        <v>#NAME?</v>
      </c>
      <c r="E23" s="24" t="e">
        <f ca="1">(D5*E5)/(D$4*E$4)</f>
        <v>#NAME?</v>
      </c>
      <c r="F23" s="69" t="e">
        <f t="shared" ca="1" si="1"/>
        <v>#NAME?</v>
      </c>
      <c r="G23" s="24" t="e">
        <f ca="1">(F5*G5)/(F$4*G$4)</f>
        <v>#NAME?</v>
      </c>
      <c r="H23" s="69" t="e">
        <f t="shared" ca="1" si="1"/>
        <v>#NAME?</v>
      </c>
      <c r="I23" s="24" t="e">
        <f ca="1">(H5*I5)/(H$4*I$4)</f>
        <v>#NAME?</v>
      </c>
      <c r="J23" s="69" t="e">
        <f t="shared" ca="1" si="1"/>
        <v>#NAME?</v>
      </c>
      <c r="K23" s="24" t="e">
        <f ca="1">(J5*K5)/(J$4*K$4)</f>
        <v>#NAME?</v>
      </c>
      <c r="L23" s="69" t="e">
        <f t="shared" ca="1" si="1"/>
        <v>#NAME?</v>
      </c>
      <c r="M23" s="24" t="e">
        <f ca="1">(L5*M5)/(L$4*M$4)</f>
        <v>#NAME?</v>
      </c>
      <c r="N23" s="69" t="e">
        <f t="shared" ca="1" si="1"/>
        <v>#NAME?</v>
      </c>
      <c r="O23" s="24" t="e">
        <f ca="1">(N5*O5)/(N$4*O$4)</f>
        <v>#NAME?</v>
      </c>
      <c r="P23" s="69" t="e">
        <f t="shared" ca="1" si="1"/>
        <v>#NAME?</v>
      </c>
      <c r="Q23" s="24" t="e">
        <f ca="1">(P5*Q5)/(P$4*Q$4)</f>
        <v>#NAME?</v>
      </c>
      <c r="R23" s="69" t="e">
        <f t="shared" ca="1" si="1"/>
        <v>#NAME?</v>
      </c>
      <c r="S23" s="24" t="e">
        <f ca="1">(R5*S5)/(R$4*S$4)</f>
        <v>#NAME?</v>
      </c>
      <c r="T23" s="69" t="e">
        <f t="shared" ca="1" si="1"/>
        <v>#NAME?</v>
      </c>
      <c r="U23" s="24" t="e">
        <f ca="1">(T5*U5)/(T$4*U$4)</f>
        <v>#NAME?</v>
      </c>
    </row>
    <row r="24" spans="1:21" x14ac:dyDescent="0.35">
      <c r="A24" s="56"/>
      <c r="B24" s="57" t="s">
        <v>6</v>
      </c>
      <c r="C24" s="61" t="s">
        <v>8</v>
      </c>
      <c r="D24" s="70" t="e">
        <f t="shared" ca="1" si="1"/>
        <v>#NAME?</v>
      </c>
      <c r="E24" s="60" t="e">
        <f t="shared" ref="E24:E37" ca="1" si="2">(D6*E6)/(D$4*E$4)</f>
        <v>#NAME?</v>
      </c>
      <c r="F24" s="70" t="e">
        <f t="shared" ca="1" si="1"/>
        <v>#NAME?</v>
      </c>
      <c r="G24" s="60" t="e">
        <f t="shared" ref="G24:G37" ca="1" si="3">(F6*G6)/(F$4*G$4)</f>
        <v>#NAME?</v>
      </c>
      <c r="H24" s="70" t="e">
        <f t="shared" ca="1" si="1"/>
        <v>#NAME?</v>
      </c>
      <c r="I24" s="60" t="e">
        <f t="shared" ref="I24:I37" ca="1" si="4">(H6*I6)/(H$4*I$4)</f>
        <v>#NAME?</v>
      </c>
      <c r="J24" s="70" t="e">
        <f t="shared" ca="1" si="1"/>
        <v>#NAME?</v>
      </c>
      <c r="K24" s="60" t="e">
        <f t="shared" ref="K24:K37" ca="1" si="5">(J6*K6)/(J$4*K$4)</f>
        <v>#NAME?</v>
      </c>
      <c r="L24" s="70" t="e">
        <f t="shared" ca="1" si="1"/>
        <v>#NAME?</v>
      </c>
      <c r="M24" s="60" t="e">
        <f t="shared" ref="M24:M37" ca="1" si="6">(L6*M6)/(L$4*M$4)</f>
        <v>#NAME?</v>
      </c>
      <c r="N24" s="70" t="e">
        <f t="shared" ca="1" si="1"/>
        <v>#NAME?</v>
      </c>
      <c r="O24" s="60" t="e">
        <f t="shared" ref="O24:O37" ca="1" si="7">(N6*O6)/(N$4*O$4)</f>
        <v>#NAME?</v>
      </c>
      <c r="P24" s="70" t="e">
        <f t="shared" ca="1" si="1"/>
        <v>#NAME?</v>
      </c>
      <c r="Q24" s="60" t="e">
        <f t="shared" ref="Q24:Q37" ca="1" si="8">(P6*Q6)/(P$4*Q$4)</f>
        <v>#NAME?</v>
      </c>
      <c r="R24" s="70" t="e">
        <f t="shared" ca="1" si="1"/>
        <v>#NAME?</v>
      </c>
      <c r="S24" s="60" t="e">
        <f t="shared" ref="S24:S37" ca="1" si="9">(R6*S6)/(R$4*S$4)</f>
        <v>#NAME?</v>
      </c>
      <c r="T24" s="70" t="e">
        <f t="shared" ca="1" si="1"/>
        <v>#NAME?</v>
      </c>
      <c r="U24" s="60" t="e">
        <f t="shared" ref="U24:U37" ca="1" si="10">(T6*U6)/(T$4*U$4)</f>
        <v>#NAME?</v>
      </c>
    </row>
    <row r="25" spans="1:21" x14ac:dyDescent="0.35">
      <c r="A25" s="56"/>
      <c r="B25" s="57" t="s">
        <v>6</v>
      </c>
      <c r="C25" s="61" t="s">
        <v>9</v>
      </c>
      <c r="D25" s="70" t="e">
        <f t="shared" ca="1" si="1"/>
        <v>#NAME?</v>
      </c>
      <c r="E25" s="60" t="e">
        <f t="shared" ca="1" si="2"/>
        <v>#NAME?</v>
      </c>
      <c r="F25" s="70" t="e">
        <f t="shared" ca="1" si="1"/>
        <v>#NAME?</v>
      </c>
      <c r="G25" s="60" t="e">
        <f t="shared" ca="1" si="3"/>
        <v>#NAME?</v>
      </c>
      <c r="H25" s="70" t="e">
        <f t="shared" ca="1" si="1"/>
        <v>#NAME?</v>
      </c>
      <c r="I25" s="60" t="e">
        <f t="shared" ca="1" si="4"/>
        <v>#NAME?</v>
      </c>
      <c r="J25" s="70" t="e">
        <f t="shared" ca="1" si="1"/>
        <v>#NAME?</v>
      </c>
      <c r="K25" s="60" t="e">
        <f t="shared" ca="1" si="5"/>
        <v>#NAME?</v>
      </c>
      <c r="L25" s="70" t="e">
        <f t="shared" ca="1" si="1"/>
        <v>#NAME?</v>
      </c>
      <c r="M25" s="60" t="e">
        <f t="shared" ca="1" si="6"/>
        <v>#NAME?</v>
      </c>
      <c r="N25" s="70" t="e">
        <f t="shared" ca="1" si="1"/>
        <v>#NAME?</v>
      </c>
      <c r="O25" s="60" t="e">
        <f t="shared" ca="1" si="7"/>
        <v>#NAME?</v>
      </c>
      <c r="P25" s="70" t="e">
        <f t="shared" ca="1" si="1"/>
        <v>#NAME?</v>
      </c>
      <c r="Q25" s="60" t="e">
        <f t="shared" ca="1" si="8"/>
        <v>#NAME?</v>
      </c>
      <c r="R25" s="70" t="e">
        <f t="shared" ca="1" si="1"/>
        <v>#NAME?</v>
      </c>
      <c r="S25" s="60" t="e">
        <f t="shared" ca="1" si="9"/>
        <v>#NAME?</v>
      </c>
      <c r="T25" s="70" t="e">
        <f t="shared" ca="1" si="1"/>
        <v>#NAME?</v>
      </c>
      <c r="U25" s="60" t="e">
        <f t="shared" ca="1" si="10"/>
        <v>#NAME?</v>
      </c>
    </row>
    <row r="26" spans="1:21" x14ac:dyDescent="0.35">
      <c r="A26" s="15" t="s">
        <v>2</v>
      </c>
      <c r="B26" s="16" t="s">
        <v>10</v>
      </c>
      <c r="C26" s="19" t="s">
        <v>7</v>
      </c>
      <c r="D26" s="69" t="e">
        <f t="shared" ca="1" si="1"/>
        <v>#NAME?</v>
      </c>
      <c r="E26" s="24" t="e">
        <f t="shared" ca="1" si="2"/>
        <v>#NAME?</v>
      </c>
      <c r="F26" s="69" t="e">
        <f t="shared" ca="1" si="1"/>
        <v>#NAME?</v>
      </c>
      <c r="G26" s="24" t="e">
        <f t="shared" ca="1" si="3"/>
        <v>#NAME?</v>
      </c>
      <c r="H26" s="69" t="e">
        <f t="shared" ca="1" si="1"/>
        <v>#NAME?</v>
      </c>
      <c r="I26" s="24" t="e">
        <f t="shared" ca="1" si="4"/>
        <v>#NAME?</v>
      </c>
      <c r="J26" s="69" t="e">
        <f t="shared" ca="1" si="1"/>
        <v>#NAME?</v>
      </c>
      <c r="K26" s="24" t="e">
        <f t="shared" ca="1" si="5"/>
        <v>#NAME?</v>
      </c>
      <c r="L26" s="69" t="e">
        <f t="shared" ca="1" si="1"/>
        <v>#NAME?</v>
      </c>
      <c r="M26" s="24" t="e">
        <f t="shared" ca="1" si="6"/>
        <v>#NAME?</v>
      </c>
      <c r="N26" s="69" t="e">
        <f t="shared" ca="1" si="1"/>
        <v>#NAME?</v>
      </c>
      <c r="O26" s="24" t="e">
        <f t="shared" ca="1" si="7"/>
        <v>#NAME?</v>
      </c>
      <c r="P26" s="69" t="e">
        <f t="shared" ca="1" si="1"/>
        <v>#NAME?</v>
      </c>
      <c r="Q26" s="24" t="e">
        <f t="shared" ca="1" si="8"/>
        <v>#NAME?</v>
      </c>
      <c r="R26" s="69" t="e">
        <f t="shared" ca="1" si="1"/>
        <v>#NAME?</v>
      </c>
      <c r="S26" s="24" t="e">
        <f t="shared" ca="1" si="9"/>
        <v>#NAME?</v>
      </c>
      <c r="T26" s="69" t="e">
        <f t="shared" ca="1" si="1"/>
        <v>#NAME?</v>
      </c>
      <c r="U26" s="24" t="e">
        <f t="shared" ca="1" si="10"/>
        <v>#NAME?</v>
      </c>
    </row>
    <row r="27" spans="1:21" x14ac:dyDescent="0.35">
      <c r="A27" s="56"/>
      <c r="B27" s="57" t="s">
        <v>10</v>
      </c>
      <c r="C27" s="61" t="s">
        <v>8</v>
      </c>
      <c r="D27" s="70" t="e">
        <f t="shared" ca="1" si="1"/>
        <v>#NAME?</v>
      </c>
      <c r="E27" s="60" t="e">
        <f t="shared" ca="1" si="2"/>
        <v>#NAME?</v>
      </c>
      <c r="F27" s="70" t="e">
        <f t="shared" ca="1" si="1"/>
        <v>#NAME?</v>
      </c>
      <c r="G27" s="60" t="e">
        <f t="shared" ca="1" si="3"/>
        <v>#NAME?</v>
      </c>
      <c r="H27" s="70" t="e">
        <f t="shared" ca="1" si="1"/>
        <v>#NAME?</v>
      </c>
      <c r="I27" s="60" t="e">
        <f t="shared" ca="1" si="4"/>
        <v>#NAME?</v>
      </c>
      <c r="J27" s="70" t="e">
        <f t="shared" ca="1" si="1"/>
        <v>#NAME?</v>
      </c>
      <c r="K27" s="60" t="e">
        <f t="shared" ca="1" si="5"/>
        <v>#NAME?</v>
      </c>
      <c r="L27" s="70" t="e">
        <f t="shared" ca="1" si="1"/>
        <v>#NAME?</v>
      </c>
      <c r="M27" s="60" t="e">
        <f t="shared" ca="1" si="6"/>
        <v>#NAME?</v>
      </c>
      <c r="N27" s="70" t="e">
        <f t="shared" ca="1" si="1"/>
        <v>#NAME?</v>
      </c>
      <c r="O27" s="60" t="e">
        <f t="shared" ca="1" si="7"/>
        <v>#NAME?</v>
      </c>
      <c r="P27" s="70" t="e">
        <f t="shared" ca="1" si="1"/>
        <v>#NAME?</v>
      </c>
      <c r="Q27" s="60" t="e">
        <f t="shared" ca="1" si="8"/>
        <v>#NAME?</v>
      </c>
      <c r="R27" s="70" t="e">
        <f t="shared" ca="1" si="1"/>
        <v>#NAME?</v>
      </c>
      <c r="S27" s="60" t="e">
        <f t="shared" ca="1" si="9"/>
        <v>#NAME?</v>
      </c>
      <c r="T27" s="70" t="e">
        <f t="shared" ca="1" si="1"/>
        <v>#NAME?</v>
      </c>
      <c r="U27" s="60" t="e">
        <f t="shared" ca="1" si="10"/>
        <v>#NAME?</v>
      </c>
    </row>
    <row r="28" spans="1:21" x14ac:dyDescent="0.35">
      <c r="A28" s="56"/>
      <c r="B28" s="57" t="s">
        <v>10</v>
      </c>
      <c r="C28" s="61" t="s">
        <v>9</v>
      </c>
      <c r="D28" s="70" t="e">
        <f t="shared" ca="1" si="1"/>
        <v>#NAME?</v>
      </c>
      <c r="E28" s="60" t="e">
        <f t="shared" ca="1" si="2"/>
        <v>#NAME?</v>
      </c>
      <c r="F28" s="70" t="e">
        <f t="shared" ca="1" si="1"/>
        <v>#NAME?</v>
      </c>
      <c r="G28" s="60" t="e">
        <f t="shared" ca="1" si="3"/>
        <v>#NAME?</v>
      </c>
      <c r="H28" s="70" t="e">
        <f t="shared" ca="1" si="1"/>
        <v>#NAME?</v>
      </c>
      <c r="I28" s="60" t="e">
        <f t="shared" ca="1" si="4"/>
        <v>#NAME?</v>
      </c>
      <c r="J28" s="70" t="e">
        <f t="shared" ca="1" si="1"/>
        <v>#NAME?</v>
      </c>
      <c r="K28" s="60" t="e">
        <f t="shared" ca="1" si="5"/>
        <v>#NAME?</v>
      </c>
      <c r="L28" s="70" t="e">
        <f t="shared" ca="1" si="1"/>
        <v>#NAME?</v>
      </c>
      <c r="M28" s="60" t="e">
        <f t="shared" ca="1" si="6"/>
        <v>#NAME?</v>
      </c>
      <c r="N28" s="70" t="e">
        <f t="shared" ca="1" si="1"/>
        <v>#NAME?</v>
      </c>
      <c r="O28" s="60" t="e">
        <f t="shared" ca="1" si="7"/>
        <v>#NAME?</v>
      </c>
      <c r="P28" s="70" t="e">
        <f t="shared" ca="1" si="1"/>
        <v>#NAME?</v>
      </c>
      <c r="Q28" s="60" t="e">
        <f t="shared" ca="1" si="8"/>
        <v>#NAME?</v>
      </c>
      <c r="R28" s="70" t="e">
        <f t="shared" ca="1" si="1"/>
        <v>#NAME?</v>
      </c>
      <c r="S28" s="60" t="e">
        <f t="shared" ca="1" si="9"/>
        <v>#NAME?</v>
      </c>
      <c r="T28" s="70" t="e">
        <f t="shared" ca="1" si="1"/>
        <v>#NAME?</v>
      </c>
      <c r="U28" s="60" t="e">
        <f t="shared" ca="1" si="10"/>
        <v>#NAME?</v>
      </c>
    </row>
    <row r="29" spans="1:21" x14ac:dyDescent="0.35">
      <c r="A29" s="17" t="s">
        <v>3</v>
      </c>
      <c r="B29" s="18" t="s">
        <v>11</v>
      </c>
      <c r="C29" s="20" t="s">
        <v>7</v>
      </c>
      <c r="D29" s="69" t="e">
        <f t="shared" ca="1" si="1"/>
        <v>#NAME?</v>
      </c>
      <c r="E29" s="24" t="e">
        <f t="shared" ca="1" si="2"/>
        <v>#NAME?</v>
      </c>
      <c r="F29" s="69" t="e">
        <f t="shared" ca="1" si="1"/>
        <v>#NAME?</v>
      </c>
      <c r="G29" s="24" t="e">
        <f t="shared" ca="1" si="3"/>
        <v>#NAME?</v>
      </c>
      <c r="H29" s="69" t="e">
        <f t="shared" ca="1" si="1"/>
        <v>#NAME?</v>
      </c>
      <c r="I29" s="24" t="e">
        <f t="shared" ca="1" si="4"/>
        <v>#NAME?</v>
      </c>
      <c r="J29" s="69" t="e">
        <f t="shared" ca="1" si="1"/>
        <v>#NAME?</v>
      </c>
      <c r="K29" s="24" t="e">
        <f t="shared" ca="1" si="5"/>
        <v>#NAME?</v>
      </c>
      <c r="L29" s="69" t="e">
        <f t="shared" ca="1" si="1"/>
        <v>#NAME?</v>
      </c>
      <c r="M29" s="24" t="e">
        <f t="shared" ca="1" si="6"/>
        <v>#NAME?</v>
      </c>
      <c r="N29" s="69" t="e">
        <f t="shared" ca="1" si="1"/>
        <v>#NAME?</v>
      </c>
      <c r="O29" s="24" t="e">
        <f t="shared" ca="1" si="7"/>
        <v>#NAME?</v>
      </c>
      <c r="P29" s="69" t="e">
        <f t="shared" ca="1" si="1"/>
        <v>#NAME?</v>
      </c>
      <c r="Q29" s="24" t="e">
        <f t="shared" ca="1" si="8"/>
        <v>#NAME?</v>
      </c>
      <c r="R29" s="69" t="e">
        <f t="shared" ca="1" si="1"/>
        <v>#NAME?</v>
      </c>
      <c r="S29" s="24" t="e">
        <f t="shared" ca="1" si="9"/>
        <v>#NAME?</v>
      </c>
      <c r="T29" s="69" t="e">
        <f t="shared" ca="1" si="1"/>
        <v>#NAME?</v>
      </c>
      <c r="U29" s="24" t="e">
        <f t="shared" ca="1" si="10"/>
        <v>#NAME?</v>
      </c>
    </row>
    <row r="30" spans="1:21" x14ac:dyDescent="0.35">
      <c r="A30" s="56"/>
      <c r="B30" s="57" t="s">
        <v>11</v>
      </c>
      <c r="C30" s="61" t="s">
        <v>8</v>
      </c>
      <c r="D30" s="70" t="e">
        <f t="shared" ca="1" si="1"/>
        <v>#NAME?</v>
      </c>
      <c r="E30" s="60" t="e">
        <f t="shared" ca="1" si="2"/>
        <v>#NAME?</v>
      </c>
      <c r="F30" s="70" t="e">
        <f t="shared" ca="1" si="1"/>
        <v>#NAME?</v>
      </c>
      <c r="G30" s="60" t="e">
        <f t="shared" ca="1" si="3"/>
        <v>#NAME?</v>
      </c>
      <c r="H30" s="70" t="e">
        <f t="shared" ca="1" si="1"/>
        <v>#NAME?</v>
      </c>
      <c r="I30" s="60" t="e">
        <f t="shared" ca="1" si="4"/>
        <v>#NAME?</v>
      </c>
      <c r="J30" s="70" t="e">
        <f t="shared" ca="1" si="1"/>
        <v>#NAME?</v>
      </c>
      <c r="K30" s="60" t="e">
        <f t="shared" ca="1" si="5"/>
        <v>#NAME?</v>
      </c>
      <c r="L30" s="70" t="e">
        <f t="shared" ca="1" si="1"/>
        <v>#NAME?</v>
      </c>
      <c r="M30" s="60" t="e">
        <f t="shared" ca="1" si="6"/>
        <v>#NAME?</v>
      </c>
      <c r="N30" s="70" t="e">
        <f t="shared" ca="1" si="1"/>
        <v>#NAME?</v>
      </c>
      <c r="O30" s="60" t="e">
        <f t="shared" ca="1" si="7"/>
        <v>#NAME?</v>
      </c>
      <c r="P30" s="70" t="e">
        <f t="shared" ca="1" si="1"/>
        <v>#NAME?</v>
      </c>
      <c r="Q30" s="60" t="e">
        <f t="shared" ca="1" si="8"/>
        <v>#NAME?</v>
      </c>
      <c r="R30" s="70" t="e">
        <f t="shared" ca="1" si="1"/>
        <v>#NAME?</v>
      </c>
      <c r="S30" s="60" t="e">
        <f t="shared" ca="1" si="9"/>
        <v>#NAME?</v>
      </c>
      <c r="T30" s="70" t="e">
        <f t="shared" ca="1" si="1"/>
        <v>#NAME?</v>
      </c>
      <c r="U30" s="60" t="e">
        <f t="shared" ca="1" si="10"/>
        <v>#NAME?</v>
      </c>
    </row>
    <row r="31" spans="1:21" x14ac:dyDescent="0.35">
      <c r="A31" s="56"/>
      <c r="B31" s="57" t="s">
        <v>11</v>
      </c>
      <c r="C31" s="61" t="s">
        <v>9</v>
      </c>
      <c r="D31" s="70" t="e">
        <f t="shared" ca="1" si="1"/>
        <v>#NAME?</v>
      </c>
      <c r="E31" s="60" t="e">
        <f t="shared" ca="1" si="2"/>
        <v>#NAME?</v>
      </c>
      <c r="F31" s="70" t="e">
        <f t="shared" ca="1" si="1"/>
        <v>#NAME?</v>
      </c>
      <c r="G31" s="60" t="e">
        <f t="shared" ca="1" si="3"/>
        <v>#NAME?</v>
      </c>
      <c r="H31" s="70" t="e">
        <f t="shared" ca="1" si="1"/>
        <v>#NAME?</v>
      </c>
      <c r="I31" s="60" t="e">
        <f t="shared" ca="1" si="4"/>
        <v>#NAME?</v>
      </c>
      <c r="J31" s="70" t="e">
        <f t="shared" ca="1" si="1"/>
        <v>#NAME?</v>
      </c>
      <c r="K31" s="60" t="e">
        <f t="shared" ca="1" si="5"/>
        <v>#NAME?</v>
      </c>
      <c r="L31" s="70" t="e">
        <f t="shared" ca="1" si="1"/>
        <v>#NAME?</v>
      </c>
      <c r="M31" s="60" t="e">
        <f t="shared" ca="1" si="6"/>
        <v>#NAME?</v>
      </c>
      <c r="N31" s="70" t="e">
        <f t="shared" ca="1" si="1"/>
        <v>#NAME?</v>
      </c>
      <c r="O31" s="60" t="e">
        <f t="shared" ca="1" si="7"/>
        <v>#NAME?</v>
      </c>
      <c r="P31" s="70" t="e">
        <f t="shared" ca="1" si="1"/>
        <v>#NAME?</v>
      </c>
      <c r="Q31" s="60" t="e">
        <f t="shared" ca="1" si="8"/>
        <v>#NAME?</v>
      </c>
      <c r="R31" s="70" t="e">
        <f t="shared" ca="1" si="1"/>
        <v>#NAME?</v>
      </c>
      <c r="S31" s="60" t="e">
        <f t="shared" ca="1" si="9"/>
        <v>#NAME?</v>
      </c>
      <c r="T31" s="70" t="e">
        <f t="shared" ca="1" si="1"/>
        <v>#NAME?</v>
      </c>
      <c r="U31" s="60" t="e">
        <f t="shared" ca="1" si="10"/>
        <v>#NAME?</v>
      </c>
    </row>
    <row r="32" spans="1:21" x14ac:dyDescent="0.35">
      <c r="A32" s="15" t="s">
        <v>4</v>
      </c>
      <c r="B32" s="16" t="s">
        <v>12</v>
      </c>
      <c r="C32" s="19" t="s">
        <v>7</v>
      </c>
      <c r="D32" s="69" t="e">
        <f t="shared" ca="1" si="1"/>
        <v>#NAME?</v>
      </c>
      <c r="E32" s="24" t="e">
        <f t="shared" ca="1" si="2"/>
        <v>#NAME?</v>
      </c>
      <c r="F32" s="69" t="e">
        <f t="shared" ca="1" si="1"/>
        <v>#NAME?</v>
      </c>
      <c r="G32" s="24" t="e">
        <f t="shared" ca="1" si="3"/>
        <v>#NAME?</v>
      </c>
      <c r="H32" s="69" t="e">
        <f t="shared" ca="1" si="1"/>
        <v>#NAME?</v>
      </c>
      <c r="I32" s="24" t="e">
        <f t="shared" ca="1" si="4"/>
        <v>#NAME?</v>
      </c>
      <c r="J32" s="69" t="e">
        <f t="shared" ca="1" si="1"/>
        <v>#NAME?</v>
      </c>
      <c r="K32" s="24" t="e">
        <f t="shared" ca="1" si="5"/>
        <v>#NAME?</v>
      </c>
      <c r="L32" s="69" t="e">
        <f t="shared" ca="1" si="1"/>
        <v>#NAME?</v>
      </c>
      <c r="M32" s="24" t="e">
        <f t="shared" ca="1" si="6"/>
        <v>#NAME?</v>
      </c>
      <c r="N32" s="69" t="e">
        <f t="shared" ca="1" si="1"/>
        <v>#NAME?</v>
      </c>
      <c r="O32" s="24" t="e">
        <f t="shared" ca="1" si="7"/>
        <v>#NAME?</v>
      </c>
      <c r="P32" s="69" t="e">
        <f t="shared" ca="1" si="1"/>
        <v>#NAME?</v>
      </c>
      <c r="Q32" s="24" t="e">
        <f t="shared" ca="1" si="8"/>
        <v>#NAME?</v>
      </c>
      <c r="R32" s="69" t="e">
        <f t="shared" ca="1" si="1"/>
        <v>#NAME?</v>
      </c>
      <c r="S32" s="24" t="e">
        <f t="shared" ca="1" si="9"/>
        <v>#NAME?</v>
      </c>
      <c r="T32" s="69" t="e">
        <f t="shared" ca="1" si="1"/>
        <v>#NAME?</v>
      </c>
      <c r="U32" s="24" t="e">
        <f t="shared" ca="1" si="10"/>
        <v>#NAME?</v>
      </c>
    </row>
    <row r="33" spans="1:21" x14ac:dyDescent="0.35">
      <c r="A33" s="56"/>
      <c r="B33" s="57" t="s">
        <v>12</v>
      </c>
      <c r="C33" s="61" t="s">
        <v>8</v>
      </c>
      <c r="D33" s="70" t="e">
        <f t="shared" ca="1" si="1"/>
        <v>#NAME?</v>
      </c>
      <c r="E33" s="60" t="e">
        <f t="shared" ca="1" si="2"/>
        <v>#NAME?</v>
      </c>
      <c r="F33" s="70" t="e">
        <f t="shared" ca="1" si="1"/>
        <v>#NAME?</v>
      </c>
      <c r="G33" s="60" t="e">
        <f t="shared" ca="1" si="3"/>
        <v>#NAME?</v>
      </c>
      <c r="H33" s="70" t="e">
        <f t="shared" ca="1" si="1"/>
        <v>#NAME?</v>
      </c>
      <c r="I33" s="60" t="e">
        <f t="shared" ca="1" si="4"/>
        <v>#NAME?</v>
      </c>
      <c r="J33" s="70" t="e">
        <f t="shared" ca="1" si="1"/>
        <v>#NAME?</v>
      </c>
      <c r="K33" s="60" t="e">
        <f t="shared" ca="1" si="5"/>
        <v>#NAME?</v>
      </c>
      <c r="L33" s="70" t="e">
        <f t="shared" ca="1" si="1"/>
        <v>#NAME?</v>
      </c>
      <c r="M33" s="60" t="e">
        <f t="shared" ca="1" si="6"/>
        <v>#NAME?</v>
      </c>
      <c r="N33" s="70" t="e">
        <f t="shared" ca="1" si="1"/>
        <v>#NAME?</v>
      </c>
      <c r="O33" s="60" t="e">
        <f t="shared" ca="1" si="7"/>
        <v>#NAME?</v>
      </c>
      <c r="P33" s="70" t="e">
        <f t="shared" ca="1" si="1"/>
        <v>#NAME?</v>
      </c>
      <c r="Q33" s="60" t="e">
        <f t="shared" ca="1" si="8"/>
        <v>#NAME?</v>
      </c>
      <c r="R33" s="70" t="e">
        <f t="shared" ca="1" si="1"/>
        <v>#NAME?</v>
      </c>
      <c r="S33" s="60" t="e">
        <f t="shared" ca="1" si="9"/>
        <v>#NAME?</v>
      </c>
      <c r="T33" s="70" t="e">
        <f t="shared" ca="1" si="1"/>
        <v>#NAME?</v>
      </c>
      <c r="U33" s="60" t="e">
        <f t="shared" ca="1" si="10"/>
        <v>#NAME?</v>
      </c>
    </row>
    <row r="34" spans="1:21" x14ac:dyDescent="0.35">
      <c r="A34" s="56"/>
      <c r="B34" s="57" t="s">
        <v>12</v>
      </c>
      <c r="C34" s="61" t="s">
        <v>9</v>
      </c>
      <c r="D34" s="70" t="e">
        <f t="shared" ca="1" si="1"/>
        <v>#NAME?</v>
      </c>
      <c r="E34" s="60" t="e">
        <f t="shared" ca="1" si="2"/>
        <v>#NAME?</v>
      </c>
      <c r="F34" s="70" t="e">
        <f t="shared" ca="1" si="1"/>
        <v>#NAME?</v>
      </c>
      <c r="G34" s="60" t="e">
        <f t="shared" ca="1" si="3"/>
        <v>#NAME?</v>
      </c>
      <c r="H34" s="70" t="e">
        <f t="shared" ca="1" si="1"/>
        <v>#NAME?</v>
      </c>
      <c r="I34" s="60" t="e">
        <f t="shared" ca="1" si="4"/>
        <v>#NAME?</v>
      </c>
      <c r="J34" s="70" t="e">
        <f t="shared" ca="1" si="1"/>
        <v>#NAME?</v>
      </c>
      <c r="K34" s="60" t="e">
        <f t="shared" ca="1" si="5"/>
        <v>#NAME?</v>
      </c>
      <c r="L34" s="70" t="e">
        <f t="shared" ca="1" si="1"/>
        <v>#NAME?</v>
      </c>
      <c r="M34" s="60" t="e">
        <f t="shared" ca="1" si="6"/>
        <v>#NAME?</v>
      </c>
      <c r="N34" s="70" t="e">
        <f t="shared" ca="1" si="1"/>
        <v>#NAME?</v>
      </c>
      <c r="O34" s="60" t="e">
        <f t="shared" ca="1" si="7"/>
        <v>#NAME?</v>
      </c>
      <c r="P34" s="70" t="e">
        <f t="shared" ca="1" si="1"/>
        <v>#NAME?</v>
      </c>
      <c r="Q34" s="60" t="e">
        <f t="shared" ca="1" si="8"/>
        <v>#NAME?</v>
      </c>
      <c r="R34" s="70" t="e">
        <f t="shared" ca="1" si="1"/>
        <v>#NAME?</v>
      </c>
      <c r="S34" s="60" t="e">
        <f t="shared" ca="1" si="9"/>
        <v>#NAME?</v>
      </c>
      <c r="T34" s="70" t="e">
        <f t="shared" ca="1" si="1"/>
        <v>#NAME?</v>
      </c>
      <c r="U34" s="60" t="e">
        <f t="shared" ca="1" si="10"/>
        <v>#NAME?</v>
      </c>
    </row>
    <row r="35" spans="1:21" x14ac:dyDescent="0.35">
      <c r="A35" s="15" t="s">
        <v>5</v>
      </c>
      <c r="B35" s="16" t="s">
        <v>13</v>
      </c>
      <c r="C35" s="19" t="s">
        <v>7</v>
      </c>
      <c r="D35" s="69" t="e">
        <f t="shared" ca="1" si="1"/>
        <v>#NAME?</v>
      </c>
      <c r="E35" s="24" t="e">
        <f t="shared" ca="1" si="2"/>
        <v>#NAME?</v>
      </c>
      <c r="F35" s="69" t="e">
        <f t="shared" ca="1" si="1"/>
        <v>#NAME?</v>
      </c>
      <c r="G35" s="24" t="e">
        <f t="shared" ca="1" si="3"/>
        <v>#NAME?</v>
      </c>
      <c r="H35" s="69" t="e">
        <f t="shared" ca="1" si="1"/>
        <v>#NAME?</v>
      </c>
      <c r="I35" s="24" t="e">
        <f t="shared" ca="1" si="4"/>
        <v>#NAME?</v>
      </c>
      <c r="J35" s="69" t="e">
        <f t="shared" ca="1" si="1"/>
        <v>#NAME?</v>
      </c>
      <c r="K35" s="24" t="e">
        <f t="shared" ca="1" si="5"/>
        <v>#NAME?</v>
      </c>
      <c r="L35" s="69" t="e">
        <f t="shared" ca="1" si="1"/>
        <v>#NAME?</v>
      </c>
      <c r="M35" s="24" t="e">
        <f t="shared" ca="1" si="6"/>
        <v>#NAME?</v>
      </c>
      <c r="N35" s="69" t="e">
        <f t="shared" ca="1" si="1"/>
        <v>#NAME?</v>
      </c>
      <c r="O35" s="24" t="e">
        <f t="shared" ca="1" si="7"/>
        <v>#NAME?</v>
      </c>
      <c r="P35" s="69" t="e">
        <f t="shared" ca="1" si="1"/>
        <v>#NAME?</v>
      </c>
      <c r="Q35" s="24" t="e">
        <f t="shared" ca="1" si="8"/>
        <v>#NAME?</v>
      </c>
      <c r="R35" s="69" t="e">
        <f t="shared" ca="1" si="1"/>
        <v>#NAME?</v>
      </c>
      <c r="S35" s="24" t="e">
        <f t="shared" ca="1" si="9"/>
        <v>#NAME?</v>
      </c>
      <c r="T35" s="69" t="e">
        <f t="shared" ca="1" si="1"/>
        <v>#NAME?</v>
      </c>
      <c r="U35" s="24" t="e">
        <f t="shared" ca="1" si="10"/>
        <v>#NAME?</v>
      </c>
    </row>
    <row r="36" spans="1:21" x14ac:dyDescent="0.35">
      <c r="A36" s="56"/>
      <c r="B36" s="57" t="s">
        <v>13</v>
      </c>
      <c r="C36" s="61" t="s">
        <v>8</v>
      </c>
      <c r="D36" s="70" t="e">
        <f t="shared" ca="1" si="1"/>
        <v>#NAME?</v>
      </c>
      <c r="E36" s="60" t="e">
        <f t="shared" ca="1" si="2"/>
        <v>#NAME?</v>
      </c>
      <c r="F36" s="70" t="e">
        <f t="shared" ca="1" si="1"/>
        <v>#NAME?</v>
      </c>
      <c r="G36" s="60" t="e">
        <f t="shared" ca="1" si="3"/>
        <v>#NAME?</v>
      </c>
      <c r="H36" s="70" t="e">
        <f t="shared" ca="1" si="1"/>
        <v>#NAME?</v>
      </c>
      <c r="I36" s="60" t="e">
        <f t="shared" ca="1" si="4"/>
        <v>#NAME?</v>
      </c>
      <c r="J36" s="70" t="e">
        <f t="shared" ca="1" si="1"/>
        <v>#NAME?</v>
      </c>
      <c r="K36" s="60" t="e">
        <f t="shared" ca="1" si="5"/>
        <v>#NAME?</v>
      </c>
      <c r="L36" s="70" t="e">
        <f t="shared" ca="1" si="1"/>
        <v>#NAME?</v>
      </c>
      <c r="M36" s="60" t="e">
        <f t="shared" ca="1" si="6"/>
        <v>#NAME?</v>
      </c>
      <c r="N36" s="70" t="e">
        <f t="shared" ca="1" si="1"/>
        <v>#NAME?</v>
      </c>
      <c r="O36" s="60" t="e">
        <f t="shared" ca="1" si="7"/>
        <v>#NAME?</v>
      </c>
      <c r="P36" s="70" t="e">
        <f t="shared" ca="1" si="1"/>
        <v>#NAME?</v>
      </c>
      <c r="Q36" s="60" t="e">
        <f t="shared" ca="1" si="8"/>
        <v>#NAME?</v>
      </c>
      <c r="R36" s="70" t="e">
        <f t="shared" ca="1" si="1"/>
        <v>#NAME?</v>
      </c>
      <c r="S36" s="60" t="e">
        <f t="shared" ca="1" si="9"/>
        <v>#NAME?</v>
      </c>
      <c r="T36" s="70" t="e">
        <f t="shared" ca="1" si="1"/>
        <v>#NAME?</v>
      </c>
      <c r="U36" s="60" t="e">
        <f t="shared" ca="1" si="10"/>
        <v>#NAME?</v>
      </c>
    </row>
    <row r="37" spans="1:21" x14ac:dyDescent="0.35">
      <c r="A37" s="56"/>
      <c r="B37" s="57" t="s">
        <v>13</v>
      </c>
      <c r="C37" s="61" t="s">
        <v>9</v>
      </c>
      <c r="D37" s="70" t="e">
        <f t="shared" ca="1" si="1"/>
        <v>#NAME?</v>
      </c>
      <c r="E37" s="60" t="e">
        <f t="shared" ca="1" si="2"/>
        <v>#NAME?</v>
      </c>
      <c r="F37" s="70" t="e">
        <f t="shared" ca="1" si="1"/>
        <v>#NAME?</v>
      </c>
      <c r="G37" s="60" t="e">
        <f t="shared" ca="1" si="3"/>
        <v>#NAME?</v>
      </c>
      <c r="H37" s="70" t="e">
        <f t="shared" ca="1" si="1"/>
        <v>#NAME?</v>
      </c>
      <c r="I37" s="60" t="e">
        <f t="shared" ca="1" si="4"/>
        <v>#NAME?</v>
      </c>
      <c r="J37" s="70" t="e">
        <f t="shared" ca="1" si="1"/>
        <v>#NAME?</v>
      </c>
      <c r="K37" s="60" t="e">
        <f t="shared" ca="1" si="5"/>
        <v>#NAME?</v>
      </c>
      <c r="L37" s="70" t="e">
        <f t="shared" ca="1" si="1"/>
        <v>#NAME?</v>
      </c>
      <c r="M37" s="60" t="e">
        <f t="shared" ca="1" si="6"/>
        <v>#NAME?</v>
      </c>
      <c r="N37" s="70" t="e">
        <f t="shared" ca="1" si="1"/>
        <v>#NAME?</v>
      </c>
      <c r="O37" s="60" t="e">
        <f t="shared" ca="1" si="7"/>
        <v>#NAME?</v>
      </c>
      <c r="P37" s="70" t="e">
        <f t="shared" ca="1" si="1"/>
        <v>#NAME?</v>
      </c>
      <c r="Q37" s="60" t="e">
        <f t="shared" ca="1" si="8"/>
        <v>#NAME?</v>
      </c>
      <c r="R37" s="70" t="e">
        <f t="shared" ca="1" si="1"/>
        <v>#NAME?</v>
      </c>
      <c r="S37" s="60" t="e">
        <f t="shared" ca="1" si="9"/>
        <v>#NAME?</v>
      </c>
      <c r="T37" s="70" t="e">
        <f t="shared" ca="1" si="1"/>
        <v>#NAME?</v>
      </c>
      <c r="U37" s="60" t="e">
        <f t="shared" ca="1" si="10"/>
        <v>#NAME?</v>
      </c>
    </row>
    <row r="39" spans="1:21" ht="37.5" customHeight="1" x14ac:dyDescent="0.5">
      <c r="A39" s="106"/>
      <c r="B39" s="106"/>
      <c r="C39" s="106"/>
      <c r="D39" s="173" t="e">
        <f>CONCATENATE(#REF!,"
 Forecast")</f>
        <v>#REF!</v>
      </c>
      <c r="E39" s="173"/>
    </row>
    <row r="40" spans="1:21" ht="16" x14ac:dyDescent="0.5">
      <c r="A40" s="107"/>
      <c r="B40" s="107"/>
      <c r="C40" s="107"/>
      <c r="D40" s="109" t="s">
        <v>0</v>
      </c>
      <c r="E40" s="108" t="s">
        <v>61</v>
      </c>
    </row>
    <row r="41" spans="1:21" x14ac:dyDescent="0.35">
      <c r="A41" s="9" t="s">
        <v>64</v>
      </c>
      <c r="B41" s="21" t="s">
        <v>65</v>
      </c>
      <c r="C41" s="2" t="s">
        <v>7</v>
      </c>
      <c r="D41" s="46" t="e">
        <f ca="1">_xll.DBGET(#REF!,#REF!,#REF!,#REF!,#REF!,#REF!,$C41,$B41,#REF!,#REF!,#REF!)</f>
        <v>#NAME?</v>
      </c>
      <c r="E41" s="5" t="e">
        <f ca="1">_xll.DBGET(#REF!,#REF!,#REF!,#REF!,#REF!,#REF!,$C41,$B41,#REF!,#REF!,#REF!)</f>
        <v>#NAME?</v>
      </c>
    </row>
    <row r="42" spans="1:21" x14ac:dyDescent="0.35">
      <c r="A42" s="15" t="s">
        <v>1</v>
      </c>
      <c r="B42" s="16" t="s">
        <v>6</v>
      </c>
      <c r="C42" s="19" t="s">
        <v>7</v>
      </c>
      <c r="D42" s="47" t="e">
        <f ca="1">_xll.DBGET(#REF!,#REF!,#REF!,#REF!,#REF!,#REF!,$C42,$B42,#REF!,#REF!,#REF!)</f>
        <v>#NAME?</v>
      </c>
      <c r="E42" s="7" t="e">
        <f ca="1">_xll.DBGET(#REF!,#REF!,#REF!,#REF!,#REF!,#REF!,$C42,$B42,#REF!,#REF!,#REF!)</f>
        <v>#NAME?</v>
      </c>
    </row>
    <row r="43" spans="1:21" x14ac:dyDescent="0.35">
      <c r="A43" s="56"/>
      <c r="B43" s="57" t="s">
        <v>6</v>
      </c>
      <c r="C43" s="61" t="s">
        <v>8</v>
      </c>
      <c r="D43" s="65" t="e">
        <f ca="1">_xll.DBGET(#REF!,#REF!,#REF!,#REF!,#REF!,#REF!,$C43,$B43,#REF!,#REF!,#REF!)</f>
        <v>#NAME?</v>
      </c>
      <c r="E43" s="63" t="e">
        <f ca="1">_xll.DBGET(#REF!,#REF!,#REF!,#REF!,#REF!,#REF!,$C43,$B43,#REF!,#REF!,#REF!)</f>
        <v>#NAME?</v>
      </c>
    </row>
    <row r="44" spans="1:21" x14ac:dyDescent="0.35">
      <c r="A44" s="58"/>
      <c r="B44" s="59" t="s">
        <v>6</v>
      </c>
      <c r="C44" s="62" t="s">
        <v>9</v>
      </c>
      <c r="D44" s="66" t="e">
        <f ca="1">_xll.DBGET(#REF!,#REF!,#REF!,#REF!,#REF!,#REF!,$C44,$B44,#REF!,#REF!,#REF!)</f>
        <v>#NAME?</v>
      </c>
      <c r="E44" s="64" t="e">
        <f ca="1">_xll.DBGET(#REF!,#REF!,#REF!,#REF!,#REF!,#REF!,$C44,$B44,#REF!,#REF!,#REF!)</f>
        <v>#NAME?</v>
      </c>
    </row>
    <row r="45" spans="1:21" x14ac:dyDescent="0.35">
      <c r="A45" s="15" t="s">
        <v>2</v>
      </c>
      <c r="B45" s="16" t="s">
        <v>10</v>
      </c>
      <c r="C45" s="19" t="s">
        <v>7</v>
      </c>
      <c r="D45" s="67" t="e">
        <f ca="1">_xll.DBGET(#REF!,#REF!,#REF!,#REF!,#REF!,#REF!,$C45,$B45,#REF!,#REF!,#REF!)</f>
        <v>#NAME?</v>
      </c>
      <c r="E45" s="7" t="e">
        <f ca="1">_xll.DBGET(#REF!,#REF!,#REF!,#REF!,#REF!,#REF!,$C45,$B45,#REF!,#REF!,#REF!)</f>
        <v>#NAME?</v>
      </c>
    </row>
    <row r="46" spans="1:21" x14ac:dyDescent="0.35">
      <c r="A46" s="56"/>
      <c r="B46" s="57" t="s">
        <v>10</v>
      </c>
      <c r="C46" s="61" t="s">
        <v>8</v>
      </c>
      <c r="D46" s="65" t="e">
        <f ca="1">_xll.DBGET(#REF!,#REF!,#REF!,#REF!,#REF!,#REF!,$C46,$B46,#REF!,#REF!,#REF!)</f>
        <v>#NAME?</v>
      </c>
      <c r="E46" s="63" t="e">
        <f ca="1">_xll.DBGET(#REF!,#REF!,#REF!,#REF!,#REF!,#REF!,$C46,$B46,#REF!,#REF!,#REF!)</f>
        <v>#NAME?</v>
      </c>
    </row>
    <row r="47" spans="1:21" x14ac:dyDescent="0.35">
      <c r="A47" s="58"/>
      <c r="B47" s="59" t="s">
        <v>10</v>
      </c>
      <c r="C47" s="62" t="s">
        <v>9</v>
      </c>
      <c r="D47" s="66" t="e">
        <f ca="1">_xll.DBGET(#REF!,#REF!,#REF!,#REF!,#REF!,#REF!,$C47,$B47,#REF!,#REF!,#REF!)</f>
        <v>#NAME?</v>
      </c>
      <c r="E47" s="64" t="e">
        <f ca="1">_xll.DBGET(#REF!,#REF!,#REF!,#REF!,#REF!,#REF!,$C47,$B47,#REF!,#REF!,#REF!)</f>
        <v>#NAME?</v>
      </c>
    </row>
    <row r="48" spans="1:21" x14ac:dyDescent="0.35">
      <c r="A48" s="17" t="s">
        <v>3</v>
      </c>
      <c r="B48" s="18" t="s">
        <v>11</v>
      </c>
      <c r="C48" s="20" t="s">
        <v>7</v>
      </c>
      <c r="D48" s="67" t="e">
        <f ca="1">_xll.DBGET(#REF!,#REF!,#REF!,#REF!,#REF!,#REF!,$C48,$B48,#REF!,#REF!,#REF!)</f>
        <v>#NAME?</v>
      </c>
      <c r="E48" s="7" t="e">
        <f ca="1">_xll.DBGET(#REF!,#REF!,#REF!,#REF!,#REF!,#REF!,$C48,$B48,#REF!,#REF!,#REF!)</f>
        <v>#NAME?</v>
      </c>
    </row>
    <row r="49" spans="1:21" x14ac:dyDescent="0.35">
      <c r="A49" s="56"/>
      <c r="B49" s="57" t="s">
        <v>11</v>
      </c>
      <c r="C49" s="61" t="s">
        <v>8</v>
      </c>
      <c r="D49" s="127" t="e">
        <f ca="1">_xll.DBGET(#REF!,#REF!,#REF!,#REF!,#REF!,#REF!,$C49,$B49,#REF!,#REF!,#REF!)</f>
        <v>#NAME?</v>
      </c>
      <c r="E49" s="123" t="e">
        <f ca="1">_xll.DBGET(#REF!,#REF!,#REF!,#REF!,#REF!,#REF!,$C49,$B49,#REF!,#REF!,#REF!)</f>
        <v>#NAME?</v>
      </c>
    </row>
    <row r="50" spans="1:21" x14ac:dyDescent="0.35">
      <c r="A50" s="56"/>
      <c r="B50" s="57" t="s">
        <v>11</v>
      </c>
      <c r="C50" s="61" t="s">
        <v>9</v>
      </c>
      <c r="D50" s="127" t="e">
        <f ca="1">_xll.DBGET(#REF!,#REF!,#REF!,#REF!,#REF!,#REF!,$C50,$B50,#REF!,#REF!,#REF!)</f>
        <v>#NAME?</v>
      </c>
      <c r="E50" s="123" t="e">
        <f ca="1">_xll.DBGET(#REF!,#REF!,#REF!,#REF!,#REF!,#REF!,$C50,$B50,#REF!,#REF!,#REF!)</f>
        <v>#NAME?</v>
      </c>
    </row>
    <row r="51" spans="1:21" x14ac:dyDescent="0.35">
      <c r="A51" s="15" t="s">
        <v>4</v>
      </c>
      <c r="B51" s="16" t="s">
        <v>12</v>
      </c>
      <c r="C51" s="19" t="s">
        <v>7</v>
      </c>
      <c r="D51" s="126" t="e">
        <f ca="1">_xll.DBGET(#REF!,#REF!,#REF!,#REF!,#REF!,#REF!,$C51,$B51,#REF!,#REF!,#REF!)</f>
        <v>#NAME?</v>
      </c>
      <c r="E51" s="125" t="e">
        <f ca="1">_xll.DBGET(#REF!,#REF!,#REF!,#REF!,#REF!,#REF!,$C51,$B51,#REF!,#REF!,#REF!)</f>
        <v>#NAME?</v>
      </c>
    </row>
    <row r="52" spans="1:21" x14ac:dyDescent="0.35">
      <c r="A52" s="56"/>
      <c r="B52" s="57" t="s">
        <v>12</v>
      </c>
      <c r="C52" s="61" t="s">
        <v>8</v>
      </c>
      <c r="D52" s="127" t="e">
        <f ca="1">_xll.DBGET(#REF!,#REF!,#REF!,#REF!,#REF!,#REF!,$C52,$B52,#REF!,#REF!,#REF!)</f>
        <v>#NAME?</v>
      </c>
      <c r="E52" s="123" t="e">
        <f ca="1">_xll.DBGET(#REF!,#REF!,#REF!,#REF!,#REF!,#REF!,$C52,$B52,#REF!,#REF!,#REF!)</f>
        <v>#NAME?</v>
      </c>
    </row>
    <row r="53" spans="1:21" x14ac:dyDescent="0.35">
      <c r="A53" s="56"/>
      <c r="B53" s="57" t="s">
        <v>12</v>
      </c>
      <c r="C53" s="61" t="s">
        <v>9</v>
      </c>
      <c r="D53" s="127" t="e">
        <f ca="1">_xll.DBGET(#REF!,#REF!,#REF!,#REF!,#REF!,#REF!,$C53,$B53,#REF!,#REF!,#REF!)</f>
        <v>#NAME?</v>
      </c>
      <c r="E53" s="123" t="e">
        <f ca="1">_xll.DBGET(#REF!,#REF!,#REF!,#REF!,#REF!,#REF!,$C53,$B53,#REF!,#REF!,#REF!)</f>
        <v>#NAME?</v>
      </c>
    </row>
    <row r="54" spans="1:21" x14ac:dyDescent="0.35">
      <c r="A54" s="15" t="s">
        <v>5</v>
      </c>
      <c r="B54" s="16" t="s">
        <v>13</v>
      </c>
      <c r="C54" s="19" t="s">
        <v>7</v>
      </c>
      <c r="D54" s="126" t="e">
        <f ca="1">_xll.DBGET(#REF!,#REF!,#REF!,#REF!,#REF!,#REF!,$C54,$B54,#REF!,#REF!,#REF!)</f>
        <v>#NAME?</v>
      </c>
      <c r="E54" s="125" t="e">
        <f ca="1">_xll.DBGET(#REF!,#REF!,#REF!,#REF!,#REF!,#REF!,$C54,$B54,#REF!,#REF!,#REF!)</f>
        <v>#NAME?</v>
      </c>
    </row>
    <row r="55" spans="1:21" x14ac:dyDescent="0.35">
      <c r="A55" s="56"/>
      <c r="B55" s="57" t="s">
        <v>13</v>
      </c>
      <c r="C55" s="61" t="s">
        <v>8</v>
      </c>
      <c r="D55" s="127" t="e">
        <f ca="1">_xll.DBGET(#REF!,#REF!,#REF!,#REF!,#REF!,#REF!,$C55,$B55,#REF!,#REF!,#REF!)</f>
        <v>#NAME?</v>
      </c>
      <c r="E55" s="123" t="e">
        <f ca="1">_xll.DBGET(#REF!,#REF!,#REF!,#REF!,#REF!,#REF!,$C55,$B55,#REF!,#REF!,#REF!)</f>
        <v>#NAME?</v>
      </c>
    </row>
    <row r="56" spans="1:21" x14ac:dyDescent="0.35">
      <c r="A56" s="56"/>
      <c r="B56" s="57" t="s">
        <v>13</v>
      </c>
      <c r="C56" s="61" t="s">
        <v>9</v>
      </c>
      <c r="D56" s="127" t="e">
        <f ca="1">_xll.DBGET(#REF!,#REF!,#REF!,#REF!,#REF!,#REF!,$C56,$B56,#REF!,#REF!,#REF!)</f>
        <v>#NAME?</v>
      </c>
      <c r="E56" s="123" t="e">
        <f ca="1">_xll.DBGET(#REF!,#REF!,#REF!,#REF!,#REF!,#REF!,$C56,$B56,#REF!,#REF!,#REF!)</f>
        <v>#NAME?</v>
      </c>
    </row>
    <row r="58" spans="1:21" ht="18.5" x14ac:dyDescent="0.65">
      <c r="A58" s="172" t="s">
        <v>66</v>
      </c>
      <c r="B58" s="172"/>
      <c r="C58" s="172"/>
      <c r="D58" s="172"/>
      <c r="E58" s="172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</row>
    <row r="59" spans="1:21" x14ac:dyDescent="0.35">
      <c r="A59" s="9" t="s">
        <v>64</v>
      </c>
      <c r="B59" s="21" t="s">
        <v>65</v>
      </c>
      <c r="C59" s="2" t="s">
        <v>7</v>
      </c>
      <c r="D59" s="68" t="e">
        <f ca="1">SUM(D60,D63,D66,D69,D72)</f>
        <v>#NAME?</v>
      </c>
      <c r="E59" s="23" t="e">
        <f ca="1">SUM(E60,E63,E66,E69,E72)</f>
        <v>#NAME?</v>
      </c>
    </row>
    <row r="60" spans="1:21" x14ac:dyDescent="0.35">
      <c r="A60" s="15" t="s">
        <v>1</v>
      </c>
      <c r="B60" s="16" t="s">
        <v>6</v>
      </c>
      <c r="C60" s="19" t="s">
        <v>7</v>
      </c>
      <c r="D60" s="69" t="e">
        <f t="shared" ref="D60:D74" ca="1" si="11">D42/D$41</f>
        <v>#NAME?</v>
      </c>
      <c r="E60" s="24" t="e">
        <f t="shared" ref="E60:E74" ca="1" si="12">(D42*E42)/(D$41*E$41)</f>
        <v>#NAME?</v>
      </c>
    </row>
    <row r="61" spans="1:21" x14ac:dyDescent="0.35">
      <c r="A61" s="56"/>
      <c r="B61" s="57" t="s">
        <v>6</v>
      </c>
      <c r="C61" s="61" t="s">
        <v>8</v>
      </c>
      <c r="D61" s="70" t="e">
        <f t="shared" ca="1" si="11"/>
        <v>#NAME?</v>
      </c>
      <c r="E61" s="60" t="e">
        <f t="shared" ca="1" si="12"/>
        <v>#NAME?</v>
      </c>
    </row>
    <row r="62" spans="1:21" x14ac:dyDescent="0.35">
      <c r="A62" s="56"/>
      <c r="B62" s="57" t="s">
        <v>6</v>
      </c>
      <c r="C62" s="61" t="s">
        <v>9</v>
      </c>
      <c r="D62" s="70" t="e">
        <f t="shared" ca="1" si="11"/>
        <v>#NAME?</v>
      </c>
      <c r="E62" s="60" t="e">
        <f t="shared" ca="1" si="12"/>
        <v>#NAME?</v>
      </c>
    </row>
    <row r="63" spans="1:21" x14ac:dyDescent="0.35">
      <c r="A63" s="15" t="s">
        <v>2</v>
      </c>
      <c r="B63" s="16" t="s">
        <v>10</v>
      </c>
      <c r="C63" s="19" t="s">
        <v>7</v>
      </c>
      <c r="D63" s="69" t="e">
        <f t="shared" ca="1" si="11"/>
        <v>#NAME?</v>
      </c>
      <c r="E63" s="24" t="e">
        <f t="shared" ca="1" si="12"/>
        <v>#NAME?</v>
      </c>
    </row>
    <row r="64" spans="1:21" x14ac:dyDescent="0.35">
      <c r="A64" s="56"/>
      <c r="B64" s="57" t="s">
        <v>10</v>
      </c>
      <c r="C64" s="61" t="s">
        <v>8</v>
      </c>
      <c r="D64" s="70" t="e">
        <f t="shared" ca="1" si="11"/>
        <v>#NAME?</v>
      </c>
      <c r="E64" s="60" t="e">
        <f t="shared" ca="1" si="12"/>
        <v>#NAME?</v>
      </c>
    </row>
    <row r="65" spans="1:5" x14ac:dyDescent="0.35">
      <c r="A65" s="56"/>
      <c r="B65" s="57" t="s">
        <v>10</v>
      </c>
      <c r="C65" s="61" t="s">
        <v>9</v>
      </c>
      <c r="D65" s="70" t="e">
        <f t="shared" ca="1" si="11"/>
        <v>#NAME?</v>
      </c>
      <c r="E65" s="60" t="e">
        <f t="shared" ca="1" si="12"/>
        <v>#NAME?</v>
      </c>
    </row>
    <row r="66" spans="1:5" x14ac:dyDescent="0.35">
      <c r="A66" s="17" t="s">
        <v>3</v>
      </c>
      <c r="B66" s="18" t="s">
        <v>11</v>
      </c>
      <c r="C66" s="20" t="s">
        <v>7</v>
      </c>
      <c r="D66" s="69" t="e">
        <f t="shared" ca="1" si="11"/>
        <v>#NAME?</v>
      </c>
      <c r="E66" s="24" t="e">
        <f t="shared" ca="1" si="12"/>
        <v>#NAME?</v>
      </c>
    </row>
    <row r="67" spans="1:5" x14ac:dyDescent="0.35">
      <c r="A67" s="56"/>
      <c r="B67" s="57" t="s">
        <v>11</v>
      </c>
      <c r="C67" s="61" t="s">
        <v>8</v>
      </c>
      <c r="D67" s="70" t="e">
        <f t="shared" ca="1" si="11"/>
        <v>#NAME?</v>
      </c>
      <c r="E67" s="60" t="e">
        <f t="shared" ca="1" si="12"/>
        <v>#NAME?</v>
      </c>
    </row>
    <row r="68" spans="1:5" x14ac:dyDescent="0.35">
      <c r="A68" s="56"/>
      <c r="B68" s="57" t="s">
        <v>11</v>
      </c>
      <c r="C68" s="61" t="s">
        <v>9</v>
      </c>
      <c r="D68" s="70" t="e">
        <f t="shared" ca="1" si="11"/>
        <v>#NAME?</v>
      </c>
      <c r="E68" s="60" t="e">
        <f t="shared" ca="1" si="12"/>
        <v>#NAME?</v>
      </c>
    </row>
    <row r="69" spans="1:5" x14ac:dyDescent="0.35">
      <c r="A69" s="15" t="s">
        <v>4</v>
      </c>
      <c r="B69" s="16" t="s">
        <v>12</v>
      </c>
      <c r="C69" s="19" t="s">
        <v>7</v>
      </c>
      <c r="D69" s="69" t="e">
        <f t="shared" ca="1" si="11"/>
        <v>#NAME?</v>
      </c>
      <c r="E69" s="24" t="e">
        <f t="shared" ca="1" si="12"/>
        <v>#NAME?</v>
      </c>
    </row>
    <row r="70" spans="1:5" x14ac:dyDescent="0.35">
      <c r="A70" s="56"/>
      <c r="B70" s="57" t="s">
        <v>12</v>
      </c>
      <c r="C70" s="61" t="s">
        <v>8</v>
      </c>
      <c r="D70" s="70" t="e">
        <f t="shared" ca="1" si="11"/>
        <v>#NAME?</v>
      </c>
      <c r="E70" s="60" t="e">
        <f t="shared" ca="1" si="12"/>
        <v>#NAME?</v>
      </c>
    </row>
    <row r="71" spans="1:5" x14ac:dyDescent="0.35">
      <c r="A71" s="56"/>
      <c r="B71" s="57" t="s">
        <v>12</v>
      </c>
      <c r="C71" s="61" t="s">
        <v>9</v>
      </c>
      <c r="D71" s="70" t="e">
        <f t="shared" ca="1" si="11"/>
        <v>#NAME?</v>
      </c>
      <c r="E71" s="60" t="e">
        <f t="shared" ca="1" si="12"/>
        <v>#NAME?</v>
      </c>
    </row>
    <row r="72" spans="1:5" x14ac:dyDescent="0.35">
      <c r="A72" s="15" t="s">
        <v>5</v>
      </c>
      <c r="B72" s="16" t="s">
        <v>13</v>
      </c>
      <c r="C72" s="19" t="s">
        <v>7</v>
      </c>
      <c r="D72" s="69" t="e">
        <f t="shared" ca="1" si="11"/>
        <v>#NAME?</v>
      </c>
      <c r="E72" s="24" t="e">
        <f t="shared" ca="1" si="12"/>
        <v>#NAME?</v>
      </c>
    </row>
    <row r="73" spans="1:5" x14ac:dyDescent="0.35">
      <c r="A73" s="56"/>
      <c r="B73" s="57" t="s">
        <v>13</v>
      </c>
      <c r="C73" s="61" t="s">
        <v>8</v>
      </c>
      <c r="D73" s="70" t="e">
        <f t="shared" ca="1" si="11"/>
        <v>#NAME?</v>
      </c>
      <c r="E73" s="60" t="e">
        <f t="shared" ca="1" si="12"/>
        <v>#NAME?</v>
      </c>
    </row>
    <row r="74" spans="1:5" x14ac:dyDescent="0.35">
      <c r="A74" s="56"/>
      <c r="B74" s="57" t="s">
        <v>13</v>
      </c>
      <c r="C74" s="61" t="s">
        <v>9</v>
      </c>
      <c r="D74" s="70" t="e">
        <f t="shared" ca="1" si="11"/>
        <v>#NAME?</v>
      </c>
      <c r="E74" s="60" t="e">
        <f t="shared" ca="1" si="12"/>
        <v>#NAME?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08984375" defaultRowHeight="14.5" outlineLevelCol="1" x14ac:dyDescent="0.35"/>
  <cols>
    <col min="1" max="1" width="12.36328125" style="90" customWidth="1"/>
    <col min="2" max="2" width="4.54296875" style="1" hidden="1" customWidth="1" outlineLevel="1"/>
    <col min="3" max="3" width="9.08984375" style="90" customWidth="1" collapsed="1"/>
    <col min="4" max="21" width="13.08984375" style="90" customWidth="1"/>
    <col min="22" max="25" width="9.08984375" style="90"/>
    <col min="26" max="26" width="16" style="90" bestFit="1" customWidth="1"/>
    <col min="27" max="27" width="9.08984375" style="90"/>
    <col min="28" max="28" width="16" style="90" bestFit="1" customWidth="1"/>
    <col min="29" max="29" width="13.90625" style="90" customWidth="1"/>
    <col min="30" max="30" width="16" style="90" bestFit="1" customWidth="1"/>
    <col min="31" max="16384" width="9.08984375" style="90"/>
  </cols>
  <sheetData>
    <row r="1" spans="1:30" ht="26.5" x14ac:dyDescent="0.8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30" s="8" customFormat="1" ht="37.5" customHeight="1" x14ac:dyDescent="0.5">
      <c r="A2" s="106"/>
      <c r="B2" s="117"/>
      <c r="C2" s="106"/>
      <c r="D2" s="173" t="e">
        <f>CONCATENATE(#REF!," YTD","
 Actual")</f>
        <v>#REF!</v>
      </c>
      <c r="E2" s="173"/>
      <c r="F2" s="173" t="e">
        <f>CONCATENATE(#REF!,"
 Forecast")</f>
        <v>#REF!</v>
      </c>
      <c r="G2" s="173"/>
      <c r="H2" s="173" t="e">
        <f>CONCATENATE(#REF!,"
 Forecast")</f>
        <v>#REF!</v>
      </c>
      <c r="I2" s="173"/>
      <c r="J2" s="173" t="e">
        <f>CONCATENATE(#REF!,"
 Forecast")</f>
        <v>#REF!</v>
      </c>
      <c r="K2" s="173"/>
      <c r="L2" s="173" t="e">
        <f>CONCATENATE("Qtr 1 ",#REF!," 
Actual")</f>
        <v>#REF!</v>
      </c>
      <c r="M2" s="173"/>
      <c r="N2" s="173" t="e">
        <f>CONCATENATE("Qtr 2 ",#REF!," 
Actual")</f>
        <v>#REF!</v>
      </c>
      <c r="O2" s="173"/>
      <c r="P2" s="173" t="e">
        <f>CONCATENATE("Qtr 3 ",#REF!," 
Actual")</f>
        <v>#REF!</v>
      </c>
      <c r="Q2" s="173"/>
      <c r="R2" s="173" t="e">
        <f>CONCATENATE("Qtr 4 ",#REF!," 
Forecast")</f>
        <v>#REF!</v>
      </c>
      <c r="S2" s="173"/>
      <c r="T2" s="173" t="e">
        <f>CONCATENATE(#REF!," 
Forecast")</f>
        <v>#REF!</v>
      </c>
      <c r="U2" s="173"/>
    </row>
    <row r="3" spans="1:30" ht="16" x14ac:dyDescent="0.5">
      <c r="A3" s="107"/>
      <c r="B3" s="118"/>
      <c r="C3" s="107"/>
      <c r="D3" s="109" t="s">
        <v>0</v>
      </c>
      <c r="E3" s="108" t="s">
        <v>61</v>
      </c>
      <c r="F3" s="109" t="s">
        <v>0</v>
      </c>
      <c r="G3" s="108" t="s">
        <v>61</v>
      </c>
      <c r="H3" s="109" t="s">
        <v>0</v>
      </c>
      <c r="I3" s="108" t="s">
        <v>61</v>
      </c>
      <c r="J3" s="109" t="s">
        <v>0</v>
      </c>
      <c r="K3" s="108" t="s">
        <v>61</v>
      </c>
      <c r="L3" s="109" t="s">
        <v>0</v>
      </c>
      <c r="M3" s="108" t="s">
        <v>61</v>
      </c>
      <c r="N3" s="109" t="s">
        <v>0</v>
      </c>
      <c r="O3" s="108" t="s">
        <v>61</v>
      </c>
      <c r="P3" s="109" t="s">
        <v>0</v>
      </c>
      <c r="Q3" s="108" t="s">
        <v>61</v>
      </c>
      <c r="R3" s="109" t="s">
        <v>0</v>
      </c>
      <c r="S3" s="108" t="s">
        <v>61</v>
      </c>
      <c r="T3" s="109" t="s">
        <v>0</v>
      </c>
      <c r="U3" s="108" t="s">
        <v>61</v>
      </c>
      <c r="Y3" s="174"/>
      <c r="Z3" s="174"/>
      <c r="AA3" s="174"/>
      <c r="AB3" s="174"/>
      <c r="AC3" s="174"/>
      <c r="AD3" s="174"/>
    </row>
    <row r="4" spans="1:30" x14ac:dyDescent="0.35">
      <c r="A4" s="9" t="s">
        <v>17</v>
      </c>
      <c r="B4" s="3" t="s">
        <v>14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35">
      <c r="A5" s="71"/>
      <c r="B5" s="72" t="s">
        <v>14</v>
      </c>
      <c r="C5" s="73" t="s">
        <v>8</v>
      </c>
      <c r="D5" s="122" t="e">
        <f ca="1">_xll.DBGET(#REF!,#REF!,#REF!,#REF!,#REF!,#REF!,$C5,$B5,#REF!,#REF!,#REF!)</f>
        <v>#NAME?</v>
      </c>
      <c r="E5" s="128" t="e">
        <f ca="1">_xll.DBGET(#REF!,#REF!,#REF!,#REF!,#REF!,#REF!,$C5,$B5,#REF!,#REF!,#REF!)</f>
        <v>#NAME?</v>
      </c>
      <c r="F5" s="122" t="e">
        <f ca="1">_xll.DBGET(#REF!,#REF!,#REF!,#REF!,#REF!,#REF!,$C5,$B5,#REF!,#REF!,#REF!)</f>
        <v>#NAME?</v>
      </c>
      <c r="G5" s="128" t="e">
        <f ca="1">_xll.DBGET(#REF!,#REF!,#REF!,#REF!,#REF!,#REF!,$C5,$B5,#REF!,#REF!,#REF!)</f>
        <v>#NAME?</v>
      </c>
      <c r="H5" s="122" t="e">
        <f ca="1">_xll.DBGET(#REF!,#REF!,#REF!,#REF!,#REF!,#REF!,$C5,$B5,#REF!,#REF!,#REF!)</f>
        <v>#NAME?</v>
      </c>
      <c r="I5" s="128" t="e">
        <f ca="1">_xll.DBGET(#REF!,#REF!,#REF!,#REF!,#REF!,#REF!,$C5,$B5,#REF!,#REF!,#REF!)</f>
        <v>#NAME?</v>
      </c>
      <c r="J5" s="122" t="e">
        <f ca="1">_xll.DBGET(#REF!,#REF!,#REF!,#REF!,#REF!,#REF!,$C5,$B5,#REF!,#REF!,#REF!)</f>
        <v>#NAME?</v>
      </c>
      <c r="K5" s="128" t="e">
        <f ca="1">_xll.DBGET(#REF!,#REF!,#REF!,#REF!,#REF!,#REF!,$C5,$B5,#REF!,#REF!,#REF!)</f>
        <v>#NAME?</v>
      </c>
      <c r="L5" s="122" t="e">
        <f ca="1">_xll.DBGET(#REF!,#REF!,#REF!,#REF!,#REF!,#REF!,$C5,$B5,#REF!,#REF!,#REF!)</f>
        <v>#NAME?</v>
      </c>
      <c r="M5" s="128" t="e">
        <f ca="1">_xll.DBGET(#REF!,#REF!,#REF!,#REF!,#REF!,#REF!,$C5,$B5,#REF!,#REF!,#REF!)</f>
        <v>#NAME?</v>
      </c>
      <c r="N5" s="122" t="e">
        <f ca="1">_xll.DBGET(#REF!,#REF!,#REF!,#REF!,#REF!,#REF!,$C5,$B5,#REF!,#REF!,#REF!)</f>
        <v>#NAME?</v>
      </c>
      <c r="O5" s="128">
        <f ca="1">IFERROR((_xll.DBGET(#REF!,#REF!,#REF!,#REF!,#REF!,#REF!,$C5,$B5,#REF!,#REF!,#REF!))/N5,0)</f>
        <v>0</v>
      </c>
      <c r="P5" s="122" t="e">
        <f ca="1">_xll.DBGET(#REF!,#REF!,#REF!,#REF!,#REF!,#REF!,$C5,$B5,#REF!,#REF!,#REF!)</f>
        <v>#NAME?</v>
      </c>
      <c r="Q5" s="128">
        <f ca="1">IFERROR((_xll.DBGET(#REF!,#REF!,#REF!,#REF!,#REF!,#REF!,$C5,$B5,#REF!,#REF!,#REF!))/P5,0)</f>
        <v>0</v>
      </c>
      <c r="R5" s="122" t="e">
        <f ca="1">_xll.DBGET(#REF!,#REF!,#REF!,#REF!,#REF!,#REF!,$C5,$B5,#REF!,#REF!,#REF!)</f>
        <v>#NAME?</v>
      </c>
      <c r="S5" s="128">
        <f ca="1">IFERROR((_xll.DBGET(#REF!,#REF!,#REF!,#REF!,#REF!,#REF!,$C5,$B5,#REF!,#REF!,#REF!))/R5,0)</f>
        <v>0</v>
      </c>
      <c r="T5" s="122" t="e">
        <f ca="1">_xll.DBGET(#REF!,#REF!,#REF!,#REF!,#REF!,#REF!,$C5,$B5,#REF!,#REF!,#REF!)</f>
        <v>#NAME?</v>
      </c>
      <c r="U5" s="128" t="e">
        <f ca="1">_xll.DBGET(#REF!,#REF!,#REF!,#REF!,#REF!,#REF!,$C5,$B5,#REF!,#REF!,#REF!)</f>
        <v>#NAME?</v>
      </c>
    </row>
    <row r="6" spans="1:30" x14ac:dyDescent="0.35">
      <c r="A6" s="71"/>
      <c r="B6" s="72" t="s">
        <v>14</v>
      </c>
      <c r="C6" s="73" t="s">
        <v>9</v>
      </c>
      <c r="D6" s="122" t="e">
        <f ca="1">_xll.DBGET(#REF!,#REF!,#REF!,#REF!,#REF!,#REF!,$C6,$B6,#REF!,#REF!,#REF!)</f>
        <v>#NAME?</v>
      </c>
      <c r="E6" s="128" t="e">
        <f ca="1">_xll.DBGET(#REF!,#REF!,#REF!,#REF!,#REF!,#REF!,$C6,$B6,#REF!,#REF!,#REF!)</f>
        <v>#NAME?</v>
      </c>
      <c r="F6" s="122" t="e">
        <f ca="1">_xll.DBGET(#REF!,#REF!,#REF!,#REF!,#REF!,#REF!,$C6,$B6,#REF!,#REF!,#REF!)</f>
        <v>#NAME?</v>
      </c>
      <c r="G6" s="128" t="e">
        <f ca="1">_xll.DBGET(#REF!,#REF!,#REF!,#REF!,#REF!,#REF!,$C6,$B6,#REF!,#REF!,#REF!)</f>
        <v>#NAME?</v>
      </c>
      <c r="H6" s="122" t="e">
        <f ca="1">_xll.DBGET(#REF!,#REF!,#REF!,#REF!,#REF!,#REF!,$C6,$B6,#REF!,#REF!,#REF!)</f>
        <v>#NAME?</v>
      </c>
      <c r="I6" s="128" t="e">
        <f ca="1">_xll.DBGET(#REF!,#REF!,#REF!,#REF!,#REF!,#REF!,$C6,$B6,#REF!,#REF!,#REF!)</f>
        <v>#NAME?</v>
      </c>
      <c r="J6" s="122" t="e">
        <f ca="1">_xll.DBGET(#REF!,#REF!,#REF!,#REF!,#REF!,#REF!,$C6,$B6,#REF!,#REF!,#REF!)</f>
        <v>#NAME?</v>
      </c>
      <c r="K6" s="128" t="e">
        <f ca="1">_xll.DBGET(#REF!,#REF!,#REF!,#REF!,#REF!,#REF!,$C6,$B6,#REF!,#REF!,#REF!)</f>
        <v>#NAME?</v>
      </c>
      <c r="L6" s="122" t="e">
        <f ca="1">_xll.DBGET(#REF!,#REF!,#REF!,#REF!,#REF!,#REF!,$C6,$B6,#REF!,#REF!,#REF!)</f>
        <v>#NAME?</v>
      </c>
      <c r="M6" s="128" t="e">
        <f ca="1">_xll.DBGET(#REF!,#REF!,#REF!,#REF!,#REF!,#REF!,$C6,$B6,#REF!,#REF!,#REF!)</f>
        <v>#NAME?</v>
      </c>
      <c r="N6" s="122" t="e">
        <f ca="1">_xll.DBGET(#REF!,#REF!,#REF!,#REF!,#REF!,#REF!,$C6,$B6,#REF!,#REF!,#REF!)</f>
        <v>#NAME?</v>
      </c>
      <c r="O6" s="128">
        <f ca="1">IFERROR((_xll.DBGET(#REF!,#REF!,#REF!,#REF!,#REF!,#REF!,$C6,$B6,#REF!,#REF!,#REF!))/N6,0)</f>
        <v>0</v>
      </c>
      <c r="P6" s="122" t="e">
        <f ca="1">_xll.DBGET(#REF!,#REF!,#REF!,#REF!,#REF!,#REF!,$C6,$B6,#REF!,#REF!,#REF!)</f>
        <v>#NAME?</v>
      </c>
      <c r="Q6" s="128">
        <f ca="1">IFERROR((_xll.DBGET(#REF!,#REF!,#REF!,#REF!,#REF!,#REF!,$C6,$B6,#REF!,#REF!,#REF!))/P6,0)</f>
        <v>0</v>
      </c>
      <c r="R6" s="122" t="e">
        <f ca="1">_xll.DBGET(#REF!,#REF!,#REF!,#REF!,#REF!,#REF!,$C6,$B6,#REF!,#REF!,#REF!)</f>
        <v>#NAME?</v>
      </c>
      <c r="S6" s="128">
        <f ca="1">IFERROR((_xll.DBGET(#REF!,#REF!,#REF!,#REF!,#REF!,#REF!,$C6,$B6,#REF!,#REF!,#REF!))/R6,0)</f>
        <v>0</v>
      </c>
      <c r="T6" s="122" t="e">
        <f ca="1">_xll.DBGET(#REF!,#REF!,#REF!,#REF!,#REF!,#REF!,$C6,$B6,#REF!,#REF!,#REF!)</f>
        <v>#NAME?</v>
      </c>
      <c r="U6" s="128" t="e">
        <f ca="1">_xll.DBGET(#REF!,#REF!,#REF!,#REF!,#REF!,#REF!,$C6,$B6,#REF!,#REF!,#REF!)</f>
        <v>#NAME?</v>
      </c>
    </row>
    <row r="7" spans="1:30" x14ac:dyDescent="0.35">
      <c r="A7" s="9" t="s">
        <v>18</v>
      </c>
      <c r="B7" s="3" t="s">
        <v>15</v>
      </c>
      <c r="C7" s="2" t="s">
        <v>7</v>
      </c>
      <c r="D7" s="129" t="e">
        <f ca="1">_xll.DBGET(#REF!,#REF!,#REF!,#REF!,#REF!,#REF!,$C7,$B7,#REF!,#REF!,#REF!)</f>
        <v>#NAME?</v>
      </c>
      <c r="E7" s="130" t="e">
        <f ca="1">_xll.DBGET(#REF!,#REF!,#REF!,#REF!,#REF!,#REF!,$C7,$B7,#REF!,#REF!,#REF!)</f>
        <v>#NAME?</v>
      </c>
      <c r="F7" s="129" t="e">
        <f ca="1">_xll.DBGET(#REF!,#REF!,#REF!,#REF!,#REF!,#REF!,$C7,$B7,#REF!,#REF!,#REF!)</f>
        <v>#NAME?</v>
      </c>
      <c r="G7" s="130" t="e">
        <f ca="1">_xll.DBGET(#REF!,#REF!,#REF!,#REF!,#REF!,#REF!,$C7,$B7,#REF!,#REF!,#REF!)</f>
        <v>#NAME?</v>
      </c>
      <c r="H7" s="129" t="e">
        <f ca="1">_xll.DBGET(#REF!,#REF!,#REF!,#REF!,#REF!,#REF!,$C7,$B7,#REF!,#REF!,#REF!)</f>
        <v>#NAME?</v>
      </c>
      <c r="I7" s="130" t="e">
        <f ca="1">_xll.DBGET(#REF!,#REF!,#REF!,#REF!,#REF!,#REF!,$C7,$B7,#REF!,#REF!,#REF!)</f>
        <v>#NAME?</v>
      </c>
      <c r="J7" s="129" t="e">
        <f ca="1">_xll.DBGET(#REF!,#REF!,#REF!,#REF!,#REF!,#REF!,$C7,$B7,#REF!,#REF!,#REF!)</f>
        <v>#NAME?</v>
      </c>
      <c r="K7" s="130" t="e">
        <f ca="1">_xll.DBGET(#REF!,#REF!,#REF!,#REF!,#REF!,#REF!,$C7,$B7,#REF!,#REF!,#REF!)</f>
        <v>#NAME?</v>
      </c>
      <c r="L7" s="129" t="e">
        <f ca="1">_xll.DBGET(#REF!,#REF!,#REF!,#REF!,#REF!,#REF!,$C7,$B7,#REF!,#REF!,#REF!)</f>
        <v>#NAME?</v>
      </c>
      <c r="M7" s="130" t="e">
        <f ca="1">_xll.DBGET(#REF!,#REF!,#REF!,#REF!,#REF!,#REF!,$C7,$B7,#REF!,#REF!,#REF!)</f>
        <v>#NAME?</v>
      </c>
      <c r="N7" s="129" t="e">
        <f ca="1">_xll.DBGET(#REF!,#REF!,#REF!,#REF!,#REF!,#REF!,$C7,$B7,#REF!,#REF!,#REF!)</f>
        <v>#NAME?</v>
      </c>
      <c r="O7" s="130">
        <f ca="1">IFERROR((_xll.DBGET(#REF!,#REF!,#REF!,#REF!,#REF!,#REF!,$C7,$B7,#REF!,#REF!,#REF!))/N7,0)</f>
        <v>0</v>
      </c>
      <c r="P7" s="129" t="e">
        <f ca="1">_xll.DBGET(#REF!,#REF!,#REF!,#REF!,#REF!,#REF!,$C7,$B7,#REF!,#REF!,#REF!)</f>
        <v>#NAME?</v>
      </c>
      <c r="Q7" s="130">
        <f ca="1">IFERROR((_xll.DBGET(#REF!,#REF!,#REF!,#REF!,#REF!,#REF!,$C7,$B7,#REF!,#REF!,#REF!))/P7,0)</f>
        <v>0</v>
      </c>
      <c r="R7" s="129" t="e">
        <f ca="1">_xll.DBGET(#REF!,#REF!,#REF!,#REF!,#REF!,#REF!,$C7,$B7,#REF!,#REF!,#REF!)</f>
        <v>#NAME?</v>
      </c>
      <c r="S7" s="130">
        <f ca="1">IFERROR((_xll.DBGET(#REF!,#REF!,#REF!,#REF!,#REF!,#REF!,$C7,$B7,#REF!,#REF!,#REF!))/R7,0)</f>
        <v>0</v>
      </c>
      <c r="T7" s="129" t="e">
        <f ca="1">_xll.DBGET(#REF!,#REF!,#REF!,#REF!,#REF!,#REF!,$C7,$B7,#REF!,#REF!,#REF!)</f>
        <v>#NAME?</v>
      </c>
      <c r="U7" s="130" t="e">
        <f ca="1">_xll.DBGET(#REF!,#REF!,#REF!,#REF!,#REF!,#REF!,$C7,$B7,#REF!,#REF!,#REF!)</f>
        <v>#NAME?</v>
      </c>
    </row>
    <row r="8" spans="1:30" x14ac:dyDescent="0.35">
      <c r="A8" s="71"/>
      <c r="B8" s="72" t="s">
        <v>15</v>
      </c>
      <c r="C8" s="73" t="s">
        <v>8</v>
      </c>
      <c r="D8" s="122" t="e">
        <f ca="1">_xll.DBGET(#REF!,#REF!,#REF!,#REF!,#REF!,#REF!,$C8,$B8,#REF!,#REF!,#REF!)</f>
        <v>#NAME?</v>
      </c>
      <c r="E8" s="128" t="e">
        <f ca="1">_xll.DBGET(#REF!,#REF!,#REF!,#REF!,#REF!,#REF!,$C8,$B8,#REF!,#REF!,#REF!)</f>
        <v>#NAME?</v>
      </c>
      <c r="F8" s="122" t="e">
        <f ca="1">_xll.DBGET(#REF!,#REF!,#REF!,#REF!,#REF!,#REF!,$C8,$B8,#REF!,#REF!,#REF!)</f>
        <v>#NAME?</v>
      </c>
      <c r="G8" s="128" t="e">
        <f ca="1">_xll.DBGET(#REF!,#REF!,#REF!,#REF!,#REF!,#REF!,$C8,$B8,#REF!,#REF!,#REF!)</f>
        <v>#NAME?</v>
      </c>
      <c r="H8" s="122" t="e">
        <f ca="1">_xll.DBGET(#REF!,#REF!,#REF!,#REF!,#REF!,#REF!,$C8,$B8,#REF!,#REF!,#REF!)</f>
        <v>#NAME?</v>
      </c>
      <c r="I8" s="128" t="e">
        <f ca="1">_xll.DBGET(#REF!,#REF!,#REF!,#REF!,#REF!,#REF!,$C8,$B8,#REF!,#REF!,#REF!)</f>
        <v>#NAME?</v>
      </c>
      <c r="J8" s="122" t="e">
        <f ca="1">_xll.DBGET(#REF!,#REF!,#REF!,#REF!,#REF!,#REF!,$C8,$B8,#REF!,#REF!,#REF!)</f>
        <v>#NAME?</v>
      </c>
      <c r="K8" s="128" t="e">
        <f ca="1">_xll.DBGET(#REF!,#REF!,#REF!,#REF!,#REF!,#REF!,$C8,$B8,#REF!,#REF!,#REF!)</f>
        <v>#NAME?</v>
      </c>
      <c r="L8" s="122" t="e">
        <f ca="1">_xll.DBGET(#REF!,#REF!,#REF!,#REF!,#REF!,#REF!,$C8,$B8,#REF!,#REF!,#REF!)</f>
        <v>#NAME?</v>
      </c>
      <c r="M8" s="128" t="e">
        <f ca="1">_xll.DBGET(#REF!,#REF!,#REF!,#REF!,#REF!,#REF!,$C8,$B8,#REF!,#REF!,#REF!)</f>
        <v>#NAME?</v>
      </c>
      <c r="N8" s="122" t="e">
        <f ca="1">_xll.DBGET(#REF!,#REF!,#REF!,#REF!,#REF!,#REF!,$C8,$B8,#REF!,#REF!,#REF!)</f>
        <v>#NAME?</v>
      </c>
      <c r="O8" s="128">
        <f ca="1">IFERROR((_xll.DBGET(#REF!,#REF!,#REF!,#REF!,#REF!,#REF!,$C8,$B8,#REF!,#REF!,#REF!))/N8,0)</f>
        <v>0</v>
      </c>
      <c r="P8" s="122" t="e">
        <f ca="1">_xll.DBGET(#REF!,#REF!,#REF!,#REF!,#REF!,#REF!,$C8,$B8,#REF!,#REF!,#REF!)</f>
        <v>#NAME?</v>
      </c>
      <c r="Q8" s="128">
        <f ca="1">IFERROR((_xll.DBGET(#REF!,#REF!,#REF!,#REF!,#REF!,#REF!,$C8,$B8,#REF!,#REF!,#REF!))/P8,0)</f>
        <v>0</v>
      </c>
      <c r="R8" s="122" t="e">
        <f ca="1">_xll.DBGET(#REF!,#REF!,#REF!,#REF!,#REF!,#REF!,$C8,$B8,#REF!,#REF!,#REF!)</f>
        <v>#NAME?</v>
      </c>
      <c r="S8" s="128">
        <f ca="1">IFERROR((_xll.DBGET(#REF!,#REF!,#REF!,#REF!,#REF!,#REF!,$C8,$B8,#REF!,#REF!,#REF!))/R8,0)</f>
        <v>0</v>
      </c>
      <c r="T8" s="122" t="e">
        <f ca="1">_xll.DBGET(#REF!,#REF!,#REF!,#REF!,#REF!,#REF!,$C8,$B8,#REF!,#REF!,#REF!)</f>
        <v>#NAME?</v>
      </c>
      <c r="U8" s="128" t="e">
        <f ca="1">_xll.DBGET(#REF!,#REF!,#REF!,#REF!,#REF!,#REF!,$C8,$B8,#REF!,#REF!,#REF!)</f>
        <v>#NAME?</v>
      </c>
    </row>
    <row r="9" spans="1:30" x14ac:dyDescent="0.35">
      <c r="A9" s="71"/>
      <c r="B9" s="72" t="s">
        <v>15</v>
      </c>
      <c r="C9" s="73" t="s">
        <v>9</v>
      </c>
      <c r="D9" s="122" t="e">
        <f ca="1">_xll.DBGET(#REF!,#REF!,#REF!,#REF!,#REF!,#REF!,$C9,$B9,#REF!,#REF!,#REF!)</f>
        <v>#NAME?</v>
      </c>
      <c r="E9" s="128" t="e">
        <f ca="1">_xll.DBGET(#REF!,#REF!,#REF!,#REF!,#REF!,#REF!,$C9,$B9,#REF!,#REF!,#REF!)</f>
        <v>#NAME?</v>
      </c>
      <c r="F9" s="122" t="e">
        <f ca="1">_xll.DBGET(#REF!,#REF!,#REF!,#REF!,#REF!,#REF!,$C9,$B9,#REF!,#REF!,#REF!)</f>
        <v>#NAME?</v>
      </c>
      <c r="G9" s="128" t="e">
        <f ca="1">_xll.DBGET(#REF!,#REF!,#REF!,#REF!,#REF!,#REF!,$C9,$B9,#REF!,#REF!,#REF!)</f>
        <v>#NAME?</v>
      </c>
      <c r="H9" s="122" t="e">
        <f ca="1">_xll.DBGET(#REF!,#REF!,#REF!,#REF!,#REF!,#REF!,$C9,$B9,#REF!,#REF!,#REF!)</f>
        <v>#NAME?</v>
      </c>
      <c r="I9" s="128" t="e">
        <f ca="1">_xll.DBGET(#REF!,#REF!,#REF!,#REF!,#REF!,#REF!,$C9,$B9,#REF!,#REF!,#REF!)</f>
        <v>#NAME?</v>
      </c>
      <c r="J9" s="122" t="e">
        <f ca="1">_xll.DBGET(#REF!,#REF!,#REF!,#REF!,#REF!,#REF!,$C9,$B9,#REF!,#REF!,#REF!)</f>
        <v>#NAME?</v>
      </c>
      <c r="K9" s="128" t="e">
        <f ca="1">_xll.DBGET(#REF!,#REF!,#REF!,#REF!,#REF!,#REF!,$C9,$B9,#REF!,#REF!,#REF!)</f>
        <v>#NAME?</v>
      </c>
      <c r="L9" s="122" t="e">
        <f ca="1">_xll.DBGET(#REF!,#REF!,#REF!,#REF!,#REF!,#REF!,$C9,$B9,#REF!,#REF!,#REF!)</f>
        <v>#NAME?</v>
      </c>
      <c r="M9" s="128" t="e">
        <f ca="1">_xll.DBGET(#REF!,#REF!,#REF!,#REF!,#REF!,#REF!,$C9,$B9,#REF!,#REF!,#REF!)</f>
        <v>#NAME?</v>
      </c>
      <c r="N9" s="122" t="e">
        <f ca="1">_xll.DBGET(#REF!,#REF!,#REF!,#REF!,#REF!,#REF!,$C9,$B9,#REF!,#REF!,#REF!)</f>
        <v>#NAME?</v>
      </c>
      <c r="O9" s="128">
        <f ca="1">IFERROR((_xll.DBGET(#REF!,#REF!,#REF!,#REF!,#REF!,#REF!,$C9,$B9,#REF!,#REF!,#REF!))/N9,0)</f>
        <v>0</v>
      </c>
      <c r="P9" s="122" t="e">
        <f ca="1">_xll.DBGET(#REF!,#REF!,#REF!,#REF!,#REF!,#REF!,$C9,$B9,#REF!,#REF!,#REF!)</f>
        <v>#NAME?</v>
      </c>
      <c r="Q9" s="128">
        <f ca="1">IFERROR((_xll.DBGET(#REF!,#REF!,#REF!,#REF!,#REF!,#REF!,$C9,$B9,#REF!,#REF!,#REF!))/P9,0)</f>
        <v>0</v>
      </c>
      <c r="R9" s="122" t="e">
        <f ca="1">_xll.DBGET(#REF!,#REF!,#REF!,#REF!,#REF!,#REF!,$C9,$B9,#REF!,#REF!,#REF!)</f>
        <v>#NAME?</v>
      </c>
      <c r="S9" s="128">
        <f ca="1">IFERROR((_xll.DBGET(#REF!,#REF!,#REF!,#REF!,#REF!,#REF!,$C9,$B9,#REF!,#REF!,#REF!))/R9,0)</f>
        <v>0</v>
      </c>
      <c r="T9" s="122" t="e">
        <f ca="1">_xll.DBGET(#REF!,#REF!,#REF!,#REF!,#REF!,#REF!,$C9,$B9,#REF!,#REF!,#REF!)</f>
        <v>#NAME?</v>
      </c>
      <c r="U9" s="128" t="e">
        <f ca="1">_xll.DBGET(#REF!,#REF!,#REF!,#REF!,#REF!,#REF!,$C9,$B9,#REF!,#REF!,#REF!)</f>
        <v>#NAME?</v>
      </c>
    </row>
    <row r="10" spans="1:30" x14ac:dyDescent="0.35">
      <c r="A10" s="9" t="s">
        <v>19</v>
      </c>
      <c r="B10" s="3" t="s">
        <v>16</v>
      </c>
      <c r="C10" s="2" t="s">
        <v>7</v>
      </c>
      <c r="D10" s="129" t="e">
        <f ca="1">_xll.DBGET(#REF!,#REF!,#REF!,#REF!,#REF!,#REF!,$C10,$B10,#REF!,#REF!,#REF!)</f>
        <v>#NAME?</v>
      </c>
      <c r="E10" s="130" t="e">
        <f ca="1">_xll.DBGET(#REF!,#REF!,#REF!,#REF!,#REF!,#REF!,$C10,$B10,#REF!,#REF!,#REF!)</f>
        <v>#NAME?</v>
      </c>
      <c r="F10" s="129" t="e">
        <f ca="1">_xll.DBGET(#REF!,#REF!,#REF!,#REF!,#REF!,#REF!,$C10,$B10,#REF!,#REF!,#REF!)</f>
        <v>#NAME?</v>
      </c>
      <c r="G10" s="130" t="e">
        <f ca="1">_xll.DBGET(#REF!,#REF!,#REF!,#REF!,#REF!,#REF!,$C10,$B10,#REF!,#REF!,#REF!)</f>
        <v>#NAME?</v>
      </c>
      <c r="H10" s="129" t="e">
        <f ca="1">_xll.DBGET(#REF!,#REF!,#REF!,#REF!,#REF!,#REF!,$C10,$B10,#REF!,#REF!,#REF!)</f>
        <v>#NAME?</v>
      </c>
      <c r="I10" s="130" t="e">
        <f ca="1">_xll.DBGET(#REF!,#REF!,#REF!,#REF!,#REF!,#REF!,$C10,$B10,#REF!,#REF!,#REF!)</f>
        <v>#NAME?</v>
      </c>
      <c r="J10" s="129" t="e">
        <f ca="1">_xll.DBGET(#REF!,#REF!,#REF!,#REF!,#REF!,#REF!,$C10,$B10,#REF!,#REF!,#REF!)</f>
        <v>#NAME?</v>
      </c>
      <c r="K10" s="130" t="e">
        <f ca="1">_xll.DBGET(#REF!,#REF!,#REF!,#REF!,#REF!,#REF!,$C10,$B10,#REF!,#REF!,#REF!)</f>
        <v>#NAME?</v>
      </c>
      <c r="L10" s="129" t="e">
        <f ca="1">_xll.DBGET(#REF!,#REF!,#REF!,#REF!,#REF!,#REF!,$C10,$B10,#REF!,#REF!,#REF!)</f>
        <v>#NAME?</v>
      </c>
      <c r="M10" s="130" t="e">
        <f ca="1">_xll.DBGET(#REF!,#REF!,#REF!,#REF!,#REF!,#REF!,$C10,$B10,#REF!,#REF!,#REF!)</f>
        <v>#NAME?</v>
      </c>
      <c r="N10" s="129" t="e">
        <f ca="1">_xll.DBGET(#REF!,#REF!,#REF!,#REF!,#REF!,#REF!,$C10,$B10,#REF!,#REF!,#REF!)</f>
        <v>#NAME?</v>
      </c>
      <c r="O10" s="130">
        <f ca="1">IFERROR((_xll.DBGET(#REF!,#REF!,#REF!,#REF!,#REF!,#REF!,$C10,$B10,#REF!,#REF!,#REF!))/N10,0)</f>
        <v>0</v>
      </c>
      <c r="P10" s="129" t="e">
        <f ca="1">_xll.DBGET(#REF!,#REF!,#REF!,#REF!,#REF!,#REF!,$C10,$B10,#REF!,#REF!,#REF!)</f>
        <v>#NAME?</v>
      </c>
      <c r="Q10" s="130">
        <f ca="1">IFERROR((_xll.DBGET(#REF!,#REF!,#REF!,#REF!,#REF!,#REF!,$C10,$B10,#REF!,#REF!,#REF!))/P10,0)</f>
        <v>0</v>
      </c>
      <c r="R10" s="129" t="e">
        <f ca="1">_xll.DBGET(#REF!,#REF!,#REF!,#REF!,#REF!,#REF!,$C10,$B10,#REF!,#REF!,#REF!)</f>
        <v>#NAME?</v>
      </c>
      <c r="S10" s="130">
        <f ca="1">IFERROR((_xll.DBGET(#REF!,#REF!,#REF!,#REF!,#REF!,#REF!,$C10,$B10,#REF!,#REF!,#REF!))/R10,0)</f>
        <v>0</v>
      </c>
      <c r="T10" s="129" t="e">
        <f ca="1">_xll.DBGET(#REF!,#REF!,#REF!,#REF!,#REF!,#REF!,$C10,$B10,#REF!,#REF!,#REF!)</f>
        <v>#NAME?</v>
      </c>
      <c r="U10" s="130" t="e">
        <f ca="1">_xll.DBGET(#REF!,#REF!,#REF!,#REF!,#REF!,#REF!,$C10,$B10,#REF!,#REF!,#REF!)</f>
        <v>#NAME?</v>
      </c>
    </row>
    <row r="11" spans="1:30" x14ac:dyDescent="0.35">
      <c r="A11" s="71"/>
      <c r="B11" s="72" t="s">
        <v>16</v>
      </c>
      <c r="C11" s="73" t="s">
        <v>8</v>
      </c>
      <c r="D11" s="122" t="e">
        <f ca="1">_xll.DBGET(#REF!,#REF!,#REF!,#REF!,#REF!,#REF!,$C11,$B11,#REF!,#REF!,#REF!)</f>
        <v>#NAME?</v>
      </c>
      <c r="E11" s="128" t="e">
        <f ca="1">_xll.DBGET(#REF!,#REF!,#REF!,#REF!,#REF!,#REF!,$C11,$B11,#REF!,#REF!,#REF!)</f>
        <v>#NAME?</v>
      </c>
      <c r="F11" s="122" t="e">
        <f ca="1">_xll.DBGET(#REF!,#REF!,#REF!,#REF!,#REF!,#REF!,$C11,$B11,#REF!,#REF!,#REF!)</f>
        <v>#NAME?</v>
      </c>
      <c r="G11" s="128" t="e">
        <f ca="1">_xll.DBGET(#REF!,#REF!,#REF!,#REF!,#REF!,#REF!,$C11,$B11,#REF!,#REF!,#REF!)</f>
        <v>#NAME?</v>
      </c>
      <c r="H11" s="122" t="e">
        <f ca="1">_xll.DBGET(#REF!,#REF!,#REF!,#REF!,#REF!,#REF!,$C11,$B11,#REF!,#REF!,#REF!)</f>
        <v>#NAME?</v>
      </c>
      <c r="I11" s="128" t="e">
        <f ca="1">_xll.DBGET(#REF!,#REF!,#REF!,#REF!,#REF!,#REF!,$C11,$B11,#REF!,#REF!,#REF!)</f>
        <v>#NAME?</v>
      </c>
      <c r="J11" s="122" t="e">
        <f ca="1">_xll.DBGET(#REF!,#REF!,#REF!,#REF!,#REF!,#REF!,$C11,$B11,#REF!,#REF!,#REF!)</f>
        <v>#NAME?</v>
      </c>
      <c r="K11" s="128" t="e">
        <f ca="1">_xll.DBGET(#REF!,#REF!,#REF!,#REF!,#REF!,#REF!,$C11,$B11,#REF!,#REF!,#REF!)</f>
        <v>#NAME?</v>
      </c>
      <c r="L11" s="122" t="e">
        <f ca="1">_xll.DBGET(#REF!,#REF!,#REF!,#REF!,#REF!,#REF!,$C11,$B11,#REF!,#REF!,#REF!)</f>
        <v>#NAME?</v>
      </c>
      <c r="M11" s="128" t="e">
        <f ca="1">_xll.DBGET(#REF!,#REF!,#REF!,#REF!,#REF!,#REF!,$C11,$B11,#REF!,#REF!,#REF!)</f>
        <v>#NAME?</v>
      </c>
      <c r="N11" s="122" t="e">
        <f ca="1">_xll.DBGET(#REF!,#REF!,#REF!,#REF!,#REF!,#REF!,$C11,$B11,#REF!,#REF!,#REF!)</f>
        <v>#NAME?</v>
      </c>
      <c r="O11" s="128">
        <f ca="1">IFERROR((_xll.DBGET(#REF!,#REF!,#REF!,#REF!,#REF!,#REF!,$C11,$B11,#REF!,#REF!,#REF!))/N11,0)</f>
        <v>0</v>
      </c>
      <c r="P11" s="122" t="e">
        <f ca="1">_xll.DBGET(#REF!,#REF!,#REF!,#REF!,#REF!,#REF!,$C11,$B11,#REF!,#REF!,#REF!)</f>
        <v>#NAME?</v>
      </c>
      <c r="Q11" s="128">
        <f ca="1">IFERROR((_xll.DBGET(#REF!,#REF!,#REF!,#REF!,#REF!,#REF!,$C11,$B11,#REF!,#REF!,#REF!))/P11,0)</f>
        <v>0</v>
      </c>
      <c r="R11" s="122" t="e">
        <f ca="1">_xll.DBGET(#REF!,#REF!,#REF!,#REF!,#REF!,#REF!,$C11,$B11,#REF!,#REF!,#REF!)</f>
        <v>#NAME?</v>
      </c>
      <c r="S11" s="128">
        <f ca="1">IFERROR((_xll.DBGET(#REF!,#REF!,#REF!,#REF!,#REF!,#REF!,$C11,$B11,#REF!,#REF!,#REF!))/R11,0)</f>
        <v>0</v>
      </c>
      <c r="T11" s="122" t="e">
        <f ca="1">_xll.DBGET(#REF!,#REF!,#REF!,#REF!,#REF!,#REF!,$C11,$B11,#REF!,#REF!,#REF!)</f>
        <v>#NAME?</v>
      </c>
      <c r="U11" s="128" t="e">
        <f ca="1">_xll.DBGET(#REF!,#REF!,#REF!,#REF!,#REF!,#REF!,$C11,$B11,#REF!,#REF!,#REF!)</f>
        <v>#NAME?</v>
      </c>
    </row>
    <row r="12" spans="1:30" x14ac:dyDescent="0.35">
      <c r="A12" s="71"/>
      <c r="B12" s="72" t="s">
        <v>16</v>
      </c>
      <c r="C12" s="73" t="s">
        <v>9</v>
      </c>
      <c r="D12" s="122" t="e">
        <f ca="1">_xll.DBGET(#REF!,#REF!,#REF!,#REF!,#REF!,#REF!,$C12,$B12,#REF!,#REF!,#REF!)</f>
        <v>#NAME?</v>
      </c>
      <c r="E12" s="128" t="e">
        <f ca="1">_xll.DBGET(#REF!,#REF!,#REF!,#REF!,#REF!,#REF!,$C12,$B12,#REF!,#REF!,#REF!)</f>
        <v>#NAME?</v>
      </c>
      <c r="F12" s="122" t="e">
        <f ca="1">_xll.DBGET(#REF!,#REF!,#REF!,#REF!,#REF!,#REF!,$C12,$B12,#REF!,#REF!,#REF!)</f>
        <v>#NAME?</v>
      </c>
      <c r="G12" s="128" t="e">
        <f ca="1">_xll.DBGET(#REF!,#REF!,#REF!,#REF!,#REF!,#REF!,$C12,$B12,#REF!,#REF!,#REF!)</f>
        <v>#NAME?</v>
      </c>
      <c r="H12" s="122" t="e">
        <f ca="1">_xll.DBGET(#REF!,#REF!,#REF!,#REF!,#REF!,#REF!,$C12,$B12,#REF!,#REF!,#REF!)</f>
        <v>#NAME?</v>
      </c>
      <c r="I12" s="128" t="e">
        <f ca="1">_xll.DBGET(#REF!,#REF!,#REF!,#REF!,#REF!,#REF!,$C12,$B12,#REF!,#REF!,#REF!)</f>
        <v>#NAME?</v>
      </c>
      <c r="J12" s="122" t="e">
        <f ca="1">_xll.DBGET(#REF!,#REF!,#REF!,#REF!,#REF!,#REF!,$C12,$B12,#REF!,#REF!,#REF!)</f>
        <v>#NAME?</v>
      </c>
      <c r="K12" s="128" t="e">
        <f ca="1">_xll.DBGET(#REF!,#REF!,#REF!,#REF!,#REF!,#REF!,$C12,$B12,#REF!,#REF!,#REF!)</f>
        <v>#NAME?</v>
      </c>
      <c r="L12" s="122" t="e">
        <f ca="1">_xll.DBGET(#REF!,#REF!,#REF!,#REF!,#REF!,#REF!,$C12,$B12,#REF!,#REF!,#REF!)</f>
        <v>#NAME?</v>
      </c>
      <c r="M12" s="128" t="e">
        <f ca="1">_xll.DBGET(#REF!,#REF!,#REF!,#REF!,#REF!,#REF!,$C12,$B12,#REF!,#REF!,#REF!)</f>
        <v>#NAME?</v>
      </c>
      <c r="N12" s="122" t="e">
        <f ca="1">_xll.DBGET(#REF!,#REF!,#REF!,#REF!,#REF!,#REF!,$C12,$B12,#REF!,#REF!,#REF!)</f>
        <v>#NAME?</v>
      </c>
      <c r="O12" s="128">
        <f ca="1">IFERROR((_xll.DBGET(#REF!,#REF!,#REF!,#REF!,#REF!,#REF!,$C12,$B12,#REF!,#REF!,#REF!))/N12,0)</f>
        <v>0</v>
      </c>
      <c r="P12" s="122" t="e">
        <f ca="1">_xll.DBGET(#REF!,#REF!,#REF!,#REF!,#REF!,#REF!,$C12,$B12,#REF!,#REF!,#REF!)</f>
        <v>#NAME?</v>
      </c>
      <c r="Q12" s="128">
        <f ca="1">IFERROR((_xll.DBGET(#REF!,#REF!,#REF!,#REF!,#REF!,#REF!,$C12,$B12,#REF!,#REF!,#REF!))/P12,0)</f>
        <v>0</v>
      </c>
      <c r="R12" s="122" t="e">
        <f ca="1">_xll.DBGET(#REF!,#REF!,#REF!,#REF!,#REF!,#REF!,$C12,$B12,#REF!,#REF!,#REF!)</f>
        <v>#NAME?</v>
      </c>
      <c r="S12" s="128">
        <f ca="1">IFERROR((_xll.DBGET(#REF!,#REF!,#REF!,#REF!,#REF!,#REF!,$C12,$B12,#REF!,#REF!,#REF!))/R12,0)</f>
        <v>0</v>
      </c>
      <c r="T12" s="122" t="e">
        <f ca="1">_xll.DBGET(#REF!,#REF!,#REF!,#REF!,#REF!,#REF!,$C12,$B12,#REF!,#REF!,#REF!)</f>
        <v>#NAME?</v>
      </c>
      <c r="U12" s="128" t="e">
        <f ca="1">_xll.DBGET(#REF!,#REF!,#REF!,#REF!,#REF!,#REF!,$C12,$B12,#REF!,#REF!,#REF!)</f>
        <v>#NAME?</v>
      </c>
    </row>
    <row r="13" spans="1:30" ht="7.5" customHeight="1" x14ac:dyDescent="0.35"/>
    <row r="15" spans="1:30" ht="37.5" customHeight="1" x14ac:dyDescent="0.5">
      <c r="A15" s="106"/>
      <c r="B15" s="117"/>
      <c r="C15" s="106"/>
      <c r="D15" s="173" t="e">
        <f>CONCATENATE(#REF!,"
 Forecast")</f>
        <v>#REF!</v>
      </c>
      <c r="E15" s="173"/>
    </row>
    <row r="16" spans="1:30" ht="16" x14ac:dyDescent="0.5">
      <c r="A16" s="107"/>
      <c r="B16" s="118"/>
      <c r="C16" s="107"/>
      <c r="D16" s="109" t="s">
        <v>0</v>
      </c>
      <c r="E16" s="108" t="s">
        <v>61</v>
      </c>
    </row>
    <row r="17" spans="1:5" x14ac:dyDescent="0.35">
      <c r="A17" s="9" t="s">
        <v>17</v>
      </c>
      <c r="B17" s="3" t="s">
        <v>14</v>
      </c>
      <c r="C17" s="2" t="s">
        <v>7</v>
      </c>
      <c r="D17" s="46" t="e">
        <f ca="1">_xll.DBGET(#REF!,#REF!,#REF!,#REF!,#REF!,#REF!,$C17,$B17,#REF!,#REF!,#REF!)</f>
        <v>#NAME?</v>
      </c>
      <c r="E17" s="5" t="e">
        <f ca="1">_xll.DBGET(#REF!,#REF!,#REF!,#REF!,#REF!,#REF!,$C17,$B17,#REF!,#REF!,#REF!)</f>
        <v>#NAME?</v>
      </c>
    </row>
    <row r="18" spans="1:5" x14ac:dyDescent="0.35">
      <c r="A18" s="71"/>
      <c r="B18" s="72" t="s">
        <v>14</v>
      </c>
      <c r="C18" s="73" t="s">
        <v>8</v>
      </c>
      <c r="D18" s="122" t="e">
        <f ca="1">_xll.DBGET(#REF!,#REF!,#REF!,#REF!,#REF!,#REF!,$C18,$B18,#REF!,#REF!,#REF!)</f>
        <v>#NAME?</v>
      </c>
      <c r="E18" s="128" t="e">
        <f ca="1">_xll.DBGET(#REF!,#REF!,#REF!,#REF!,#REF!,#REF!,$C18,$B18,#REF!,#REF!,#REF!)</f>
        <v>#NAME?</v>
      </c>
    </row>
    <row r="19" spans="1:5" x14ac:dyDescent="0.35">
      <c r="A19" s="71"/>
      <c r="B19" s="72" t="s">
        <v>14</v>
      </c>
      <c r="C19" s="73" t="s">
        <v>9</v>
      </c>
      <c r="D19" s="122" t="e">
        <f ca="1">_xll.DBGET(#REF!,#REF!,#REF!,#REF!,#REF!,#REF!,$C19,$B19,#REF!,#REF!,#REF!)</f>
        <v>#NAME?</v>
      </c>
      <c r="E19" s="128" t="e">
        <f ca="1">_xll.DBGET(#REF!,#REF!,#REF!,#REF!,#REF!,#REF!,$C19,$B19,#REF!,#REF!,#REF!)</f>
        <v>#NAME?</v>
      </c>
    </row>
    <row r="20" spans="1:5" x14ac:dyDescent="0.35">
      <c r="A20" s="9" t="s">
        <v>18</v>
      </c>
      <c r="B20" s="3" t="s">
        <v>15</v>
      </c>
      <c r="C20" s="2" t="s">
        <v>7</v>
      </c>
      <c r="D20" s="129" t="e">
        <f ca="1">_xll.DBGET(#REF!,#REF!,#REF!,#REF!,#REF!,#REF!,$C20,$B20,#REF!,#REF!,#REF!)</f>
        <v>#NAME?</v>
      </c>
      <c r="E20" s="130" t="e">
        <f ca="1">_xll.DBGET(#REF!,#REF!,#REF!,#REF!,#REF!,#REF!,$C20,$B20,#REF!,#REF!,#REF!)</f>
        <v>#NAME?</v>
      </c>
    </row>
    <row r="21" spans="1:5" x14ac:dyDescent="0.35">
      <c r="A21" s="71"/>
      <c r="B21" s="72" t="s">
        <v>15</v>
      </c>
      <c r="C21" s="73" t="s">
        <v>8</v>
      </c>
      <c r="D21" s="122" t="e">
        <f ca="1">_xll.DBGET(#REF!,#REF!,#REF!,#REF!,#REF!,#REF!,$C21,$B21,#REF!,#REF!,#REF!)</f>
        <v>#NAME?</v>
      </c>
      <c r="E21" s="128" t="e">
        <f ca="1">_xll.DBGET(#REF!,#REF!,#REF!,#REF!,#REF!,#REF!,$C21,$B21,#REF!,#REF!,#REF!)</f>
        <v>#NAME?</v>
      </c>
    </row>
    <row r="22" spans="1:5" x14ac:dyDescent="0.35">
      <c r="A22" s="71"/>
      <c r="B22" s="72" t="s">
        <v>15</v>
      </c>
      <c r="C22" s="73" t="s">
        <v>9</v>
      </c>
      <c r="D22" s="122" t="e">
        <f ca="1">_xll.DBGET(#REF!,#REF!,#REF!,#REF!,#REF!,#REF!,$C22,$B22,#REF!,#REF!,#REF!)</f>
        <v>#NAME?</v>
      </c>
      <c r="E22" s="128" t="e">
        <f ca="1">_xll.DBGET(#REF!,#REF!,#REF!,#REF!,#REF!,#REF!,$C22,$B22,#REF!,#REF!,#REF!)</f>
        <v>#NAME?</v>
      </c>
    </row>
    <row r="23" spans="1:5" x14ac:dyDescent="0.35">
      <c r="A23" s="9" t="s">
        <v>19</v>
      </c>
      <c r="B23" s="3" t="s">
        <v>16</v>
      </c>
      <c r="C23" s="2" t="s">
        <v>7</v>
      </c>
      <c r="D23" s="129" t="e">
        <f ca="1">_xll.DBGET(#REF!,#REF!,#REF!,#REF!,#REF!,#REF!,$C23,$B23,#REF!,#REF!,#REF!)</f>
        <v>#NAME?</v>
      </c>
      <c r="E23" s="130" t="e">
        <f ca="1">_xll.DBGET(#REF!,#REF!,#REF!,#REF!,#REF!,#REF!,$C23,$B23,#REF!,#REF!,#REF!)</f>
        <v>#NAME?</v>
      </c>
    </row>
    <row r="24" spans="1:5" x14ac:dyDescent="0.35">
      <c r="A24" s="71"/>
      <c r="B24" s="72" t="s">
        <v>16</v>
      </c>
      <c r="C24" s="73" t="s">
        <v>8</v>
      </c>
      <c r="D24" s="122" t="e">
        <f ca="1">_xll.DBGET(#REF!,#REF!,#REF!,#REF!,#REF!,#REF!,$C24,$B24,#REF!,#REF!,#REF!)</f>
        <v>#NAME?</v>
      </c>
      <c r="E24" s="128" t="e">
        <f ca="1">_xll.DBGET(#REF!,#REF!,#REF!,#REF!,#REF!,#REF!,$C24,$B24,#REF!,#REF!,#REF!)</f>
        <v>#NAME?</v>
      </c>
    </row>
    <row r="25" spans="1:5" x14ac:dyDescent="0.35">
      <c r="A25" s="71"/>
      <c r="B25" s="72" t="s">
        <v>16</v>
      </c>
      <c r="C25" s="73" t="s">
        <v>9</v>
      </c>
      <c r="D25" s="122" t="e">
        <f ca="1">_xll.DBGET(#REF!,#REF!,#REF!,#REF!,#REF!,#REF!,$C25,$B25,#REF!,#REF!,#REF!)</f>
        <v>#NAME?</v>
      </c>
      <c r="E25" s="128" t="e">
        <f ca="1">_xll.DBGET(#REF!,#REF!,#REF!,#REF!,#REF!,#REF!,$C25,$B25,#REF!,#REF!,#REF!)</f>
        <v>#NAME?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08984375" defaultRowHeight="14.5" outlineLevelRow="1" x14ac:dyDescent="0.35"/>
  <cols>
    <col min="1" max="1" width="10.08984375" style="90" bestFit="1" customWidth="1"/>
    <col min="2" max="19" width="13.54296875" style="90" customWidth="1"/>
    <col min="20" max="16384" width="9.08984375" style="90"/>
  </cols>
  <sheetData>
    <row r="1" spans="1:19" ht="26.5" x14ac:dyDescent="0.85">
      <c r="A1" s="168" t="s">
        <v>63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</row>
    <row r="2" spans="1:19" s="8" customFormat="1" ht="37.5" customHeight="1" x14ac:dyDescent="0.5">
      <c r="A2" s="110"/>
      <c r="B2" s="173" t="e">
        <f>CONCATENATE(#REF!," YTD","
 Actual")</f>
        <v>#REF!</v>
      </c>
      <c r="C2" s="173"/>
      <c r="D2" s="175" t="e">
        <f>CONCATENATE(#REF!," 
Forecast")</f>
        <v>#REF!</v>
      </c>
      <c r="E2" s="175"/>
      <c r="F2" s="175" t="e">
        <f>CONCATENATE(#REF!," 
Forecast")</f>
        <v>#REF!</v>
      </c>
      <c r="G2" s="175"/>
      <c r="H2" s="175" t="e">
        <f>CONCATENATE(#REF!," 
Forecast")</f>
        <v>#REF!</v>
      </c>
      <c r="I2" s="175"/>
      <c r="J2" s="175" t="e">
        <f>CONCATENATE("Qtr 1 ",#REF!," 
Actual")</f>
        <v>#REF!</v>
      </c>
      <c r="K2" s="175"/>
      <c r="L2" s="175" t="e">
        <f>CONCATENATE("Qtr 2 ",#REF!," 
Actual")</f>
        <v>#REF!</v>
      </c>
      <c r="M2" s="175"/>
      <c r="N2" s="175" t="e">
        <f>CONCATENATE("Qtr 3 ",#REF!," 
Actual")</f>
        <v>#REF!</v>
      </c>
      <c r="O2" s="175"/>
      <c r="P2" s="175" t="e">
        <f>CONCATENATE("Qtr 4 ",#REF!," 
Forecast")</f>
        <v>#REF!</v>
      </c>
      <c r="Q2" s="175"/>
      <c r="R2" s="175" t="e">
        <f>CONCATENATE(#REF!," 
Forecast")</f>
        <v>#REF!</v>
      </c>
      <c r="S2" s="175"/>
    </row>
    <row r="3" spans="1:19" ht="16" x14ac:dyDescent="0.5">
      <c r="A3" s="111"/>
      <c r="B3" s="112" t="s">
        <v>0</v>
      </c>
      <c r="C3" s="113" t="s">
        <v>61</v>
      </c>
      <c r="D3" s="112" t="s">
        <v>0</v>
      </c>
      <c r="E3" s="113" t="s">
        <v>61</v>
      </c>
      <c r="F3" s="112" t="s">
        <v>0</v>
      </c>
      <c r="G3" s="113" t="s">
        <v>61</v>
      </c>
      <c r="H3" s="112" t="s">
        <v>0</v>
      </c>
      <c r="I3" s="113" t="s">
        <v>61</v>
      </c>
      <c r="J3" s="112" t="s">
        <v>0</v>
      </c>
      <c r="K3" s="113" t="s">
        <v>61</v>
      </c>
      <c r="L3" s="112" t="s">
        <v>0</v>
      </c>
      <c r="M3" s="113" t="s">
        <v>61</v>
      </c>
      <c r="N3" s="112" t="s">
        <v>0</v>
      </c>
      <c r="O3" s="113" t="s">
        <v>61</v>
      </c>
      <c r="P3" s="112" t="s">
        <v>0</v>
      </c>
      <c r="Q3" s="113" t="s">
        <v>61</v>
      </c>
      <c r="R3" s="112" t="s">
        <v>0</v>
      </c>
      <c r="S3" s="113" t="s">
        <v>61</v>
      </c>
    </row>
    <row r="4" spans="1:19" x14ac:dyDescent="0.35">
      <c r="A4" s="11" t="s">
        <v>7</v>
      </c>
      <c r="B4" s="129" t="e">
        <f ca="1">_xll.DBGET(#REF!,#REF!,#REF!,#REF!,#REF!,#REF!,$A4,#REF!,#REF!,#REF!,#REF!)</f>
        <v>#NAME?</v>
      </c>
      <c r="C4" s="130" t="e">
        <f ca="1">_xll.DBGET(#REF!,#REF!,#REF!,#REF!,#REF!,#REF!,$A4,#REF!,#REF!,#REF!,#REF!)</f>
        <v>#NAME?</v>
      </c>
      <c r="D4" s="129" t="e">
        <f ca="1">_xll.DBGET(#REF!,#REF!,#REF!,#REF!,#REF!,#REF!,$A4,#REF!,#REF!,#REF!,#REF!)</f>
        <v>#NAME?</v>
      </c>
      <c r="E4" s="130" t="e">
        <f ca="1">_xll.DBGET(#REF!,#REF!,#REF!,#REF!,#REF!,#REF!,$A4,#REF!,#REF!,#REF!,#REF!)</f>
        <v>#NAME?</v>
      </c>
      <c r="F4" s="129" t="e">
        <f ca="1">_xll.DBGET(#REF!,#REF!,#REF!,#REF!,#REF!,#REF!,$A4,#REF!,#REF!,#REF!,#REF!)</f>
        <v>#NAME?</v>
      </c>
      <c r="G4" s="130" t="e">
        <f ca="1">_xll.DBGET(#REF!,#REF!,#REF!,#REF!,#REF!,#REF!,$A4,#REF!,#REF!,#REF!,#REF!)</f>
        <v>#NAME?</v>
      </c>
      <c r="H4" s="129" t="e">
        <f ca="1">_xll.DBGET(#REF!,#REF!,#REF!,#REF!,#REF!,#REF!,$A4,#REF!,#REF!,#REF!,#REF!)</f>
        <v>#NAME?</v>
      </c>
      <c r="I4" s="130" t="e">
        <f ca="1">_xll.DBGET(#REF!,#REF!,#REF!,#REF!,#REF!,#REF!,$A4,#REF!,#REF!,#REF!,#REF!)</f>
        <v>#NAME?</v>
      </c>
      <c r="J4" s="129" t="e">
        <f ca="1">_xll.DBGET(#REF!,#REF!,#REF!,#REF!,#REF!,#REF!,$A4,#REF!,#REF!,#REF!,#REF!)</f>
        <v>#NAME?</v>
      </c>
      <c r="K4" s="130" t="e">
        <f ca="1">_xll.DBGET(#REF!,#REF!,#REF!,#REF!,#REF!,#REF!,$A4,#REF!,#REF!,#REF!,#REF!)</f>
        <v>#NAME?</v>
      </c>
      <c r="L4" s="129" t="e">
        <f ca="1">_xll.DBGET(#REF!,#REF!,#REF!,#REF!,#REF!,#REF!,$A4,#REF!,#REF!,#REF!,#REF!)</f>
        <v>#NAME?</v>
      </c>
      <c r="M4" s="130">
        <f ca="1">IFERROR((_xll.DBGET(#REF!,#REF!,#REF!,#REF!,#REF!,#REF!,$A4,#REF!,#REF!,#REF!,#REF!))/L4,0)</f>
        <v>0</v>
      </c>
      <c r="N4" s="129" t="e">
        <f ca="1">_xll.DBGET(#REF!,#REF!,#REF!,#REF!,#REF!,#REF!,$A4,#REF!,#REF!,#REF!,#REF!)</f>
        <v>#NAME?</v>
      </c>
      <c r="O4" s="130">
        <f ca="1">IFERROR((_xll.DBGET(#REF!,#REF!,#REF!,#REF!,#REF!,#REF!,$A4,#REF!,#REF!,#REF!,#REF!))/N4,0)</f>
        <v>0</v>
      </c>
      <c r="P4" s="129" t="e">
        <f ca="1">_xll.DBGET(#REF!,#REF!,#REF!,#REF!,#REF!,#REF!,$A4,#REF!,#REF!,#REF!,#REF!)</f>
        <v>#NAME?</v>
      </c>
      <c r="Q4" s="130">
        <f ca="1">IFERROR((_xll.DBGET(#REF!,#REF!,#REF!,#REF!,#REF!,#REF!,$A4,#REF!,#REF!,#REF!,#REF!))/P4,0)</f>
        <v>0</v>
      </c>
      <c r="R4" s="129" t="e">
        <f ca="1">_xll.DBGET(#REF!,#REF!,#REF!,#REF!,#REF!,#REF!,$A4,#REF!,#REF!,#REF!,#REF!)</f>
        <v>#NAME?</v>
      </c>
      <c r="S4" s="130" t="e">
        <f ca="1">_xll.DBGET(#REF!,#REF!,#REF!,#REF!,#REF!,#REF!,$A4,#REF!,#REF!,#REF!,#REF!)</f>
        <v>#NAME?</v>
      </c>
    </row>
    <row r="5" spans="1:19" x14ac:dyDescent="0.35">
      <c r="A5" s="13" t="s">
        <v>8</v>
      </c>
      <c r="B5" s="124" t="e">
        <f ca="1">_xll.DBGET(#REF!,#REF!,#REF!,#REF!,#REF!,#REF!,$A5,#REF!,#REF!,#REF!,#REF!)</f>
        <v>#NAME?</v>
      </c>
      <c r="C5" s="125" t="e">
        <f ca="1">_xll.DBGET(#REF!,#REF!,#REF!,#REF!,#REF!,#REF!,$A5,#REF!,#REF!,#REF!,#REF!)</f>
        <v>#NAME?</v>
      </c>
      <c r="D5" s="124" t="e">
        <f ca="1">_xll.DBGET(#REF!,#REF!,#REF!,#REF!,#REF!,#REF!,$A5,#REF!,#REF!,#REF!,#REF!)</f>
        <v>#NAME?</v>
      </c>
      <c r="E5" s="125" t="e">
        <f ca="1">_xll.DBGET(#REF!,#REF!,#REF!,#REF!,#REF!,#REF!,$A5,#REF!,#REF!,#REF!,#REF!)</f>
        <v>#NAME?</v>
      </c>
      <c r="F5" s="124" t="e">
        <f ca="1">_xll.DBGET(#REF!,#REF!,#REF!,#REF!,#REF!,#REF!,$A5,#REF!,#REF!,#REF!,#REF!)</f>
        <v>#NAME?</v>
      </c>
      <c r="G5" s="125" t="e">
        <f ca="1">_xll.DBGET(#REF!,#REF!,#REF!,#REF!,#REF!,#REF!,$A5,#REF!,#REF!,#REF!,#REF!)</f>
        <v>#NAME?</v>
      </c>
      <c r="H5" s="124" t="e">
        <f ca="1">_xll.DBGET(#REF!,#REF!,#REF!,#REF!,#REF!,#REF!,$A5,#REF!,#REF!,#REF!,#REF!)</f>
        <v>#NAME?</v>
      </c>
      <c r="I5" s="125" t="e">
        <f ca="1">_xll.DBGET(#REF!,#REF!,#REF!,#REF!,#REF!,#REF!,$A5,#REF!,#REF!,#REF!,#REF!)</f>
        <v>#NAME?</v>
      </c>
      <c r="J5" s="124" t="e">
        <f ca="1">_xll.DBGET(#REF!,#REF!,#REF!,#REF!,#REF!,#REF!,$A5,#REF!,#REF!,#REF!,#REF!)</f>
        <v>#NAME?</v>
      </c>
      <c r="K5" s="125" t="e">
        <f ca="1">_xll.DBGET(#REF!,#REF!,#REF!,#REF!,#REF!,#REF!,$A5,#REF!,#REF!,#REF!,#REF!)</f>
        <v>#NAME?</v>
      </c>
      <c r="L5" s="124" t="e">
        <f ca="1">_xll.DBGET(#REF!,#REF!,#REF!,#REF!,#REF!,#REF!,$A5,#REF!,#REF!,#REF!,#REF!)</f>
        <v>#NAME?</v>
      </c>
      <c r="M5" s="125">
        <f ca="1">IFERROR((_xll.DBGET(#REF!,#REF!,#REF!,#REF!,#REF!,#REF!,$A5,#REF!,#REF!,#REF!,#REF!))/L5,0)</f>
        <v>0</v>
      </c>
      <c r="N5" s="124" t="e">
        <f ca="1">_xll.DBGET(#REF!,#REF!,#REF!,#REF!,#REF!,#REF!,$A5,#REF!,#REF!,#REF!,#REF!)</f>
        <v>#NAME?</v>
      </c>
      <c r="O5" s="125">
        <f ca="1">IFERROR((_xll.DBGET(#REF!,#REF!,#REF!,#REF!,#REF!,#REF!,$A5,#REF!,#REF!,#REF!,#REF!))/N5,0)</f>
        <v>0</v>
      </c>
      <c r="P5" s="124" t="e">
        <f ca="1">_xll.DBGET(#REF!,#REF!,#REF!,#REF!,#REF!,#REF!,$A5,#REF!,#REF!,#REF!,#REF!)</f>
        <v>#NAME?</v>
      </c>
      <c r="Q5" s="125">
        <f ca="1">IFERROR((_xll.DBGET(#REF!,#REF!,#REF!,#REF!,#REF!,#REF!,$A5,#REF!,#REF!,#REF!,#REF!))/P5,0)</f>
        <v>0</v>
      </c>
      <c r="R5" s="124" t="e">
        <f ca="1">_xll.DBGET(#REF!,#REF!,#REF!,#REF!,#REF!,#REF!,$A5,#REF!,#REF!,#REF!,#REF!)</f>
        <v>#NAME?</v>
      </c>
      <c r="S5" s="125" t="e">
        <f ca="1">_xll.DBGET(#REF!,#REF!,#REF!,#REF!,#REF!,#REF!,$A5,#REF!,#REF!,#REF!,#REF!)</f>
        <v>#NAME?</v>
      </c>
    </row>
    <row r="6" spans="1:19" hidden="1" outlineLevel="1" x14ac:dyDescent="0.35">
      <c r="A6" s="77" t="s">
        <v>36</v>
      </c>
      <c r="B6" s="131" t="e">
        <f ca="1">_xll.DBGET(#REF!,#REF!,#REF!,#REF!,#REF!,#REF!,$A6,#REF!,#REF!,#REF!,#REF!)</f>
        <v>#NAME?</v>
      </c>
      <c r="C6" s="132" t="e">
        <f ca="1">_xll.DBGET(#REF!,#REF!,#REF!,#REF!,#REF!,#REF!,$A6,#REF!,#REF!,#REF!,#REF!)</f>
        <v>#NAME?</v>
      </c>
      <c r="D6" s="131" t="e">
        <f ca="1">_xll.DBGET(#REF!,#REF!,#REF!,#REF!,#REF!,#REF!,$A6,#REF!,#REF!,#REF!,#REF!)</f>
        <v>#NAME?</v>
      </c>
      <c r="E6" s="132" t="e">
        <f ca="1">_xll.DBGET(#REF!,#REF!,#REF!,#REF!,#REF!,#REF!,$A6,#REF!,#REF!,#REF!,#REF!)</f>
        <v>#NAME?</v>
      </c>
      <c r="F6" s="131" t="e">
        <f ca="1">_xll.DBGET(#REF!,#REF!,#REF!,#REF!,#REF!,#REF!,$A6,#REF!,#REF!,#REF!,#REF!)</f>
        <v>#NAME?</v>
      </c>
      <c r="G6" s="132" t="e">
        <f ca="1">_xll.DBGET(#REF!,#REF!,#REF!,#REF!,#REF!,#REF!,$A6,#REF!,#REF!,#REF!,#REF!)</f>
        <v>#NAME?</v>
      </c>
      <c r="H6" s="131" t="e">
        <f ca="1">_xll.DBGET(#REF!,#REF!,#REF!,#REF!,#REF!,#REF!,$A6,#REF!,#REF!,#REF!,#REF!)</f>
        <v>#NAME?</v>
      </c>
      <c r="I6" s="132" t="e">
        <f ca="1">_xll.DBGET(#REF!,#REF!,#REF!,#REF!,#REF!,#REF!,$A6,#REF!,#REF!,#REF!,#REF!)</f>
        <v>#NAME?</v>
      </c>
      <c r="J6" s="131" t="e">
        <f ca="1">_xll.DBGET(#REF!,#REF!,#REF!,#REF!,#REF!,#REF!,$A6,#REF!,#REF!,#REF!,#REF!)</f>
        <v>#NAME?</v>
      </c>
      <c r="K6" s="132" t="e">
        <f ca="1">_xll.DBGET(#REF!,#REF!,#REF!,#REF!,#REF!,#REF!,$A6,#REF!,#REF!,#REF!,#REF!)</f>
        <v>#NAME?</v>
      </c>
      <c r="L6" s="131" t="e">
        <f ca="1">_xll.DBGET(#REF!,#REF!,#REF!,#REF!,#REF!,#REF!,$A6,#REF!,#REF!,#REF!,#REF!)-J6</f>
        <v>#NAME?</v>
      </c>
      <c r="M6" s="132">
        <f ca="1">IFERROR((_xll.DBGET(#REF!,#REF!,#REF!,#REF!,#REF!,#REF!,$A6,#REF!,#REF!,#REF!,#REF!)-(J6*K6))/L6,0)</f>
        <v>0</v>
      </c>
      <c r="N6" s="131" t="e">
        <f ca="1">_xll.DBGET(#REF!,#REF!,#REF!,#REF!,#REF!,#REF!,$A6,#REF!,#REF!,#REF!,#REF!)-J6-L6</f>
        <v>#NAME?</v>
      </c>
      <c r="O6" s="132">
        <f ca="1">IFERROR((_xll.DBGET(#REF!,#REF!,#REF!,#REF!,#REF!,#REF!,$A6,#REF!,#REF!,#REF!,#REF!)-(J6*K6)-(L6*M6))/N6,0)</f>
        <v>0</v>
      </c>
      <c r="P6" s="131" t="e">
        <f ca="1">_xll.DBGET(#REF!,#REF!,#REF!,#REF!,#REF!,#REF!,$A6,#REF!,#REF!,#REF!,#REF!)-J6-L6-N6</f>
        <v>#NAME?</v>
      </c>
      <c r="Q6" s="132">
        <f ca="1">IFERROR((_xll.DBGET(#REF!,#REF!,#REF!,#REF!,#REF!,#REF!,$A6,#REF!,#REF!,#REF!,#REF!)-(J6*K6)-(L6*M6)-(N6*O6))/P6,0)</f>
        <v>0</v>
      </c>
      <c r="R6" s="131" t="e">
        <f ca="1">_xll.DBGET(#REF!,#REF!,#REF!,#REF!,#REF!,#REF!,$A6,#REF!,#REF!,#REF!,#REF!)</f>
        <v>#NAME?</v>
      </c>
      <c r="S6" s="132" t="e">
        <f ca="1">_xll.DBGET(#REF!,#REF!,#REF!,#REF!,#REF!,#REF!,$A6,#REF!,#REF!,#REF!,#REF!)</f>
        <v>#NAME?</v>
      </c>
    </row>
    <row r="7" spans="1:19" hidden="1" outlineLevel="1" x14ac:dyDescent="0.35">
      <c r="A7" s="77" t="s">
        <v>37</v>
      </c>
      <c r="B7" s="131" t="e">
        <f ca="1">_xll.DBGET(#REF!,#REF!,#REF!,#REF!,#REF!,#REF!,$A7,#REF!,#REF!,#REF!,#REF!)</f>
        <v>#NAME?</v>
      </c>
      <c r="C7" s="132" t="e">
        <f ca="1">_xll.DBGET(#REF!,#REF!,#REF!,#REF!,#REF!,#REF!,$A7,#REF!,#REF!,#REF!,#REF!)</f>
        <v>#NAME?</v>
      </c>
      <c r="D7" s="131" t="e">
        <f ca="1">_xll.DBGET(#REF!,#REF!,#REF!,#REF!,#REF!,#REF!,$A7,#REF!,#REF!,#REF!,#REF!)</f>
        <v>#NAME?</v>
      </c>
      <c r="E7" s="132" t="e">
        <f ca="1">_xll.DBGET(#REF!,#REF!,#REF!,#REF!,#REF!,#REF!,$A7,#REF!,#REF!,#REF!,#REF!)</f>
        <v>#NAME?</v>
      </c>
      <c r="F7" s="131" t="e">
        <f ca="1">_xll.DBGET(#REF!,#REF!,#REF!,#REF!,#REF!,#REF!,$A7,#REF!,#REF!,#REF!,#REF!)</f>
        <v>#NAME?</v>
      </c>
      <c r="G7" s="132" t="e">
        <f ca="1">_xll.DBGET(#REF!,#REF!,#REF!,#REF!,#REF!,#REF!,$A7,#REF!,#REF!,#REF!,#REF!)</f>
        <v>#NAME?</v>
      </c>
      <c r="H7" s="131" t="e">
        <f ca="1">_xll.DBGET(#REF!,#REF!,#REF!,#REF!,#REF!,#REF!,$A7,#REF!,#REF!,#REF!,#REF!)</f>
        <v>#NAME?</v>
      </c>
      <c r="I7" s="132" t="e">
        <f ca="1">_xll.DBGET(#REF!,#REF!,#REF!,#REF!,#REF!,#REF!,$A7,#REF!,#REF!,#REF!,#REF!)</f>
        <v>#NAME?</v>
      </c>
      <c r="J7" s="131" t="e">
        <f ca="1">_xll.DBGET(#REF!,#REF!,#REF!,#REF!,#REF!,#REF!,$A7,#REF!,#REF!,#REF!,#REF!)</f>
        <v>#NAME?</v>
      </c>
      <c r="K7" s="132" t="e">
        <f ca="1">_xll.DBGET(#REF!,#REF!,#REF!,#REF!,#REF!,#REF!,$A7,#REF!,#REF!,#REF!,#REF!)</f>
        <v>#NAME?</v>
      </c>
      <c r="L7" s="131" t="e">
        <f ca="1">_xll.DBGET(#REF!,#REF!,#REF!,#REF!,#REF!,#REF!,$A7,#REF!,#REF!,#REF!,#REF!)</f>
        <v>#NAME?</v>
      </c>
      <c r="M7" s="132">
        <f ca="1">IFERROR((_xll.DBGET(#REF!,#REF!,#REF!,#REF!,#REF!,#REF!,$A7,#REF!,#REF!,#REF!,#REF!))/L7,0)</f>
        <v>0</v>
      </c>
      <c r="N7" s="131" t="e">
        <f ca="1">_xll.DBGET(#REF!,#REF!,#REF!,#REF!,#REF!,#REF!,$A7,#REF!,#REF!,#REF!,#REF!)</f>
        <v>#NAME?</v>
      </c>
      <c r="O7" s="132">
        <f ca="1">IFERROR((_xll.DBGET(#REF!,#REF!,#REF!,#REF!,#REF!,#REF!,$A7,#REF!,#REF!,#REF!,#REF!))/N7,0)</f>
        <v>0</v>
      </c>
      <c r="P7" s="131" t="e">
        <f ca="1">_xll.DBGET(#REF!,#REF!,#REF!,#REF!,#REF!,#REF!,$A7,#REF!,#REF!,#REF!,#REF!)</f>
        <v>#NAME?</v>
      </c>
      <c r="Q7" s="132">
        <f ca="1">IFERROR((_xll.DBGET(#REF!,#REF!,#REF!,#REF!,#REF!,#REF!,$A7,#REF!,#REF!,#REF!,#REF!))/P7,0)</f>
        <v>0</v>
      </c>
      <c r="R7" s="131" t="e">
        <f ca="1">_xll.DBGET(#REF!,#REF!,#REF!,#REF!,#REF!,#REF!,$A7,#REF!,#REF!,#REF!,#REF!)</f>
        <v>#NAME?</v>
      </c>
      <c r="S7" s="132" t="e">
        <f ca="1">_xll.DBGET(#REF!,#REF!,#REF!,#REF!,#REF!,#REF!,$A7,#REF!,#REF!,#REF!,#REF!)</f>
        <v>#NAME?</v>
      </c>
    </row>
    <row r="8" spans="1:19" hidden="1" outlineLevel="1" x14ac:dyDescent="0.35">
      <c r="A8" s="77" t="s">
        <v>38</v>
      </c>
      <c r="B8" s="131" t="e">
        <f ca="1">_xll.DBGET(#REF!,#REF!,#REF!,#REF!,#REF!,#REF!,$A8,#REF!,#REF!,#REF!,#REF!)</f>
        <v>#NAME?</v>
      </c>
      <c r="C8" s="132" t="e">
        <f ca="1">_xll.DBGET(#REF!,#REF!,#REF!,#REF!,#REF!,#REF!,$A8,#REF!,#REF!,#REF!,#REF!)</f>
        <v>#NAME?</v>
      </c>
      <c r="D8" s="131" t="e">
        <f ca="1">_xll.DBGET(#REF!,#REF!,#REF!,#REF!,#REF!,#REF!,$A8,#REF!,#REF!,#REF!,#REF!)</f>
        <v>#NAME?</v>
      </c>
      <c r="E8" s="132" t="e">
        <f ca="1">_xll.DBGET(#REF!,#REF!,#REF!,#REF!,#REF!,#REF!,$A8,#REF!,#REF!,#REF!,#REF!)</f>
        <v>#NAME?</v>
      </c>
      <c r="F8" s="131" t="e">
        <f ca="1">_xll.DBGET(#REF!,#REF!,#REF!,#REF!,#REF!,#REF!,$A8,#REF!,#REF!,#REF!,#REF!)</f>
        <v>#NAME?</v>
      </c>
      <c r="G8" s="132" t="e">
        <f ca="1">_xll.DBGET(#REF!,#REF!,#REF!,#REF!,#REF!,#REF!,$A8,#REF!,#REF!,#REF!,#REF!)</f>
        <v>#NAME?</v>
      </c>
      <c r="H8" s="131" t="e">
        <f ca="1">_xll.DBGET(#REF!,#REF!,#REF!,#REF!,#REF!,#REF!,$A8,#REF!,#REF!,#REF!,#REF!)</f>
        <v>#NAME?</v>
      </c>
      <c r="I8" s="132" t="e">
        <f ca="1">_xll.DBGET(#REF!,#REF!,#REF!,#REF!,#REF!,#REF!,$A8,#REF!,#REF!,#REF!,#REF!)</f>
        <v>#NAME?</v>
      </c>
      <c r="J8" s="131" t="e">
        <f ca="1">_xll.DBGET(#REF!,#REF!,#REF!,#REF!,#REF!,#REF!,$A8,#REF!,#REF!,#REF!,#REF!)</f>
        <v>#NAME?</v>
      </c>
      <c r="K8" s="132" t="e">
        <f ca="1">_xll.DBGET(#REF!,#REF!,#REF!,#REF!,#REF!,#REF!,$A8,#REF!,#REF!,#REF!,#REF!)</f>
        <v>#NAME?</v>
      </c>
      <c r="L8" s="131" t="e">
        <f ca="1">_xll.DBGET(#REF!,#REF!,#REF!,#REF!,#REF!,#REF!,$A8,#REF!,#REF!,#REF!,#REF!)-J8</f>
        <v>#NAME?</v>
      </c>
      <c r="M8" s="132">
        <f ca="1">IFERROR((_xll.DBGET(#REF!,#REF!,#REF!,#REF!,#REF!,#REF!,$A8,#REF!,#REF!,#REF!,#REF!)-(J8*K8))/L8,0)</f>
        <v>0</v>
      </c>
      <c r="N8" s="131" t="e">
        <f ca="1">_xll.DBGET(#REF!,#REF!,#REF!,#REF!,#REF!,#REF!,$A8,#REF!,#REF!,#REF!,#REF!)-J8-L8</f>
        <v>#NAME?</v>
      </c>
      <c r="O8" s="132">
        <f ca="1">IFERROR((_xll.DBGET(#REF!,#REF!,#REF!,#REF!,#REF!,#REF!,$A8,#REF!,#REF!,#REF!,#REF!)-(J8*K8)-(L8*M8))/N8,0)</f>
        <v>0</v>
      </c>
      <c r="P8" s="131" t="e">
        <f ca="1">_xll.DBGET(#REF!,#REF!,#REF!,#REF!,#REF!,#REF!,$A8,#REF!,#REF!,#REF!,#REF!)-J8-L8-N8</f>
        <v>#NAME?</v>
      </c>
      <c r="Q8" s="132">
        <f ca="1">IFERROR((_xll.DBGET(#REF!,#REF!,#REF!,#REF!,#REF!,#REF!,$A8,#REF!,#REF!,#REF!,#REF!)-(J8*K8)-(L8*M8)-(N8*O8))/P8,0)</f>
        <v>0</v>
      </c>
      <c r="R8" s="131" t="e">
        <f ca="1">_xll.DBGET(#REF!,#REF!,#REF!,#REF!,#REF!,#REF!,$A8,#REF!,#REF!,#REF!,#REF!)</f>
        <v>#NAME?</v>
      </c>
      <c r="S8" s="132" t="e">
        <f ca="1">_xll.DBGET(#REF!,#REF!,#REF!,#REF!,#REF!,#REF!,$A8,#REF!,#REF!,#REF!,#REF!)</f>
        <v>#NAME?</v>
      </c>
    </row>
    <row r="9" spans="1:19" hidden="1" outlineLevel="1" x14ac:dyDescent="0.35">
      <c r="A9" s="77" t="s">
        <v>39</v>
      </c>
      <c r="B9" s="131" t="e">
        <f ca="1">_xll.DBGET(#REF!,#REF!,#REF!,#REF!,#REF!,#REF!,$A9,#REF!,#REF!,#REF!,#REF!)</f>
        <v>#NAME?</v>
      </c>
      <c r="C9" s="132" t="e">
        <f ca="1">_xll.DBGET(#REF!,#REF!,#REF!,#REF!,#REF!,#REF!,$A9,#REF!,#REF!,#REF!,#REF!)</f>
        <v>#NAME?</v>
      </c>
      <c r="D9" s="131" t="e">
        <f ca="1">_xll.DBGET(#REF!,#REF!,#REF!,#REF!,#REF!,#REF!,$A9,#REF!,#REF!,#REF!,#REF!)</f>
        <v>#NAME?</v>
      </c>
      <c r="E9" s="132" t="e">
        <f ca="1">_xll.DBGET(#REF!,#REF!,#REF!,#REF!,#REF!,#REF!,$A9,#REF!,#REF!,#REF!,#REF!)</f>
        <v>#NAME?</v>
      </c>
      <c r="F9" s="131" t="e">
        <f ca="1">_xll.DBGET(#REF!,#REF!,#REF!,#REF!,#REF!,#REF!,$A9,#REF!,#REF!,#REF!,#REF!)</f>
        <v>#NAME?</v>
      </c>
      <c r="G9" s="132" t="e">
        <f ca="1">_xll.DBGET(#REF!,#REF!,#REF!,#REF!,#REF!,#REF!,$A9,#REF!,#REF!,#REF!,#REF!)</f>
        <v>#NAME?</v>
      </c>
      <c r="H9" s="131" t="e">
        <f ca="1">_xll.DBGET(#REF!,#REF!,#REF!,#REF!,#REF!,#REF!,$A9,#REF!,#REF!,#REF!,#REF!)</f>
        <v>#NAME?</v>
      </c>
      <c r="I9" s="132" t="e">
        <f ca="1">_xll.DBGET(#REF!,#REF!,#REF!,#REF!,#REF!,#REF!,$A9,#REF!,#REF!,#REF!,#REF!)</f>
        <v>#NAME?</v>
      </c>
      <c r="J9" s="131" t="e">
        <f ca="1">_xll.DBGET(#REF!,#REF!,#REF!,#REF!,#REF!,#REF!,$A9,#REF!,#REF!,#REF!,#REF!)</f>
        <v>#NAME?</v>
      </c>
      <c r="K9" s="132" t="e">
        <f ca="1">_xll.DBGET(#REF!,#REF!,#REF!,#REF!,#REF!,#REF!,$A9,#REF!,#REF!,#REF!,#REF!)</f>
        <v>#NAME?</v>
      </c>
      <c r="L9" s="131" t="e">
        <f ca="1">_xll.DBGET(#REF!,#REF!,#REF!,#REF!,#REF!,#REF!,$A9,#REF!,#REF!,#REF!,#REF!)-J9</f>
        <v>#NAME?</v>
      </c>
      <c r="M9" s="132">
        <f ca="1">IFERROR((_xll.DBGET(#REF!,#REF!,#REF!,#REF!,#REF!,#REF!,$A9,#REF!,#REF!,#REF!,#REF!)-(J9*K9))/L9,0)</f>
        <v>0</v>
      </c>
      <c r="N9" s="131" t="e">
        <f ca="1">_xll.DBGET(#REF!,#REF!,#REF!,#REF!,#REF!,#REF!,$A9,#REF!,#REF!,#REF!,#REF!)-J9-L9</f>
        <v>#NAME?</v>
      </c>
      <c r="O9" s="132">
        <f ca="1">IFERROR((_xll.DBGET(#REF!,#REF!,#REF!,#REF!,#REF!,#REF!,$A9,#REF!,#REF!,#REF!,#REF!)-(J9*K9)-(L9*M9))/N9,0)</f>
        <v>0</v>
      </c>
      <c r="P9" s="131" t="e">
        <f ca="1">_xll.DBGET(#REF!,#REF!,#REF!,#REF!,#REF!,#REF!,$A9,#REF!,#REF!,#REF!,#REF!)-J9-L9-N9</f>
        <v>#NAME?</v>
      </c>
      <c r="Q9" s="132">
        <f ca="1">IFERROR((_xll.DBGET(#REF!,#REF!,#REF!,#REF!,#REF!,#REF!,$A9,#REF!,#REF!,#REF!,#REF!)-(J9*K9)-(L9*M9)-(N9*O9))/P9,0)</f>
        <v>0</v>
      </c>
      <c r="R9" s="131" t="e">
        <f ca="1">_xll.DBGET(#REF!,#REF!,#REF!,#REF!,#REF!,#REF!,$A9,#REF!,#REF!,#REF!,#REF!)</f>
        <v>#NAME?</v>
      </c>
      <c r="S9" s="132" t="e">
        <f ca="1">_xll.DBGET(#REF!,#REF!,#REF!,#REF!,#REF!,#REF!,$A9,#REF!,#REF!,#REF!,#REF!)</f>
        <v>#NAME?</v>
      </c>
    </row>
    <row r="10" spans="1:19" collapsed="1" x14ac:dyDescent="0.35">
      <c r="A10" s="77" t="s">
        <v>40</v>
      </c>
      <c r="B10" s="131" t="e">
        <f ca="1">_xll.DBGET(#REF!,#REF!,#REF!,#REF!,#REF!,#REF!,$A10,#REF!,#REF!,#REF!,#REF!)</f>
        <v>#NAME?</v>
      </c>
      <c r="C10" s="132" t="e">
        <f ca="1">_xll.DBGET(#REF!,#REF!,#REF!,#REF!,#REF!,#REF!,$A10,#REF!,#REF!,#REF!,#REF!)</f>
        <v>#NAME?</v>
      </c>
      <c r="D10" s="131" t="e">
        <f ca="1">_xll.DBGET(#REF!,#REF!,#REF!,#REF!,#REF!,#REF!,$A10,#REF!,#REF!,#REF!,#REF!)</f>
        <v>#NAME?</v>
      </c>
      <c r="E10" s="132" t="e">
        <f ca="1">_xll.DBGET(#REF!,#REF!,#REF!,#REF!,#REF!,#REF!,$A10,#REF!,#REF!,#REF!,#REF!)</f>
        <v>#NAME?</v>
      </c>
      <c r="F10" s="131" t="e">
        <f ca="1">_xll.DBGET(#REF!,#REF!,#REF!,#REF!,#REF!,#REF!,$A10,#REF!,#REF!,#REF!,#REF!)</f>
        <v>#NAME?</v>
      </c>
      <c r="G10" s="132" t="e">
        <f ca="1">_xll.DBGET(#REF!,#REF!,#REF!,#REF!,#REF!,#REF!,$A10,#REF!,#REF!,#REF!,#REF!)</f>
        <v>#NAME?</v>
      </c>
      <c r="H10" s="131" t="e">
        <f ca="1">_xll.DBGET(#REF!,#REF!,#REF!,#REF!,#REF!,#REF!,$A10,#REF!,#REF!,#REF!,#REF!)</f>
        <v>#NAME?</v>
      </c>
      <c r="I10" s="132" t="e">
        <f ca="1">_xll.DBGET(#REF!,#REF!,#REF!,#REF!,#REF!,#REF!,$A10,#REF!,#REF!,#REF!,#REF!)</f>
        <v>#NAME?</v>
      </c>
      <c r="J10" s="131" t="e">
        <f ca="1">_xll.DBGET(#REF!,#REF!,#REF!,#REF!,#REF!,#REF!,$A10,#REF!,#REF!,#REF!,#REF!)</f>
        <v>#NAME?</v>
      </c>
      <c r="K10" s="132" t="e">
        <f ca="1">_xll.DBGET(#REF!,#REF!,#REF!,#REF!,#REF!,#REF!,$A10,#REF!,#REF!,#REF!,#REF!)</f>
        <v>#NAME?</v>
      </c>
      <c r="L10" s="131" t="e">
        <f ca="1">_xll.DBGET(#REF!,#REF!,#REF!,#REF!,#REF!,#REF!,$A10,#REF!,#REF!,#REF!,#REF!)</f>
        <v>#NAME?</v>
      </c>
      <c r="M10" s="132">
        <f ca="1">IFERROR((_xll.DBGET(#REF!,#REF!,#REF!,#REF!,#REF!,#REF!,$A10,#REF!,#REF!,#REF!,#REF!))/L10,0)</f>
        <v>0</v>
      </c>
      <c r="N10" s="131" t="e">
        <f ca="1">_xll.DBGET(#REF!,#REF!,#REF!,#REF!,#REF!,#REF!,$A10,#REF!,#REF!,#REF!,#REF!)</f>
        <v>#NAME?</v>
      </c>
      <c r="O10" s="132">
        <f ca="1">IFERROR((_xll.DBGET(#REF!,#REF!,#REF!,#REF!,#REF!,#REF!,$A10,#REF!,#REF!,#REF!,#REF!))/N10,0)</f>
        <v>0</v>
      </c>
      <c r="P10" s="131" t="e">
        <f ca="1">_xll.DBGET(#REF!,#REF!,#REF!,#REF!,#REF!,#REF!,$A10,#REF!,#REF!,#REF!,#REF!)</f>
        <v>#NAME?</v>
      </c>
      <c r="Q10" s="132">
        <f ca="1">IFERROR((_xll.DBGET(#REF!,#REF!,#REF!,#REF!,#REF!,#REF!,$A10,#REF!,#REF!,#REF!,#REF!))/P10,0)</f>
        <v>0</v>
      </c>
      <c r="R10" s="131" t="e">
        <f ca="1">_xll.DBGET(#REF!,#REF!,#REF!,#REF!,#REF!,#REF!,$A10,#REF!,#REF!,#REF!,#REF!)</f>
        <v>#NAME?</v>
      </c>
      <c r="S10" s="132" t="e">
        <f ca="1">_xll.DBGET(#REF!,#REF!,#REF!,#REF!,#REF!,#REF!,$A10,#REF!,#REF!,#REF!,#REF!)</f>
        <v>#NAME?</v>
      </c>
    </row>
    <row r="11" spans="1:19" hidden="1" outlineLevel="1" x14ac:dyDescent="0.35">
      <c r="A11" s="77" t="s">
        <v>41</v>
      </c>
      <c r="B11" s="131" t="e">
        <f ca="1">_xll.DBGET(#REF!,#REF!,#REF!,#REF!,#REF!,#REF!,$A11,#REF!,#REF!,#REF!,#REF!)</f>
        <v>#NAME?</v>
      </c>
      <c r="C11" s="132" t="e">
        <f ca="1">_xll.DBGET(#REF!,#REF!,#REF!,#REF!,#REF!,#REF!,$A11,#REF!,#REF!,#REF!,#REF!)</f>
        <v>#NAME?</v>
      </c>
      <c r="D11" s="131" t="e">
        <f ca="1">_xll.DBGET(#REF!,#REF!,#REF!,#REF!,#REF!,#REF!,$A11,#REF!,#REF!,#REF!,#REF!)</f>
        <v>#NAME?</v>
      </c>
      <c r="E11" s="132" t="e">
        <f ca="1">_xll.DBGET(#REF!,#REF!,#REF!,#REF!,#REF!,#REF!,$A11,#REF!,#REF!,#REF!,#REF!)</f>
        <v>#NAME?</v>
      </c>
      <c r="F11" s="131" t="e">
        <f ca="1">_xll.DBGET(#REF!,#REF!,#REF!,#REF!,#REF!,#REF!,$A11,#REF!,#REF!,#REF!,#REF!)</f>
        <v>#NAME?</v>
      </c>
      <c r="G11" s="132" t="e">
        <f ca="1">_xll.DBGET(#REF!,#REF!,#REF!,#REF!,#REF!,#REF!,$A11,#REF!,#REF!,#REF!,#REF!)</f>
        <v>#NAME?</v>
      </c>
      <c r="H11" s="131" t="e">
        <f ca="1">_xll.DBGET(#REF!,#REF!,#REF!,#REF!,#REF!,#REF!,$A11,#REF!,#REF!,#REF!,#REF!)</f>
        <v>#NAME?</v>
      </c>
      <c r="I11" s="132" t="e">
        <f ca="1">_xll.DBGET(#REF!,#REF!,#REF!,#REF!,#REF!,#REF!,$A11,#REF!,#REF!,#REF!,#REF!)</f>
        <v>#NAME?</v>
      </c>
      <c r="J11" s="131" t="e">
        <f ca="1">_xll.DBGET(#REF!,#REF!,#REF!,#REF!,#REF!,#REF!,$A11,#REF!,#REF!,#REF!,#REF!)</f>
        <v>#NAME?</v>
      </c>
      <c r="K11" s="132" t="e">
        <f ca="1">_xll.DBGET(#REF!,#REF!,#REF!,#REF!,#REF!,#REF!,$A11,#REF!,#REF!,#REF!,#REF!)</f>
        <v>#NAME?</v>
      </c>
      <c r="L11" s="131" t="e">
        <f ca="1">_xll.DBGET(#REF!,#REF!,#REF!,#REF!,#REF!,#REF!,$A11,#REF!,#REF!,#REF!,#REF!)-J11</f>
        <v>#NAME?</v>
      </c>
      <c r="M11" s="132">
        <f ca="1">IFERROR((_xll.DBGET(#REF!,#REF!,#REF!,#REF!,#REF!,#REF!,$A11,#REF!,#REF!,#REF!,#REF!)-(J11*K11))/L11,0)</f>
        <v>0</v>
      </c>
      <c r="N11" s="131" t="e">
        <f ca="1">_xll.DBGET(#REF!,#REF!,#REF!,#REF!,#REF!,#REF!,$A11,#REF!,#REF!,#REF!,#REF!)-J11-L11</f>
        <v>#NAME?</v>
      </c>
      <c r="O11" s="132">
        <f ca="1">IFERROR((_xll.DBGET(#REF!,#REF!,#REF!,#REF!,#REF!,#REF!,$A11,#REF!,#REF!,#REF!,#REF!)-(J11*K11)-(L11*M11))/N11,0)</f>
        <v>0</v>
      </c>
      <c r="P11" s="131" t="e">
        <f ca="1">_xll.DBGET(#REF!,#REF!,#REF!,#REF!,#REF!,#REF!,$A11,#REF!,#REF!,#REF!,#REF!)-J11-L11-N11</f>
        <v>#NAME?</v>
      </c>
      <c r="Q11" s="132">
        <f ca="1">IFERROR((_xll.DBGET(#REF!,#REF!,#REF!,#REF!,#REF!,#REF!,$A11,#REF!,#REF!,#REF!,#REF!)-(J11*K11)-(L11*M11)-(N11*O11))/P11,0)</f>
        <v>0</v>
      </c>
      <c r="R11" s="131" t="e">
        <f ca="1">_xll.DBGET(#REF!,#REF!,#REF!,#REF!,#REF!,#REF!,$A11,#REF!,#REF!,#REF!,#REF!)</f>
        <v>#NAME?</v>
      </c>
      <c r="S11" s="132" t="e">
        <f ca="1">_xll.DBGET(#REF!,#REF!,#REF!,#REF!,#REF!,#REF!,$A11,#REF!,#REF!,#REF!,#REF!)</f>
        <v>#NAME?</v>
      </c>
    </row>
    <row r="12" spans="1:19" collapsed="1" x14ac:dyDescent="0.35">
      <c r="A12" s="77" t="s">
        <v>20</v>
      </c>
      <c r="B12" s="131" t="e">
        <f ca="1">_xll.DBGET(#REF!,#REF!,#REF!,#REF!,#REF!,#REF!,$A12,#REF!,#REF!,#REF!,#REF!)</f>
        <v>#NAME?</v>
      </c>
      <c r="C12" s="132" t="e">
        <f ca="1">_xll.DBGET(#REF!,#REF!,#REF!,#REF!,#REF!,#REF!,$A12,#REF!,#REF!,#REF!,#REF!)</f>
        <v>#NAME?</v>
      </c>
      <c r="D12" s="131" t="e">
        <f ca="1">_xll.DBGET(#REF!,#REF!,#REF!,#REF!,#REF!,#REF!,$A12,#REF!,#REF!,#REF!,#REF!)</f>
        <v>#NAME?</v>
      </c>
      <c r="E12" s="132" t="e">
        <f ca="1">_xll.DBGET(#REF!,#REF!,#REF!,#REF!,#REF!,#REF!,$A12,#REF!,#REF!,#REF!,#REF!)</f>
        <v>#NAME?</v>
      </c>
      <c r="F12" s="131" t="e">
        <f ca="1">_xll.DBGET(#REF!,#REF!,#REF!,#REF!,#REF!,#REF!,$A12,#REF!,#REF!,#REF!,#REF!)</f>
        <v>#NAME?</v>
      </c>
      <c r="G12" s="132" t="e">
        <f ca="1">_xll.DBGET(#REF!,#REF!,#REF!,#REF!,#REF!,#REF!,$A12,#REF!,#REF!,#REF!,#REF!)</f>
        <v>#NAME?</v>
      </c>
      <c r="H12" s="131" t="e">
        <f ca="1">_xll.DBGET(#REF!,#REF!,#REF!,#REF!,#REF!,#REF!,$A12,#REF!,#REF!,#REF!,#REF!)</f>
        <v>#NAME?</v>
      </c>
      <c r="I12" s="132" t="e">
        <f ca="1">_xll.DBGET(#REF!,#REF!,#REF!,#REF!,#REF!,#REF!,$A12,#REF!,#REF!,#REF!,#REF!)</f>
        <v>#NAME?</v>
      </c>
      <c r="J12" s="131" t="e">
        <f ca="1">_xll.DBGET(#REF!,#REF!,#REF!,#REF!,#REF!,#REF!,$A12,#REF!,#REF!,#REF!,#REF!)</f>
        <v>#NAME?</v>
      </c>
      <c r="K12" s="132" t="e">
        <f ca="1">_xll.DBGET(#REF!,#REF!,#REF!,#REF!,#REF!,#REF!,$A12,#REF!,#REF!,#REF!,#REF!)</f>
        <v>#NAME?</v>
      </c>
      <c r="L12" s="131" t="e">
        <f ca="1">_xll.DBGET(#REF!,#REF!,#REF!,#REF!,#REF!,#REF!,$A12,#REF!,#REF!,#REF!,#REF!)</f>
        <v>#NAME?</v>
      </c>
      <c r="M12" s="132">
        <f ca="1">IFERROR((_xll.DBGET(#REF!,#REF!,#REF!,#REF!,#REF!,#REF!,$A12,#REF!,#REF!,#REF!,#REF!))/L12,0)</f>
        <v>0</v>
      </c>
      <c r="N12" s="131" t="e">
        <f ca="1">_xll.DBGET(#REF!,#REF!,#REF!,#REF!,#REF!,#REF!,$A12,#REF!,#REF!,#REF!,#REF!)</f>
        <v>#NAME?</v>
      </c>
      <c r="O12" s="132">
        <f ca="1">IFERROR((_xll.DBGET(#REF!,#REF!,#REF!,#REF!,#REF!,#REF!,$A12,#REF!,#REF!,#REF!,#REF!))/N12,0)</f>
        <v>0</v>
      </c>
      <c r="P12" s="131" t="e">
        <f ca="1">_xll.DBGET(#REF!,#REF!,#REF!,#REF!,#REF!,#REF!,$A12,#REF!,#REF!,#REF!,#REF!)</f>
        <v>#NAME?</v>
      </c>
      <c r="Q12" s="132">
        <f ca="1">IFERROR((_xll.DBGET(#REF!,#REF!,#REF!,#REF!,#REF!,#REF!,$A12,#REF!,#REF!,#REF!,#REF!))/P12,0)</f>
        <v>0</v>
      </c>
      <c r="R12" s="131" t="e">
        <f ca="1">_xll.DBGET(#REF!,#REF!,#REF!,#REF!,#REF!,#REF!,$A12,#REF!,#REF!,#REF!,#REF!)</f>
        <v>#NAME?</v>
      </c>
      <c r="S12" s="132" t="e">
        <f ca="1">_xll.DBGET(#REF!,#REF!,#REF!,#REF!,#REF!,#REF!,$A12,#REF!,#REF!,#REF!,#REF!)</f>
        <v>#NAME?</v>
      </c>
    </row>
    <row r="13" spans="1:19" x14ac:dyDescent="0.35">
      <c r="A13" s="77" t="s">
        <v>21</v>
      </c>
      <c r="B13" s="131" t="e">
        <f ca="1">_xll.DBGET(#REF!,#REF!,#REF!,#REF!,#REF!,#REF!,$A13,#REF!,#REF!,#REF!,#REF!)</f>
        <v>#NAME?</v>
      </c>
      <c r="C13" s="132" t="e">
        <f ca="1">_xll.DBGET(#REF!,#REF!,#REF!,#REF!,#REF!,#REF!,$A13,#REF!,#REF!,#REF!,#REF!)</f>
        <v>#NAME?</v>
      </c>
      <c r="D13" s="131" t="e">
        <f ca="1">_xll.DBGET(#REF!,#REF!,#REF!,#REF!,#REF!,#REF!,$A13,#REF!,#REF!,#REF!,#REF!)</f>
        <v>#NAME?</v>
      </c>
      <c r="E13" s="132" t="e">
        <f ca="1">_xll.DBGET(#REF!,#REF!,#REF!,#REF!,#REF!,#REF!,$A13,#REF!,#REF!,#REF!,#REF!)</f>
        <v>#NAME?</v>
      </c>
      <c r="F13" s="131" t="e">
        <f ca="1">_xll.DBGET(#REF!,#REF!,#REF!,#REF!,#REF!,#REF!,$A13,#REF!,#REF!,#REF!,#REF!)</f>
        <v>#NAME?</v>
      </c>
      <c r="G13" s="132" t="e">
        <f ca="1">_xll.DBGET(#REF!,#REF!,#REF!,#REF!,#REF!,#REF!,$A13,#REF!,#REF!,#REF!,#REF!)</f>
        <v>#NAME?</v>
      </c>
      <c r="H13" s="131" t="e">
        <f ca="1">_xll.DBGET(#REF!,#REF!,#REF!,#REF!,#REF!,#REF!,$A13,#REF!,#REF!,#REF!,#REF!)</f>
        <v>#NAME?</v>
      </c>
      <c r="I13" s="132" t="e">
        <f ca="1">_xll.DBGET(#REF!,#REF!,#REF!,#REF!,#REF!,#REF!,$A13,#REF!,#REF!,#REF!,#REF!)</f>
        <v>#NAME?</v>
      </c>
      <c r="J13" s="131" t="e">
        <f ca="1">_xll.DBGET(#REF!,#REF!,#REF!,#REF!,#REF!,#REF!,$A13,#REF!,#REF!,#REF!,#REF!)</f>
        <v>#NAME?</v>
      </c>
      <c r="K13" s="132" t="e">
        <f ca="1">_xll.DBGET(#REF!,#REF!,#REF!,#REF!,#REF!,#REF!,$A13,#REF!,#REF!,#REF!,#REF!)</f>
        <v>#NAME?</v>
      </c>
      <c r="L13" s="131" t="e">
        <f ca="1">_xll.DBGET(#REF!,#REF!,#REF!,#REF!,#REF!,#REF!,$A13,#REF!,#REF!,#REF!,#REF!)</f>
        <v>#NAME?</v>
      </c>
      <c r="M13" s="132">
        <f ca="1">IFERROR((_xll.DBGET(#REF!,#REF!,#REF!,#REF!,#REF!,#REF!,$A13,#REF!,#REF!,#REF!,#REF!))/L13,0)</f>
        <v>0</v>
      </c>
      <c r="N13" s="131" t="e">
        <f ca="1">_xll.DBGET(#REF!,#REF!,#REF!,#REF!,#REF!,#REF!,$A13,#REF!,#REF!,#REF!,#REF!)</f>
        <v>#NAME?</v>
      </c>
      <c r="O13" s="132">
        <f ca="1">IFERROR((_xll.DBGET(#REF!,#REF!,#REF!,#REF!,#REF!,#REF!,$A13,#REF!,#REF!,#REF!,#REF!))/N13,0)</f>
        <v>0</v>
      </c>
      <c r="P13" s="131" t="e">
        <f ca="1">_xll.DBGET(#REF!,#REF!,#REF!,#REF!,#REF!,#REF!,$A13,#REF!,#REF!,#REF!,#REF!)</f>
        <v>#NAME?</v>
      </c>
      <c r="Q13" s="132">
        <f ca="1">IFERROR((_xll.DBGET(#REF!,#REF!,#REF!,#REF!,#REF!,#REF!,$A13,#REF!,#REF!,#REF!,#REF!))/P13,0)</f>
        <v>0</v>
      </c>
      <c r="R13" s="131" t="e">
        <f ca="1">_xll.DBGET(#REF!,#REF!,#REF!,#REF!,#REF!,#REF!,$A13,#REF!,#REF!,#REF!,#REF!)</f>
        <v>#NAME?</v>
      </c>
      <c r="S13" s="132" t="e">
        <f ca="1">_xll.DBGET(#REF!,#REF!,#REF!,#REF!,#REF!,#REF!,$A13,#REF!,#REF!,#REF!,#REF!)</f>
        <v>#NAME?</v>
      </c>
    </row>
    <row r="14" spans="1:19" x14ac:dyDescent="0.35">
      <c r="A14" s="77" t="s">
        <v>22</v>
      </c>
      <c r="B14" s="131" t="e">
        <f ca="1">_xll.DBGET(#REF!,#REF!,#REF!,#REF!,#REF!,#REF!,$A14,#REF!,#REF!,#REF!,#REF!)</f>
        <v>#NAME?</v>
      </c>
      <c r="C14" s="132" t="e">
        <f ca="1">_xll.DBGET(#REF!,#REF!,#REF!,#REF!,#REF!,#REF!,$A14,#REF!,#REF!,#REF!,#REF!)</f>
        <v>#NAME?</v>
      </c>
      <c r="D14" s="131" t="e">
        <f ca="1">_xll.DBGET(#REF!,#REF!,#REF!,#REF!,#REF!,#REF!,$A14,#REF!,#REF!,#REF!,#REF!)</f>
        <v>#NAME?</v>
      </c>
      <c r="E14" s="132" t="e">
        <f ca="1">_xll.DBGET(#REF!,#REF!,#REF!,#REF!,#REF!,#REF!,$A14,#REF!,#REF!,#REF!,#REF!)</f>
        <v>#NAME?</v>
      </c>
      <c r="F14" s="131" t="e">
        <f ca="1">_xll.DBGET(#REF!,#REF!,#REF!,#REF!,#REF!,#REF!,$A14,#REF!,#REF!,#REF!,#REF!)</f>
        <v>#NAME?</v>
      </c>
      <c r="G14" s="132" t="e">
        <f ca="1">_xll.DBGET(#REF!,#REF!,#REF!,#REF!,#REF!,#REF!,$A14,#REF!,#REF!,#REF!,#REF!)</f>
        <v>#NAME?</v>
      </c>
      <c r="H14" s="131" t="e">
        <f ca="1">_xll.DBGET(#REF!,#REF!,#REF!,#REF!,#REF!,#REF!,$A14,#REF!,#REF!,#REF!,#REF!)</f>
        <v>#NAME?</v>
      </c>
      <c r="I14" s="132" t="e">
        <f ca="1">_xll.DBGET(#REF!,#REF!,#REF!,#REF!,#REF!,#REF!,$A14,#REF!,#REF!,#REF!,#REF!)</f>
        <v>#NAME?</v>
      </c>
      <c r="J14" s="131" t="e">
        <f ca="1">_xll.DBGET(#REF!,#REF!,#REF!,#REF!,#REF!,#REF!,$A14,#REF!,#REF!,#REF!,#REF!)</f>
        <v>#NAME?</v>
      </c>
      <c r="K14" s="132" t="e">
        <f ca="1">_xll.DBGET(#REF!,#REF!,#REF!,#REF!,#REF!,#REF!,$A14,#REF!,#REF!,#REF!,#REF!)</f>
        <v>#NAME?</v>
      </c>
      <c r="L14" s="131" t="e">
        <f ca="1">_xll.DBGET(#REF!,#REF!,#REF!,#REF!,#REF!,#REF!,$A14,#REF!,#REF!,#REF!,#REF!)</f>
        <v>#NAME?</v>
      </c>
      <c r="M14" s="132">
        <f ca="1">IFERROR((_xll.DBGET(#REF!,#REF!,#REF!,#REF!,#REF!,#REF!,$A14,#REF!,#REF!,#REF!,#REF!))/L14,0)</f>
        <v>0</v>
      </c>
      <c r="N14" s="131" t="e">
        <f ca="1">_xll.DBGET(#REF!,#REF!,#REF!,#REF!,#REF!,#REF!,$A14,#REF!,#REF!,#REF!,#REF!)</f>
        <v>#NAME?</v>
      </c>
      <c r="O14" s="132">
        <f ca="1">IFERROR((_xll.DBGET(#REF!,#REF!,#REF!,#REF!,#REF!,#REF!,$A14,#REF!,#REF!,#REF!,#REF!))/N14,0)</f>
        <v>0</v>
      </c>
      <c r="P14" s="131" t="e">
        <f ca="1">_xll.DBGET(#REF!,#REF!,#REF!,#REF!,#REF!,#REF!,$A14,#REF!,#REF!,#REF!,#REF!)</f>
        <v>#NAME?</v>
      </c>
      <c r="Q14" s="132">
        <f ca="1">IFERROR((_xll.DBGET(#REF!,#REF!,#REF!,#REF!,#REF!,#REF!,$A14,#REF!,#REF!,#REF!,#REF!))/P14,0)</f>
        <v>0</v>
      </c>
      <c r="R14" s="131" t="e">
        <f ca="1">_xll.DBGET(#REF!,#REF!,#REF!,#REF!,#REF!,#REF!,$A14,#REF!,#REF!,#REF!,#REF!)</f>
        <v>#NAME?</v>
      </c>
      <c r="S14" s="132" t="e">
        <f ca="1">_xll.DBGET(#REF!,#REF!,#REF!,#REF!,#REF!,#REF!,$A14,#REF!,#REF!,#REF!,#REF!)</f>
        <v>#NAME?</v>
      </c>
    </row>
    <row r="15" spans="1:19" x14ac:dyDescent="0.35">
      <c r="A15" s="77" t="s">
        <v>23</v>
      </c>
      <c r="B15" s="131" t="e">
        <f ca="1">_xll.DBGET(#REF!,#REF!,#REF!,#REF!,#REF!,#REF!,$A15,#REF!,#REF!,#REF!,#REF!)</f>
        <v>#NAME?</v>
      </c>
      <c r="C15" s="132" t="e">
        <f ca="1">_xll.DBGET(#REF!,#REF!,#REF!,#REF!,#REF!,#REF!,$A15,#REF!,#REF!,#REF!,#REF!)</f>
        <v>#NAME?</v>
      </c>
      <c r="D15" s="131" t="e">
        <f ca="1">_xll.DBGET(#REF!,#REF!,#REF!,#REF!,#REF!,#REF!,$A15,#REF!,#REF!,#REF!,#REF!)</f>
        <v>#NAME?</v>
      </c>
      <c r="E15" s="132" t="e">
        <f ca="1">_xll.DBGET(#REF!,#REF!,#REF!,#REF!,#REF!,#REF!,$A15,#REF!,#REF!,#REF!,#REF!)</f>
        <v>#NAME?</v>
      </c>
      <c r="F15" s="131" t="e">
        <f ca="1">_xll.DBGET(#REF!,#REF!,#REF!,#REF!,#REF!,#REF!,$A15,#REF!,#REF!,#REF!,#REF!)</f>
        <v>#NAME?</v>
      </c>
      <c r="G15" s="132" t="e">
        <f ca="1">_xll.DBGET(#REF!,#REF!,#REF!,#REF!,#REF!,#REF!,$A15,#REF!,#REF!,#REF!,#REF!)</f>
        <v>#NAME?</v>
      </c>
      <c r="H15" s="131" t="e">
        <f ca="1">_xll.DBGET(#REF!,#REF!,#REF!,#REF!,#REF!,#REF!,$A15,#REF!,#REF!,#REF!,#REF!)</f>
        <v>#NAME?</v>
      </c>
      <c r="I15" s="132" t="e">
        <f ca="1">_xll.DBGET(#REF!,#REF!,#REF!,#REF!,#REF!,#REF!,$A15,#REF!,#REF!,#REF!,#REF!)</f>
        <v>#NAME?</v>
      </c>
      <c r="J15" s="131" t="e">
        <f ca="1">_xll.DBGET(#REF!,#REF!,#REF!,#REF!,#REF!,#REF!,$A15,#REF!,#REF!,#REF!,#REF!)</f>
        <v>#NAME?</v>
      </c>
      <c r="K15" s="132" t="e">
        <f ca="1">_xll.DBGET(#REF!,#REF!,#REF!,#REF!,#REF!,#REF!,$A15,#REF!,#REF!,#REF!,#REF!)</f>
        <v>#NAME?</v>
      </c>
      <c r="L15" s="131" t="e">
        <f ca="1">_xll.DBGET(#REF!,#REF!,#REF!,#REF!,#REF!,#REF!,$A15,#REF!,#REF!,#REF!,#REF!)</f>
        <v>#NAME?</v>
      </c>
      <c r="M15" s="132">
        <f ca="1">IFERROR((_xll.DBGET(#REF!,#REF!,#REF!,#REF!,#REF!,#REF!,$A15,#REF!,#REF!,#REF!,#REF!))/L15,0)</f>
        <v>0</v>
      </c>
      <c r="N15" s="131" t="e">
        <f ca="1">_xll.DBGET(#REF!,#REF!,#REF!,#REF!,#REF!,#REF!,$A15,#REF!,#REF!,#REF!,#REF!)</f>
        <v>#NAME?</v>
      </c>
      <c r="O15" s="132">
        <f ca="1">IFERROR((_xll.DBGET(#REF!,#REF!,#REF!,#REF!,#REF!,#REF!,$A15,#REF!,#REF!,#REF!,#REF!))/N15,0)</f>
        <v>0</v>
      </c>
      <c r="P15" s="131" t="e">
        <f ca="1">_xll.DBGET(#REF!,#REF!,#REF!,#REF!,#REF!,#REF!,$A15,#REF!,#REF!,#REF!,#REF!)</f>
        <v>#NAME?</v>
      </c>
      <c r="Q15" s="132">
        <f ca="1">IFERROR((_xll.DBGET(#REF!,#REF!,#REF!,#REF!,#REF!,#REF!,$A15,#REF!,#REF!,#REF!,#REF!))/P15,0)</f>
        <v>0</v>
      </c>
      <c r="R15" s="131" t="e">
        <f ca="1">_xll.DBGET(#REF!,#REF!,#REF!,#REF!,#REF!,#REF!,$A15,#REF!,#REF!,#REF!,#REF!)</f>
        <v>#NAME?</v>
      </c>
      <c r="S15" s="132" t="e">
        <f ca="1">_xll.DBGET(#REF!,#REF!,#REF!,#REF!,#REF!,#REF!,$A15,#REF!,#REF!,#REF!,#REF!)</f>
        <v>#NAME?</v>
      </c>
    </row>
    <row r="16" spans="1:19" x14ac:dyDescent="0.35">
      <c r="A16" s="77" t="s">
        <v>24</v>
      </c>
      <c r="B16" s="131" t="e">
        <f ca="1">_xll.DBGET(#REF!,#REF!,#REF!,#REF!,#REF!,#REF!,$A16,#REF!,#REF!,#REF!,#REF!)</f>
        <v>#NAME?</v>
      </c>
      <c r="C16" s="132" t="e">
        <f ca="1">_xll.DBGET(#REF!,#REF!,#REF!,#REF!,#REF!,#REF!,$A16,#REF!,#REF!,#REF!,#REF!)</f>
        <v>#NAME?</v>
      </c>
      <c r="D16" s="131" t="e">
        <f ca="1">_xll.DBGET(#REF!,#REF!,#REF!,#REF!,#REF!,#REF!,$A16,#REF!,#REF!,#REF!,#REF!)</f>
        <v>#NAME?</v>
      </c>
      <c r="E16" s="132" t="e">
        <f ca="1">_xll.DBGET(#REF!,#REF!,#REF!,#REF!,#REF!,#REF!,$A16,#REF!,#REF!,#REF!,#REF!)</f>
        <v>#NAME?</v>
      </c>
      <c r="F16" s="131" t="e">
        <f ca="1">_xll.DBGET(#REF!,#REF!,#REF!,#REF!,#REF!,#REF!,$A16,#REF!,#REF!,#REF!,#REF!)</f>
        <v>#NAME?</v>
      </c>
      <c r="G16" s="132" t="e">
        <f ca="1">_xll.DBGET(#REF!,#REF!,#REF!,#REF!,#REF!,#REF!,$A16,#REF!,#REF!,#REF!,#REF!)</f>
        <v>#NAME?</v>
      </c>
      <c r="H16" s="131" t="e">
        <f ca="1">_xll.DBGET(#REF!,#REF!,#REF!,#REF!,#REF!,#REF!,$A16,#REF!,#REF!,#REF!,#REF!)</f>
        <v>#NAME?</v>
      </c>
      <c r="I16" s="132" t="e">
        <f ca="1">_xll.DBGET(#REF!,#REF!,#REF!,#REF!,#REF!,#REF!,$A16,#REF!,#REF!,#REF!,#REF!)</f>
        <v>#NAME?</v>
      </c>
      <c r="J16" s="131" t="e">
        <f ca="1">_xll.DBGET(#REF!,#REF!,#REF!,#REF!,#REF!,#REF!,$A16,#REF!,#REF!,#REF!,#REF!)</f>
        <v>#NAME?</v>
      </c>
      <c r="K16" s="132" t="e">
        <f ca="1">_xll.DBGET(#REF!,#REF!,#REF!,#REF!,#REF!,#REF!,$A16,#REF!,#REF!,#REF!,#REF!)</f>
        <v>#NAME?</v>
      </c>
      <c r="L16" s="131" t="e">
        <f ca="1">_xll.DBGET(#REF!,#REF!,#REF!,#REF!,#REF!,#REF!,$A16,#REF!,#REF!,#REF!,#REF!)</f>
        <v>#NAME?</v>
      </c>
      <c r="M16" s="132">
        <f ca="1">IFERROR((_xll.DBGET(#REF!,#REF!,#REF!,#REF!,#REF!,#REF!,$A16,#REF!,#REF!,#REF!,#REF!))/L16,0)</f>
        <v>0</v>
      </c>
      <c r="N16" s="131" t="e">
        <f ca="1">_xll.DBGET(#REF!,#REF!,#REF!,#REF!,#REF!,#REF!,$A16,#REF!,#REF!,#REF!,#REF!)</f>
        <v>#NAME?</v>
      </c>
      <c r="O16" s="132">
        <f ca="1">IFERROR((_xll.DBGET(#REF!,#REF!,#REF!,#REF!,#REF!,#REF!,$A16,#REF!,#REF!,#REF!,#REF!))/N16,0)</f>
        <v>0</v>
      </c>
      <c r="P16" s="131" t="e">
        <f ca="1">_xll.DBGET(#REF!,#REF!,#REF!,#REF!,#REF!,#REF!,$A16,#REF!,#REF!,#REF!,#REF!)</f>
        <v>#NAME?</v>
      </c>
      <c r="Q16" s="132">
        <f ca="1">IFERROR((_xll.DBGET(#REF!,#REF!,#REF!,#REF!,#REF!,#REF!,$A16,#REF!,#REF!,#REF!,#REF!))/P16,0)</f>
        <v>0</v>
      </c>
      <c r="R16" s="131" t="e">
        <f ca="1">_xll.DBGET(#REF!,#REF!,#REF!,#REF!,#REF!,#REF!,$A16,#REF!,#REF!,#REF!,#REF!)</f>
        <v>#NAME?</v>
      </c>
      <c r="S16" s="132" t="e">
        <f ca="1">_xll.DBGET(#REF!,#REF!,#REF!,#REF!,#REF!,#REF!,$A16,#REF!,#REF!,#REF!,#REF!)</f>
        <v>#NAME?</v>
      </c>
    </row>
    <row r="17" spans="1:19" x14ac:dyDescent="0.35">
      <c r="A17" s="13" t="s">
        <v>9</v>
      </c>
      <c r="B17" s="124" t="e">
        <f ca="1">_xll.DBGET(#REF!,#REF!,#REF!,#REF!,#REF!,#REF!,$A17,#REF!,#REF!,#REF!,#REF!)</f>
        <v>#NAME?</v>
      </c>
      <c r="C17" s="125" t="e">
        <f ca="1">_xll.DBGET(#REF!,#REF!,#REF!,#REF!,#REF!,#REF!,$A17,#REF!,#REF!,#REF!,#REF!)</f>
        <v>#NAME?</v>
      </c>
      <c r="D17" s="124" t="e">
        <f ca="1">_xll.DBGET(#REF!,#REF!,#REF!,#REF!,#REF!,#REF!,$A17,#REF!,#REF!,#REF!,#REF!)</f>
        <v>#NAME?</v>
      </c>
      <c r="E17" s="125" t="e">
        <f ca="1">_xll.DBGET(#REF!,#REF!,#REF!,#REF!,#REF!,#REF!,$A17,#REF!,#REF!,#REF!,#REF!)</f>
        <v>#NAME?</v>
      </c>
      <c r="F17" s="124" t="e">
        <f ca="1">_xll.DBGET(#REF!,#REF!,#REF!,#REF!,#REF!,#REF!,$A17,#REF!,#REF!,#REF!,#REF!)</f>
        <v>#NAME?</v>
      </c>
      <c r="G17" s="125" t="e">
        <f ca="1">_xll.DBGET(#REF!,#REF!,#REF!,#REF!,#REF!,#REF!,$A17,#REF!,#REF!,#REF!,#REF!)</f>
        <v>#NAME?</v>
      </c>
      <c r="H17" s="124" t="e">
        <f ca="1">_xll.DBGET(#REF!,#REF!,#REF!,#REF!,#REF!,#REF!,$A17,#REF!,#REF!,#REF!,#REF!)</f>
        <v>#NAME?</v>
      </c>
      <c r="I17" s="125" t="e">
        <f ca="1">_xll.DBGET(#REF!,#REF!,#REF!,#REF!,#REF!,#REF!,$A17,#REF!,#REF!,#REF!,#REF!)</f>
        <v>#NAME?</v>
      </c>
      <c r="J17" s="124" t="e">
        <f ca="1">_xll.DBGET(#REF!,#REF!,#REF!,#REF!,#REF!,#REF!,$A17,#REF!,#REF!,#REF!,#REF!)</f>
        <v>#NAME?</v>
      </c>
      <c r="K17" s="125" t="e">
        <f ca="1">_xll.DBGET(#REF!,#REF!,#REF!,#REF!,#REF!,#REF!,$A17,#REF!,#REF!,#REF!,#REF!)</f>
        <v>#NAME?</v>
      </c>
      <c r="L17" s="124" t="e">
        <f ca="1">_xll.DBGET(#REF!,#REF!,#REF!,#REF!,#REF!,#REF!,$A17,#REF!,#REF!,#REF!,#REF!)</f>
        <v>#NAME?</v>
      </c>
      <c r="M17" s="125">
        <f ca="1">IFERROR((_xll.DBGET(#REF!,#REF!,#REF!,#REF!,#REF!,#REF!,$A17,#REF!,#REF!,#REF!,#REF!))/L17,0)</f>
        <v>0</v>
      </c>
      <c r="N17" s="124" t="e">
        <f ca="1">_xll.DBGET(#REF!,#REF!,#REF!,#REF!,#REF!,#REF!,$A17,#REF!,#REF!,#REF!,#REF!)</f>
        <v>#NAME?</v>
      </c>
      <c r="O17" s="125">
        <f ca="1">IFERROR((_xll.DBGET(#REF!,#REF!,#REF!,#REF!,#REF!,#REF!,$A17,#REF!,#REF!,#REF!,#REF!))/N17,0)</f>
        <v>0</v>
      </c>
      <c r="P17" s="124" t="e">
        <f ca="1">_xll.DBGET(#REF!,#REF!,#REF!,#REF!,#REF!,#REF!,$A17,#REF!,#REF!,#REF!,#REF!)</f>
        <v>#NAME?</v>
      </c>
      <c r="Q17" s="125">
        <f ca="1">IFERROR((_xll.DBGET(#REF!,#REF!,#REF!,#REF!,#REF!,#REF!,$A17,#REF!,#REF!,#REF!,#REF!))/P17,0)</f>
        <v>0</v>
      </c>
      <c r="R17" s="124" t="e">
        <f ca="1">_xll.DBGET(#REF!,#REF!,#REF!,#REF!,#REF!,#REF!,$A17,#REF!,#REF!,#REF!,#REF!)</f>
        <v>#NAME?</v>
      </c>
      <c r="S17" s="125" t="e">
        <f ca="1">_xll.DBGET(#REF!,#REF!,#REF!,#REF!,#REF!,#REF!,$A17,#REF!,#REF!,#REF!,#REF!)</f>
        <v>#NAME?</v>
      </c>
    </row>
    <row r="18" spans="1:19" x14ac:dyDescent="0.35">
      <c r="A18" s="77" t="s">
        <v>42</v>
      </c>
      <c r="B18" s="131" t="e">
        <f ca="1">_xll.DBGET(#REF!,#REF!,#REF!,#REF!,#REF!,#REF!,$A18,#REF!,#REF!,#REF!,#REF!)</f>
        <v>#NAME?</v>
      </c>
      <c r="C18" s="132" t="e">
        <f ca="1">_xll.DBGET(#REF!,#REF!,#REF!,#REF!,#REF!,#REF!,$A18,#REF!,#REF!,#REF!,#REF!)</f>
        <v>#NAME?</v>
      </c>
      <c r="D18" s="131" t="e">
        <f ca="1">_xll.DBGET(#REF!,#REF!,#REF!,#REF!,#REF!,#REF!,$A18,#REF!,#REF!,#REF!,#REF!)</f>
        <v>#NAME?</v>
      </c>
      <c r="E18" s="132" t="e">
        <f ca="1">_xll.DBGET(#REF!,#REF!,#REF!,#REF!,#REF!,#REF!,$A18,#REF!,#REF!,#REF!,#REF!)</f>
        <v>#NAME?</v>
      </c>
      <c r="F18" s="131" t="e">
        <f ca="1">_xll.DBGET(#REF!,#REF!,#REF!,#REF!,#REF!,#REF!,$A18,#REF!,#REF!,#REF!,#REF!)</f>
        <v>#NAME?</v>
      </c>
      <c r="G18" s="132" t="e">
        <f ca="1">_xll.DBGET(#REF!,#REF!,#REF!,#REF!,#REF!,#REF!,$A18,#REF!,#REF!,#REF!,#REF!)</f>
        <v>#NAME?</v>
      </c>
      <c r="H18" s="131" t="e">
        <f ca="1">_xll.DBGET(#REF!,#REF!,#REF!,#REF!,#REF!,#REF!,$A18,#REF!,#REF!,#REF!,#REF!)</f>
        <v>#NAME?</v>
      </c>
      <c r="I18" s="132" t="e">
        <f ca="1">_xll.DBGET(#REF!,#REF!,#REF!,#REF!,#REF!,#REF!,$A18,#REF!,#REF!,#REF!,#REF!)</f>
        <v>#NAME?</v>
      </c>
      <c r="J18" s="131" t="e">
        <f ca="1">_xll.DBGET(#REF!,#REF!,#REF!,#REF!,#REF!,#REF!,$A18,#REF!,#REF!,#REF!,#REF!)</f>
        <v>#NAME?</v>
      </c>
      <c r="K18" s="132" t="e">
        <f ca="1">_xll.DBGET(#REF!,#REF!,#REF!,#REF!,#REF!,#REF!,$A18,#REF!,#REF!,#REF!,#REF!)</f>
        <v>#NAME?</v>
      </c>
      <c r="L18" s="131" t="e">
        <f ca="1">_xll.DBGET(#REF!,#REF!,#REF!,#REF!,#REF!,#REF!,$A18,#REF!,#REF!,#REF!,#REF!)</f>
        <v>#NAME?</v>
      </c>
      <c r="M18" s="132">
        <f ca="1">IFERROR((_xll.DBGET(#REF!,#REF!,#REF!,#REF!,#REF!,#REF!,$A18,#REF!,#REF!,#REF!,#REF!))/L18,0)</f>
        <v>0</v>
      </c>
      <c r="N18" s="131" t="e">
        <f ca="1">_xll.DBGET(#REF!,#REF!,#REF!,#REF!,#REF!,#REF!,$A18,#REF!,#REF!,#REF!,#REF!)</f>
        <v>#NAME?</v>
      </c>
      <c r="O18" s="132">
        <f ca="1">IFERROR((_xll.DBGET(#REF!,#REF!,#REF!,#REF!,#REF!,#REF!,$A18,#REF!,#REF!,#REF!,#REF!))/N18,0)</f>
        <v>0</v>
      </c>
      <c r="P18" s="131" t="e">
        <f ca="1">_xll.DBGET(#REF!,#REF!,#REF!,#REF!,#REF!,#REF!,$A18,#REF!,#REF!,#REF!,#REF!)</f>
        <v>#NAME?</v>
      </c>
      <c r="Q18" s="132">
        <f ca="1">IFERROR((_xll.DBGET(#REF!,#REF!,#REF!,#REF!,#REF!,#REF!,$A18,#REF!,#REF!,#REF!,#REF!))/P18,0)</f>
        <v>0</v>
      </c>
      <c r="R18" s="131" t="e">
        <f ca="1">_xll.DBGET(#REF!,#REF!,#REF!,#REF!,#REF!,#REF!,$A18,#REF!,#REF!,#REF!,#REF!)</f>
        <v>#NAME?</v>
      </c>
      <c r="S18" s="132" t="e">
        <f ca="1">_xll.DBGET(#REF!,#REF!,#REF!,#REF!,#REF!,#REF!,$A18,#REF!,#REF!,#REF!,#REF!)</f>
        <v>#NAME?</v>
      </c>
    </row>
    <row r="19" spans="1:19" hidden="1" outlineLevel="1" x14ac:dyDescent="0.35">
      <c r="A19" s="77" t="s">
        <v>43</v>
      </c>
      <c r="B19" s="131" t="e">
        <f ca="1">_xll.DBGET(#REF!,#REF!,#REF!,#REF!,#REF!,#REF!,$A19,#REF!,#REF!,#REF!,#REF!)</f>
        <v>#NAME?</v>
      </c>
      <c r="C19" s="132" t="e">
        <f ca="1">_xll.DBGET(#REF!,#REF!,#REF!,#REF!,#REF!,#REF!,$A19,#REF!,#REF!,#REF!,#REF!)</f>
        <v>#NAME?</v>
      </c>
      <c r="D19" s="131" t="e">
        <f ca="1">_xll.DBGET(#REF!,#REF!,#REF!,#REF!,#REF!,#REF!,$A19,#REF!,#REF!,#REF!,#REF!)</f>
        <v>#NAME?</v>
      </c>
      <c r="E19" s="132" t="e">
        <f ca="1">_xll.DBGET(#REF!,#REF!,#REF!,#REF!,#REF!,#REF!,$A19,#REF!,#REF!,#REF!,#REF!)</f>
        <v>#NAME?</v>
      </c>
      <c r="F19" s="131" t="e">
        <f ca="1">_xll.DBGET(#REF!,#REF!,#REF!,#REF!,#REF!,#REF!,$A19,#REF!,#REF!,#REF!,#REF!)</f>
        <v>#NAME?</v>
      </c>
      <c r="G19" s="132" t="e">
        <f ca="1">_xll.DBGET(#REF!,#REF!,#REF!,#REF!,#REF!,#REF!,$A19,#REF!,#REF!,#REF!,#REF!)</f>
        <v>#NAME?</v>
      </c>
      <c r="H19" s="131" t="e">
        <f ca="1">_xll.DBGET(#REF!,#REF!,#REF!,#REF!,#REF!,#REF!,$A19,#REF!,#REF!,#REF!,#REF!)</f>
        <v>#NAME?</v>
      </c>
      <c r="I19" s="132" t="e">
        <f ca="1">_xll.DBGET(#REF!,#REF!,#REF!,#REF!,#REF!,#REF!,$A19,#REF!,#REF!,#REF!,#REF!)</f>
        <v>#NAME?</v>
      </c>
      <c r="J19" s="131" t="e">
        <f ca="1">_xll.DBGET(#REF!,#REF!,#REF!,#REF!,#REF!,#REF!,$A19,#REF!,#REF!,#REF!,#REF!)</f>
        <v>#NAME?</v>
      </c>
      <c r="K19" s="132" t="e">
        <f ca="1">_xll.DBGET(#REF!,#REF!,#REF!,#REF!,#REF!,#REF!,$A19,#REF!,#REF!,#REF!,#REF!)</f>
        <v>#NAME?</v>
      </c>
      <c r="L19" s="131" t="e">
        <f ca="1">_xll.DBGET(#REF!,#REF!,#REF!,#REF!,#REF!,#REF!,$A19,#REF!,#REF!,#REF!,#REF!)-J19</f>
        <v>#NAME?</v>
      </c>
      <c r="M19" s="132">
        <f ca="1">IFERROR((_xll.DBGET(#REF!,#REF!,#REF!,#REF!,#REF!,#REF!,$A19,#REF!,#REF!,#REF!,#REF!)-(J19*K19))/L19,0)</f>
        <v>0</v>
      </c>
      <c r="N19" s="131" t="e">
        <f ca="1">_xll.DBGET(#REF!,#REF!,#REF!,#REF!,#REF!,#REF!,$A19,#REF!,#REF!,#REF!,#REF!)-J19-L19</f>
        <v>#NAME?</v>
      </c>
      <c r="O19" s="132">
        <f ca="1">IFERROR((_xll.DBGET(#REF!,#REF!,#REF!,#REF!,#REF!,#REF!,$A19,#REF!,#REF!,#REF!,#REF!)-(J19*K19)-(L19*M19))/N19,0)</f>
        <v>0</v>
      </c>
      <c r="P19" s="131" t="e">
        <f ca="1">_xll.DBGET(#REF!,#REF!,#REF!,#REF!,#REF!,#REF!,$A19,#REF!,#REF!,#REF!,#REF!)-J19-L19-N19</f>
        <v>#NAME?</v>
      </c>
      <c r="Q19" s="132">
        <f ca="1">IFERROR((_xll.DBGET(#REF!,#REF!,#REF!,#REF!,#REF!,#REF!,$A19,#REF!,#REF!,#REF!,#REF!)-(J19*K19)-(L19*M19)-(N19*O19))/P19,0)</f>
        <v>0</v>
      </c>
      <c r="R19" s="131" t="e">
        <f ca="1">_xll.DBGET(#REF!,#REF!,#REF!,#REF!,#REF!,#REF!,$A19,#REF!,#REF!,#REF!,#REF!)</f>
        <v>#NAME?</v>
      </c>
      <c r="S19" s="132" t="e">
        <f ca="1">_xll.DBGET(#REF!,#REF!,#REF!,#REF!,#REF!,#REF!,$A19,#REF!,#REF!,#REF!,#REF!)</f>
        <v>#NAME?</v>
      </c>
    </row>
    <row r="20" spans="1:19" hidden="1" outlineLevel="1" x14ac:dyDescent="0.35">
      <c r="A20" s="77" t="s">
        <v>44</v>
      </c>
      <c r="B20" s="131" t="e">
        <f ca="1">_xll.DBGET(#REF!,#REF!,#REF!,#REF!,#REF!,#REF!,$A20,#REF!,#REF!,#REF!,#REF!)</f>
        <v>#NAME?</v>
      </c>
      <c r="C20" s="132" t="e">
        <f ca="1">_xll.DBGET(#REF!,#REF!,#REF!,#REF!,#REF!,#REF!,$A20,#REF!,#REF!,#REF!,#REF!)</f>
        <v>#NAME?</v>
      </c>
      <c r="D20" s="131" t="e">
        <f ca="1">_xll.DBGET(#REF!,#REF!,#REF!,#REF!,#REF!,#REF!,$A20,#REF!,#REF!,#REF!,#REF!)</f>
        <v>#NAME?</v>
      </c>
      <c r="E20" s="132" t="e">
        <f ca="1">_xll.DBGET(#REF!,#REF!,#REF!,#REF!,#REF!,#REF!,$A20,#REF!,#REF!,#REF!,#REF!)</f>
        <v>#NAME?</v>
      </c>
      <c r="F20" s="131" t="e">
        <f ca="1">_xll.DBGET(#REF!,#REF!,#REF!,#REF!,#REF!,#REF!,$A20,#REF!,#REF!,#REF!,#REF!)</f>
        <v>#NAME?</v>
      </c>
      <c r="G20" s="132" t="e">
        <f ca="1">_xll.DBGET(#REF!,#REF!,#REF!,#REF!,#REF!,#REF!,$A20,#REF!,#REF!,#REF!,#REF!)</f>
        <v>#NAME?</v>
      </c>
      <c r="H20" s="131" t="e">
        <f ca="1">_xll.DBGET(#REF!,#REF!,#REF!,#REF!,#REF!,#REF!,$A20,#REF!,#REF!,#REF!,#REF!)</f>
        <v>#NAME?</v>
      </c>
      <c r="I20" s="132" t="e">
        <f ca="1">_xll.DBGET(#REF!,#REF!,#REF!,#REF!,#REF!,#REF!,$A20,#REF!,#REF!,#REF!,#REF!)</f>
        <v>#NAME?</v>
      </c>
      <c r="J20" s="131" t="e">
        <f ca="1">_xll.DBGET(#REF!,#REF!,#REF!,#REF!,#REF!,#REF!,$A20,#REF!,#REF!,#REF!,#REF!)</f>
        <v>#NAME?</v>
      </c>
      <c r="K20" s="132" t="e">
        <f ca="1">_xll.DBGET(#REF!,#REF!,#REF!,#REF!,#REF!,#REF!,$A20,#REF!,#REF!,#REF!,#REF!)</f>
        <v>#NAME?</v>
      </c>
      <c r="L20" s="131" t="e">
        <f ca="1">_xll.DBGET(#REF!,#REF!,#REF!,#REF!,#REF!,#REF!,$A20,#REF!,#REF!,#REF!,#REF!)-J20</f>
        <v>#NAME?</v>
      </c>
      <c r="M20" s="132">
        <f ca="1">IFERROR((_xll.DBGET(#REF!,#REF!,#REF!,#REF!,#REF!,#REF!,$A20,#REF!,#REF!,#REF!,#REF!)-(J20*K20))/L20,0)</f>
        <v>0</v>
      </c>
      <c r="N20" s="131" t="e">
        <f ca="1">_xll.DBGET(#REF!,#REF!,#REF!,#REF!,#REF!,#REF!,$A20,#REF!,#REF!,#REF!,#REF!)-J20-L20</f>
        <v>#NAME?</v>
      </c>
      <c r="O20" s="132">
        <f ca="1">IFERROR((_xll.DBGET(#REF!,#REF!,#REF!,#REF!,#REF!,#REF!,$A20,#REF!,#REF!,#REF!,#REF!)-(J20*K20)-(L20*M20))/N20,0)</f>
        <v>0</v>
      </c>
      <c r="P20" s="131" t="e">
        <f ca="1">_xll.DBGET(#REF!,#REF!,#REF!,#REF!,#REF!,#REF!,$A20,#REF!,#REF!,#REF!,#REF!)-J20-L20-N20</f>
        <v>#NAME?</v>
      </c>
      <c r="Q20" s="132">
        <f ca="1">IFERROR((_xll.DBGET(#REF!,#REF!,#REF!,#REF!,#REF!,#REF!,$A20,#REF!,#REF!,#REF!,#REF!)-(J20*K20)-(L20*M20)-(N20*O20))/P20,0)</f>
        <v>0</v>
      </c>
      <c r="R20" s="131" t="e">
        <f ca="1">_xll.DBGET(#REF!,#REF!,#REF!,#REF!,#REF!,#REF!,$A20,#REF!,#REF!,#REF!,#REF!)</f>
        <v>#NAME?</v>
      </c>
      <c r="S20" s="132" t="e">
        <f ca="1">_xll.DBGET(#REF!,#REF!,#REF!,#REF!,#REF!,#REF!,$A20,#REF!,#REF!,#REF!,#REF!)</f>
        <v>#NAME?</v>
      </c>
    </row>
    <row r="21" spans="1:19" hidden="1" outlineLevel="1" x14ac:dyDescent="0.35">
      <c r="A21" s="77" t="s">
        <v>45</v>
      </c>
      <c r="B21" s="131" t="e">
        <f ca="1">_xll.DBGET(#REF!,#REF!,#REF!,#REF!,#REF!,#REF!,$A21,#REF!,#REF!,#REF!,#REF!)</f>
        <v>#NAME?</v>
      </c>
      <c r="C21" s="132" t="e">
        <f ca="1">_xll.DBGET(#REF!,#REF!,#REF!,#REF!,#REF!,#REF!,$A21,#REF!,#REF!,#REF!,#REF!)</f>
        <v>#NAME?</v>
      </c>
      <c r="D21" s="131" t="e">
        <f ca="1">_xll.DBGET(#REF!,#REF!,#REF!,#REF!,#REF!,#REF!,$A21,#REF!,#REF!,#REF!,#REF!)</f>
        <v>#NAME?</v>
      </c>
      <c r="E21" s="132" t="e">
        <f ca="1">_xll.DBGET(#REF!,#REF!,#REF!,#REF!,#REF!,#REF!,$A21,#REF!,#REF!,#REF!,#REF!)</f>
        <v>#NAME?</v>
      </c>
      <c r="F21" s="131" t="e">
        <f ca="1">_xll.DBGET(#REF!,#REF!,#REF!,#REF!,#REF!,#REF!,$A21,#REF!,#REF!,#REF!,#REF!)</f>
        <v>#NAME?</v>
      </c>
      <c r="G21" s="132" t="e">
        <f ca="1">_xll.DBGET(#REF!,#REF!,#REF!,#REF!,#REF!,#REF!,$A21,#REF!,#REF!,#REF!,#REF!)</f>
        <v>#NAME?</v>
      </c>
      <c r="H21" s="131" t="e">
        <f ca="1">_xll.DBGET(#REF!,#REF!,#REF!,#REF!,#REF!,#REF!,$A21,#REF!,#REF!,#REF!,#REF!)</f>
        <v>#NAME?</v>
      </c>
      <c r="I21" s="132" t="e">
        <f ca="1">_xll.DBGET(#REF!,#REF!,#REF!,#REF!,#REF!,#REF!,$A21,#REF!,#REF!,#REF!,#REF!)</f>
        <v>#NAME?</v>
      </c>
      <c r="J21" s="131" t="e">
        <f ca="1">_xll.DBGET(#REF!,#REF!,#REF!,#REF!,#REF!,#REF!,$A21,#REF!,#REF!,#REF!,#REF!)</f>
        <v>#NAME?</v>
      </c>
      <c r="K21" s="132" t="e">
        <f ca="1">_xll.DBGET(#REF!,#REF!,#REF!,#REF!,#REF!,#REF!,$A21,#REF!,#REF!,#REF!,#REF!)</f>
        <v>#NAME?</v>
      </c>
      <c r="L21" s="131" t="e">
        <f ca="1">_xll.DBGET(#REF!,#REF!,#REF!,#REF!,#REF!,#REF!,$A21,#REF!,#REF!,#REF!,#REF!)-J21</f>
        <v>#NAME?</v>
      </c>
      <c r="M21" s="132">
        <f ca="1">IFERROR((_xll.DBGET(#REF!,#REF!,#REF!,#REF!,#REF!,#REF!,$A21,#REF!,#REF!,#REF!,#REF!)-(J21*K21))/L21,0)</f>
        <v>0</v>
      </c>
      <c r="N21" s="131" t="e">
        <f ca="1">_xll.DBGET(#REF!,#REF!,#REF!,#REF!,#REF!,#REF!,$A21,#REF!,#REF!,#REF!,#REF!)-J21-L21</f>
        <v>#NAME?</v>
      </c>
      <c r="O21" s="132">
        <f ca="1">IFERROR((_xll.DBGET(#REF!,#REF!,#REF!,#REF!,#REF!,#REF!,$A21,#REF!,#REF!,#REF!,#REF!)-(J21*K21)-(L21*M21))/N21,0)</f>
        <v>0</v>
      </c>
      <c r="P21" s="131" t="e">
        <f ca="1">_xll.DBGET(#REF!,#REF!,#REF!,#REF!,#REF!,#REF!,$A21,#REF!,#REF!,#REF!,#REF!)-J21-L21-N21</f>
        <v>#NAME?</v>
      </c>
      <c r="Q21" s="132">
        <f ca="1">IFERROR((_xll.DBGET(#REF!,#REF!,#REF!,#REF!,#REF!,#REF!,$A21,#REF!,#REF!,#REF!,#REF!)-(J21*K21)-(L21*M21)-(N21*O21))/P21,0)</f>
        <v>0</v>
      </c>
      <c r="R21" s="131" t="e">
        <f ca="1">_xll.DBGET(#REF!,#REF!,#REF!,#REF!,#REF!,#REF!,$A21,#REF!,#REF!,#REF!,#REF!)</f>
        <v>#NAME?</v>
      </c>
      <c r="S21" s="132" t="e">
        <f ca="1">_xll.DBGET(#REF!,#REF!,#REF!,#REF!,#REF!,#REF!,$A21,#REF!,#REF!,#REF!,#REF!)</f>
        <v>#NAME?</v>
      </c>
    </row>
    <row r="22" spans="1:19" hidden="1" outlineLevel="1" x14ac:dyDescent="0.35">
      <c r="A22" s="77" t="s">
        <v>46</v>
      </c>
      <c r="B22" s="131" t="e">
        <f ca="1">_xll.DBGET(#REF!,#REF!,#REF!,#REF!,#REF!,#REF!,$A22,#REF!,#REF!,#REF!,#REF!)</f>
        <v>#NAME?</v>
      </c>
      <c r="C22" s="132" t="e">
        <f ca="1">_xll.DBGET(#REF!,#REF!,#REF!,#REF!,#REF!,#REF!,$A22,#REF!,#REF!,#REF!,#REF!)</f>
        <v>#NAME?</v>
      </c>
      <c r="D22" s="131" t="e">
        <f ca="1">_xll.DBGET(#REF!,#REF!,#REF!,#REF!,#REF!,#REF!,$A22,#REF!,#REF!,#REF!,#REF!)</f>
        <v>#NAME?</v>
      </c>
      <c r="E22" s="132" t="e">
        <f ca="1">_xll.DBGET(#REF!,#REF!,#REF!,#REF!,#REF!,#REF!,$A22,#REF!,#REF!,#REF!,#REF!)</f>
        <v>#NAME?</v>
      </c>
      <c r="F22" s="131" t="e">
        <f ca="1">_xll.DBGET(#REF!,#REF!,#REF!,#REF!,#REF!,#REF!,$A22,#REF!,#REF!,#REF!,#REF!)</f>
        <v>#NAME?</v>
      </c>
      <c r="G22" s="132" t="e">
        <f ca="1">_xll.DBGET(#REF!,#REF!,#REF!,#REF!,#REF!,#REF!,$A22,#REF!,#REF!,#REF!,#REF!)</f>
        <v>#NAME?</v>
      </c>
      <c r="H22" s="131" t="e">
        <f ca="1">_xll.DBGET(#REF!,#REF!,#REF!,#REF!,#REF!,#REF!,$A22,#REF!,#REF!,#REF!,#REF!)</f>
        <v>#NAME?</v>
      </c>
      <c r="I22" s="132" t="e">
        <f ca="1">_xll.DBGET(#REF!,#REF!,#REF!,#REF!,#REF!,#REF!,$A22,#REF!,#REF!,#REF!,#REF!)</f>
        <v>#NAME?</v>
      </c>
      <c r="J22" s="131" t="e">
        <f ca="1">_xll.DBGET(#REF!,#REF!,#REF!,#REF!,#REF!,#REF!,$A22,#REF!,#REF!,#REF!,#REF!)</f>
        <v>#NAME?</v>
      </c>
      <c r="K22" s="132" t="e">
        <f ca="1">_xll.DBGET(#REF!,#REF!,#REF!,#REF!,#REF!,#REF!,$A22,#REF!,#REF!,#REF!,#REF!)</f>
        <v>#NAME?</v>
      </c>
      <c r="L22" s="131" t="e">
        <f ca="1">_xll.DBGET(#REF!,#REF!,#REF!,#REF!,#REF!,#REF!,$A22,#REF!,#REF!,#REF!,#REF!)-J22</f>
        <v>#NAME?</v>
      </c>
      <c r="M22" s="132">
        <f ca="1">IFERROR((_xll.DBGET(#REF!,#REF!,#REF!,#REF!,#REF!,#REF!,$A22,#REF!,#REF!,#REF!,#REF!)-(J22*K22))/L22,0)</f>
        <v>0</v>
      </c>
      <c r="N22" s="131" t="e">
        <f ca="1">_xll.DBGET(#REF!,#REF!,#REF!,#REF!,#REF!,#REF!,$A22,#REF!,#REF!,#REF!,#REF!)-J22-L22</f>
        <v>#NAME?</v>
      </c>
      <c r="O22" s="132">
        <f ca="1">IFERROR((_xll.DBGET(#REF!,#REF!,#REF!,#REF!,#REF!,#REF!,$A22,#REF!,#REF!,#REF!,#REF!)-(J22*K22)-(L22*M22))/N22,0)</f>
        <v>0</v>
      </c>
      <c r="P22" s="131" t="e">
        <f ca="1">_xll.DBGET(#REF!,#REF!,#REF!,#REF!,#REF!,#REF!,$A22,#REF!,#REF!,#REF!,#REF!)-J22-L22-N22</f>
        <v>#NAME?</v>
      </c>
      <c r="Q22" s="132">
        <f ca="1">IFERROR((_xll.DBGET(#REF!,#REF!,#REF!,#REF!,#REF!,#REF!,$A22,#REF!,#REF!,#REF!,#REF!)-(J22*K22)-(L22*M22)-(N22*O22))/P22,0)</f>
        <v>0</v>
      </c>
      <c r="R22" s="131" t="e">
        <f ca="1">_xll.DBGET(#REF!,#REF!,#REF!,#REF!,#REF!,#REF!,$A22,#REF!,#REF!,#REF!,#REF!)</f>
        <v>#NAME?</v>
      </c>
      <c r="S22" s="132" t="e">
        <f ca="1">_xll.DBGET(#REF!,#REF!,#REF!,#REF!,#REF!,#REF!,$A22,#REF!,#REF!,#REF!,#REF!)</f>
        <v>#NAME?</v>
      </c>
    </row>
    <row r="23" spans="1:19" hidden="1" outlineLevel="1" x14ac:dyDescent="0.35">
      <c r="A23" s="77" t="s">
        <v>47</v>
      </c>
      <c r="B23" s="131" t="e">
        <f ca="1">_xll.DBGET(#REF!,#REF!,#REF!,#REF!,#REF!,#REF!,$A23,#REF!,#REF!,#REF!,#REF!)</f>
        <v>#NAME?</v>
      </c>
      <c r="C23" s="132" t="e">
        <f ca="1">_xll.DBGET(#REF!,#REF!,#REF!,#REF!,#REF!,#REF!,$A23,#REF!,#REF!,#REF!,#REF!)</f>
        <v>#NAME?</v>
      </c>
      <c r="D23" s="131" t="e">
        <f ca="1">_xll.DBGET(#REF!,#REF!,#REF!,#REF!,#REF!,#REF!,$A23,#REF!,#REF!,#REF!,#REF!)</f>
        <v>#NAME?</v>
      </c>
      <c r="E23" s="132" t="e">
        <f ca="1">_xll.DBGET(#REF!,#REF!,#REF!,#REF!,#REF!,#REF!,$A23,#REF!,#REF!,#REF!,#REF!)</f>
        <v>#NAME?</v>
      </c>
      <c r="F23" s="131" t="e">
        <f ca="1">_xll.DBGET(#REF!,#REF!,#REF!,#REF!,#REF!,#REF!,$A23,#REF!,#REF!,#REF!,#REF!)</f>
        <v>#NAME?</v>
      </c>
      <c r="G23" s="132" t="e">
        <f ca="1">_xll.DBGET(#REF!,#REF!,#REF!,#REF!,#REF!,#REF!,$A23,#REF!,#REF!,#REF!,#REF!)</f>
        <v>#NAME?</v>
      </c>
      <c r="H23" s="131" t="e">
        <f ca="1">_xll.DBGET(#REF!,#REF!,#REF!,#REF!,#REF!,#REF!,$A23,#REF!,#REF!,#REF!,#REF!)</f>
        <v>#NAME?</v>
      </c>
      <c r="I23" s="132" t="e">
        <f ca="1">_xll.DBGET(#REF!,#REF!,#REF!,#REF!,#REF!,#REF!,$A23,#REF!,#REF!,#REF!,#REF!)</f>
        <v>#NAME?</v>
      </c>
      <c r="J23" s="131" t="e">
        <f ca="1">_xll.DBGET(#REF!,#REF!,#REF!,#REF!,#REF!,#REF!,$A23,#REF!,#REF!,#REF!,#REF!)</f>
        <v>#NAME?</v>
      </c>
      <c r="K23" s="132" t="e">
        <f ca="1">_xll.DBGET(#REF!,#REF!,#REF!,#REF!,#REF!,#REF!,$A23,#REF!,#REF!,#REF!,#REF!)</f>
        <v>#NAME?</v>
      </c>
      <c r="L23" s="131" t="e">
        <f ca="1">_xll.DBGET(#REF!,#REF!,#REF!,#REF!,#REF!,#REF!,$A23,#REF!,#REF!,#REF!,#REF!)-J23</f>
        <v>#NAME?</v>
      </c>
      <c r="M23" s="132">
        <f ca="1">IFERROR((_xll.DBGET(#REF!,#REF!,#REF!,#REF!,#REF!,#REF!,$A23,#REF!,#REF!,#REF!,#REF!)-(J23*K23))/L23,0)</f>
        <v>0</v>
      </c>
      <c r="N23" s="131" t="e">
        <f ca="1">_xll.DBGET(#REF!,#REF!,#REF!,#REF!,#REF!,#REF!,$A23,#REF!,#REF!,#REF!,#REF!)-J23-L23</f>
        <v>#NAME?</v>
      </c>
      <c r="O23" s="132">
        <f ca="1">IFERROR((_xll.DBGET(#REF!,#REF!,#REF!,#REF!,#REF!,#REF!,$A23,#REF!,#REF!,#REF!,#REF!)-(J23*K23)-(L23*M23))/N23,0)</f>
        <v>0</v>
      </c>
      <c r="P23" s="131" t="e">
        <f ca="1">_xll.DBGET(#REF!,#REF!,#REF!,#REF!,#REF!,#REF!,$A23,#REF!,#REF!,#REF!,#REF!)-J23-L23-N23</f>
        <v>#NAME?</v>
      </c>
      <c r="Q23" s="132">
        <f ca="1">IFERROR((_xll.DBGET(#REF!,#REF!,#REF!,#REF!,#REF!,#REF!,$A23,#REF!,#REF!,#REF!,#REF!)-(J23*K23)-(L23*M23)-(N23*O23))/P23,0)</f>
        <v>0</v>
      </c>
      <c r="R23" s="131" t="e">
        <f ca="1">_xll.DBGET(#REF!,#REF!,#REF!,#REF!,#REF!,#REF!,$A23,#REF!,#REF!,#REF!,#REF!)</f>
        <v>#NAME?</v>
      </c>
      <c r="S23" s="132" t="e">
        <f ca="1">_xll.DBGET(#REF!,#REF!,#REF!,#REF!,#REF!,#REF!,$A23,#REF!,#REF!,#REF!,#REF!)</f>
        <v>#NAME?</v>
      </c>
    </row>
    <row r="24" spans="1:19" hidden="1" outlineLevel="1" x14ac:dyDescent="0.35">
      <c r="A24" s="77" t="s">
        <v>48</v>
      </c>
      <c r="B24" s="131" t="e">
        <f ca="1">_xll.DBGET(#REF!,#REF!,#REF!,#REF!,#REF!,#REF!,$A24,#REF!,#REF!,#REF!,#REF!)</f>
        <v>#NAME?</v>
      </c>
      <c r="C24" s="132" t="e">
        <f ca="1">_xll.DBGET(#REF!,#REF!,#REF!,#REF!,#REF!,#REF!,$A24,#REF!,#REF!,#REF!,#REF!)</f>
        <v>#NAME?</v>
      </c>
      <c r="D24" s="131" t="e">
        <f ca="1">_xll.DBGET(#REF!,#REF!,#REF!,#REF!,#REF!,#REF!,$A24,#REF!,#REF!,#REF!,#REF!)</f>
        <v>#NAME?</v>
      </c>
      <c r="E24" s="132" t="e">
        <f ca="1">_xll.DBGET(#REF!,#REF!,#REF!,#REF!,#REF!,#REF!,$A24,#REF!,#REF!,#REF!,#REF!)</f>
        <v>#NAME?</v>
      </c>
      <c r="F24" s="131" t="e">
        <f ca="1">_xll.DBGET(#REF!,#REF!,#REF!,#REF!,#REF!,#REF!,$A24,#REF!,#REF!,#REF!,#REF!)</f>
        <v>#NAME?</v>
      </c>
      <c r="G24" s="132" t="e">
        <f ca="1">_xll.DBGET(#REF!,#REF!,#REF!,#REF!,#REF!,#REF!,$A24,#REF!,#REF!,#REF!,#REF!)</f>
        <v>#NAME?</v>
      </c>
      <c r="H24" s="131" t="e">
        <f ca="1">_xll.DBGET(#REF!,#REF!,#REF!,#REF!,#REF!,#REF!,$A24,#REF!,#REF!,#REF!,#REF!)</f>
        <v>#NAME?</v>
      </c>
      <c r="I24" s="132" t="e">
        <f ca="1">_xll.DBGET(#REF!,#REF!,#REF!,#REF!,#REF!,#REF!,$A24,#REF!,#REF!,#REF!,#REF!)</f>
        <v>#NAME?</v>
      </c>
      <c r="J24" s="131" t="e">
        <f ca="1">_xll.DBGET(#REF!,#REF!,#REF!,#REF!,#REF!,#REF!,$A24,#REF!,#REF!,#REF!,#REF!)</f>
        <v>#NAME?</v>
      </c>
      <c r="K24" s="132" t="e">
        <f ca="1">_xll.DBGET(#REF!,#REF!,#REF!,#REF!,#REF!,#REF!,$A24,#REF!,#REF!,#REF!,#REF!)</f>
        <v>#NAME?</v>
      </c>
      <c r="L24" s="131" t="e">
        <f ca="1">_xll.DBGET(#REF!,#REF!,#REF!,#REF!,#REF!,#REF!,$A24,#REF!,#REF!,#REF!,#REF!)-J24</f>
        <v>#NAME?</v>
      </c>
      <c r="M24" s="132">
        <f ca="1">IFERROR((_xll.DBGET(#REF!,#REF!,#REF!,#REF!,#REF!,#REF!,$A24,#REF!,#REF!,#REF!,#REF!)-(J24*K24))/L24,0)</f>
        <v>0</v>
      </c>
      <c r="N24" s="131" t="e">
        <f ca="1">_xll.DBGET(#REF!,#REF!,#REF!,#REF!,#REF!,#REF!,$A24,#REF!,#REF!,#REF!,#REF!)-J24-L24</f>
        <v>#NAME?</v>
      </c>
      <c r="O24" s="132">
        <f ca="1">IFERROR((_xll.DBGET(#REF!,#REF!,#REF!,#REF!,#REF!,#REF!,$A24,#REF!,#REF!,#REF!,#REF!)-(J24*K24)-(L24*M24))/N24,0)</f>
        <v>0</v>
      </c>
      <c r="P24" s="131" t="e">
        <f ca="1">_xll.DBGET(#REF!,#REF!,#REF!,#REF!,#REF!,#REF!,$A24,#REF!,#REF!,#REF!,#REF!)-J24-L24-N24</f>
        <v>#NAME?</v>
      </c>
      <c r="Q24" s="132">
        <f ca="1">IFERROR((_xll.DBGET(#REF!,#REF!,#REF!,#REF!,#REF!,#REF!,$A24,#REF!,#REF!,#REF!,#REF!)-(J24*K24)-(L24*M24)-(N24*O24))/P24,0)</f>
        <v>0</v>
      </c>
      <c r="R24" s="131" t="e">
        <f ca="1">_xll.DBGET(#REF!,#REF!,#REF!,#REF!,#REF!,#REF!,$A24,#REF!,#REF!,#REF!,#REF!)</f>
        <v>#NAME?</v>
      </c>
      <c r="S24" s="132" t="e">
        <f ca="1">_xll.DBGET(#REF!,#REF!,#REF!,#REF!,#REF!,#REF!,$A24,#REF!,#REF!,#REF!,#REF!)</f>
        <v>#NAME?</v>
      </c>
    </row>
    <row r="25" spans="1:19" hidden="1" outlineLevel="1" x14ac:dyDescent="0.35">
      <c r="A25" s="77" t="s">
        <v>49</v>
      </c>
      <c r="B25" s="131" t="e">
        <f ca="1">_xll.DBGET(#REF!,#REF!,#REF!,#REF!,#REF!,#REF!,$A25,#REF!,#REF!,#REF!,#REF!)</f>
        <v>#NAME?</v>
      </c>
      <c r="C25" s="132" t="e">
        <f ca="1">_xll.DBGET(#REF!,#REF!,#REF!,#REF!,#REF!,#REF!,$A25,#REF!,#REF!,#REF!,#REF!)</f>
        <v>#NAME?</v>
      </c>
      <c r="D25" s="131" t="e">
        <f ca="1">_xll.DBGET(#REF!,#REF!,#REF!,#REF!,#REF!,#REF!,$A25,#REF!,#REF!,#REF!,#REF!)</f>
        <v>#NAME?</v>
      </c>
      <c r="E25" s="132" t="e">
        <f ca="1">_xll.DBGET(#REF!,#REF!,#REF!,#REF!,#REF!,#REF!,$A25,#REF!,#REF!,#REF!,#REF!)</f>
        <v>#NAME?</v>
      </c>
      <c r="F25" s="131" t="e">
        <f ca="1">_xll.DBGET(#REF!,#REF!,#REF!,#REF!,#REF!,#REF!,$A25,#REF!,#REF!,#REF!,#REF!)</f>
        <v>#NAME?</v>
      </c>
      <c r="G25" s="132" t="e">
        <f ca="1">_xll.DBGET(#REF!,#REF!,#REF!,#REF!,#REF!,#REF!,$A25,#REF!,#REF!,#REF!,#REF!)</f>
        <v>#NAME?</v>
      </c>
      <c r="H25" s="131" t="e">
        <f ca="1">_xll.DBGET(#REF!,#REF!,#REF!,#REF!,#REF!,#REF!,$A25,#REF!,#REF!,#REF!,#REF!)</f>
        <v>#NAME?</v>
      </c>
      <c r="I25" s="132" t="e">
        <f ca="1">_xll.DBGET(#REF!,#REF!,#REF!,#REF!,#REF!,#REF!,$A25,#REF!,#REF!,#REF!,#REF!)</f>
        <v>#NAME?</v>
      </c>
      <c r="J25" s="131" t="e">
        <f ca="1">_xll.DBGET(#REF!,#REF!,#REF!,#REF!,#REF!,#REF!,$A25,#REF!,#REF!,#REF!,#REF!)</f>
        <v>#NAME?</v>
      </c>
      <c r="K25" s="132" t="e">
        <f ca="1">_xll.DBGET(#REF!,#REF!,#REF!,#REF!,#REF!,#REF!,$A25,#REF!,#REF!,#REF!,#REF!)</f>
        <v>#NAME?</v>
      </c>
      <c r="L25" s="131" t="e">
        <f ca="1">_xll.DBGET(#REF!,#REF!,#REF!,#REF!,#REF!,#REF!,$A25,#REF!,#REF!,#REF!,#REF!)-J25</f>
        <v>#NAME?</v>
      </c>
      <c r="M25" s="132">
        <f ca="1">IFERROR((_xll.DBGET(#REF!,#REF!,#REF!,#REF!,#REF!,#REF!,$A25,#REF!,#REF!,#REF!,#REF!)-(J25*K25))/L25,0)</f>
        <v>0</v>
      </c>
      <c r="N25" s="131" t="e">
        <f ca="1">_xll.DBGET(#REF!,#REF!,#REF!,#REF!,#REF!,#REF!,$A25,#REF!,#REF!,#REF!,#REF!)-J25-L25</f>
        <v>#NAME?</v>
      </c>
      <c r="O25" s="132">
        <f ca="1">IFERROR((_xll.DBGET(#REF!,#REF!,#REF!,#REF!,#REF!,#REF!,$A25,#REF!,#REF!,#REF!,#REF!)-(J25*K25)-(L25*M25))/N25,0)</f>
        <v>0</v>
      </c>
      <c r="P25" s="131" t="e">
        <f ca="1">_xll.DBGET(#REF!,#REF!,#REF!,#REF!,#REF!,#REF!,$A25,#REF!,#REF!,#REF!,#REF!)-J25-L25-N25</f>
        <v>#NAME?</v>
      </c>
      <c r="Q25" s="132">
        <f ca="1">IFERROR((_xll.DBGET(#REF!,#REF!,#REF!,#REF!,#REF!,#REF!,$A25,#REF!,#REF!,#REF!,#REF!)-(J25*K25)-(L25*M25)-(N25*O25))/P25,0)</f>
        <v>0</v>
      </c>
      <c r="R25" s="131" t="e">
        <f ca="1">_xll.DBGET(#REF!,#REF!,#REF!,#REF!,#REF!,#REF!,$A25,#REF!,#REF!,#REF!,#REF!)</f>
        <v>#NAME?</v>
      </c>
      <c r="S25" s="132" t="e">
        <f ca="1">_xll.DBGET(#REF!,#REF!,#REF!,#REF!,#REF!,#REF!,$A25,#REF!,#REF!,#REF!,#REF!)</f>
        <v>#NAME?</v>
      </c>
    </row>
    <row r="26" spans="1:19" hidden="1" outlineLevel="1" x14ac:dyDescent="0.35">
      <c r="A26" s="77" t="s">
        <v>50</v>
      </c>
      <c r="B26" s="131" t="e">
        <f ca="1">_xll.DBGET(#REF!,#REF!,#REF!,#REF!,#REF!,#REF!,$A26,#REF!,#REF!,#REF!,#REF!)</f>
        <v>#NAME?</v>
      </c>
      <c r="C26" s="132" t="e">
        <f ca="1">_xll.DBGET(#REF!,#REF!,#REF!,#REF!,#REF!,#REF!,$A26,#REF!,#REF!,#REF!,#REF!)</f>
        <v>#NAME?</v>
      </c>
      <c r="D26" s="131" t="e">
        <f ca="1">_xll.DBGET(#REF!,#REF!,#REF!,#REF!,#REF!,#REF!,$A26,#REF!,#REF!,#REF!,#REF!)</f>
        <v>#NAME?</v>
      </c>
      <c r="E26" s="132" t="e">
        <f ca="1">_xll.DBGET(#REF!,#REF!,#REF!,#REF!,#REF!,#REF!,$A26,#REF!,#REF!,#REF!,#REF!)</f>
        <v>#NAME?</v>
      </c>
      <c r="F26" s="131" t="e">
        <f ca="1">_xll.DBGET(#REF!,#REF!,#REF!,#REF!,#REF!,#REF!,$A26,#REF!,#REF!,#REF!,#REF!)</f>
        <v>#NAME?</v>
      </c>
      <c r="G26" s="132" t="e">
        <f ca="1">_xll.DBGET(#REF!,#REF!,#REF!,#REF!,#REF!,#REF!,$A26,#REF!,#REF!,#REF!,#REF!)</f>
        <v>#NAME?</v>
      </c>
      <c r="H26" s="131" t="e">
        <f ca="1">_xll.DBGET(#REF!,#REF!,#REF!,#REF!,#REF!,#REF!,$A26,#REF!,#REF!,#REF!,#REF!)</f>
        <v>#NAME?</v>
      </c>
      <c r="I26" s="132" t="e">
        <f ca="1">_xll.DBGET(#REF!,#REF!,#REF!,#REF!,#REF!,#REF!,$A26,#REF!,#REF!,#REF!,#REF!)</f>
        <v>#NAME?</v>
      </c>
      <c r="J26" s="131" t="e">
        <f ca="1">_xll.DBGET(#REF!,#REF!,#REF!,#REF!,#REF!,#REF!,$A26,#REF!,#REF!,#REF!,#REF!)</f>
        <v>#NAME?</v>
      </c>
      <c r="K26" s="132" t="e">
        <f ca="1">_xll.DBGET(#REF!,#REF!,#REF!,#REF!,#REF!,#REF!,$A26,#REF!,#REF!,#REF!,#REF!)</f>
        <v>#NAME?</v>
      </c>
      <c r="L26" s="131" t="e">
        <f ca="1">_xll.DBGET(#REF!,#REF!,#REF!,#REF!,#REF!,#REF!,$A26,#REF!,#REF!,#REF!,#REF!)-J26</f>
        <v>#NAME?</v>
      </c>
      <c r="M26" s="132">
        <f ca="1">IFERROR((_xll.DBGET(#REF!,#REF!,#REF!,#REF!,#REF!,#REF!,$A26,#REF!,#REF!,#REF!,#REF!)-(J26*K26))/L26,0)</f>
        <v>0</v>
      </c>
      <c r="N26" s="131" t="e">
        <f ca="1">_xll.DBGET(#REF!,#REF!,#REF!,#REF!,#REF!,#REF!,$A26,#REF!,#REF!,#REF!,#REF!)-J26-L26</f>
        <v>#NAME?</v>
      </c>
      <c r="O26" s="132">
        <f ca="1">IFERROR((_xll.DBGET(#REF!,#REF!,#REF!,#REF!,#REF!,#REF!,$A26,#REF!,#REF!,#REF!,#REF!)-(J26*K26)-(L26*M26))/N26,0)</f>
        <v>0</v>
      </c>
      <c r="P26" s="131" t="e">
        <f ca="1">_xll.DBGET(#REF!,#REF!,#REF!,#REF!,#REF!,#REF!,$A26,#REF!,#REF!,#REF!,#REF!)-J26-L26-N26</f>
        <v>#NAME?</v>
      </c>
      <c r="Q26" s="132">
        <f ca="1">IFERROR((_xll.DBGET(#REF!,#REF!,#REF!,#REF!,#REF!,#REF!,$A26,#REF!,#REF!,#REF!,#REF!)-(J26*K26)-(L26*M26)-(N26*O26))/P26,0)</f>
        <v>0</v>
      </c>
      <c r="R26" s="131" t="e">
        <f ca="1">_xll.DBGET(#REF!,#REF!,#REF!,#REF!,#REF!,#REF!,$A26,#REF!,#REF!,#REF!,#REF!)</f>
        <v>#NAME?</v>
      </c>
      <c r="S26" s="132" t="e">
        <f ca="1">_xll.DBGET(#REF!,#REF!,#REF!,#REF!,#REF!,#REF!,$A26,#REF!,#REF!,#REF!,#REF!)</f>
        <v>#NAME?</v>
      </c>
    </row>
    <row r="27" spans="1:19" hidden="1" outlineLevel="1" x14ac:dyDescent="0.35">
      <c r="A27" s="77" t="s">
        <v>51</v>
      </c>
      <c r="B27" s="131" t="e">
        <f ca="1">_xll.DBGET(#REF!,#REF!,#REF!,#REF!,#REF!,#REF!,$A27,#REF!,#REF!,#REF!,#REF!)</f>
        <v>#NAME?</v>
      </c>
      <c r="C27" s="132" t="e">
        <f ca="1">_xll.DBGET(#REF!,#REF!,#REF!,#REF!,#REF!,#REF!,$A27,#REF!,#REF!,#REF!,#REF!)</f>
        <v>#NAME?</v>
      </c>
      <c r="D27" s="131" t="e">
        <f ca="1">_xll.DBGET(#REF!,#REF!,#REF!,#REF!,#REF!,#REF!,$A27,#REF!,#REF!,#REF!,#REF!)</f>
        <v>#NAME?</v>
      </c>
      <c r="E27" s="132" t="e">
        <f ca="1">_xll.DBGET(#REF!,#REF!,#REF!,#REF!,#REF!,#REF!,$A27,#REF!,#REF!,#REF!,#REF!)</f>
        <v>#NAME?</v>
      </c>
      <c r="F27" s="131" t="e">
        <f ca="1">_xll.DBGET(#REF!,#REF!,#REF!,#REF!,#REF!,#REF!,$A27,#REF!,#REF!,#REF!,#REF!)</f>
        <v>#NAME?</v>
      </c>
      <c r="G27" s="132" t="e">
        <f ca="1">_xll.DBGET(#REF!,#REF!,#REF!,#REF!,#REF!,#REF!,$A27,#REF!,#REF!,#REF!,#REF!)</f>
        <v>#NAME?</v>
      </c>
      <c r="H27" s="131" t="e">
        <f ca="1">_xll.DBGET(#REF!,#REF!,#REF!,#REF!,#REF!,#REF!,$A27,#REF!,#REF!,#REF!,#REF!)</f>
        <v>#NAME?</v>
      </c>
      <c r="I27" s="132" t="e">
        <f ca="1">_xll.DBGET(#REF!,#REF!,#REF!,#REF!,#REF!,#REF!,$A27,#REF!,#REF!,#REF!,#REF!)</f>
        <v>#NAME?</v>
      </c>
      <c r="J27" s="131" t="e">
        <f ca="1">_xll.DBGET(#REF!,#REF!,#REF!,#REF!,#REF!,#REF!,$A27,#REF!,#REF!,#REF!,#REF!)</f>
        <v>#NAME?</v>
      </c>
      <c r="K27" s="132" t="e">
        <f ca="1">_xll.DBGET(#REF!,#REF!,#REF!,#REF!,#REF!,#REF!,$A27,#REF!,#REF!,#REF!,#REF!)</f>
        <v>#NAME?</v>
      </c>
      <c r="L27" s="131" t="e">
        <f ca="1">_xll.DBGET(#REF!,#REF!,#REF!,#REF!,#REF!,#REF!,$A27,#REF!,#REF!,#REF!,#REF!)-J27</f>
        <v>#NAME?</v>
      </c>
      <c r="M27" s="132">
        <f ca="1">IFERROR((_xll.DBGET(#REF!,#REF!,#REF!,#REF!,#REF!,#REF!,$A27,#REF!,#REF!,#REF!,#REF!)-(J27*K27))/L27,0)</f>
        <v>0</v>
      </c>
      <c r="N27" s="131" t="e">
        <f ca="1">_xll.DBGET(#REF!,#REF!,#REF!,#REF!,#REF!,#REF!,$A27,#REF!,#REF!,#REF!,#REF!)-J27-L27</f>
        <v>#NAME?</v>
      </c>
      <c r="O27" s="132">
        <f ca="1">IFERROR((_xll.DBGET(#REF!,#REF!,#REF!,#REF!,#REF!,#REF!,$A27,#REF!,#REF!,#REF!,#REF!)-(J27*K27)-(L27*M27))/N27,0)</f>
        <v>0</v>
      </c>
      <c r="P27" s="131" t="e">
        <f ca="1">_xll.DBGET(#REF!,#REF!,#REF!,#REF!,#REF!,#REF!,$A27,#REF!,#REF!,#REF!,#REF!)-J27-L27-N27</f>
        <v>#NAME?</v>
      </c>
      <c r="Q27" s="132">
        <f ca="1">IFERROR((_xll.DBGET(#REF!,#REF!,#REF!,#REF!,#REF!,#REF!,$A27,#REF!,#REF!,#REF!,#REF!)-(J27*K27)-(L27*M27)-(N27*O27))/P27,0)</f>
        <v>0</v>
      </c>
      <c r="R27" s="131" t="e">
        <f ca="1">_xll.DBGET(#REF!,#REF!,#REF!,#REF!,#REF!,#REF!,$A27,#REF!,#REF!,#REF!,#REF!)</f>
        <v>#NAME?</v>
      </c>
      <c r="S27" s="132" t="e">
        <f ca="1">_xll.DBGET(#REF!,#REF!,#REF!,#REF!,#REF!,#REF!,$A27,#REF!,#REF!,#REF!,#REF!)</f>
        <v>#NAME?</v>
      </c>
    </row>
    <row r="28" spans="1:19" hidden="1" outlineLevel="1" x14ac:dyDescent="0.35">
      <c r="A28" s="77" t="s">
        <v>52</v>
      </c>
      <c r="B28" s="131" t="e">
        <f ca="1">_xll.DBGET(#REF!,#REF!,#REF!,#REF!,#REF!,#REF!,$A28,#REF!,#REF!,#REF!,#REF!)</f>
        <v>#NAME?</v>
      </c>
      <c r="C28" s="132" t="e">
        <f ca="1">_xll.DBGET(#REF!,#REF!,#REF!,#REF!,#REF!,#REF!,$A28,#REF!,#REF!,#REF!,#REF!)</f>
        <v>#NAME?</v>
      </c>
      <c r="D28" s="131" t="e">
        <f ca="1">_xll.DBGET(#REF!,#REF!,#REF!,#REF!,#REF!,#REF!,$A28,#REF!,#REF!,#REF!,#REF!)</f>
        <v>#NAME?</v>
      </c>
      <c r="E28" s="132" t="e">
        <f ca="1">_xll.DBGET(#REF!,#REF!,#REF!,#REF!,#REF!,#REF!,$A28,#REF!,#REF!,#REF!,#REF!)</f>
        <v>#NAME?</v>
      </c>
      <c r="F28" s="131" t="e">
        <f ca="1">_xll.DBGET(#REF!,#REF!,#REF!,#REF!,#REF!,#REF!,$A28,#REF!,#REF!,#REF!,#REF!)</f>
        <v>#NAME?</v>
      </c>
      <c r="G28" s="132" t="e">
        <f ca="1">_xll.DBGET(#REF!,#REF!,#REF!,#REF!,#REF!,#REF!,$A28,#REF!,#REF!,#REF!,#REF!)</f>
        <v>#NAME?</v>
      </c>
      <c r="H28" s="131" t="e">
        <f ca="1">_xll.DBGET(#REF!,#REF!,#REF!,#REF!,#REF!,#REF!,$A28,#REF!,#REF!,#REF!,#REF!)</f>
        <v>#NAME?</v>
      </c>
      <c r="I28" s="132" t="e">
        <f ca="1">_xll.DBGET(#REF!,#REF!,#REF!,#REF!,#REF!,#REF!,$A28,#REF!,#REF!,#REF!,#REF!)</f>
        <v>#NAME?</v>
      </c>
      <c r="J28" s="131" t="e">
        <f ca="1">_xll.DBGET(#REF!,#REF!,#REF!,#REF!,#REF!,#REF!,$A28,#REF!,#REF!,#REF!,#REF!)</f>
        <v>#NAME?</v>
      </c>
      <c r="K28" s="132" t="e">
        <f ca="1">_xll.DBGET(#REF!,#REF!,#REF!,#REF!,#REF!,#REF!,$A28,#REF!,#REF!,#REF!,#REF!)</f>
        <v>#NAME?</v>
      </c>
      <c r="L28" s="131" t="e">
        <f ca="1">_xll.DBGET(#REF!,#REF!,#REF!,#REF!,#REF!,#REF!,$A28,#REF!,#REF!,#REF!,#REF!)-J28</f>
        <v>#NAME?</v>
      </c>
      <c r="M28" s="132">
        <f ca="1">IFERROR((_xll.DBGET(#REF!,#REF!,#REF!,#REF!,#REF!,#REF!,$A28,#REF!,#REF!,#REF!,#REF!)-(J28*K28))/L28,0)</f>
        <v>0</v>
      </c>
      <c r="N28" s="131" t="e">
        <f ca="1">_xll.DBGET(#REF!,#REF!,#REF!,#REF!,#REF!,#REF!,$A28,#REF!,#REF!,#REF!,#REF!)-J28-L28</f>
        <v>#NAME?</v>
      </c>
      <c r="O28" s="132">
        <f ca="1">IFERROR((_xll.DBGET(#REF!,#REF!,#REF!,#REF!,#REF!,#REF!,$A28,#REF!,#REF!,#REF!,#REF!)-(J28*K28)-(L28*M28))/N28,0)</f>
        <v>0</v>
      </c>
      <c r="P28" s="131" t="e">
        <f ca="1">_xll.DBGET(#REF!,#REF!,#REF!,#REF!,#REF!,#REF!,$A28,#REF!,#REF!,#REF!,#REF!)-J28-L28-N28</f>
        <v>#NAME?</v>
      </c>
      <c r="Q28" s="132">
        <f ca="1">IFERROR((_xll.DBGET(#REF!,#REF!,#REF!,#REF!,#REF!,#REF!,$A28,#REF!,#REF!,#REF!,#REF!)-(J28*K28)-(L28*M28)-(N28*O28))/P28,0)</f>
        <v>0</v>
      </c>
      <c r="R28" s="131" t="e">
        <f ca="1">_xll.DBGET(#REF!,#REF!,#REF!,#REF!,#REF!,#REF!,$A28,#REF!,#REF!,#REF!,#REF!)</f>
        <v>#NAME?</v>
      </c>
      <c r="S28" s="132" t="e">
        <f ca="1">_xll.DBGET(#REF!,#REF!,#REF!,#REF!,#REF!,#REF!,$A28,#REF!,#REF!,#REF!,#REF!)</f>
        <v>#NAME?</v>
      </c>
    </row>
    <row r="29" spans="1:19" hidden="1" outlineLevel="1" x14ac:dyDescent="0.35">
      <c r="A29" s="77" t="s">
        <v>53</v>
      </c>
      <c r="B29" s="131" t="e">
        <f ca="1">_xll.DBGET(#REF!,#REF!,#REF!,#REF!,#REF!,#REF!,$A29,#REF!,#REF!,#REF!,#REF!)</f>
        <v>#NAME?</v>
      </c>
      <c r="C29" s="132" t="e">
        <f ca="1">_xll.DBGET(#REF!,#REF!,#REF!,#REF!,#REF!,#REF!,$A29,#REF!,#REF!,#REF!,#REF!)</f>
        <v>#NAME?</v>
      </c>
      <c r="D29" s="131" t="e">
        <f ca="1">_xll.DBGET(#REF!,#REF!,#REF!,#REF!,#REF!,#REF!,$A29,#REF!,#REF!,#REF!,#REF!)</f>
        <v>#NAME?</v>
      </c>
      <c r="E29" s="132" t="e">
        <f ca="1">_xll.DBGET(#REF!,#REF!,#REF!,#REF!,#REF!,#REF!,$A29,#REF!,#REF!,#REF!,#REF!)</f>
        <v>#NAME?</v>
      </c>
      <c r="F29" s="131" t="e">
        <f ca="1">_xll.DBGET(#REF!,#REF!,#REF!,#REF!,#REF!,#REF!,$A29,#REF!,#REF!,#REF!,#REF!)</f>
        <v>#NAME?</v>
      </c>
      <c r="G29" s="132" t="e">
        <f ca="1">_xll.DBGET(#REF!,#REF!,#REF!,#REF!,#REF!,#REF!,$A29,#REF!,#REF!,#REF!,#REF!)</f>
        <v>#NAME?</v>
      </c>
      <c r="H29" s="131" t="e">
        <f ca="1">_xll.DBGET(#REF!,#REF!,#REF!,#REF!,#REF!,#REF!,$A29,#REF!,#REF!,#REF!,#REF!)</f>
        <v>#NAME?</v>
      </c>
      <c r="I29" s="132" t="e">
        <f ca="1">_xll.DBGET(#REF!,#REF!,#REF!,#REF!,#REF!,#REF!,$A29,#REF!,#REF!,#REF!,#REF!)</f>
        <v>#NAME?</v>
      </c>
      <c r="J29" s="131" t="e">
        <f ca="1">_xll.DBGET(#REF!,#REF!,#REF!,#REF!,#REF!,#REF!,$A29,#REF!,#REF!,#REF!,#REF!)</f>
        <v>#NAME?</v>
      </c>
      <c r="K29" s="132" t="e">
        <f ca="1">_xll.DBGET(#REF!,#REF!,#REF!,#REF!,#REF!,#REF!,$A29,#REF!,#REF!,#REF!,#REF!)</f>
        <v>#NAME?</v>
      </c>
      <c r="L29" s="131" t="e">
        <f ca="1">_xll.DBGET(#REF!,#REF!,#REF!,#REF!,#REF!,#REF!,$A29,#REF!,#REF!,#REF!,#REF!)-J29</f>
        <v>#NAME?</v>
      </c>
      <c r="M29" s="132">
        <f ca="1">IFERROR((_xll.DBGET(#REF!,#REF!,#REF!,#REF!,#REF!,#REF!,$A29,#REF!,#REF!,#REF!,#REF!)-(J29*K29))/L29,0)</f>
        <v>0</v>
      </c>
      <c r="N29" s="131" t="e">
        <f ca="1">_xll.DBGET(#REF!,#REF!,#REF!,#REF!,#REF!,#REF!,$A29,#REF!,#REF!,#REF!,#REF!)-J29-L29</f>
        <v>#NAME?</v>
      </c>
      <c r="O29" s="132">
        <f ca="1">IFERROR((_xll.DBGET(#REF!,#REF!,#REF!,#REF!,#REF!,#REF!,$A29,#REF!,#REF!,#REF!,#REF!)-(J29*K29)-(L29*M29))/N29,0)</f>
        <v>0</v>
      </c>
      <c r="P29" s="131" t="e">
        <f ca="1">_xll.DBGET(#REF!,#REF!,#REF!,#REF!,#REF!,#REF!,$A29,#REF!,#REF!,#REF!,#REF!)-J29-L29-N29</f>
        <v>#NAME?</v>
      </c>
      <c r="Q29" s="132">
        <f ca="1">IFERROR((_xll.DBGET(#REF!,#REF!,#REF!,#REF!,#REF!,#REF!,$A29,#REF!,#REF!,#REF!,#REF!)-(J29*K29)-(L29*M29)-(N29*O29))/P29,0)</f>
        <v>0</v>
      </c>
      <c r="R29" s="131" t="e">
        <f ca="1">_xll.DBGET(#REF!,#REF!,#REF!,#REF!,#REF!,#REF!,$A29,#REF!,#REF!,#REF!,#REF!)</f>
        <v>#NAME?</v>
      </c>
      <c r="S29" s="132" t="e">
        <f ca="1">_xll.DBGET(#REF!,#REF!,#REF!,#REF!,#REF!,#REF!,$A29,#REF!,#REF!,#REF!,#REF!)</f>
        <v>#NAME?</v>
      </c>
    </row>
    <row r="30" spans="1:19" hidden="1" outlineLevel="1" x14ac:dyDescent="0.35">
      <c r="A30" s="77" t="s">
        <v>54</v>
      </c>
      <c r="B30" s="131" t="e">
        <f ca="1">_xll.DBGET(#REF!,#REF!,#REF!,#REF!,#REF!,#REF!,$A30,#REF!,#REF!,#REF!,#REF!)</f>
        <v>#NAME?</v>
      </c>
      <c r="C30" s="132" t="e">
        <f ca="1">_xll.DBGET(#REF!,#REF!,#REF!,#REF!,#REF!,#REF!,$A30,#REF!,#REF!,#REF!,#REF!)</f>
        <v>#NAME?</v>
      </c>
      <c r="D30" s="131" t="e">
        <f ca="1">_xll.DBGET(#REF!,#REF!,#REF!,#REF!,#REF!,#REF!,$A30,#REF!,#REF!,#REF!,#REF!)</f>
        <v>#NAME?</v>
      </c>
      <c r="E30" s="132" t="e">
        <f ca="1">_xll.DBGET(#REF!,#REF!,#REF!,#REF!,#REF!,#REF!,$A30,#REF!,#REF!,#REF!,#REF!)</f>
        <v>#NAME?</v>
      </c>
      <c r="F30" s="131" t="e">
        <f ca="1">_xll.DBGET(#REF!,#REF!,#REF!,#REF!,#REF!,#REF!,$A30,#REF!,#REF!,#REF!,#REF!)</f>
        <v>#NAME?</v>
      </c>
      <c r="G30" s="132" t="e">
        <f ca="1">_xll.DBGET(#REF!,#REF!,#REF!,#REF!,#REF!,#REF!,$A30,#REF!,#REF!,#REF!,#REF!)</f>
        <v>#NAME?</v>
      </c>
      <c r="H30" s="131" t="e">
        <f ca="1">_xll.DBGET(#REF!,#REF!,#REF!,#REF!,#REF!,#REF!,$A30,#REF!,#REF!,#REF!,#REF!)</f>
        <v>#NAME?</v>
      </c>
      <c r="I30" s="132" t="e">
        <f ca="1">_xll.DBGET(#REF!,#REF!,#REF!,#REF!,#REF!,#REF!,$A30,#REF!,#REF!,#REF!,#REF!)</f>
        <v>#NAME?</v>
      </c>
      <c r="J30" s="131" t="e">
        <f ca="1">_xll.DBGET(#REF!,#REF!,#REF!,#REF!,#REF!,#REF!,$A30,#REF!,#REF!,#REF!,#REF!)</f>
        <v>#NAME?</v>
      </c>
      <c r="K30" s="132" t="e">
        <f ca="1">_xll.DBGET(#REF!,#REF!,#REF!,#REF!,#REF!,#REF!,$A30,#REF!,#REF!,#REF!,#REF!)</f>
        <v>#NAME?</v>
      </c>
      <c r="L30" s="131" t="e">
        <f ca="1">_xll.DBGET(#REF!,#REF!,#REF!,#REF!,#REF!,#REF!,$A30,#REF!,#REF!,#REF!,#REF!)-J30</f>
        <v>#NAME?</v>
      </c>
      <c r="M30" s="132">
        <f ca="1">IFERROR((_xll.DBGET(#REF!,#REF!,#REF!,#REF!,#REF!,#REF!,$A30,#REF!,#REF!,#REF!,#REF!)-(J30*K30))/L30,0)</f>
        <v>0</v>
      </c>
      <c r="N30" s="131" t="e">
        <f ca="1">_xll.DBGET(#REF!,#REF!,#REF!,#REF!,#REF!,#REF!,$A30,#REF!,#REF!,#REF!,#REF!)-J30-L30</f>
        <v>#NAME?</v>
      </c>
      <c r="O30" s="132">
        <f ca="1">IFERROR((_xll.DBGET(#REF!,#REF!,#REF!,#REF!,#REF!,#REF!,$A30,#REF!,#REF!,#REF!,#REF!)-(J30*K30)-(L30*M30))/N30,0)</f>
        <v>0</v>
      </c>
      <c r="P30" s="131" t="e">
        <f ca="1">_xll.DBGET(#REF!,#REF!,#REF!,#REF!,#REF!,#REF!,$A30,#REF!,#REF!,#REF!,#REF!)-J30-L30-N30</f>
        <v>#NAME?</v>
      </c>
      <c r="Q30" s="132">
        <f ca="1">IFERROR((_xll.DBGET(#REF!,#REF!,#REF!,#REF!,#REF!,#REF!,$A30,#REF!,#REF!,#REF!,#REF!)-(J30*K30)-(L30*M30)-(N30*O30))/P30,0)</f>
        <v>0</v>
      </c>
      <c r="R30" s="131" t="e">
        <f ca="1">_xll.DBGET(#REF!,#REF!,#REF!,#REF!,#REF!,#REF!,$A30,#REF!,#REF!,#REF!,#REF!)</f>
        <v>#NAME?</v>
      </c>
      <c r="S30" s="132" t="e">
        <f ca="1">_xll.DBGET(#REF!,#REF!,#REF!,#REF!,#REF!,#REF!,$A30,#REF!,#REF!,#REF!,#REF!)</f>
        <v>#NAME?</v>
      </c>
    </row>
    <row r="31" spans="1:19" hidden="1" outlineLevel="1" x14ac:dyDescent="0.35">
      <c r="A31" s="77" t="s">
        <v>55</v>
      </c>
      <c r="B31" s="131" t="e">
        <f ca="1">_xll.DBGET(#REF!,#REF!,#REF!,#REF!,#REF!,#REF!,$A31,#REF!,#REF!,#REF!,#REF!)</f>
        <v>#NAME?</v>
      </c>
      <c r="C31" s="132" t="e">
        <f ca="1">_xll.DBGET(#REF!,#REF!,#REF!,#REF!,#REF!,#REF!,$A31,#REF!,#REF!,#REF!,#REF!)</f>
        <v>#NAME?</v>
      </c>
      <c r="D31" s="131" t="e">
        <f ca="1">_xll.DBGET(#REF!,#REF!,#REF!,#REF!,#REF!,#REF!,$A31,#REF!,#REF!,#REF!,#REF!)</f>
        <v>#NAME?</v>
      </c>
      <c r="E31" s="132" t="e">
        <f ca="1">_xll.DBGET(#REF!,#REF!,#REF!,#REF!,#REF!,#REF!,$A31,#REF!,#REF!,#REF!,#REF!)</f>
        <v>#NAME?</v>
      </c>
      <c r="F31" s="131" t="e">
        <f ca="1">_xll.DBGET(#REF!,#REF!,#REF!,#REF!,#REF!,#REF!,$A31,#REF!,#REF!,#REF!,#REF!)</f>
        <v>#NAME?</v>
      </c>
      <c r="G31" s="132" t="e">
        <f ca="1">_xll.DBGET(#REF!,#REF!,#REF!,#REF!,#REF!,#REF!,$A31,#REF!,#REF!,#REF!,#REF!)</f>
        <v>#NAME?</v>
      </c>
      <c r="H31" s="131" t="e">
        <f ca="1">_xll.DBGET(#REF!,#REF!,#REF!,#REF!,#REF!,#REF!,$A31,#REF!,#REF!,#REF!,#REF!)</f>
        <v>#NAME?</v>
      </c>
      <c r="I31" s="132" t="e">
        <f ca="1">_xll.DBGET(#REF!,#REF!,#REF!,#REF!,#REF!,#REF!,$A31,#REF!,#REF!,#REF!,#REF!)</f>
        <v>#NAME?</v>
      </c>
      <c r="J31" s="131" t="e">
        <f ca="1">_xll.DBGET(#REF!,#REF!,#REF!,#REF!,#REF!,#REF!,$A31,#REF!,#REF!,#REF!,#REF!)</f>
        <v>#NAME?</v>
      </c>
      <c r="K31" s="132" t="e">
        <f ca="1">_xll.DBGET(#REF!,#REF!,#REF!,#REF!,#REF!,#REF!,$A31,#REF!,#REF!,#REF!,#REF!)</f>
        <v>#NAME?</v>
      </c>
      <c r="L31" s="131" t="e">
        <f ca="1">_xll.DBGET(#REF!,#REF!,#REF!,#REF!,#REF!,#REF!,$A31,#REF!,#REF!,#REF!,#REF!)-J31</f>
        <v>#NAME?</v>
      </c>
      <c r="M31" s="132">
        <f ca="1">IFERROR((_xll.DBGET(#REF!,#REF!,#REF!,#REF!,#REF!,#REF!,$A31,#REF!,#REF!,#REF!,#REF!)-(J31*K31))/L31,0)</f>
        <v>0</v>
      </c>
      <c r="N31" s="131" t="e">
        <f ca="1">_xll.DBGET(#REF!,#REF!,#REF!,#REF!,#REF!,#REF!,$A31,#REF!,#REF!,#REF!,#REF!)-J31-L31</f>
        <v>#NAME?</v>
      </c>
      <c r="O31" s="132">
        <f ca="1">IFERROR((_xll.DBGET(#REF!,#REF!,#REF!,#REF!,#REF!,#REF!,$A31,#REF!,#REF!,#REF!,#REF!)-(J31*K31)-(L31*M31))/N31,0)</f>
        <v>0</v>
      </c>
      <c r="P31" s="131" t="e">
        <f ca="1">_xll.DBGET(#REF!,#REF!,#REF!,#REF!,#REF!,#REF!,$A31,#REF!,#REF!,#REF!,#REF!)-J31-L31-N31</f>
        <v>#NAME?</v>
      </c>
      <c r="Q31" s="132">
        <f ca="1">IFERROR((_xll.DBGET(#REF!,#REF!,#REF!,#REF!,#REF!,#REF!,$A31,#REF!,#REF!,#REF!,#REF!)-(J31*K31)-(L31*M31)-(N31*O31))/P31,0)</f>
        <v>0</v>
      </c>
      <c r="R31" s="131" t="e">
        <f ca="1">_xll.DBGET(#REF!,#REF!,#REF!,#REF!,#REF!,#REF!,$A31,#REF!,#REF!,#REF!,#REF!)</f>
        <v>#NAME?</v>
      </c>
      <c r="S31" s="132" t="e">
        <f ca="1">_xll.DBGET(#REF!,#REF!,#REF!,#REF!,#REF!,#REF!,$A31,#REF!,#REF!,#REF!,#REF!)</f>
        <v>#NAME?</v>
      </c>
    </row>
    <row r="32" spans="1:19" hidden="1" outlineLevel="1" x14ac:dyDescent="0.35">
      <c r="A32" s="77" t="s">
        <v>56</v>
      </c>
      <c r="B32" s="131" t="e">
        <f ca="1">_xll.DBGET(#REF!,#REF!,#REF!,#REF!,#REF!,#REF!,$A32,#REF!,#REF!,#REF!,#REF!)</f>
        <v>#NAME?</v>
      </c>
      <c r="C32" s="132" t="e">
        <f ca="1">_xll.DBGET(#REF!,#REF!,#REF!,#REF!,#REF!,#REF!,$A32,#REF!,#REF!,#REF!,#REF!)</f>
        <v>#NAME?</v>
      </c>
      <c r="D32" s="131" t="e">
        <f ca="1">_xll.DBGET(#REF!,#REF!,#REF!,#REF!,#REF!,#REF!,$A32,#REF!,#REF!,#REF!,#REF!)</f>
        <v>#NAME?</v>
      </c>
      <c r="E32" s="132" t="e">
        <f ca="1">_xll.DBGET(#REF!,#REF!,#REF!,#REF!,#REF!,#REF!,$A32,#REF!,#REF!,#REF!,#REF!)</f>
        <v>#NAME?</v>
      </c>
      <c r="F32" s="131" t="e">
        <f ca="1">_xll.DBGET(#REF!,#REF!,#REF!,#REF!,#REF!,#REF!,$A32,#REF!,#REF!,#REF!,#REF!)</f>
        <v>#NAME?</v>
      </c>
      <c r="G32" s="132" t="e">
        <f ca="1">_xll.DBGET(#REF!,#REF!,#REF!,#REF!,#REF!,#REF!,$A32,#REF!,#REF!,#REF!,#REF!)</f>
        <v>#NAME?</v>
      </c>
      <c r="H32" s="131" t="e">
        <f ca="1">_xll.DBGET(#REF!,#REF!,#REF!,#REF!,#REF!,#REF!,$A32,#REF!,#REF!,#REF!,#REF!)</f>
        <v>#NAME?</v>
      </c>
      <c r="I32" s="132" t="e">
        <f ca="1">_xll.DBGET(#REF!,#REF!,#REF!,#REF!,#REF!,#REF!,$A32,#REF!,#REF!,#REF!,#REF!)</f>
        <v>#NAME?</v>
      </c>
      <c r="J32" s="131" t="e">
        <f ca="1">_xll.DBGET(#REF!,#REF!,#REF!,#REF!,#REF!,#REF!,$A32,#REF!,#REF!,#REF!,#REF!)</f>
        <v>#NAME?</v>
      </c>
      <c r="K32" s="132" t="e">
        <f ca="1">_xll.DBGET(#REF!,#REF!,#REF!,#REF!,#REF!,#REF!,$A32,#REF!,#REF!,#REF!,#REF!)</f>
        <v>#NAME?</v>
      </c>
      <c r="L32" s="131" t="e">
        <f ca="1">_xll.DBGET(#REF!,#REF!,#REF!,#REF!,#REF!,#REF!,$A32,#REF!,#REF!,#REF!,#REF!)-J32</f>
        <v>#NAME?</v>
      </c>
      <c r="M32" s="132">
        <f ca="1">IFERROR((_xll.DBGET(#REF!,#REF!,#REF!,#REF!,#REF!,#REF!,$A32,#REF!,#REF!,#REF!,#REF!)-(J32*K32))/L32,0)</f>
        <v>0</v>
      </c>
      <c r="N32" s="131" t="e">
        <f ca="1">_xll.DBGET(#REF!,#REF!,#REF!,#REF!,#REF!,#REF!,$A32,#REF!,#REF!,#REF!,#REF!)-J32-L32</f>
        <v>#NAME?</v>
      </c>
      <c r="O32" s="132">
        <f ca="1">IFERROR((_xll.DBGET(#REF!,#REF!,#REF!,#REF!,#REF!,#REF!,$A32,#REF!,#REF!,#REF!,#REF!)-(J32*K32)-(L32*M32))/N32,0)</f>
        <v>0</v>
      </c>
      <c r="P32" s="131" t="e">
        <f ca="1">_xll.DBGET(#REF!,#REF!,#REF!,#REF!,#REF!,#REF!,$A32,#REF!,#REF!,#REF!,#REF!)-J32-L32-N32</f>
        <v>#NAME?</v>
      </c>
      <c r="Q32" s="132">
        <f ca="1">IFERROR((_xll.DBGET(#REF!,#REF!,#REF!,#REF!,#REF!,#REF!,$A32,#REF!,#REF!,#REF!,#REF!)-(J32*K32)-(L32*M32)-(N32*O32))/P32,0)</f>
        <v>0</v>
      </c>
      <c r="R32" s="131" t="e">
        <f ca="1">_xll.DBGET(#REF!,#REF!,#REF!,#REF!,#REF!,#REF!,$A32,#REF!,#REF!,#REF!,#REF!)</f>
        <v>#NAME?</v>
      </c>
      <c r="S32" s="132" t="e">
        <f ca="1">_xll.DBGET(#REF!,#REF!,#REF!,#REF!,#REF!,#REF!,$A32,#REF!,#REF!,#REF!,#REF!)</f>
        <v>#NAME?</v>
      </c>
    </row>
    <row r="33" spans="1:19" collapsed="1" x14ac:dyDescent="0.35">
      <c r="A33" s="77" t="s">
        <v>25</v>
      </c>
      <c r="B33" s="131" t="e">
        <f ca="1">_xll.DBGET(#REF!,#REF!,#REF!,#REF!,#REF!,#REF!,$A33,#REF!,#REF!,#REF!,#REF!)</f>
        <v>#NAME?</v>
      </c>
      <c r="C33" s="132" t="e">
        <f ca="1">_xll.DBGET(#REF!,#REF!,#REF!,#REF!,#REF!,#REF!,$A33,#REF!,#REF!,#REF!,#REF!)</f>
        <v>#NAME?</v>
      </c>
      <c r="D33" s="131" t="e">
        <f ca="1">_xll.DBGET(#REF!,#REF!,#REF!,#REF!,#REF!,#REF!,$A33,#REF!,#REF!,#REF!,#REF!)</f>
        <v>#NAME?</v>
      </c>
      <c r="E33" s="132" t="e">
        <f ca="1">_xll.DBGET(#REF!,#REF!,#REF!,#REF!,#REF!,#REF!,$A33,#REF!,#REF!,#REF!,#REF!)</f>
        <v>#NAME?</v>
      </c>
      <c r="F33" s="131" t="e">
        <f ca="1">_xll.DBGET(#REF!,#REF!,#REF!,#REF!,#REF!,#REF!,$A33,#REF!,#REF!,#REF!,#REF!)</f>
        <v>#NAME?</v>
      </c>
      <c r="G33" s="132" t="e">
        <f ca="1">_xll.DBGET(#REF!,#REF!,#REF!,#REF!,#REF!,#REF!,$A33,#REF!,#REF!,#REF!,#REF!)</f>
        <v>#NAME?</v>
      </c>
      <c r="H33" s="131" t="e">
        <f ca="1">_xll.DBGET(#REF!,#REF!,#REF!,#REF!,#REF!,#REF!,$A33,#REF!,#REF!,#REF!,#REF!)</f>
        <v>#NAME?</v>
      </c>
      <c r="I33" s="132" t="e">
        <f ca="1">_xll.DBGET(#REF!,#REF!,#REF!,#REF!,#REF!,#REF!,$A33,#REF!,#REF!,#REF!,#REF!)</f>
        <v>#NAME?</v>
      </c>
      <c r="J33" s="131" t="e">
        <f ca="1">_xll.DBGET(#REF!,#REF!,#REF!,#REF!,#REF!,#REF!,$A33,#REF!,#REF!,#REF!,#REF!)</f>
        <v>#NAME?</v>
      </c>
      <c r="K33" s="132" t="e">
        <f ca="1">_xll.DBGET(#REF!,#REF!,#REF!,#REF!,#REF!,#REF!,$A33,#REF!,#REF!,#REF!,#REF!)</f>
        <v>#NAME?</v>
      </c>
      <c r="L33" s="131" t="e">
        <f ca="1">_xll.DBGET(#REF!,#REF!,#REF!,#REF!,#REF!,#REF!,$A33,#REF!,#REF!,#REF!,#REF!)</f>
        <v>#NAME?</v>
      </c>
      <c r="M33" s="132">
        <f ca="1">IFERROR((_xll.DBGET(#REF!,#REF!,#REF!,#REF!,#REF!,#REF!,$A33,#REF!,#REF!,#REF!,#REF!))/L33,0)</f>
        <v>0</v>
      </c>
      <c r="N33" s="131" t="e">
        <f ca="1">_xll.DBGET(#REF!,#REF!,#REF!,#REF!,#REF!,#REF!,$A33,#REF!,#REF!,#REF!,#REF!)</f>
        <v>#NAME?</v>
      </c>
      <c r="O33" s="132">
        <f ca="1">IFERROR((_xll.DBGET(#REF!,#REF!,#REF!,#REF!,#REF!,#REF!,$A33,#REF!,#REF!,#REF!,#REF!))/N33,0)</f>
        <v>0</v>
      </c>
      <c r="P33" s="131" t="e">
        <f ca="1">_xll.DBGET(#REF!,#REF!,#REF!,#REF!,#REF!,#REF!,$A33,#REF!,#REF!,#REF!,#REF!)</f>
        <v>#NAME?</v>
      </c>
      <c r="Q33" s="132">
        <f ca="1">IFERROR((_xll.DBGET(#REF!,#REF!,#REF!,#REF!,#REF!,#REF!,$A33,#REF!,#REF!,#REF!,#REF!))/P33,0)</f>
        <v>0</v>
      </c>
      <c r="R33" s="131" t="e">
        <f ca="1">_xll.DBGET(#REF!,#REF!,#REF!,#REF!,#REF!,#REF!,$A33,#REF!,#REF!,#REF!,#REF!)</f>
        <v>#NAME?</v>
      </c>
      <c r="S33" s="132" t="e">
        <f ca="1">_xll.DBGET(#REF!,#REF!,#REF!,#REF!,#REF!,#REF!,$A33,#REF!,#REF!,#REF!,#REF!)</f>
        <v>#NAME?</v>
      </c>
    </row>
    <row r="34" spans="1:19" x14ac:dyDescent="0.35">
      <c r="A34" s="77" t="s">
        <v>26</v>
      </c>
      <c r="B34" s="131" t="e">
        <f ca="1">_xll.DBGET(#REF!,#REF!,#REF!,#REF!,#REF!,#REF!,$A34,#REF!,#REF!,#REF!,#REF!)</f>
        <v>#NAME?</v>
      </c>
      <c r="C34" s="132" t="e">
        <f ca="1">_xll.DBGET(#REF!,#REF!,#REF!,#REF!,#REF!,#REF!,$A34,#REF!,#REF!,#REF!,#REF!)</f>
        <v>#NAME?</v>
      </c>
      <c r="D34" s="131" t="e">
        <f ca="1">_xll.DBGET(#REF!,#REF!,#REF!,#REF!,#REF!,#REF!,$A34,#REF!,#REF!,#REF!,#REF!)</f>
        <v>#NAME?</v>
      </c>
      <c r="E34" s="132" t="e">
        <f ca="1">_xll.DBGET(#REF!,#REF!,#REF!,#REF!,#REF!,#REF!,$A34,#REF!,#REF!,#REF!,#REF!)</f>
        <v>#NAME?</v>
      </c>
      <c r="F34" s="131" t="e">
        <f ca="1">_xll.DBGET(#REF!,#REF!,#REF!,#REF!,#REF!,#REF!,$A34,#REF!,#REF!,#REF!,#REF!)</f>
        <v>#NAME?</v>
      </c>
      <c r="G34" s="132" t="e">
        <f ca="1">_xll.DBGET(#REF!,#REF!,#REF!,#REF!,#REF!,#REF!,$A34,#REF!,#REF!,#REF!,#REF!)</f>
        <v>#NAME?</v>
      </c>
      <c r="H34" s="131" t="e">
        <f ca="1">_xll.DBGET(#REF!,#REF!,#REF!,#REF!,#REF!,#REF!,$A34,#REF!,#REF!,#REF!,#REF!)</f>
        <v>#NAME?</v>
      </c>
      <c r="I34" s="132" t="e">
        <f ca="1">_xll.DBGET(#REF!,#REF!,#REF!,#REF!,#REF!,#REF!,$A34,#REF!,#REF!,#REF!,#REF!)</f>
        <v>#NAME?</v>
      </c>
      <c r="J34" s="131" t="e">
        <f ca="1">_xll.DBGET(#REF!,#REF!,#REF!,#REF!,#REF!,#REF!,$A34,#REF!,#REF!,#REF!,#REF!)</f>
        <v>#NAME?</v>
      </c>
      <c r="K34" s="132" t="e">
        <f ca="1">_xll.DBGET(#REF!,#REF!,#REF!,#REF!,#REF!,#REF!,$A34,#REF!,#REF!,#REF!,#REF!)</f>
        <v>#NAME?</v>
      </c>
      <c r="L34" s="131" t="e">
        <f ca="1">_xll.DBGET(#REF!,#REF!,#REF!,#REF!,#REF!,#REF!,$A34,#REF!,#REF!,#REF!,#REF!)</f>
        <v>#NAME?</v>
      </c>
      <c r="M34" s="132">
        <f ca="1">IFERROR((_xll.DBGET(#REF!,#REF!,#REF!,#REF!,#REF!,#REF!,$A34,#REF!,#REF!,#REF!,#REF!))/L34,0)</f>
        <v>0</v>
      </c>
      <c r="N34" s="131" t="e">
        <f ca="1">_xll.DBGET(#REF!,#REF!,#REF!,#REF!,#REF!,#REF!,$A34,#REF!,#REF!,#REF!,#REF!)</f>
        <v>#NAME?</v>
      </c>
      <c r="O34" s="132">
        <f ca="1">IFERROR((_xll.DBGET(#REF!,#REF!,#REF!,#REF!,#REF!,#REF!,$A34,#REF!,#REF!,#REF!,#REF!))/N34,0)</f>
        <v>0</v>
      </c>
      <c r="P34" s="131" t="e">
        <f ca="1">_xll.DBGET(#REF!,#REF!,#REF!,#REF!,#REF!,#REF!,$A34,#REF!,#REF!,#REF!,#REF!)</f>
        <v>#NAME?</v>
      </c>
      <c r="Q34" s="132">
        <f ca="1">IFERROR((_xll.DBGET(#REF!,#REF!,#REF!,#REF!,#REF!,#REF!,$A34,#REF!,#REF!,#REF!,#REF!))/P34,0)</f>
        <v>0</v>
      </c>
      <c r="R34" s="131" t="e">
        <f ca="1">_xll.DBGET(#REF!,#REF!,#REF!,#REF!,#REF!,#REF!,$A34,#REF!,#REF!,#REF!,#REF!)</f>
        <v>#NAME?</v>
      </c>
      <c r="S34" s="132" t="e">
        <f ca="1">_xll.DBGET(#REF!,#REF!,#REF!,#REF!,#REF!,#REF!,$A34,#REF!,#REF!,#REF!,#REF!)</f>
        <v>#NAME?</v>
      </c>
    </row>
    <row r="35" spans="1:19" x14ac:dyDescent="0.35">
      <c r="A35" s="77" t="s">
        <v>27</v>
      </c>
      <c r="B35" s="131" t="e">
        <f ca="1">_xll.DBGET(#REF!,#REF!,#REF!,#REF!,#REF!,#REF!,$A35,#REF!,#REF!,#REF!,#REF!)</f>
        <v>#NAME?</v>
      </c>
      <c r="C35" s="132" t="e">
        <f ca="1">_xll.DBGET(#REF!,#REF!,#REF!,#REF!,#REF!,#REF!,$A35,#REF!,#REF!,#REF!,#REF!)</f>
        <v>#NAME?</v>
      </c>
      <c r="D35" s="131" t="e">
        <f ca="1">_xll.DBGET(#REF!,#REF!,#REF!,#REF!,#REF!,#REF!,$A35,#REF!,#REF!,#REF!,#REF!)</f>
        <v>#NAME?</v>
      </c>
      <c r="E35" s="132" t="e">
        <f ca="1">_xll.DBGET(#REF!,#REF!,#REF!,#REF!,#REF!,#REF!,$A35,#REF!,#REF!,#REF!,#REF!)</f>
        <v>#NAME?</v>
      </c>
      <c r="F35" s="131" t="e">
        <f ca="1">_xll.DBGET(#REF!,#REF!,#REF!,#REF!,#REF!,#REF!,$A35,#REF!,#REF!,#REF!,#REF!)</f>
        <v>#NAME?</v>
      </c>
      <c r="G35" s="132" t="e">
        <f ca="1">_xll.DBGET(#REF!,#REF!,#REF!,#REF!,#REF!,#REF!,$A35,#REF!,#REF!,#REF!,#REF!)</f>
        <v>#NAME?</v>
      </c>
      <c r="H35" s="131" t="e">
        <f ca="1">_xll.DBGET(#REF!,#REF!,#REF!,#REF!,#REF!,#REF!,$A35,#REF!,#REF!,#REF!,#REF!)</f>
        <v>#NAME?</v>
      </c>
      <c r="I35" s="132" t="e">
        <f ca="1">_xll.DBGET(#REF!,#REF!,#REF!,#REF!,#REF!,#REF!,$A35,#REF!,#REF!,#REF!,#REF!)</f>
        <v>#NAME?</v>
      </c>
      <c r="J35" s="131" t="e">
        <f ca="1">_xll.DBGET(#REF!,#REF!,#REF!,#REF!,#REF!,#REF!,$A35,#REF!,#REF!,#REF!,#REF!)</f>
        <v>#NAME?</v>
      </c>
      <c r="K35" s="132" t="e">
        <f ca="1">_xll.DBGET(#REF!,#REF!,#REF!,#REF!,#REF!,#REF!,$A35,#REF!,#REF!,#REF!,#REF!)</f>
        <v>#NAME?</v>
      </c>
      <c r="L35" s="131" t="e">
        <f ca="1">_xll.DBGET(#REF!,#REF!,#REF!,#REF!,#REF!,#REF!,$A35,#REF!,#REF!,#REF!,#REF!)</f>
        <v>#NAME?</v>
      </c>
      <c r="M35" s="132">
        <f ca="1">IFERROR((_xll.DBGET(#REF!,#REF!,#REF!,#REF!,#REF!,#REF!,$A35,#REF!,#REF!,#REF!,#REF!))/L35,0)</f>
        <v>0</v>
      </c>
      <c r="N35" s="131" t="e">
        <f ca="1">_xll.DBGET(#REF!,#REF!,#REF!,#REF!,#REF!,#REF!,$A35,#REF!,#REF!,#REF!,#REF!)</f>
        <v>#NAME?</v>
      </c>
      <c r="O35" s="132">
        <f ca="1">IFERROR((_xll.DBGET(#REF!,#REF!,#REF!,#REF!,#REF!,#REF!,$A35,#REF!,#REF!,#REF!,#REF!))/N35,0)</f>
        <v>0</v>
      </c>
      <c r="P35" s="131" t="e">
        <f ca="1">_xll.DBGET(#REF!,#REF!,#REF!,#REF!,#REF!,#REF!,$A35,#REF!,#REF!,#REF!,#REF!)</f>
        <v>#NAME?</v>
      </c>
      <c r="Q35" s="132">
        <f ca="1">IFERROR((_xll.DBGET(#REF!,#REF!,#REF!,#REF!,#REF!,#REF!,$A35,#REF!,#REF!,#REF!,#REF!))/P35,0)</f>
        <v>0</v>
      </c>
      <c r="R35" s="131" t="e">
        <f ca="1">_xll.DBGET(#REF!,#REF!,#REF!,#REF!,#REF!,#REF!,$A35,#REF!,#REF!,#REF!,#REF!)</f>
        <v>#NAME?</v>
      </c>
      <c r="S35" s="132" t="e">
        <f ca="1">_xll.DBGET(#REF!,#REF!,#REF!,#REF!,#REF!,#REF!,$A35,#REF!,#REF!,#REF!,#REF!)</f>
        <v>#NAME?</v>
      </c>
    </row>
    <row r="36" spans="1:19" x14ac:dyDescent="0.35">
      <c r="A36" s="77" t="s">
        <v>28</v>
      </c>
      <c r="B36" s="131" t="e">
        <f ca="1">_xll.DBGET(#REF!,#REF!,#REF!,#REF!,#REF!,#REF!,$A36,#REF!,#REF!,#REF!,#REF!)</f>
        <v>#NAME?</v>
      </c>
      <c r="C36" s="132" t="e">
        <f ca="1">_xll.DBGET(#REF!,#REF!,#REF!,#REF!,#REF!,#REF!,$A36,#REF!,#REF!,#REF!,#REF!)</f>
        <v>#NAME?</v>
      </c>
      <c r="D36" s="131" t="e">
        <f ca="1">_xll.DBGET(#REF!,#REF!,#REF!,#REF!,#REF!,#REF!,$A36,#REF!,#REF!,#REF!,#REF!)</f>
        <v>#NAME?</v>
      </c>
      <c r="E36" s="132" t="e">
        <f ca="1">_xll.DBGET(#REF!,#REF!,#REF!,#REF!,#REF!,#REF!,$A36,#REF!,#REF!,#REF!,#REF!)</f>
        <v>#NAME?</v>
      </c>
      <c r="F36" s="131" t="e">
        <f ca="1">_xll.DBGET(#REF!,#REF!,#REF!,#REF!,#REF!,#REF!,$A36,#REF!,#REF!,#REF!,#REF!)</f>
        <v>#NAME?</v>
      </c>
      <c r="G36" s="132" t="e">
        <f ca="1">_xll.DBGET(#REF!,#REF!,#REF!,#REF!,#REF!,#REF!,$A36,#REF!,#REF!,#REF!,#REF!)</f>
        <v>#NAME?</v>
      </c>
      <c r="H36" s="131" t="e">
        <f ca="1">_xll.DBGET(#REF!,#REF!,#REF!,#REF!,#REF!,#REF!,$A36,#REF!,#REF!,#REF!,#REF!)</f>
        <v>#NAME?</v>
      </c>
      <c r="I36" s="132" t="e">
        <f ca="1">_xll.DBGET(#REF!,#REF!,#REF!,#REF!,#REF!,#REF!,$A36,#REF!,#REF!,#REF!,#REF!)</f>
        <v>#NAME?</v>
      </c>
      <c r="J36" s="131" t="e">
        <f ca="1">_xll.DBGET(#REF!,#REF!,#REF!,#REF!,#REF!,#REF!,$A36,#REF!,#REF!,#REF!,#REF!)</f>
        <v>#NAME?</v>
      </c>
      <c r="K36" s="132" t="e">
        <f ca="1">_xll.DBGET(#REF!,#REF!,#REF!,#REF!,#REF!,#REF!,$A36,#REF!,#REF!,#REF!,#REF!)</f>
        <v>#NAME?</v>
      </c>
      <c r="L36" s="131" t="e">
        <f ca="1">_xll.DBGET(#REF!,#REF!,#REF!,#REF!,#REF!,#REF!,$A36,#REF!,#REF!,#REF!,#REF!)</f>
        <v>#NAME?</v>
      </c>
      <c r="M36" s="132">
        <f ca="1">IFERROR((_xll.DBGET(#REF!,#REF!,#REF!,#REF!,#REF!,#REF!,$A36,#REF!,#REF!,#REF!,#REF!))/L36,0)</f>
        <v>0</v>
      </c>
      <c r="N36" s="131" t="e">
        <f ca="1">_xll.DBGET(#REF!,#REF!,#REF!,#REF!,#REF!,#REF!,$A36,#REF!,#REF!,#REF!,#REF!)</f>
        <v>#NAME?</v>
      </c>
      <c r="O36" s="132">
        <f ca="1">IFERROR((_xll.DBGET(#REF!,#REF!,#REF!,#REF!,#REF!,#REF!,$A36,#REF!,#REF!,#REF!,#REF!))/N36,0)</f>
        <v>0</v>
      </c>
      <c r="P36" s="131" t="e">
        <f ca="1">_xll.DBGET(#REF!,#REF!,#REF!,#REF!,#REF!,#REF!,$A36,#REF!,#REF!,#REF!,#REF!)</f>
        <v>#NAME?</v>
      </c>
      <c r="Q36" s="132">
        <f ca="1">IFERROR((_xll.DBGET(#REF!,#REF!,#REF!,#REF!,#REF!,#REF!,$A36,#REF!,#REF!,#REF!,#REF!))/P36,0)</f>
        <v>0</v>
      </c>
      <c r="R36" s="131" t="e">
        <f ca="1">_xll.DBGET(#REF!,#REF!,#REF!,#REF!,#REF!,#REF!,$A36,#REF!,#REF!,#REF!,#REF!)</f>
        <v>#NAME?</v>
      </c>
      <c r="S36" s="132" t="e">
        <f ca="1">_xll.DBGET(#REF!,#REF!,#REF!,#REF!,#REF!,#REF!,$A36,#REF!,#REF!,#REF!,#REF!)</f>
        <v>#NAME?</v>
      </c>
    </row>
    <row r="37" spans="1:19" x14ac:dyDescent="0.35">
      <c r="A37" s="77" t="s">
        <v>29</v>
      </c>
      <c r="B37" s="131" t="e">
        <f ca="1">_xll.DBGET(#REF!,#REF!,#REF!,#REF!,#REF!,#REF!,$A37,#REF!,#REF!,#REF!,#REF!)</f>
        <v>#NAME?</v>
      </c>
      <c r="C37" s="132" t="e">
        <f ca="1">_xll.DBGET(#REF!,#REF!,#REF!,#REF!,#REF!,#REF!,$A37,#REF!,#REF!,#REF!,#REF!)</f>
        <v>#NAME?</v>
      </c>
      <c r="D37" s="131" t="e">
        <f ca="1">_xll.DBGET(#REF!,#REF!,#REF!,#REF!,#REF!,#REF!,$A37,#REF!,#REF!,#REF!,#REF!)</f>
        <v>#NAME?</v>
      </c>
      <c r="E37" s="132" t="e">
        <f ca="1">_xll.DBGET(#REF!,#REF!,#REF!,#REF!,#REF!,#REF!,$A37,#REF!,#REF!,#REF!,#REF!)</f>
        <v>#NAME?</v>
      </c>
      <c r="F37" s="131" t="e">
        <f ca="1">_xll.DBGET(#REF!,#REF!,#REF!,#REF!,#REF!,#REF!,$A37,#REF!,#REF!,#REF!,#REF!)</f>
        <v>#NAME?</v>
      </c>
      <c r="G37" s="132" t="e">
        <f ca="1">_xll.DBGET(#REF!,#REF!,#REF!,#REF!,#REF!,#REF!,$A37,#REF!,#REF!,#REF!,#REF!)</f>
        <v>#NAME?</v>
      </c>
      <c r="H37" s="131" t="e">
        <f ca="1">_xll.DBGET(#REF!,#REF!,#REF!,#REF!,#REF!,#REF!,$A37,#REF!,#REF!,#REF!,#REF!)</f>
        <v>#NAME?</v>
      </c>
      <c r="I37" s="132" t="e">
        <f ca="1">_xll.DBGET(#REF!,#REF!,#REF!,#REF!,#REF!,#REF!,$A37,#REF!,#REF!,#REF!,#REF!)</f>
        <v>#NAME?</v>
      </c>
      <c r="J37" s="131" t="e">
        <f ca="1">_xll.DBGET(#REF!,#REF!,#REF!,#REF!,#REF!,#REF!,$A37,#REF!,#REF!,#REF!,#REF!)</f>
        <v>#NAME?</v>
      </c>
      <c r="K37" s="132" t="e">
        <f ca="1">_xll.DBGET(#REF!,#REF!,#REF!,#REF!,#REF!,#REF!,$A37,#REF!,#REF!,#REF!,#REF!)</f>
        <v>#NAME?</v>
      </c>
      <c r="L37" s="131" t="e">
        <f ca="1">_xll.DBGET(#REF!,#REF!,#REF!,#REF!,#REF!,#REF!,$A37,#REF!,#REF!,#REF!,#REF!)</f>
        <v>#NAME?</v>
      </c>
      <c r="M37" s="132">
        <f ca="1">IFERROR((_xll.DBGET(#REF!,#REF!,#REF!,#REF!,#REF!,#REF!,$A37,#REF!,#REF!,#REF!,#REF!))/L37,0)</f>
        <v>0</v>
      </c>
      <c r="N37" s="131" t="e">
        <f ca="1">_xll.DBGET(#REF!,#REF!,#REF!,#REF!,#REF!,#REF!,$A37,#REF!,#REF!,#REF!,#REF!)</f>
        <v>#NAME?</v>
      </c>
      <c r="O37" s="132">
        <f ca="1">IFERROR((_xll.DBGET(#REF!,#REF!,#REF!,#REF!,#REF!,#REF!,$A37,#REF!,#REF!,#REF!,#REF!))/N37,0)</f>
        <v>0</v>
      </c>
      <c r="P37" s="131" t="e">
        <f ca="1">_xll.DBGET(#REF!,#REF!,#REF!,#REF!,#REF!,#REF!,$A37,#REF!,#REF!,#REF!,#REF!)</f>
        <v>#NAME?</v>
      </c>
      <c r="Q37" s="132">
        <f ca="1">IFERROR((_xll.DBGET(#REF!,#REF!,#REF!,#REF!,#REF!,#REF!,$A37,#REF!,#REF!,#REF!,#REF!))/P37,0)</f>
        <v>0</v>
      </c>
      <c r="R37" s="131" t="e">
        <f ca="1">_xll.DBGET(#REF!,#REF!,#REF!,#REF!,#REF!,#REF!,$A37,#REF!,#REF!,#REF!,#REF!)</f>
        <v>#NAME?</v>
      </c>
      <c r="S37" s="132" t="e">
        <f ca="1">_xll.DBGET(#REF!,#REF!,#REF!,#REF!,#REF!,#REF!,$A37,#REF!,#REF!,#REF!,#REF!)</f>
        <v>#NAME?</v>
      </c>
    </row>
    <row r="38" spans="1:19" x14ac:dyDescent="0.35">
      <c r="A38" s="77" t="s">
        <v>30</v>
      </c>
      <c r="B38" s="131" t="e">
        <f ca="1">_xll.DBGET(#REF!,#REF!,#REF!,#REF!,#REF!,#REF!,$A38,#REF!,#REF!,#REF!,#REF!)</f>
        <v>#NAME?</v>
      </c>
      <c r="C38" s="132" t="e">
        <f ca="1">_xll.DBGET(#REF!,#REF!,#REF!,#REF!,#REF!,#REF!,$A38,#REF!,#REF!,#REF!,#REF!)</f>
        <v>#NAME?</v>
      </c>
      <c r="D38" s="131" t="e">
        <f ca="1">_xll.DBGET(#REF!,#REF!,#REF!,#REF!,#REF!,#REF!,$A38,#REF!,#REF!,#REF!,#REF!)</f>
        <v>#NAME?</v>
      </c>
      <c r="E38" s="132" t="e">
        <f ca="1">_xll.DBGET(#REF!,#REF!,#REF!,#REF!,#REF!,#REF!,$A38,#REF!,#REF!,#REF!,#REF!)</f>
        <v>#NAME?</v>
      </c>
      <c r="F38" s="131" t="e">
        <f ca="1">_xll.DBGET(#REF!,#REF!,#REF!,#REF!,#REF!,#REF!,$A38,#REF!,#REF!,#REF!,#REF!)</f>
        <v>#NAME?</v>
      </c>
      <c r="G38" s="132" t="e">
        <f ca="1">_xll.DBGET(#REF!,#REF!,#REF!,#REF!,#REF!,#REF!,$A38,#REF!,#REF!,#REF!,#REF!)</f>
        <v>#NAME?</v>
      </c>
      <c r="H38" s="131" t="e">
        <f ca="1">_xll.DBGET(#REF!,#REF!,#REF!,#REF!,#REF!,#REF!,$A38,#REF!,#REF!,#REF!,#REF!)</f>
        <v>#NAME?</v>
      </c>
      <c r="I38" s="132" t="e">
        <f ca="1">_xll.DBGET(#REF!,#REF!,#REF!,#REF!,#REF!,#REF!,$A38,#REF!,#REF!,#REF!,#REF!)</f>
        <v>#NAME?</v>
      </c>
      <c r="J38" s="131" t="e">
        <f ca="1">_xll.DBGET(#REF!,#REF!,#REF!,#REF!,#REF!,#REF!,$A38,#REF!,#REF!,#REF!,#REF!)</f>
        <v>#NAME?</v>
      </c>
      <c r="K38" s="132" t="e">
        <f ca="1">_xll.DBGET(#REF!,#REF!,#REF!,#REF!,#REF!,#REF!,$A38,#REF!,#REF!,#REF!,#REF!)</f>
        <v>#NAME?</v>
      </c>
      <c r="L38" s="131" t="e">
        <f ca="1">_xll.DBGET(#REF!,#REF!,#REF!,#REF!,#REF!,#REF!,$A38,#REF!,#REF!,#REF!,#REF!)</f>
        <v>#NAME?</v>
      </c>
      <c r="M38" s="132">
        <f ca="1">IFERROR((_xll.DBGET(#REF!,#REF!,#REF!,#REF!,#REF!,#REF!,$A38,#REF!,#REF!,#REF!,#REF!))/L38,0)</f>
        <v>0</v>
      </c>
      <c r="N38" s="131" t="e">
        <f ca="1">_xll.DBGET(#REF!,#REF!,#REF!,#REF!,#REF!,#REF!,$A38,#REF!,#REF!,#REF!,#REF!)</f>
        <v>#NAME?</v>
      </c>
      <c r="O38" s="132">
        <f ca="1">IFERROR((_xll.DBGET(#REF!,#REF!,#REF!,#REF!,#REF!,#REF!,$A38,#REF!,#REF!,#REF!,#REF!))/N38,0)</f>
        <v>0</v>
      </c>
      <c r="P38" s="131" t="e">
        <f ca="1">_xll.DBGET(#REF!,#REF!,#REF!,#REF!,#REF!,#REF!,$A38,#REF!,#REF!,#REF!,#REF!)</f>
        <v>#NAME?</v>
      </c>
      <c r="Q38" s="132">
        <f ca="1">IFERROR((_xll.DBGET(#REF!,#REF!,#REF!,#REF!,#REF!,#REF!,$A38,#REF!,#REF!,#REF!,#REF!))/P38,0)</f>
        <v>0</v>
      </c>
      <c r="R38" s="131" t="e">
        <f ca="1">_xll.DBGET(#REF!,#REF!,#REF!,#REF!,#REF!,#REF!,$A38,#REF!,#REF!,#REF!,#REF!)</f>
        <v>#NAME?</v>
      </c>
      <c r="S38" s="132" t="e">
        <f ca="1">_xll.DBGET(#REF!,#REF!,#REF!,#REF!,#REF!,#REF!,$A38,#REF!,#REF!,#REF!,#REF!)</f>
        <v>#NAME?</v>
      </c>
    </row>
    <row r="39" spans="1:19" hidden="1" outlineLevel="1" x14ac:dyDescent="0.35">
      <c r="A39" s="77" t="s">
        <v>57</v>
      </c>
      <c r="B39" s="131" t="e">
        <f ca="1">_xll.DBGET(#REF!,#REF!,#REF!,#REF!,#REF!,#REF!,$A39,#REF!,#REF!,#REF!,#REF!)</f>
        <v>#NAME?</v>
      </c>
      <c r="C39" s="132" t="e">
        <f ca="1">_xll.DBGET(#REF!,#REF!,#REF!,#REF!,#REF!,#REF!,$A39,#REF!,#REF!,#REF!,#REF!)</f>
        <v>#NAME?</v>
      </c>
      <c r="D39" s="131" t="e">
        <f ca="1">_xll.DBGET(#REF!,#REF!,#REF!,#REF!,#REF!,#REF!,$A39,#REF!,#REF!,#REF!,#REF!)</f>
        <v>#NAME?</v>
      </c>
      <c r="E39" s="132" t="e">
        <f ca="1">_xll.DBGET(#REF!,#REF!,#REF!,#REF!,#REF!,#REF!,$A39,#REF!,#REF!,#REF!,#REF!)</f>
        <v>#NAME?</v>
      </c>
      <c r="F39" s="131" t="e">
        <f ca="1">_xll.DBGET(#REF!,#REF!,#REF!,#REF!,#REF!,#REF!,$A39,#REF!,#REF!,#REF!,#REF!)</f>
        <v>#NAME?</v>
      </c>
      <c r="G39" s="132" t="e">
        <f ca="1">_xll.DBGET(#REF!,#REF!,#REF!,#REF!,#REF!,#REF!,$A39,#REF!,#REF!,#REF!,#REF!)</f>
        <v>#NAME?</v>
      </c>
      <c r="H39" s="131" t="e">
        <f ca="1">_xll.DBGET(#REF!,#REF!,#REF!,#REF!,#REF!,#REF!,$A39,#REF!,#REF!,#REF!,#REF!)</f>
        <v>#NAME?</v>
      </c>
      <c r="I39" s="132" t="e">
        <f ca="1">_xll.DBGET(#REF!,#REF!,#REF!,#REF!,#REF!,#REF!,$A39,#REF!,#REF!,#REF!,#REF!)</f>
        <v>#NAME?</v>
      </c>
      <c r="J39" s="131" t="e">
        <f ca="1">_xll.DBGET(#REF!,#REF!,#REF!,#REF!,#REF!,#REF!,$A39,#REF!,#REF!,#REF!,#REF!)</f>
        <v>#NAME?</v>
      </c>
      <c r="K39" s="132" t="e">
        <f ca="1">_xll.DBGET(#REF!,#REF!,#REF!,#REF!,#REF!,#REF!,$A39,#REF!,#REF!,#REF!,#REF!)</f>
        <v>#NAME?</v>
      </c>
      <c r="L39" s="131" t="e">
        <f ca="1">_xll.DBGET(#REF!,#REF!,#REF!,#REF!,#REF!,#REF!,$A39,#REF!,#REF!,#REF!,#REF!)</f>
        <v>#NAME?</v>
      </c>
      <c r="M39" s="132">
        <f ca="1">IFERROR((_xll.DBGET(#REF!,#REF!,#REF!,#REF!,#REF!,#REF!,$A39,#REF!,#REF!,#REF!,#REF!))/L39,0)</f>
        <v>0</v>
      </c>
      <c r="N39" s="131" t="e">
        <f ca="1">_xll.DBGET(#REF!,#REF!,#REF!,#REF!,#REF!,#REF!,$A39,#REF!,#REF!,#REF!,#REF!)</f>
        <v>#NAME?</v>
      </c>
      <c r="O39" s="132">
        <f ca="1">IFERROR((_xll.DBGET(#REF!,#REF!,#REF!,#REF!,#REF!,#REF!,$A39,#REF!,#REF!,#REF!,#REF!))/N39,0)</f>
        <v>0</v>
      </c>
      <c r="P39" s="131" t="e">
        <f ca="1">_xll.DBGET(#REF!,#REF!,#REF!,#REF!,#REF!,#REF!,$A39,#REF!,#REF!,#REF!,#REF!)</f>
        <v>#NAME?</v>
      </c>
      <c r="Q39" s="132">
        <f ca="1">IFERROR((_xll.DBGET(#REF!,#REF!,#REF!,#REF!,#REF!,#REF!,$A39,#REF!,#REF!,#REF!,#REF!))/P39,0)</f>
        <v>0</v>
      </c>
      <c r="R39" s="131" t="e">
        <f ca="1">_xll.DBGET(#REF!,#REF!,#REF!,#REF!,#REF!,#REF!,$A39,#REF!,#REF!,#REF!,#REF!)</f>
        <v>#NAME?</v>
      </c>
      <c r="S39" s="132" t="e">
        <f ca="1">_xll.DBGET(#REF!,#REF!,#REF!,#REF!,#REF!,#REF!,$A39,#REF!,#REF!,#REF!,#REF!)</f>
        <v>#NAME?</v>
      </c>
    </row>
    <row r="40" spans="1:19" collapsed="1" x14ac:dyDescent="0.35">
      <c r="A40" s="77" t="s">
        <v>31</v>
      </c>
      <c r="B40" s="131" t="e">
        <f ca="1">_xll.DBGET(#REF!,#REF!,#REF!,#REF!,#REF!,#REF!,$A40,#REF!,#REF!,#REF!,#REF!)</f>
        <v>#NAME?</v>
      </c>
      <c r="C40" s="132" t="e">
        <f ca="1">_xll.DBGET(#REF!,#REF!,#REF!,#REF!,#REF!,#REF!,$A40,#REF!,#REF!,#REF!,#REF!)</f>
        <v>#NAME?</v>
      </c>
      <c r="D40" s="131" t="e">
        <f ca="1">_xll.DBGET(#REF!,#REF!,#REF!,#REF!,#REF!,#REF!,$A40,#REF!,#REF!,#REF!,#REF!)</f>
        <v>#NAME?</v>
      </c>
      <c r="E40" s="132" t="e">
        <f ca="1">_xll.DBGET(#REF!,#REF!,#REF!,#REF!,#REF!,#REF!,$A40,#REF!,#REF!,#REF!,#REF!)</f>
        <v>#NAME?</v>
      </c>
      <c r="F40" s="131" t="e">
        <f ca="1">_xll.DBGET(#REF!,#REF!,#REF!,#REF!,#REF!,#REF!,$A40,#REF!,#REF!,#REF!,#REF!)</f>
        <v>#NAME?</v>
      </c>
      <c r="G40" s="132" t="e">
        <f ca="1">_xll.DBGET(#REF!,#REF!,#REF!,#REF!,#REF!,#REF!,$A40,#REF!,#REF!,#REF!,#REF!)</f>
        <v>#NAME?</v>
      </c>
      <c r="H40" s="131" t="e">
        <f ca="1">_xll.DBGET(#REF!,#REF!,#REF!,#REF!,#REF!,#REF!,$A40,#REF!,#REF!,#REF!,#REF!)</f>
        <v>#NAME?</v>
      </c>
      <c r="I40" s="132" t="e">
        <f ca="1">_xll.DBGET(#REF!,#REF!,#REF!,#REF!,#REF!,#REF!,$A40,#REF!,#REF!,#REF!,#REF!)</f>
        <v>#NAME?</v>
      </c>
      <c r="J40" s="131" t="e">
        <f ca="1">_xll.DBGET(#REF!,#REF!,#REF!,#REF!,#REF!,#REF!,$A40,#REF!,#REF!,#REF!,#REF!)</f>
        <v>#NAME?</v>
      </c>
      <c r="K40" s="132" t="e">
        <f ca="1">_xll.DBGET(#REF!,#REF!,#REF!,#REF!,#REF!,#REF!,$A40,#REF!,#REF!,#REF!,#REF!)</f>
        <v>#NAME?</v>
      </c>
      <c r="L40" s="131" t="e">
        <f ca="1">_xll.DBGET(#REF!,#REF!,#REF!,#REF!,#REF!,#REF!,$A40,#REF!,#REF!,#REF!,#REF!)</f>
        <v>#NAME?</v>
      </c>
      <c r="M40" s="132">
        <f ca="1">IFERROR((_xll.DBGET(#REF!,#REF!,#REF!,#REF!,#REF!,#REF!,$A40,#REF!,#REF!,#REF!,#REF!))/L40,0)</f>
        <v>0</v>
      </c>
      <c r="N40" s="131" t="e">
        <f ca="1">_xll.DBGET(#REF!,#REF!,#REF!,#REF!,#REF!,#REF!,$A40,#REF!,#REF!,#REF!,#REF!)</f>
        <v>#NAME?</v>
      </c>
      <c r="O40" s="132">
        <f ca="1">IFERROR((_xll.DBGET(#REF!,#REF!,#REF!,#REF!,#REF!,#REF!,$A40,#REF!,#REF!,#REF!,#REF!))/N40,0)</f>
        <v>0</v>
      </c>
      <c r="P40" s="131" t="e">
        <f ca="1">_xll.DBGET(#REF!,#REF!,#REF!,#REF!,#REF!,#REF!,$A40,#REF!,#REF!,#REF!,#REF!)</f>
        <v>#NAME?</v>
      </c>
      <c r="Q40" s="132">
        <f ca="1">IFERROR((_xll.DBGET(#REF!,#REF!,#REF!,#REF!,#REF!,#REF!,$A40,#REF!,#REF!,#REF!,#REF!))/P40,0)</f>
        <v>0</v>
      </c>
      <c r="R40" s="131" t="e">
        <f ca="1">_xll.DBGET(#REF!,#REF!,#REF!,#REF!,#REF!,#REF!,$A40,#REF!,#REF!,#REF!,#REF!)</f>
        <v>#NAME?</v>
      </c>
      <c r="S40" s="132" t="e">
        <f ca="1">_xll.DBGET(#REF!,#REF!,#REF!,#REF!,#REF!,#REF!,$A40,#REF!,#REF!,#REF!,#REF!)</f>
        <v>#NAME?</v>
      </c>
    </row>
    <row r="41" spans="1:19" x14ac:dyDescent="0.35">
      <c r="A41" s="77" t="s">
        <v>32</v>
      </c>
      <c r="B41" s="131" t="e">
        <f ca="1">_xll.DBGET(#REF!,#REF!,#REF!,#REF!,#REF!,#REF!,$A41,#REF!,#REF!,#REF!,#REF!)</f>
        <v>#NAME?</v>
      </c>
      <c r="C41" s="132" t="e">
        <f ca="1">_xll.DBGET(#REF!,#REF!,#REF!,#REF!,#REF!,#REF!,$A41,#REF!,#REF!,#REF!,#REF!)</f>
        <v>#NAME?</v>
      </c>
      <c r="D41" s="131" t="e">
        <f ca="1">_xll.DBGET(#REF!,#REF!,#REF!,#REF!,#REF!,#REF!,$A41,#REF!,#REF!,#REF!,#REF!)</f>
        <v>#NAME?</v>
      </c>
      <c r="E41" s="132" t="e">
        <f ca="1">_xll.DBGET(#REF!,#REF!,#REF!,#REF!,#REF!,#REF!,$A41,#REF!,#REF!,#REF!,#REF!)</f>
        <v>#NAME?</v>
      </c>
      <c r="F41" s="131" t="e">
        <f ca="1">_xll.DBGET(#REF!,#REF!,#REF!,#REF!,#REF!,#REF!,$A41,#REF!,#REF!,#REF!,#REF!)</f>
        <v>#NAME?</v>
      </c>
      <c r="G41" s="132" t="e">
        <f ca="1">_xll.DBGET(#REF!,#REF!,#REF!,#REF!,#REF!,#REF!,$A41,#REF!,#REF!,#REF!,#REF!)</f>
        <v>#NAME?</v>
      </c>
      <c r="H41" s="131" t="e">
        <f ca="1">_xll.DBGET(#REF!,#REF!,#REF!,#REF!,#REF!,#REF!,$A41,#REF!,#REF!,#REF!,#REF!)</f>
        <v>#NAME?</v>
      </c>
      <c r="I41" s="132" t="e">
        <f ca="1">_xll.DBGET(#REF!,#REF!,#REF!,#REF!,#REF!,#REF!,$A41,#REF!,#REF!,#REF!,#REF!)</f>
        <v>#NAME?</v>
      </c>
      <c r="J41" s="131" t="e">
        <f ca="1">_xll.DBGET(#REF!,#REF!,#REF!,#REF!,#REF!,#REF!,$A41,#REF!,#REF!,#REF!,#REF!)</f>
        <v>#NAME?</v>
      </c>
      <c r="K41" s="132" t="e">
        <f ca="1">_xll.DBGET(#REF!,#REF!,#REF!,#REF!,#REF!,#REF!,$A41,#REF!,#REF!,#REF!,#REF!)</f>
        <v>#NAME?</v>
      </c>
      <c r="L41" s="131" t="e">
        <f ca="1">_xll.DBGET(#REF!,#REF!,#REF!,#REF!,#REF!,#REF!,$A41,#REF!,#REF!,#REF!,#REF!)</f>
        <v>#NAME?</v>
      </c>
      <c r="M41" s="132">
        <f ca="1">IFERROR((_xll.DBGET(#REF!,#REF!,#REF!,#REF!,#REF!,#REF!,$A41,#REF!,#REF!,#REF!,#REF!))/L41,0)</f>
        <v>0</v>
      </c>
      <c r="N41" s="131" t="e">
        <f ca="1">_xll.DBGET(#REF!,#REF!,#REF!,#REF!,#REF!,#REF!,$A41,#REF!,#REF!,#REF!,#REF!)</f>
        <v>#NAME?</v>
      </c>
      <c r="O41" s="132">
        <f ca="1">IFERROR((_xll.DBGET(#REF!,#REF!,#REF!,#REF!,#REF!,#REF!,$A41,#REF!,#REF!,#REF!,#REF!))/N41,0)</f>
        <v>0</v>
      </c>
      <c r="P41" s="131" t="e">
        <f ca="1">_xll.DBGET(#REF!,#REF!,#REF!,#REF!,#REF!,#REF!,$A41,#REF!,#REF!,#REF!,#REF!)</f>
        <v>#NAME?</v>
      </c>
      <c r="Q41" s="132">
        <f ca="1">IFERROR((_xll.DBGET(#REF!,#REF!,#REF!,#REF!,#REF!,#REF!,$A41,#REF!,#REF!,#REF!,#REF!))/P41,0)</f>
        <v>0</v>
      </c>
      <c r="R41" s="131" t="e">
        <f ca="1">_xll.DBGET(#REF!,#REF!,#REF!,#REF!,#REF!,#REF!,$A41,#REF!,#REF!,#REF!,#REF!)</f>
        <v>#NAME?</v>
      </c>
      <c r="S41" s="132" t="e">
        <f ca="1">_xll.DBGET(#REF!,#REF!,#REF!,#REF!,#REF!,#REF!,$A41,#REF!,#REF!,#REF!,#REF!)</f>
        <v>#NAME?</v>
      </c>
    </row>
    <row r="42" spans="1:19" x14ac:dyDescent="0.35">
      <c r="A42" s="77" t="s">
        <v>33</v>
      </c>
      <c r="B42" s="131" t="e">
        <f ca="1">_xll.DBGET(#REF!,#REF!,#REF!,#REF!,#REF!,#REF!,$A42,#REF!,#REF!,#REF!,#REF!)</f>
        <v>#NAME?</v>
      </c>
      <c r="C42" s="132" t="e">
        <f ca="1">_xll.DBGET(#REF!,#REF!,#REF!,#REF!,#REF!,#REF!,$A42,#REF!,#REF!,#REF!,#REF!)</f>
        <v>#NAME?</v>
      </c>
      <c r="D42" s="131" t="e">
        <f ca="1">_xll.DBGET(#REF!,#REF!,#REF!,#REF!,#REF!,#REF!,$A42,#REF!,#REF!,#REF!,#REF!)</f>
        <v>#NAME?</v>
      </c>
      <c r="E42" s="132" t="e">
        <f ca="1">_xll.DBGET(#REF!,#REF!,#REF!,#REF!,#REF!,#REF!,$A42,#REF!,#REF!,#REF!,#REF!)</f>
        <v>#NAME?</v>
      </c>
      <c r="F42" s="131" t="e">
        <f ca="1">_xll.DBGET(#REF!,#REF!,#REF!,#REF!,#REF!,#REF!,$A42,#REF!,#REF!,#REF!,#REF!)</f>
        <v>#NAME?</v>
      </c>
      <c r="G42" s="132" t="e">
        <f ca="1">_xll.DBGET(#REF!,#REF!,#REF!,#REF!,#REF!,#REF!,$A42,#REF!,#REF!,#REF!,#REF!)</f>
        <v>#NAME?</v>
      </c>
      <c r="H42" s="131" t="e">
        <f ca="1">_xll.DBGET(#REF!,#REF!,#REF!,#REF!,#REF!,#REF!,$A42,#REF!,#REF!,#REF!,#REF!)</f>
        <v>#NAME?</v>
      </c>
      <c r="I42" s="132" t="e">
        <f ca="1">_xll.DBGET(#REF!,#REF!,#REF!,#REF!,#REF!,#REF!,$A42,#REF!,#REF!,#REF!,#REF!)</f>
        <v>#NAME?</v>
      </c>
      <c r="J42" s="131" t="e">
        <f ca="1">_xll.DBGET(#REF!,#REF!,#REF!,#REF!,#REF!,#REF!,$A42,#REF!,#REF!,#REF!,#REF!)</f>
        <v>#NAME?</v>
      </c>
      <c r="K42" s="132" t="e">
        <f ca="1">_xll.DBGET(#REF!,#REF!,#REF!,#REF!,#REF!,#REF!,$A42,#REF!,#REF!,#REF!,#REF!)</f>
        <v>#NAME?</v>
      </c>
      <c r="L42" s="131" t="e">
        <f ca="1">_xll.DBGET(#REF!,#REF!,#REF!,#REF!,#REF!,#REF!,$A42,#REF!,#REF!,#REF!,#REF!)</f>
        <v>#NAME?</v>
      </c>
      <c r="M42" s="132">
        <f ca="1">IFERROR((_xll.DBGET(#REF!,#REF!,#REF!,#REF!,#REF!,#REF!,$A42,#REF!,#REF!,#REF!,#REF!))/L42,0)</f>
        <v>0</v>
      </c>
      <c r="N42" s="131" t="e">
        <f ca="1">_xll.DBGET(#REF!,#REF!,#REF!,#REF!,#REF!,#REF!,$A42,#REF!,#REF!,#REF!,#REF!)</f>
        <v>#NAME?</v>
      </c>
      <c r="O42" s="132">
        <f ca="1">IFERROR((_xll.DBGET(#REF!,#REF!,#REF!,#REF!,#REF!,#REF!,$A42,#REF!,#REF!,#REF!,#REF!))/N42,0)</f>
        <v>0</v>
      </c>
      <c r="P42" s="131" t="e">
        <f ca="1">_xll.DBGET(#REF!,#REF!,#REF!,#REF!,#REF!,#REF!,$A42,#REF!,#REF!,#REF!,#REF!)</f>
        <v>#NAME?</v>
      </c>
      <c r="Q42" s="132">
        <f ca="1">IFERROR((_xll.DBGET(#REF!,#REF!,#REF!,#REF!,#REF!,#REF!,$A42,#REF!,#REF!,#REF!,#REF!))/P42,0)</f>
        <v>0</v>
      </c>
      <c r="R42" s="131" t="e">
        <f ca="1">_xll.DBGET(#REF!,#REF!,#REF!,#REF!,#REF!,#REF!,$A42,#REF!,#REF!,#REF!,#REF!)</f>
        <v>#NAME?</v>
      </c>
      <c r="S42" s="132" t="e">
        <f ca="1">_xll.DBGET(#REF!,#REF!,#REF!,#REF!,#REF!,#REF!,$A42,#REF!,#REF!,#REF!,#REF!)</f>
        <v>#NAME?</v>
      </c>
    </row>
    <row r="43" spans="1:19" x14ac:dyDescent="0.35">
      <c r="A43" s="77" t="s">
        <v>34</v>
      </c>
      <c r="B43" s="131" t="e">
        <f ca="1">_xll.DBGET(#REF!,#REF!,#REF!,#REF!,#REF!,#REF!,$A43,#REF!,#REF!,#REF!,#REF!)</f>
        <v>#NAME?</v>
      </c>
      <c r="C43" s="132" t="e">
        <f ca="1">_xll.DBGET(#REF!,#REF!,#REF!,#REF!,#REF!,#REF!,$A43,#REF!,#REF!,#REF!,#REF!)</f>
        <v>#NAME?</v>
      </c>
      <c r="D43" s="131" t="e">
        <f ca="1">_xll.DBGET(#REF!,#REF!,#REF!,#REF!,#REF!,#REF!,$A43,#REF!,#REF!,#REF!,#REF!)</f>
        <v>#NAME?</v>
      </c>
      <c r="E43" s="132" t="e">
        <f ca="1">_xll.DBGET(#REF!,#REF!,#REF!,#REF!,#REF!,#REF!,$A43,#REF!,#REF!,#REF!,#REF!)</f>
        <v>#NAME?</v>
      </c>
      <c r="F43" s="131" t="e">
        <f ca="1">_xll.DBGET(#REF!,#REF!,#REF!,#REF!,#REF!,#REF!,$A43,#REF!,#REF!,#REF!,#REF!)</f>
        <v>#NAME?</v>
      </c>
      <c r="G43" s="132" t="e">
        <f ca="1">_xll.DBGET(#REF!,#REF!,#REF!,#REF!,#REF!,#REF!,$A43,#REF!,#REF!,#REF!,#REF!)</f>
        <v>#NAME?</v>
      </c>
      <c r="H43" s="131" t="e">
        <f ca="1">_xll.DBGET(#REF!,#REF!,#REF!,#REF!,#REF!,#REF!,$A43,#REF!,#REF!,#REF!,#REF!)</f>
        <v>#NAME?</v>
      </c>
      <c r="I43" s="132" t="e">
        <f ca="1">_xll.DBGET(#REF!,#REF!,#REF!,#REF!,#REF!,#REF!,$A43,#REF!,#REF!,#REF!,#REF!)</f>
        <v>#NAME?</v>
      </c>
      <c r="J43" s="131" t="e">
        <f ca="1">_xll.DBGET(#REF!,#REF!,#REF!,#REF!,#REF!,#REF!,$A43,#REF!,#REF!,#REF!,#REF!)</f>
        <v>#NAME?</v>
      </c>
      <c r="K43" s="132" t="e">
        <f ca="1">_xll.DBGET(#REF!,#REF!,#REF!,#REF!,#REF!,#REF!,$A43,#REF!,#REF!,#REF!,#REF!)</f>
        <v>#NAME?</v>
      </c>
      <c r="L43" s="131" t="e">
        <f ca="1">_xll.DBGET(#REF!,#REF!,#REF!,#REF!,#REF!,#REF!,$A43,#REF!,#REF!,#REF!,#REF!)</f>
        <v>#NAME?</v>
      </c>
      <c r="M43" s="132">
        <f ca="1">IFERROR((_xll.DBGET(#REF!,#REF!,#REF!,#REF!,#REF!,#REF!,$A43,#REF!,#REF!,#REF!,#REF!))/L43,0)</f>
        <v>0</v>
      </c>
      <c r="N43" s="131" t="e">
        <f ca="1">_xll.DBGET(#REF!,#REF!,#REF!,#REF!,#REF!,#REF!,$A43,#REF!,#REF!,#REF!,#REF!)</f>
        <v>#NAME?</v>
      </c>
      <c r="O43" s="132">
        <f ca="1">IFERROR((_xll.DBGET(#REF!,#REF!,#REF!,#REF!,#REF!,#REF!,$A43,#REF!,#REF!,#REF!,#REF!))/N43,0)</f>
        <v>0</v>
      </c>
      <c r="P43" s="131" t="e">
        <f ca="1">_xll.DBGET(#REF!,#REF!,#REF!,#REF!,#REF!,#REF!,$A43,#REF!,#REF!,#REF!,#REF!)</f>
        <v>#NAME?</v>
      </c>
      <c r="Q43" s="132">
        <f ca="1">IFERROR((_xll.DBGET(#REF!,#REF!,#REF!,#REF!,#REF!,#REF!,$A43,#REF!,#REF!,#REF!,#REF!))/P43,0)</f>
        <v>0</v>
      </c>
      <c r="R43" s="131" t="e">
        <f ca="1">_xll.DBGET(#REF!,#REF!,#REF!,#REF!,#REF!,#REF!,$A43,#REF!,#REF!,#REF!,#REF!)</f>
        <v>#NAME?</v>
      </c>
      <c r="S43" s="132" t="e">
        <f ca="1">_xll.DBGET(#REF!,#REF!,#REF!,#REF!,#REF!,#REF!,$A43,#REF!,#REF!,#REF!,#REF!)</f>
        <v>#NAME?</v>
      </c>
    </row>
    <row r="44" spans="1:19" hidden="1" outlineLevel="1" x14ac:dyDescent="0.35">
      <c r="A44" s="77" t="s">
        <v>58</v>
      </c>
      <c r="B44" s="131" t="e">
        <f ca="1">_xll.DBGET(#REF!,#REF!,#REF!,#REF!,#REF!,#REF!,$A44,#REF!,#REF!,#REF!,#REF!)</f>
        <v>#NAME?</v>
      </c>
      <c r="C44" s="132" t="e">
        <f ca="1">_xll.DBGET(#REF!,#REF!,#REF!,#REF!,#REF!,#REF!,$A44,#REF!,#REF!,#REF!,#REF!)</f>
        <v>#NAME?</v>
      </c>
      <c r="D44" s="131" t="e">
        <f ca="1">_xll.DBGET(#REF!,#REF!,#REF!,#REF!,#REF!,#REF!,$A44,#REF!,#REF!,#REF!,#REF!)</f>
        <v>#NAME?</v>
      </c>
      <c r="E44" s="132" t="e">
        <f ca="1">_xll.DBGET(#REF!,#REF!,#REF!,#REF!,#REF!,#REF!,$A44,#REF!,#REF!,#REF!,#REF!)</f>
        <v>#NAME?</v>
      </c>
      <c r="F44" s="131" t="e">
        <f ca="1">_xll.DBGET(#REF!,#REF!,#REF!,#REF!,#REF!,#REF!,$A44,#REF!,#REF!,#REF!,#REF!)</f>
        <v>#NAME?</v>
      </c>
      <c r="G44" s="132" t="e">
        <f ca="1">_xll.DBGET(#REF!,#REF!,#REF!,#REF!,#REF!,#REF!,$A44,#REF!,#REF!,#REF!,#REF!)</f>
        <v>#NAME?</v>
      </c>
      <c r="H44" s="131" t="e">
        <f ca="1">_xll.DBGET(#REF!,#REF!,#REF!,#REF!,#REF!,#REF!,$A44,#REF!,#REF!,#REF!,#REF!)</f>
        <v>#NAME?</v>
      </c>
      <c r="I44" s="132" t="e">
        <f ca="1">_xll.DBGET(#REF!,#REF!,#REF!,#REF!,#REF!,#REF!,$A44,#REF!,#REF!,#REF!,#REF!)</f>
        <v>#NAME?</v>
      </c>
      <c r="J44" s="131" t="e">
        <f ca="1">_xll.DBGET(#REF!,#REF!,#REF!,#REF!,#REF!,#REF!,$A44,#REF!,#REF!,#REF!,#REF!)</f>
        <v>#NAME?</v>
      </c>
      <c r="K44" s="132" t="e">
        <f ca="1">_xll.DBGET(#REF!,#REF!,#REF!,#REF!,#REF!,#REF!,$A44,#REF!,#REF!,#REF!,#REF!)</f>
        <v>#NAME?</v>
      </c>
      <c r="L44" s="131" t="e">
        <f ca="1">_xll.DBGET(#REF!,#REF!,#REF!,#REF!,#REF!,#REF!,$A44,#REF!,#REF!,#REF!,#REF!)-J44</f>
        <v>#NAME?</v>
      </c>
      <c r="M44" s="132">
        <f ca="1">IFERROR((_xll.DBGET(#REF!,#REF!,#REF!,#REF!,#REF!,#REF!,$A44,#REF!,#REF!,#REF!,#REF!)-(J44*K44))/L44,0)</f>
        <v>0</v>
      </c>
      <c r="N44" s="131" t="e">
        <f ca="1">_xll.DBGET(#REF!,#REF!,#REF!,#REF!,#REF!,#REF!,$A44,#REF!,#REF!,#REF!,#REF!)-J44-L44</f>
        <v>#NAME?</v>
      </c>
      <c r="O44" s="132">
        <f ca="1">IFERROR((_xll.DBGET(#REF!,#REF!,#REF!,#REF!,#REF!,#REF!,$A44,#REF!,#REF!,#REF!,#REF!)-(J44*K44)-(L44*M44))/N44,0)</f>
        <v>0</v>
      </c>
      <c r="P44" s="131" t="e">
        <f ca="1">_xll.DBGET(#REF!,#REF!,#REF!,#REF!,#REF!,#REF!,$A44,#REF!,#REF!,#REF!,#REF!)-J44-L44-N44</f>
        <v>#NAME?</v>
      </c>
      <c r="Q44" s="132">
        <f ca="1">IFERROR((_xll.DBGET(#REF!,#REF!,#REF!,#REF!,#REF!,#REF!,$A44,#REF!,#REF!,#REF!,#REF!)-(J44*K44)-(L44*M44)-(N44*O44))/P44,0)</f>
        <v>0</v>
      </c>
      <c r="R44" s="131" t="e">
        <f ca="1">_xll.DBGET(#REF!,#REF!,#REF!,#REF!,#REF!,#REF!,$A44,#REF!,#REF!,#REF!,#REF!)</f>
        <v>#NAME?</v>
      </c>
      <c r="S44" s="132" t="e">
        <f ca="1">_xll.DBGET(#REF!,#REF!,#REF!,#REF!,#REF!,#REF!,$A44,#REF!,#REF!,#REF!,#REF!)</f>
        <v>#NAME?</v>
      </c>
    </row>
    <row r="45" spans="1:19" collapsed="1" x14ac:dyDescent="0.35">
      <c r="A45" s="77" t="s">
        <v>35</v>
      </c>
      <c r="B45" s="131" t="e">
        <f ca="1">_xll.DBGET(#REF!,#REF!,#REF!,#REF!,#REF!,#REF!,$A45,#REF!,#REF!,#REF!,#REF!)</f>
        <v>#NAME?</v>
      </c>
      <c r="C45" s="132" t="e">
        <f ca="1">_xll.DBGET(#REF!,#REF!,#REF!,#REF!,#REF!,#REF!,$A45,#REF!,#REF!,#REF!,#REF!)</f>
        <v>#NAME?</v>
      </c>
      <c r="D45" s="131" t="e">
        <f ca="1">_xll.DBGET(#REF!,#REF!,#REF!,#REF!,#REF!,#REF!,$A45,#REF!,#REF!,#REF!,#REF!)</f>
        <v>#NAME?</v>
      </c>
      <c r="E45" s="132" t="e">
        <f ca="1">_xll.DBGET(#REF!,#REF!,#REF!,#REF!,#REF!,#REF!,$A45,#REF!,#REF!,#REF!,#REF!)</f>
        <v>#NAME?</v>
      </c>
      <c r="F45" s="131" t="e">
        <f ca="1">_xll.DBGET(#REF!,#REF!,#REF!,#REF!,#REF!,#REF!,$A45,#REF!,#REF!,#REF!,#REF!)</f>
        <v>#NAME?</v>
      </c>
      <c r="G45" s="132" t="e">
        <f ca="1">_xll.DBGET(#REF!,#REF!,#REF!,#REF!,#REF!,#REF!,$A45,#REF!,#REF!,#REF!,#REF!)</f>
        <v>#NAME?</v>
      </c>
      <c r="H45" s="131" t="e">
        <f ca="1">_xll.DBGET(#REF!,#REF!,#REF!,#REF!,#REF!,#REF!,$A45,#REF!,#REF!,#REF!,#REF!)</f>
        <v>#NAME?</v>
      </c>
      <c r="I45" s="132" t="e">
        <f ca="1">_xll.DBGET(#REF!,#REF!,#REF!,#REF!,#REF!,#REF!,$A45,#REF!,#REF!,#REF!,#REF!)</f>
        <v>#NAME?</v>
      </c>
      <c r="J45" s="131" t="e">
        <f ca="1">_xll.DBGET(#REF!,#REF!,#REF!,#REF!,#REF!,#REF!,$A45,#REF!,#REF!,#REF!,#REF!)</f>
        <v>#NAME?</v>
      </c>
      <c r="K45" s="132" t="e">
        <f ca="1">_xll.DBGET(#REF!,#REF!,#REF!,#REF!,#REF!,#REF!,$A45,#REF!,#REF!,#REF!,#REF!)</f>
        <v>#NAME?</v>
      </c>
      <c r="L45" s="131" t="e">
        <f ca="1">_xll.DBGET(#REF!,#REF!,#REF!,#REF!,#REF!,#REF!,$A45,#REF!,#REF!,#REF!,#REF!)</f>
        <v>#NAME?</v>
      </c>
      <c r="M45" s="132">
        <f ca="1">IFERROR((_xll.DBGET(#REF!,#REF!,#REF!,#REF!,#REF!,#REF!,$A45,#REF!,#REF!,#REF!,#REF!))/L45,0)</f>
        <v>0</v>
      </c>
      <c r="N45" s="131" t="e">
        <f ca="1">_xll.DBGET(#REF!,#REF!,#REF!,#REF!,#REF!,#REF!,$A45,#REF!,#REF!,#REF!,#REF!)</f>
        <v>#NAME?</v>
      </c>
      <c r="O45" s="132">
        <f ca="1">IFERROR((_xll.DBGET(#REF!,#REF!,#REF!,#REF!,#REF!,#REF!,$A45,#REF!,#REF!,#REF!,#REF!))/N45,0)</f>
        <v>0</v>
      </c>
      <c r="P45" s="131" t="e">
        <f ca="1">_xll.DBGET(#REF!,#REF!,#REF!,#REF!,#REF!,#REF!,$A45,#REF!,#REF!,#REF!,#REF!)</f>
        <v>#NAME?</v>
      </c>
      <c r="Q45" s="132">
        <f ca="1">IFERROR((_xll.DBGET(#REF!,#REF!,#REF!,#REF!,#REF!,#REF!,$A45,#REF!,#REF!,#REF!,#REF!))/P45,0)</f>
        <v>0</v>
      </c>
      <c r="R45" s="131" t="e">
        <f ca="1">_xll.DBGET(#REF!,#REF!,#REF!,#REF!,#REF!,#REF!,$A45,#REF!,#REF!,#REF!,#REF!)</f>
        <v>#NAME?</v>
      </c>
      <c r="S45" s="132" t="e">
        <f ca="1">_xll.DBGET(#REF!,#REF!,#REF!,#REF!,#REF!,#REF!,$A45,#REF!,#REF!,#REF!,#REF!)</f>
        <v>#NAME?</v>
      </c>
    </row>
    <row r="46" spans="1:19" hidden="1" outlineLevel="1" x14ac:dyDescent="0.35">
      <c r="A46" s="77" t="s">
        <v>59</v>
      </c>
      <c r="B46" s="79" t="e">
        <f ca="1">_xll.DBGET(#REF!,#REF!,#REF!,#REF!,#REF!,#REF!,$A46,#REF!,#REF!,#REF!,#REF!)</f>
        <v>#NAME?</v>
      </c>
      <c r="C46" s="78" t="e">
        <f ca="1">_xll.DBGET(#REF!,#REF!,#REF!,#REF!,#REF!,#REF!,$A46,#REF!,#REF!,#REF!,#REF!)</f>
        <v>#NAME?</v>
      </c>
      <c r="D46" s="79" t="e">
        <f ca="1">_xll.DBGET(#REF!,#REF!,#REF!,#REF!,#REF!,#REF!,$A46,#REF!,#REF!,#REF!,#REF!)</f>
        <v>#NAME?</v>
      </c>
      <c r="E46" s="78" t="e">
        <f ca="1">_xll.DBGET(#REF!,#REF!,#REF!,#REF!,#REF!,#REF!,$A46,#REF!,#REF!,#REF!,#REF!)</f>
        <v>#NAME?</v>
      </c>
      <c r="F46" s="79" t="e">
        <f ca="1">_xll.DBGET(#REF!,#REF!,#REF!,#REF!,#REF!,#REF!,$A46,#REF!,#REF!,#REF!,#REF!)</f>
        <v>#NAME?</v>
      </c>
      <c r="G46" s="78" t="e">
        <f ca="1">_xll.DBGET(#REF!,#REF!,#REF!,#REF!,#REF!,#REF!,$A46,#REF!,#REF!,#REF!,#REF!)</f>
        <v>#NAME?</v>
      </c>
      <c r="H46" s="79" t="e">
        <f ca="1">_xll.DBGET(#REF!,#REF!,#REF!,#REF!,#REF!,#REF!,$A46,#REF!,#REF!,#REF!,#REF!)</f>
        <v>#NAME?</v>
      </c>
      <c r="I46" s="78" t="e">
        <f ca="1">_xll.DBGET(#REF!,#REF!,#REF!,#REF!,#REF!,#REF!,$A46,#REF!,#REF!,#REF!,#REF!)</f>
        <v>#NAME?</v>
      </c>
      <c r="J46" s="79" t="e">
        <f ca="1">_xll.DBGET(#REF!,#REF!,#REF!,#REF!,#REF!,#REF!,$A46,#REF!,#REF!,#REF!,#REF!)</f>
        <v>#NAME?</v>
      </c>
      <c r="K46" s="78" t="e">
        <f ca="1">_xll.DBGET(#REF!,#REF!,#REF!,#REF!,#REF!,#REF!,$A46,#REF!,#REF!,#REF!,#REF!)</f>
        <v>#NAME?</v>
      </c>
      <c r="L46" s="79" t="e">
        <f ca="1">_xll.DBGET(#REF!,#REF!,#REF!,#REF!,#REF!,#REF!,$A46,#REF!,#REF!,#REF!,#REF!)-J46</f>
        <v>#NAME?</v>
      </c>
      <c r="M46" s="78">
        <f ca="1">IFERROR((_xll.DBGET(#REF!,#REF!,#REF!,#REF!,#REF!,#REF!,$A46,#REF!,#REF!,#REF!,#REF!)-(J46*K46))/L46,0)</f>
        <v>0</v>
      </c>
      <c r="N46" s="79" t="e">
        <f ca="1">_xll.DBGET(#REF!,#REF!,#REF!,#REF!,#REF!,#REF!,$A46,#REF!,#REF!,#REF!,#REF!)-J46-L46</f>
        <v>#NAME?</v>
      </c>
      <c r="O46" s="78">
        <f ca="1">IFERROR((_xll.DBGET(#REF!,#REF!,#REF!,#REF!,#REF!,#REF!,$A46,#REF!,#REF!,#REF!,#REF!)-(J46*K46)-(L46*M46))/N46,0)</f>
        <v>0</v>
      </c>
      <c r="P46" s="79" t="e">
        <f ca="1">_xll.DBGET(#REF!,#REF!,#REF!,#REF!,#REF!,#REF!,$A46,#REF!,#REF!,#REF!,#REF!)-J46-L46-N46</f>
        <v>#NAME?</v>
      </c>
      <c r="Q46" s="78">
        <f ca="1">IFERROR((_xll.DBGET(#REF!,#REF!,#REF!,#REF!,#REF!,#REF!,$A46,#REF!,#REF!,#REF!,#REF!)-(J46*K46)-(L46*M46)-(N46*O46))/P46,0)</f>
        <v>0</v>
      </c>
      <c r="R46" s="79" t="e">
        <f ca="1">_xll.DBGET(#REF!,#REF!,#REF!,#REF!,#REF!,#REF!,$A46,#REF!,#REF!,#REF!,#REF!)</f>
        <v>#NAME?</v>
      </c>
      <c r="S46" s="76" t="e">
        <f ca="1">_xll.DBGET(#REF!,#REF!,#REF!,#REF!,#REF!,#REF!,$A46,#REF!,#REF!,#REF!,#REF!)</f>
        <v>#NAME?</v>
      </c>
    </row>
    <row r="47" spans="1:19" collapsed="1" x14ac:dyDescent="0.35">
      <c r="B47" s="80"/>
      <c r="C47" s="81"/>
      <c r="D47" s="80"/>
      <c r="E47" s="81"/>
      <c r="F47" s="80"/>
      <c r="G47" s="81"/>
      <c r="H47" s="80"/>
      <c r="I47" s="81"/>
      <c r="J47" s="80"/>
      <c r="K47" s="81"/>
      <c r="L47" s="80"/>
      <c r="M47" s="81"/>
      <c r="N47" s="80"/>
      <c r="O47" s="81"/>
      <c r="P47" s="80"/>
      <c r="Q47" s="81"/>
      <c r="R47" s="80"/>
      <c r="S47" s="81"/>
    </row>
    <row r="48" spans="1:19" ht="37.5" customHeight="1" x14ac:dyDescent="0.5">
      <c r="A48" s="110"/>
      <c r="B48" s="173" t="e">
        <f>CONCATENATE(#REF!,"
 Forecast")</f>
        <v>#REF!</v>
      </c>
      <c r="C48" s="173"/>
    </row>
    <row r="49" spans="1:3" ht="16" x14ac:dyDescent="0.5">
      <c r="A49" s="111"/>
      <c r="B49" s="112" t="s">
        <v>0</v>
      </c>
      <c r="C49" s="113" t="s">
        <v>61</v>
      </c>
    </row>
    <row r="50" spans="1:3" x14ac:dyDescent="0.35">
      <c r="A50" s="11" t="s">
        <v>7</v>
      </c>
      <c r="B50" s="129" t="e">
        <f ca="1">_xll.DBGET(#REF!,#REF!,#REF!,#REF!,#REF!,#REF!,$A50,#REF!,#REF!,#REF!,#REF!)</f>
        <v>#NAME?</v>
      </c>
      <c r="C50" s="130" t="e">
        <f ca="1">_xll.DBGET(#REF!,#REF!,#REF!,#REF!,#REF!,#REF!,$A50,#REF!,#REF!,#REF!,#REF!)</f>
        <v>#NAME?</v>
      </c>
    </row>
    <row r="51" spans="1:3" x14ac:dyDescent="0.35">
      <c r="A51" s="13" t="s">
        <v>8</v>
      </c>
      <c r="B51" s="124" t="e">
        <f ca="1">_xll.DBGET(#REF!,#REF!,#REF!,#REF!,#REF!,#REF!,$A51,#REF!,#REF!,#REF!,#REF!)</f>
        <v>#NAME?</v>
      </c>
      <c r="C51" s="125" t="e">
        <f ca="1">_xll.DBGET(#REF!,#REF!,#REF!,#REF!,#REF!,#REF!,$A51,#REF!,#REF!,#REF!,#REF!)</f>
        <v>#NAME?</v>
      </c>
    </row>
    <row r="52" spans="1:3" hidden="1" outlineLevel="1" x14ac:dyDescent="0.35">
      <c r="A52" s="77" t="s">
        <v>36</v>
      </c>
      <c r="B52" s="131" t="e">
        <f ca="1">_xll.DBGET(#REF!,#REF!,#REF!,#REF!,#REF!,#REF!,$A52,#REF!,#REF!,#REF!,#REF!)</f>
        <v>#NAME?</v>
      </c>
      <c r="C52" s="132" t="e">
        <f ca="1">_xll.DBGET(#REF!,#REF!,#REF!,#REF!,#REF!,#REF!,$A52,#REF!,#REF!,#REF!,#REF!)</f>
        <v>#NAME?</v>
      </c>
    </row>
    <row r="53" spans="1:3" hidden="1" outlineLevel="1" x14ac:dyDescent="0.35">
      <c r="A53" s="77" t="s">
        <v>37</v>
      </c>
      <c r="B53" s="131" t="e">
        <f ca="1">_xll.DBGET(#REF!,#REF!,#REF!,#REF!,#REF!,#REF!,$A53,#REF!,#REF!,#REF!,#REF!)</f>
        <v>#NAME?</v>
      </c>
      <c r="C53" s="132" t="e">
        <f ca="1">_xll.DBGET(#REF!,#REF!,#REF!,#REF!,#REF!,#REF!,$A53,#REF!,#REF!,#REF!,#REF!)</f>
        <v>#NAME?</v>
      </c>
    </row>
    <row r="54" spans="1:3" hidden="1" outlineLevel="1" x14ac:dyDescent="0.35">
      <c r="A54" s="77" t="s">
        <v>38</v>
      </c>
      <c r="B54" s="131" t="e">
        <f ca="1">_xll.DBGET(#REF!,#REF!,#REF!,#REF!,#REF!,#REF!,$A54,#REF!,#REF!,#REF!,#REF!)</f>
        <v>#NAME?</v>
      </c>
      <c r="C54" s="132" t="e">
        <f ca="1">_xll.DBGET(#REF!,#REF!,#REF!,#REF!,#REF!,#REF!,$A54,#REF!,#REF!,#REF!,#REF!)</f>
        <v>#NAME?</v>
      </c>
    </row>
    <row r="55" spans="1:3" hidden="1" outlineLevel="1" x14ac:dyDescent="0.35">
      <c r="A55" s="77" t="s">
        <v>39</v>
      </c>
      <c r="B55" s="131" t="e">
        <f ca="1">_xll.DBGET(#REF!,#REF!,#REF!,#REF!,#REF!,#REF!,$A55,#REF!,#REF!,#REF!,#REF!)</f>
        <v>#NAME?</v>
      </c>
      <c r="C55" s="132" t="e">
        <f ca="1">_xll.DBGET(#REF!,#REF!,#REF!,#REF!,#REF!,#REF!,$A55,#REF!,#REF!,#REF!,#REF!)</f>
        <v>#NAME?</v>
      </c>
    </row>
    <row r="56" spans="1:3" collapsed="1" x14ac:dyDescent="0.35">
      <c r="A56" s="77" t="s">
        <v>40</v>
      </c>
      <c r="B56" s="131" t="e">
        <f ca="1">_xll.DBGET(#REF!,#REF!,#REF!,#REF!,#REF!,#REF!,$A56,#REF!,#REF!,#REF!,#REF!)</f>
        <v>#NAME?</v>
      </c>
      <c r="C56" s="132" t="e">
        <f ca="1">_xll.DBGET(#REF!,#REF!,#REF!,#REF!,#REF!,#REF!,$A56,#REF!,#REF!,#REF!,#REF!)</f>
        <v>#NAME?</v>
      </c>
    </row>
    <row r="57" spans="1:3" hidden="1" outlineLevel="1" x14ac:dyDescent="0.35">
      <c r="A57" s="77" t="s">
        <v>41</v>
      </c>
      <c r="B57" s="131" t="e">
        <f ca="1">_xll.DBGET(#REF!,#REF!,#REF!,#REF!,#REF!,#REF!,$A57,#REF!,#REF!,#REF!,#REF!)</f>
        <v>#NAME?</v>
      </c>
      <c r="C57" s="132" t="e">
        <f ca="1">_xll.DBGET(#REF!,#REF!,#REF!,#REF!,#REF!,#REF!,$A57,#REF!,#REF!,#REF!,#REF!)</f>
        <v>#NAME?</v>
      </c>
    </row>
    <row r="58" spans="1:3" collapsed="1" x14ac:dyDescent="0.35">
      <c r="A58" s="77" t="s">
        <v>20</v>
      </c>
      <c r="B58" s="131" t="e">
        <f ca="1">_xll.DBGET(#REF!,#REF!,#REF!,#REF!,#REF!,#REF!,$A58,#REF!,#REF!,#REF!,#REF!)</f>
        <v>#NAME?</v>
      </c>
      <c r="C58" s="132" t="e">
        <f ca="1">_xll.DBGET(#REF!,#REF!,#REF!,#REF!,#REF!,#REF!,$A58,#REF!,#REF!,#REF!,#REF!)</f>
        <v>#NAME?</v>
      </c>
    </row>
    <row r="59" spans="1:3" x14ac:dyDescent="0.35">
      <c r="A59" s="77" t="s">
        <v>21</v>
      </c>
      <c r="B59" s="131" t="e">
        <f ca="1">_xll.DBGET(#REF!,#REF!,#REF!,#REF!,#REF!,#REF!,$A59,#REF!,#REF!,#REF!,#REF!)</f>
        <v>#NAME?</v>
      </c>
      <c r="C59" s="132" t="e">
        <f ca="1">_xll.DBGET(#REF!,#REF!,#REF!,#REF!,#REF!,#REF!,$A59,#REF!,#REF!,#REF!,#REF!)</f>
        <v>#NAME?</v>
      </c>
    </row>
    <row r="60" spans="1:3" x14ac:dyDescent="0.35">
      <c r="A60" s="77" t="s">
        <v>22</v>
      </c>
      <c r="B60" s="131" t="e">
        <f ca="1">_xll.DBGET(#REF!,#REF!,#REF!,#REF!,#REF!,#REF!,$A60,#REF!,#REF!,#REF!,#REF!)</f>
        <v>#NAME?</v>
      </c>
      <c r="C60" s="132" t="e">
        <f ca="1">_xll.DBGET(#REF!,#REF!,#REF!,#REF!,#REF!,#REF!,$A60,#REF!,#REF!,#REF!,#REF!)</f>
        <v>#NAME?</v>
      </c>
    </row>
    <row r="61" spans="1:3" x14ac:dyDescent="0.35">
      <c r="A61" s="77" t="s">
        <v>23</v>
      </c>
      <c r="B61" s="131" t="e">
        <f ca="1">_xll.DBGET(#REF!,#REF!,#REF!,#REF!,#REF!,#REF!,$A61,#REF!,#REF!,#REF!,#REF!)</f>
        <v>#NAME?</v>
      </c>
      <c r="C61" s="132" t="e">
        <f ca="1">_xll.DBGET(#REF!,#REF!,#REF!,#REF!,#REF!,#REF!,$A61,#REF!,#REF!,#REF!,#REF!)</f>
        <v>#NAME?</v>
      </c>
    </row>
    <row r="62" spans="1:3" x14ac:dyDescent="0.35">
      <c r="A62" s="77" t="s">
        <v>24</v>
      </c>
      <c r="B62" s="131" t="e">
        <f ca="1">_xll.DBGET(#REF!,#REF!,#REF!,#REF!,#REF!,#REF!,$A62,#REF!,#REF!,#REF!,#REF!)</f>
        <v>#NAME?</v>
      </c>
      <c r="C62" s="132" t="e">
        <f ca="1">_xll.DBGET(#REF!,#REF!,#REF!,#REF!,#REF!,#REF!,$A62,#REF!,#REF!,#REF!,#REF!)</f>
        <v>#NAME?</v>
      </c>
    </row>
    <row r="63" spans="1:3" x14ac:dyDescent="0.35">
      <c r="A63" s="13" t="s">
        <v>9</v>
      </c>
      <c r="B63" s="124" t="e">
        <f ca="1">_xll.DBGET(#REF!,#REF!,#REF!,#REF!,#REF!,#REF!,$A63,#REF!,#REF!,#REF!,#REF!)</f>
        <v>#NAME?</v>
      </c>
      <c r="C63" s="125" t="e">
        <f ca="1">_xll.DBGET(#REF!,#REF!,#REF!,#REF!,#REF!,#REF!,$A63,#REF!,#REF!,#REF!,#REF!)</f>
        <v>#NAME?</v>
      </c>
    </row>
    <row r="64" spans="1:3" x14ac:dyDescent="0.35">
      <c r="A64" s="77" t="s">
        <v>42</v>
      </c>
      <c r="B64" s="131" t="e">
        <f ca="1">_xll.DBGET(#REF!,#REF!,#REF!,#REF!,#REF!,#REF!,$A64,#REF!,#REF!,#REF!,#REF!)</f>
        <v>#NAME?</v>
      </c>
      <c r="C64" s="132" t="e">
        <f ca="1">_xll.DBGET(#REF!,#REF!,#REF!,#REF!,#REF!,#REF!,$A64,#REF!,#REF!,#REF!,#REF!)</f>
        <v>#NAME?</v>
      </c>
    </row>
    <row r="65" spans="1:3" hidden="1" outlineLevel="1" x14ac:dyDescent="0.35">
      <c r="A65" s="77" t="s">
        <v>43</v>
      </c>
      <c r="B65" s="131" t="e">
        <f ca="1">_xll.DBGET(#REF!,#REF!,#REF!,#REF!,#REF!,#REF!,$A65,#REF!,#REF!,#REF!,#REF!)</f>
        <v>#NAME?</v>
      </c>
      <c r="C65" s="132" t="e">
        <f ca="1">_xll.DBGET(#REF!,#REF!,#REF!,#REF!,#REF!,#REF!,$A65,#REF!,#REF!,#REF!,#REF!)</f>
        <v>#NAME?</v>
      </c>
    </row>
    <row r="66" spans="1:3" hidden="1" outlineLevel="1" x14ac:dyDescent="0.35">
      <c r="A66" s="77" t="s">
        <v>44</v>
      </c>
      <c r="B66" s="131" t="e">
        <f ca="1">_xll.DBGET(#REF!,#REF!,#REF!,#REF!,#REF!,#REF!,$A66,#REF!,#REF!,#REF!,#REF!)</f>
        <v>#NAME?</v>
      </c>
      <c r="C66" s="132" t="e">
        <f ca="1">_xll.DBGET(#REF!,#REF!,#REF!,#REF!,#REF!,#REF!,$A66,#REF!,#REF!,#REF!,#REF!)</f>
        <v>#NAME?</v>
      </c>
    </row>
    <row r="67" spans="1:3" hidden="1" outlineLevel="1" x14ac:dyDescent="0.35">
      <c r="A67" s="77" t="s">
        <v>45</v>
      </c>
      <c r="B67" s="131" t="e">
        <f ca="1">_xll.DBGET(#REF!,#REF!,#REF!,#REF!,#REF!,#REF!,$A67,#REF!,#REF!,#REF!,#REF!)</f>
        <v>#NAME?</v>
      </c>
      <c r="C67" s="132" t="e">
        <f ca="1">_xll.DBGET(#REF!,#REF!,#REF!,#REF!,#REF!,#REF!,$A67,#REF!,#REF!,#REF!,#REF!)</f>
        <v>#NAME?</v>
      </c>
    </row>
    <row r="68" spans="1:3" hidden="1" outlineLevel="1" x14ac:dyDescent="0.35">
      <c r="A68" s="77" t="s">
        <v>46</v>
      </c>
      <c r="B68" s="131" t="e">
        <f ca="1">_xll.DBGET(#REF!,#REF!,#REF!,#REF!,#REF!,#REF!,$A68,#REF!,#REF!,#REF!,#REF!)</f>
        <v>#NAME?</v>
      </c>
      <c r="C68" s="132" t="e">
        <f ca="1">_xll.DBGET(#REF!,#REF!,#REF!,#REF!,#REF!,#REF!,$A68,#REF!,#REF!,#REF!,#REF!)</f>
        <v>#NAME?</v>
      </c>
    </row>
    <row r="69" spans="1:3" hidden="1" outlineLevel="1" x14ac:dyDescent="0.35">
      <c r="A69" s="77" t="s">
        <v>47</v>
      </c>
      <c r="B69" s="131" t="e">
        <f ca="1">_xll.DBGET(#REF!,#REF!,#REF!,#REF!,#REF!,#REF!,$A69,#REF!,#REF!,#REF!,#REF!)</f>
        <v>#NAME?</v>
      </c>
      <c r="C69" s="132" t="e">
        <f ca="1">_xll.DBGET(#REF!,#REF!,#REF!,#REF!,#REF!,#REF!,$A69,#REF!,#REF!,#REF!,#REF!)</f>
        <v>#NAME?</v>
      </c>
    </row>
    <row r="70" spans="1:3" hidden="1" outlineLevel="1" x14ac:dyDescent="0.35">
      <c r="A70" s="77" t="s">
        <v>48</v>
      </c>
      <c r="B70" s="131" t="e">
        <f ca="1">_xll.DBGET(#REF!,#REF!,#REF!,#REF!,#REF!,#REF!,$A70,#REF!,#REF!,#REF!,#REF!)</f>
        <v>#NAME?</v>
      </c>
      <c r="C70" s="132" t="e">
        <f ca="1">_xll.DBGET(#REF!,#REF!,#REF!,#REF!,#REF!,#REF!,$A70,#REF!,#REF!,#REF!,#REF!)</f>
        <v>#NAME?</v>
      </c>
    </row>
    <row r="71" spans="1:3" hidden="1" outlineLevel="1" x14ac:dyDescent="0.35">
      <c r="A71" s="77" t="s">
        <v>49</v>
      </c>
      <c r="B71" s="131" t="e">
        <f ca="1">_xll.DBGET(#REF!,#REF!,#REF!,#REF!,#REF!,#REF!,$A71,#REF!,#REF!,#REF!,#REF!)</f>
        <v>#NAME?</v>
      </c>
      <c r="C71" s="132" t="e">
        <f ca="1">_xll.DBGET(#REF!,#REF!,#REF!,#REF!,#REF!,#REF!,$A71,#REF!,#REF!,#REF!,#REF!)</f>
        <v>#NAME?</v>
      </c>
    </row>
    <row r="72" spans="1:3" hidden="1" outlineLevel="1" x14ac:dyDescent="0.35">
      <c r="A72" s="77" t="s">
        <v>50</v>
      </c>
      <c r="B72" s="131" t="e">
        <f ca="1">_xll.DBGET(#REF!,#REF!,#REF!,#REF!,#REF!,#REF!,$A72,#REF!,#REF!,#REF!,#REF!)</f>
        <v>#NAME?</v>
      </c>
      <c r="C72" s="132" t="e">
        <f ca="1">_xll.DBGET(#REF!,#REF!,#REF!,#REF!,#REF!,#REF!,$A72,#REF!,#REF!,#REF!,#REF!)</f>
        <v>#NAME?</v>
      </c>
    </row>
    <row r="73" spans="1:3" hidden="1" outlineLevel="1" x14ac:dyDescent="0.35">
      <c r="A73" s="77" t="s">
        <v>51</v>
      </c>
      <c r="B73" s="131" t="e">
        <f ca="1">_xll.DBGET(#REF!,#REF!,#REF!,#REF!,#REF!,#REF!,$A73,#REF!,#REF!,#REF!,#REF!)</f>
        <v>#NAME?</v>
      </c>
      <c r="C73" s="132" t="e">
        <f ca="1">_xll.DBGET(#REF!,#REF!,#REF!,#REF!,#REF!,#REF!,$A73,#REF!,#REF!,#REF!,#REF!)</f>
        <v>#NAME?</v>
      </c>
    </row>
    <row r="74" spans="1:3" hidden="1" outlineLevel="1" x14ac:dyDescent="0.35">
      <c r="A74" s="77" t="s">
        <v>52</v>
      </c>
      <c r="B74" s="131" t="e">
        <f ca="1">_xll.DBGET(#REF!,#REF!,#REF!,#REF!,#REF!,#REF!,$A74,#REF!,#REF!,#REF!,#REF!)</f>
        <v>#NAME?</v>
      </c>
      <c r="C74" s="132" t="e">
        <f ca="1">_xll.DBGET(#REF!,#REF!,#REF!,#REF!,#REF!,#REF!,$A74,#REF!,#REF!,#REF!,#REF!)</f>
        <v>#NAME?</v>
      </c>
    </row>
    <row r="75" spans="1:3" hidden="1" outlineLevel="1" x14ac:dyDescent="0.35">
      <c r="A75" s="77" t="s">
        <v>53</v>
      </c>
      <c r="B75" s="131" t="e">
        <f ca="1">_xll.DBGET(#REF!,#REF!,#REF!,#REF!,#REF!,#REF!,$A75,#REF!,#REF!,#REF!,#REF!)</f>
        <v>#NAME?</v>
      </c>
      <c r="C75" s="132" t="e">
        <f ca="1">_xll.DBGET(#REF!,#REF!,#REF!,#REF!,#REF!,#REF!,$A75,#REF!,#REF!,#REF!,#REF!)</f>
        <v>#NAME?</v>
      </c>
    </row>
    <row r="76" spans="1:3" hidden="1" outlineLevel="1" x14ac:dyDescent="0.35">
      <c r="A76" s="77" t="s">
        <v>54</v>
      </c>
      <c r="B76" s="131" t="e">
        <f ca="1">_xll.DBGET(#REF!,#REF!,#REF!,#REF!,#REF!,#REF!,$A76,#REF!,#REF!,#REF!,#REF!)</f>
        <v>#NAME?</v>
      </c>
      <c r="C76" s="132" t="e">
        <f ca="1">_xll.DBGET(#REF!,#REF!,#REF!,#REF!,#REF!,#REF!,$A76,#REF!,#REF!,#REF!,#REF!)</f>
        <v>#NAME?</v>
      </c>
    </row>
    <row r="77" spans="1:3" hidden="1" outlineLevel="1" x14ac:dyDescent="0.35">
      <c r="A77" s="77" t="s">
        <v>55</v>
      </c>
      <c r="B77" s="131" t="e">
        <f ca="1">_xll.DBGET(#REF!,#REF!,#REF!,#REF!,#REF!,#REF!,$A77,#REF!,#REF!,#REF!,#REF!)</f>
        <v>#NAME?</v>
      </c>
      <c r="C77" s="132" t="e">
        <f ca="1">_xll.DBGET(#REF!,#REF!,#REF!,#REF!,#REF!,#REF!,$A77,#REF!,#REF!,#REF!,#REF!)</f>
        <v>#NAME?</v>
      </c>
    </row>
    <row r="78" spans="1:3" hidden="1" outlineLevel="1" x14ac:dyDescent="0.35">
      <c r="A78" s="77" t="s">
        <v>56</v>
      </c>
      <c r="B78" s="131" t="e">
        <f ca="1">_xll.DBGET(#REF!,#REF!,#REF!,#REF!,#REF!,#REF!,$A78,#REF!,#REF!,#REF!,#REF!)</f>
        <v>#NAME?</v>
      </c>
      <c r="C78" s="132" t="e">
        <f ca="1">_xll.DBGET(#REF!,#REF!,#REF!,#REF!,#REF!,#REF!,$A78,#REF!,#REF!,#REF!,#REF!)</f>
        <v>#NAME?</v>
      </c>
    </row>
    <row r="79" spans="1:3" collapsed="1" x14ac:dyDescent="0.35">
      <c r="A79" s="77" t="s">
        <v>25</v>
      </c>
      <c r="B79" s="131" t="e">
        <f ca="1">_xll.DBGET(#REF!,#REF!,#REF!,#REF!,#REF!,#REF!,$A79,#REF!,#REF!,#REF!,#REF!)</f>
        <v>#NAME?</v>
      </c>
      <c r="C79" s="132" t="e">
        <f ca="1">_xll.DBGET(#REF!,#REF!,#REF!,#REF!,#REF!,#REF!,$A79,#REF!,#REF!,#REF!,#REF!)</f>
        <v>#NAME?</v>
      </c>
    </row>
    <row r="80" spans="1:3" x14ac:dyDescent="0.35">
      <c r="A80" s="77" t="s">
        <v>26</v>
      </c>
      <c r="B80" s="131" t="e">
        <f ca="1">_xll.DBGET(#REF!,#REF!,#REF!,#REF!,#REF!,#REF!,$A80,#REF!,#REF!,#REF!,#REF!)</f>
        <v>#NAME?</v>
      </c>
      <c r="C80" s="132" t="e">
        <f ca="1">_xll.DBGET(#REF!,#REF!,#REF!,#REF!,#REF!,#REF!,$A80,#REF!,#REF!,#REF!,#REF!)</f>
        <v>#NAME?</v>
      </c>
    </row>
    <row r="81" spans="1:3" x14ac:dyDescent="0.35">
      <c r="A81" s="77" t="s">
        <v>27</v>
      </c>
      <c r="B81" s="131" t="e">
        <f ca="1">_xll.DBGET(#REF!,#REF!,#REF!,#REF!,#REF!,#REF!,$A81,#REF!,#REF!,#REF!,#REF!)</f>
        <v>#NAME?</v>
      </c>
      <c r="C81" s="132" t="e">
        <f ca="1">_xll.DBGET(#REF!,#REF!,#REF!,#REF!,#REF!,#REF!,$A81,#REF!,#REF!,#REF!,#REF!)</f>
        <v>#NAME?</v>
      </c>
    </row>
    <row r="82" spans="1:3" x14ac:dyDescent="0.35">
      <c r="A82" s="77" t="s">
        <v>28</v>
      </c>
      <c r="B82" s="131" t="e">
        <f ca="1">_xll.DBGET(#REF!,#REF!,#REF!,#REF!,#REF!,#REF!,$A82,#REF!,#REF!,#REF!,#REF!)</f>
        <v>#NAME?</v>
      </c>
      <c r="C82" s="132" t="e">
        <f ca="1">_xll.DBGET(#REF!,#REF!,#REF!,#REF!,#REF!,#REF!,$A82,#REF!,#REF!,#REF!,#REF!)</f>
        <v>#NAME?</v>
      </c>
    </row>
    <row r="83" spans="1:3" x14ac:dyDescent="0.35">
      <c r="A83" s="77" t="s">
        <v>29</v>
      </c>
      <c r="B83" s="131" t="e">
        <f ca="1">_xll.DBGET(#REF!,#REF!,#REF!,#REF!,#REF!,#REF!,$A83,#REF!,#REF!,#REF!,#REF!)</f>
        <v>#NAME?</v>
      </c>
      <c r="C83" s="132" t="e">
        <f ca="1">_xll.DBGET(#REF!,#REF!,#REF!,#REF!,#REF!,#REF!,$A83,#REF!,#REF!,#REF!,#REF!)</f>
        <v>#NAME?</v>
      </c>
    </row>
    <row r="84" spans="1:3" x14ac:dyDescent="0.35">
      <c r="A84" s="77" t="s">
        <v>30</v>
      </c>
      <c r="B84" s="131" t="e">
        <f ca="1">_xll.DBGET(#REF!,#REF!,#REF!,#REF!,#REF!,#REF!,$A84,#REF!,#REF!,#REF!,#REF!)</f>
        <v>#NAME?</v>
      </c>
      <c r="C84" s="132" t="e">
        <f ca="1">_xll.DBGET(#REF!,#REF!,#REF!,#REF!,#REF!,#REF!,$A84,#REF!,#REF!,#REF!,#REF!)</f>
        <v>#NAME?</v>
      </c>
    </row>
    <row r="85" spans="1:3" hidden="1" outlineLevel="1" x14ac:dyDescent="0.35">
      <c r="A85" s="77" t="s">
        <v>57</v>
      </c>
      <c r="B85" s="131" t="e">
        <f ca="1">_xll.DBGET(#REF!,#REF!,#REF!,#REF!,#REF!,#REF!,$A85,#REF!,#REF!,#REF!,#REF!)</f>
        <v>#NAME?</v>
      </c>
      <c r="C85" s="132" t="e">
        <f ca="1">_xll.DBGET(#REF!,#REF!,#REF!,#REF!,#REF!,#REF!,$A85,#REF!,#REF!,#REF!,#REF!)</f>
        <v>#NAME?</v>
      </c>
    </row>
    <row r="86" spans="1:3" collapsed="1" x14ac:dyDescent="0.35">
      <c r="A86" s="77" t="s">
        <v>31</v>
      </c>
      <c r="B86" s="131" t="e">
        <f ca="1">_xll.DBGET(#REF!,#REF!,#REF!,#REF!,#REF!,#REF!,$A86,#REF!,#REF!,#REF!,#REF!)</f>
        <v>#NAME?</v>
      </c>
      <c r="C86" s="132" t="e">
        <f ca="1">_xll.DBGET(#REF!,#REF!,#REF!,#REF!,#REF!,#REF!,$A86,#REF!,#REF!,#REF!,#REF!)</f>
        <v>#NAME?</v>
      </c>
    </row>
    <row r="87" spans="1:3" x14ac:dyDescent="0.35">
      <c r="A87" s="77" t="s">
        <v>32</v>
      </c>
      <c r="B87" s="131" t="e">
        <f ca="1">_xll.DBGET(#REF!,#REF!,#REF!,#REF!,#REF!,#REF!,$A87,#REF!,#REF!,#REF!,#REF!)</f>
        <v>#NAME?</v>
      </c>
      <c r="C87" s="132" t="e">
        <f ca="1">_xll.DBGET(#REF!,#REF!,#REF!,#REF!,#REF!,#REF!,$A87,#REF!,#REF!,#REF!,#REF!)</f>
        <v>#NAME?</v>
      </c>
    </row>
    <row r="88" spans="1:3" x14ac:dyDescent="0.35">
      <c r="A88" s="77" t="s">
        <v>33</v>
      </c>
      <c r="B88" s="131" t="e">
        <f ca="1">_xll.DBGET(#REF!,#REF!,#REF!,#REF!,#REF!,#REF!,$A88,#REF!,#REF!,#REF!,#REF!)</f>
        <v>#NAME?</v>
      </c>
      <c r="C88" s="132" t="e">
        <f ca="1">_xll.DBGET(#REF!,#REF!,#REF!,#REF!,#REF!,#REF!,$A88,#REF!,#REF!,#REF!,#REF!)</f>
        <v>#NAME?</v>
      </c>
    </row>
    <row r="89" spans="1:3" x14ac:dyDescent="0.35">
      <c r="A89" s="77" t="s">
        <v>34</v>
      </c>
      <c r="B89" s="131" t="e">
        <f ca="1">_xll.DBGET(#REF!,#REF!,#REF!,#REF!,#REF!,#REF!,$A89,#REF!,#REF!,#REF!,#REF!)</f>
        <v>#NAME?</v>
      </c>
      <c r="C89" s="132" t="e">
        <f ca="1">_xll.DBGET(#REF!,#REF!,#REF!,#REF!,#REF!,#REF!,$A89,#REF!,#REF!,#REF!,#REF!)</f>
        <v>#NAME?</v>
      </c>
    </row>
    <row r="90" spans="1:3" hidden="1" outlineLevel="1" x14ac:dyDescent="0.35">
      <c r="A90" s="77" t="s">
        <v>58</v>
      </c>
      <c r="B90" s="131" t="e">
        <f ca="1">_xll.DBGET(#REF!,#REF!,#REF!,#REF!,#REF!,#REF!,$A90,#REF!,#REF!,#REF!,#REF!)</f>
        <v>#NAME?</v>
      </c>
      <c r="C90" s="132" t="e">
        <f ca="1">_xll.DBGET(#REF!,#REF!,#REF!,#REF!,#REF!,#REF!,$A90,#REF!,#REF!,#REF!,#REF!)</f>
        <v>#NAME?</v>
      </c>
    </row>
    <row r="91" spans="1:3" collapsed="1" x14ac:dyDescent="0.35">
      <c r="A91" s="77" t="s">
        <v>35</v>
      </c>
      <c r="B91" s="131" t="e">
        <f ca="1">_xll.DBGET(#REF!,#REF!,#REF!,#REF!,#REF!,#REF!,$A91,#REF!,#REF!,#REF!,#REF!)</f>
        <v>#NAME?</v>
      </c>
      <c r="C91" s="132" t="e">
        <f ca="1">_xll.DBGET(#REF!,#REF!,#REF!,#REF!,#REF!,#REF!,$A91,#REF!,#REF!,#REF!,#REF!)</f>
        <v>#NAME?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24"/>
  <sheetViews>
    <sheetView zoomScaleNormal="100" workbookViewId="0">
      <selection sqref="A1:N1"/>
    </sheetView>
  </sheetViews>
  <sheetFormatPr defaultColWidth="9.08984375" defaultRowHeight="14.5" x14ac:dyDescent="0.35"/>
  <cols>
    <col min="1" max="1" width="10.36328125" style="22" customWidth="1"/>
    <col min="2" max="14" width="13.54296875" style="22" customWidth="1"/>
    <col min="15" max="15" width="10.36328125" style="22" customWidth="1"/>
    <col min="16" max="28" width="13.54296875" style="22" customWidth="1"/>
    <col min="29" max="29" width="10.36328125" style="22" customWidth="1"/>
    <col min="30" max="42" width="13.54296875" style="22" customWidth="1"/>
    <col min="43" max="16384" width="9.08984375" style="22"/>
  </cols>
  <sheetData>
    <row r="1" spans="1:42" ht="26.5" x14ac:dyDescent="0.85">
      <c r="A1" s="168" t="s">
        <v>107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 t="str">
        <f>A1</f>
        <v>Two Year Rail Billings Forecast, by Grade - Nutrien</v>
      </c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 t="str">
        <f>A1</f>
        <v>Two Year Rail Billings Forecast, by Grade - Nutrien</v>
      </c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</row>
    <row r="2" spans="1:42" s="8" customFormat="1" ht="21.75" customHeight="1" x14ac:dyDescent="0.5">
      <c r="A2" s="115"/>
      <c r="B2" s="177" t="s">
        <v>106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15"/>
      <c r="P2" s="177" t="s">
        <v>128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15"/>
      <c r="AD2" s="177" t="s">
        <v>135</v>
      </c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</row>
    <row r="3" spans="1:42" ht="34.5" customHeight="1" x14ac:dyDescent="0.35">
      <c r="A3" s="111"/>
      <c r="B3" s="116">
        <v>44197</v>
      </c>
      <c r="C3" s="116">
        <v>44228</v>
      </c>
      <c r="D3" s="116">
        <v>44256</v>
      </c>
      <c r="E3" s="116">
        <v>44287</v>
      </c>
      <c r="F3" s="116">
        <v>44317</v>
      </c>
      <c r="G3" s="116">
        <v>44348</v>
      </c>
      <c r="H3" s="116">
        <v>44378</v>
      </c>
      <c r="I3" s="116">
        <v>44409</v>
      </c>
      <c r="J3" s="116">
        <v>44440</v>
      </c>
      <c r="K3" s="116">
        <v>44470</v>
      </c>
      <c r="L3" s="116">
        <v>44501</v>
      </c>
      <c r="M3" s="116">
        <v>44531</v>
      </c>
      <c r="N3" s="176" t="s">
        <v>67</v>
      </c>
      <c r="O3" s="111"/>
      <c r="P3" s="116">
        <v>44562</v>
      </c>
      <c r="Q3" s="116">
        <v>44593</v>
      </c>
      <c r="R3" s="116">
        <v>44621</v>
      </c>
      <c r="S3" s="116">
        <v>44652</v>
      </c>
      <c r="T3" s="116">
        <v>44682</v>
      </c>
      <c r="U3" s="116">
        <v>44713</v>
      </c>
      <c r="V3" s="116">
        <v>44743</v>
      </c>
      <c r="W3" s="116">
        <v>44774</v>
      </c>
      <c r="X3" s="116">
        <v>44805</v>
      </c>
      <c r="Y3" s="116">
        <v>44835</v>
      </c>
      <c r="Z3" s="116">
        <v>44866</v>
      </c>
      <c r="AA3" s="116">
        <v>44896</v>
      </c>
      <c r="AB3" s="176" t="s">
        <v>129</v>
      </c>
      <c r="AC3" s="111"/>
      <c r="AD3" s="116">
        <v>44927</v>
      </c>
      <c r="AE3" s="163">
        <v>44958</v>
      </c>
      <c r="AF3" s="163">
        <v>44986</v>
      </c>
      <c r="AG3" s="163">
        <v>45017</v>
      </c>
      <c r="AH3" s="163">
        <v>45047</v>
      </c>
      <c r="AI3" s="163">
        <v>45078</v>
      </c>
      <c r="AJ3" s="163">
        <v>45108</v>
      </c>
      <c r="AK3" s="163">
        <v>45139</v>
      </c>
      <c r="AL3" s="163">
        <v>45170</v>
      </c>
      <c r="AM3" s="163">
        <v>45200</v>
      </c>
      <c r="AN3" s="163">
        <v>45231</v>
      </c>
      <c r="AO3" s="163">
        <v>45261</v>
      </c>
      <c r="AP3" s="176" t="s">
        <v>133</v>
      </c>
    </row>
    <row r="4" spans="1:42" ht="16" x14ac:dyDescent="0.5">
      <c r="A4" s="111"/>
      <c r="B4" s="114" t="s">
        <v>101</v>
      </c>
      <c r="C4" s="114" t="s">
        <v>101</v>
      </c>
      <c r="D4" s="114" t="s">
        <v>101</v>
      </c>
      <c r="E4" s="114" t="s">
        <v>101</v>
      </c>
      <c r="F4" s="114" t="s">
        <v>101</v>
      </c>
      <c r="G4" s="114" t="s">
        <v>101</v>
      </c>
      <c r="H4" s="114" t="s">
        <v>101</v>
      </c>
      <c r="I4" s="114" t="s">
        <v>101</v>
      </c>
      <c r="J4" s="114" t="s">
        <v>101</v>
      </c>
      <c r="K4" s="114" t="s">
        <v>101</v>
      </c>
      <c r="L4" s="114" t="s">
        <v>101</v>
      </c>
      <c r="M4" s="114" t="s">
        <v>101</v>
      </c>
      <c r="N4" s="176"/>
      <c r="O4" s="111"/>
      <c r="P4" s="114" t="s">
        <v>101</v>
      </c>
      <c r="Q4" s="114" t="s">
        <v>101</v>
      </c>
      <c r="R4" s="114" t="s">
        <v>101</v>
      </c>
      <c r="S4" s="114" t="s">
        <v>101</v>
      </c>
      <c r="T4" s="114" t="s">
        <v>101</v>
      </c>
      <c r="U4" s="114" t="s">
        <v>101</v>
      </c>
      <c r="V4" s="114" t="s">
        <v>101</v>
      </c>
      <c r="W4" s="114" t="s">
        <v>101</v>
      </c>
      <c r="X4" s="114" t="s">
        <v>101</v>
      </c>
      <c r="Y4" s="114" t="s">
        <v>101</v>
      </c>
      <c r="Z4" s="114" t="s">
        <v>101</v>
      </c>
      <c r="AA4" s="114" t="s">
        <v>101</v>
      </c>
      <c r="AB4" s="176"/>
      <c r="AC4" s="111"/>
      <c r="AD4" s="114" t="s">
        <v>101</v>
      </c>
      <c r="AE4" s="164" t="s">
        <v>101</v>
      </c>
      <c r="AF4" s="164" t="s">
        <v>101</v>
      </c>
      <c r="AG4" s="164" t="s">
        <v>101</v>
      </c>
      <c r="AH4" s="164" t="s">
        <v>101</v>
      </c>
      <c r="AI4" s="164" t="s">
        <v>101</v>
      </c>
      <c r="AJ4" s="164" t="s">
        <v>101</v>
      </c>
      <c r="AK4" s="164" t="s">
        <v>101</v>
      </c>
      <c r="AL4" s="164" t="s">
        <v>101</v>
      </c>
      <c r="AM4" s="164" t="s">
        <v>101</v>
      </c>
      <c r="AN4" s="164" t="s">
        <v>101</v>
      </c>
      <c r="AO4" s="164" t="s">
        <v>101</v>
      </c>
      <c r="AP4" s="176"/>
    </row>
    <row r="5" spans="1:42" x14ac:dyDescent="0.35">
      <c r="A5" s="11" t="s">
        <v>7</v>
      </c>
      <c r="B5" s="12">
        <f t="shared" ref="B5:M5" si="0">SUM(B6,B13)</f>
        <v>561120.49300000002</v>
      </c>
      <c r="C5" s="12">
        <f t="shared" si="0"/>
        <v>700963</v>
      </c>
      <c r="D5" s="12">
        <f t="shared" si="0"/>
        <v>707319</v>
      </c>
      <c r="E5" s="12">
        <f t="shared" si="0"/>
        <v>743580.5</v>
      </c>
      <c r="F5" s="12">
        <f t="shared" si="0"/>
        <v>756895.5</v>
      </c>
      <c r="G5" s="12">
        <f t="shared" si="0"/>
        <v>735264</v>
      </c>
      <c r="H5" s="12">
        <f t="shared" si="0"/>
        <v>799366.5</v>
      </c>
      <c r="I5" s="12">
        <f t="shared" si="0"/>
        <v>729158</v>
      </c>
      <c r="J5" s="12">
        <f t="shared" si="0"/>
        <v>680202</v>
      </c>
      <c r="K5" s="12">
        <f t="shared" si="0"/>
        <v>650844</v>
      </c>
      <c r="L5" s="12">
        <f t="shared" si="0"/>
        <v>694669</v>
      </c>
      <c r="M5" s="12">
        <f t="shared" si="0"/>
        <v>538618.5</v>
      </c>
      <c r="N5" s="25">
        <f>SUM(B5:M5)</f>
        <v>8298000.4929999998</v>
      </c>
      <c r="O5" s="11" t="s">
        <v>7</v>
      </c>
      <c r="P5" s="12">
        <f t="shared" ref="P5:AA5" si="1">SUM(P6,P13)</f>
        <v>509058.44990727573</v>
      </c>
      <c r="Q5" s="12">
        <f t="shared" si="1"/>
        <v>631642.83984863781</v>
      </c>
      <c r="R5" s="12">
        <f t="shared" si="1"/>
        <v>778250.71221548389</v>
      </c>
      <c r="S5" s="12">
        <f t="shared" si="1"/>
        <v>747904.87398730195</v>
      </c>
      <c r="T5" s="12">
        <f t="shared" si="1"/>
        <v>774472.83992592129</v>
      </c>
      <c r="U5" s="12">
        <f t="shared" si="1"/>
        <v>741183.85548571707</v>
      </c>
      <c r="V5" s="12">
        <f t="shared" si="1"/>
        <v>871499.9803311876</v>
      </c>
      <c r="W5" s="12">
        <f t="shared" si="1"/>
        <v>747979.47080956097</v>
      </c>
      <c r="X5" s="12">
        <f t="shared" si="1"/>
        <v>718576.52032695699</v>
      </c>
      <c r="Y5" s="12">
        <f t="shared" si="1"/>
        <v>679379.87391710631</v>
      </c>
      <c r="Z5" s="12">
        <f t="shared" si="1"/>
        <v>630718.10029873438</v>
      </c>
      <c r="AA5" s="12">
        <f t="shared" si="1"/>
        <v>529957.09881291259</v>
      </c>
      <c r="AB5" s="25">
        <f t="shared" ref="AB5:AB13" si="2">SUM(P5:AA5)</f>
        <v>8360624.615866797</v>
      </c>
      <c r="AC5" s="11" t="s">
        <v>7</v>
      </c>
      <c r="AD5" s="12">
        <f>SUM(AD6,AD13)</f>
        <v>598000</v>
      </c>
      <c r="AE5" s="165">
        <f>SUM(AE6,AE13)</f>
        <v>0</v>
      </c>
      <c r="AF5" s="165">
        <f>SUM(AF6,AF13)</f>
        <v>0</v>
      </c>
      <c r="AG5" s="165">
        <f t="shared" ref="AG5:AO5" si="3">SUM(AG6,AG13)</f>
        <v>0</v>
      </c>
      <c r="AH5" s="165">
        <f t="shared" si="3"/>
        <v>0</v>
      </c>
      <c r="AI5" s="165">
        <f t="shared" si="3"/>
        <v>0</v>
      </c>
      <c r="AJ5" s="165">
        <f t="shared" si="3"/>
        <v>0</v>
      </c>
      <c r="AK5" s="165">
        <f t="shared" si="3"/>
        <v>0</v>
      </c>
      <c r="AL5" s="165">
        <f t="shared" si="3"/>
        <v>0</v>
      </c>
      <c r="AM5" s="165">
        <f t="shared" si="3"/>
        <v>0</v>
      </c>
      <c r="AN5" s="165">
        <f t="shared" si="3"/>
        <v>0</v>
      </c>
      <c r="AO5" s="165">
        <f t="shared" si="3"/>
        <v>0</v>
      </c>
      <c r="AP5" s="25">
        <f>SUM(AD5:AO5)</f>
        <v>598000</v>
      </c>
    </row>
    <row r="6" spans="1:42" x14ac:dyDescent="0.35">
      <c r="A6" s="13" t="s">
        <v>8</v>
      </c>
      <c r="B6" s="14">
        <f>SUM(B7:B12)</f>
        <v>266498.09399999998</v>
      </c>
      <c r="C6" s="14">
        <f t="shared" ref="C6:M6" si="4">SUM(C7:C12)</f>
        <v>262786.5</v>
      </c>
      <c r="D6" s="14">
        <f t="shared" si="4"/>
        <v>369288</v>
      </c>
      <c r="E6" s="14">
        <f t="shared" si="4"/>
        <v>330061.5</v>
      </c>
      <c r="F6" s="14">
        <f t="shared" si="4"/>
        <v>279346.5</v>
      </c>
      <c r="G6" s="14">
        <f t="shared" si="4"/>
        <v>315571.5</v>
      </c>
      <c r="H6" s="14">
        <f t="shared" si="4"/>
        <v>326853</v>
      </c>
      <c r="I6" s="14">
        <f t="shared" si="4"/>
        <v>292802</v>
      </c>
      <c r="J6" s="14">
        <f t="shared" si="4"/>
        <v>295182</v>
      </c>
      <c r="K6" s="14">
        <f t="shared" si="4"/>
        <v>326335.5</v>
      </c>
      <c r="L6" s="14">
        <f t="shared" si="4"/>
        <v>387918</v>
      </c>
      <c r="M6" s="14">
        <f t="shared" si="4"/>
        <v>285858</v>
      </c>
      <c r="N6" s="26">
        <f>SUM(B6:M6)</f>
        <v>3738500.594</v>
      </c>
      <c r="O6" s="13" t="s">
        <v>8</v>
      </c>
      <c r="P6" s="14">
        <f>SUM(P7:P12)</f>
        <v>167001.81277552899</v>
      </c>
      <c r="Q6" s="14">
        <f>SUM(Q7:Q12)</f>
        <v>187618.38736585053</v>
      </c>
      <c r="R6" s="14">
        <f>SUM(R7:R12)</f>
        <v>360284.80462052597</v>
      </c>
      <c r="S6" s="14">
        <f t="shared" ref="S6:AA6" si="5">SUM(S7:S12)</f>
        <v>298562.96261165739</v>
      </c>
      <c r="T6" s="14">
        <f t="shared" si="5"/>
        <v>319802.51701690129</v>
      </c>
      <c r="U6" s="14">
        <f t="shared" si="5"/>
        <v>296125.98977572098</v>
      </c>
      <c r="V6" s="14">
        <f t="shared" si="5"/>
        <v>409419.27317653102</v>
      </c>
      <c r="W6" s="14">
        <f t="shared" si="5"/>
        <v>384811.51701690099</v>
      </c>
      <c r="X6" s="14">
        <f t="shared" si="5"/>
        <v>324672.48418482102</v>
      </c>
      <c r="Y6" s="14">
        <f t="shared" si="5"/>
        <v>253006.06049097099</v>
      </c>
      <c r="Z6" s="14">
        <f t="shared" si="5"/>
        <v>308303.52480560401</v>
      </c>
      <c r="AA6" s="14">
        <f t="shared" si="5"/>
        <v>233501.86615898702</v>
      </c>
      <c r="AB6" s="26">
        <f t="shared" si="2"/>
        <v>3543111.2</v>
      </c>
      <c r="AC6" s="13" t="s">
        <v>8</v>
      </c>
      <c r="AD6" s="14">
        <f>SUM(AD7:AD12)</f>
        <v>261000</v>
      </c>
      <c r="AE6" s="166">
        <f>SUM(AE7:AE12)</f>
        <v>0</v>
      </c>
      <c r="AF6" s="166">
        <f>SUM(AF7:AF12)</f>
        <v>0</v>
      </c>
      <c r="AG6" s="166">
        <f>SUM(AG7:AG12)</f>
        <v>0</v>
      </c>
      <c r="AH6" s="166">
        <f>SUM(AH7:AH12)</f>
        <v>0</v>
      </c>
      <c r="AI6" s="166">
        <f t="shared" ref="AI6:AO6" si="6">SUM(AI7:AI12)</f>
        <v>0</v>
      </c>
      <c r="AJ6" s="166">
        <f t="shared" si="6"/>
        <v>0</v>
      </c>
      <c r="AK6" s="166">
        <f t="shared" si="6"/>
        <v>0</v>
      </c>
      <c r="AL6" s="166">
        <f t="shared" si="6"/>
        <v>0</v>
      </c>
      <c r="AM6" s="166">
        <f t="shared" si="6"/>
        <v>0</v>
      </c>
      <c r="AN6" s="166">
        <f t="shared" si="6"/>
        <v>0</v>
      </c>
      <c r="AO6" s="166">
        <f t="shared" si="6"/>
        <v>0</v>
      </c>
      <c r="AP6" s="26">
        <f t="shared" ref="AP6:AP21" si="7">SUM(AD6:AO6)</f>
        <v>261000</v>
      </c>
    </row>
    <row r="7" spans="1:42" x14ac:dyDescent="0.35">
      <c r="A7" s="74" t="s">
        <v>21</v>
      </c>
      <c r="B7" s="75">
        <v>21199.292000000001</v>
      </c>
      <c r="C7" s="75">
        <v>0</v>
      </c>
      <c r="D7" s="75">
        <v>0</v>
      </c>
      <c r="E7" s="75">
        <v>0</v>
      </c>
      <c r="F7" s="75">
        <v>0</v>
      </c>
      <c r="G7" s="75">
        <v>23080.5</v>
      </c>
      <c r="H7" s="75">
        <v>20700</v>
      </c>
      <c r="I7" s="75">
        <v>0</v>
      </c>
      <c r="J7" s="75">
        <v>20700</v>
      </c>
      <c r="K7" s="75">
        <v>0</v>
      </c>
      <c r="L7" s="75">
        <v>34258.5</v>
      </c>
      <c r="M7" s="75">
        <v>20079</v>
      </c>
      <c r="N7" s="82">
        <f>SUM(B7:M7)</f>
        <v>140017.29200000002</v>
      </c>
      <c r="O7" s="74" t="s">
        <v>21</v>
      </c>
      <c r="P7" s="75">
        <v>11168.5</v>
      </c>
      <c r="Q7" s="75">
        <v>20741.5</v>
      </c>
      <c r="R7" s="75">
        <v>6382</v>
      </c>
      <c r="S7" s="75">
        <v>33505.5</v>
      </c>
      <c r="T7" s="75">
        <v>9573</v>
      </c>
      <c r="U7" s="75">
        <v>0</v>
      </c>
      <c r="V7" s="75">
        <v>0</v>
      </c>
      <c r="W7" s="75">
        <v>6382</v>
      </c>
      <c r="X7" s="75">
        <v>27123.5</v>
      </c>
      <c r="Y7" s="75">
        <v>0</v>
      </c>
      <c r="Z7" s="75">
        <v>47865</v>
      </c>
      <c r="AA7" s="75">
        <v>0</v>
      </c>
      <c r="AB7" s="82">
        <f t="shared" si="2"/>
        <v>162741</v>
      </c>
      <c r="AC7" s="74" t="s">
        <v>21</v>
      </c>
      <c r="AD7" s="75">
        <v>10000</v>
      </c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82">
        <f>SUM(AD7:AO7)</f>
        <v>10000</v>
      </c>
    </row>
    <row r="8" spans="1:42" x14ac:dyDescent="0.35">
      <c r="A8" s="74" t="s">
        <v>24</v>
      </c>
      <c r="B8" s="75">
        <v>21217.5</v>
      </c>
      <c r="C8" s="75">
        <v>4864.5</v>
      </c>
      <c r="D8" s="75">
        <v>21217.5</v>
      </c>
      <c r="E8" s="75">
        <v>14490</v>
      </c>
      <c r="F8" s="75">
        <v>9936</v>
      </c>
      <c r="G8" s="75">
        <v>31878</v>
      </c>
      <c r="H8" s="75">
        <v>0</v>
      </c>
      <c r="I8" s="75">
        <v>4968</v>
      </c>
      <c r="J8" s="75">
        <v>40261.5</v>
      </c>
      <c r="K8" s="75">
        <v>12109.5</v>
      </c>
      <c r="L8" s="75">
        <v>15007.5</v>
      </c>
      <c r="M8" s="75">
        <v>4959</v>
      </c>
      <c r="N8" s="82">
        <f>SUM(B8:M8)</f>
        <v>180909</v>
      </c>
      <c r="O8" s="74" t="s">
        <v>24</v>
      </c>
      <c r="P8" s="75">
        <v>10000</v>
      </c>
      <c r="Q8" s="75">
        <v>24900</v>
      </c>
      <c r="R8" s="75">
        <v>7000</v>
      </c>
      <c r="S8" s="75">
        <v>6000</v>
      </c>
      <c r="T8" s="75">
        <v>12800</v>
      </c>
      <c r="U8" s="75">
        <v>6000</v>
      </c>
      <c r="V8" s="75">
        <v>0</v>
      </c>
      <c r="W8" s="75">
        <v>24000</v>
      </c>
      <c r="X8" s="75">
        <v>7000</v>
      </c>
      <c r="Y8" s="75">
        <v>0</v>
      </c>
      <c r="Z8" s="75">
        <v>11500</v>
      </c>
      <c r="AA8" s="75">
        <v>12800</v>
      </c>
      <c r="AB8" s="82">
        <f t="shared" si="2"/>
        <v>122000</v>
      </c>
      <c r="AC8" s="74" t="s">
        <v>24</v>
      </c>
      <c r="AD8" s="75">
        <v>23000</v>
      </c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82">
        <f>SUM(AD8:AO8)</f>
        <v>23000</v>
      </c>
    </row>
    <row r="9" spans="1:42" x14ac:dyDescent="0.35">
      <c r="A9" s="74" t="s">
        <v>41</v>
      </c>
      <c r="B9" s="75">
        <v>0</v>
      </c>
      <c r="C9" s="75">
        <v>0</v>
      </c>
      <c r="D9" s="75">
        <v>20700</v>
      </c>
      <c r="E9" s="75">
        <v>15007.5</v>
      </c>
      <c r="F9" s="75">
        <v>21217.5</v>
      </c>
      <c r="G9" s="75">
        <v>21217.5</v>
      </c>
      <c r="H9" s="75">
        <v>42435</v>
      </c>
      <c r="I9" s="75">
        <v>0</v>
      </c>
      <c r="J9" s="75">
        <v>21217.5</v>
      </c>
      <c r="K9" s="75">
        <v>21217.5</v>
      </c>
      <c r="L9" s="75">
        <v>20700</v>
      </c>
      <c r="M9" s="75">
        <v>42435</v>
      </c>
      <c r="N9" s="82">
        <f t="shared" ref="N9:N21" si="8">SUM(B9:M9)</f>
        <v>226147.5</v>
      </c>
      <c r="O9" s="74" t="s">
        <v>41</v>
      </c>
      <c r="P9" s="75">
        <v>21000</v>
      </c>
      <c r="Q9" s="75">
        <v>0</v>
      </c>
      <c r="R9" s="75">
        <v>21000</v>
      </c>
      <c r="S9" s="75">
        <v>0</v>
      </c>
      <c r="T9" s="75">
        <v>21000</v>
      </c>
      <c r="U9" s="75">
        <v>0</v>
      </c>
      <c r="V9" s="75">
        <v>21000</v>
      </c>
      <c r="W9" s="75">
        <v>21000</v>
      </c>
      <c r="X9" s="75">
        <v>21000</v>
      </c>
      <c r="Y9" s="75">
        <v>0</v>
      </c>
      <c r="Z9" s="75">
        <v>21000</v>
      </c>
      <c r="AA9" s="75">
        <v>0</v>
      </c>
      <c r="AB9" s="82">
        <f t="shared" si="2"/>
        <v>147000</v>
      </c>
      <c r="AC9" s="74" t="s">
        <v>41</v>
      </c>
      <c r="AD9" s="75">
        <v>0</v>
      </c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82">
        <f t="shared" si="7"/>
        <v>0</v>
      </c>
    </row>
    <row r="10" spans="1:42" x14ac:dyDescent="0.35">
      <c r="A10" s="74" t="s">
        <v>37</v>
      </c>
      <c r="B10" s="75">
        <v>0</v>
      </c>
      <c r="C10" s="75">
        <v>0</v>
      </c>
      <c r="D10" s="75">
        <v>0</v>
      </c>
      <c r="E10" s="75">
        <v>33637.5</v>
      </c>
      <c r="F10" s="75">
        <v>0</v>
      </c>
      <c r="G10" s="75">
        <v>0</v>
      </c>
      <c r="H10" s="75">
        <v>32499</v>
      </c>
      <c r="I10" s="75">
        <v>33534.5</v>
      </c>
      <c r="J10" s="75">
        <v>0</v>
      </c>
      <c r="K10" s="75">
        <v>33016.5</v>
      </c>
      <c r="L10" s="75">
        <v>33016.5</v>
      </c>
      <c r="M10" s="75">
        <v>0</v>
      </c>
      <c r="N10" s="82">
        <f>SUM(B10:M10)</f>
        <v>165704</v>
      </c>
      <c r="O10" s="74" t="s">
        <v>37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5">
        <v>0</v>
      </c>
      <c r="Y10" s="75">
        <v>0</v>
      </c>
      <c r="Z10" s="75">
        <v>0</v>
      </c>
      <c r="AA10" s="75">
        <v>0</v>
      </c>
      <c r="AB10" s="82">
        <f t="shared" si="2"/>
        <v>0</v>
      </c>
      <c r="AC10" s="74" t="s">
        <v>37</v>
      </c>
      <c r="AD10" s="75">
        <v>0</v>
      </c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82">
        <f>SUM(AD10:AO10)</f>
        <v>0</v>
      </c>
    </row>
    <row r="11" spans="1:42" x14ac:dyDescent="0.35">
      <c r="A11" s="74" t="s">
        <v>20</v>
      </c>
      <c r="B11" s="75">
        <v>224081.302</v>
      </c>
      <c r="C11" s="75">
        <v>257922</v>
      </c>
      <c r="D11" s="75">
        <v>259888.5</v>
      </c>
      <c r="E11" s="75">
        <v>237946.5</v>
      </c>
      <c r="F11" s="75">
        <v>178123.5</v>
      </c>
      <c r="G11" s="75">
        <v>179365.5</v>
      </c>
      <c r="H11" s="75">
        <v>139414.5</v>
      </c>
      <c r="I11" s="75">
        <v>199237.5</v>
      </c>
      <c r="J11" s="75">
        <v>154525.5</v>
      </c>
      <c r="K11" s="75">
        <v>199962</v>
      </c>
      <c r="L11" s="75">
        <v>214866</v>
      </c>
      <c r="M11" s="75">
        <v>138172.5</v>
      </c>
      <c r="N11" s="82">
        <f>SUM(B11:M11)</f>
        <v>2383505.3020000001</v>
      </c>
      <c r="O11" s="74" t="s">
        <v>20</v>
      </c>
      <c r="P11" s="75">
        <v>62467.912775528996</v>
      </c>
      <c r="Q11" s="75">
        <v>98579.287365850527</v>
      </c>
      <c r="R11" s="75">
        <v>248249.00462052599</v>
      </c>
      <c r="S11" s="75">
        <v>159498.26261165738</v>
      </c>
      <c r="T11" s="75">
        <v>196654.51701690126</v>
      </c>
      <c r="U11" s="75">
        <v>200346.38977572101</v>
      </c>
      <c r="V11" s="75">
        <v>350127.27317653102</v>
      </c>
      <c r="W11" s="75">
        <v>268654.51701690099</v>
      </c>
      <c r="X11" s="75">
        <v>233171.584184821</v>
      </c>
      <c r="Y11" s="75">
        <v>203226.46049097099</v>
      </c>
      <c r="Z11" s="75">
        <v>191561.12480560399</v>
      </c>
      <c r="AA11" s="75">
        <v>162304.26615898701</v>
      </c>
      <c r="AB11" s="82">
        <f t="shared" si="2"/>
        <v>2374840.6</v>
      </c>
      <c r="AC11" s="74" t="s">
        <v>20</v>
      </c>
      <c r="AD11" s="75">
        <v>168000</v>
      </c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82">
        <f>SUM(AD11:AO11)</f>
        <v>168000</v>
      </c>
    </row>
    <row r="12" spans="1:42" x14ac:dyDescent="0.35">
      <c r="A12" s="74" t="s">
        <v>40</v>
      </c>
      <c r="B12" s="75">
        <v>0</v>
      </c>
      <c r="C12" s="75">
        <v>0</v>
      </c>
      <c r="D12" s="75">
        <v>67482</v>
      </c>
      <c r="E12" s="75">
        <v>28980</v>
      </c>
      <c r="F12" s="75">
        <v>70069.5</v>
      </c>
      <c r="G12" s="75">
        <v>60030</v>
      </c>
      <c r="H12" s="75">
        <v>91804.5</v>
      </c>
      <c r="I12" s="75">
        <v>55062</v>
      </c>
      <c r="J12" s="75">
        <v>58477.5</v>
      </c>
      <c r="K12" s="75">
        <v>60030</v>
      </c>
      <c r="L12" s="75">
        <v>70069.5</v>
      </c>
      <c r="M12" s="75">
        <v>80212.5</v>
      </c>
      <c r="N12" s="82">
        <f t="shared" si="8"/>
        <v>642217.5</v>
      </c>
      <c r="O12" s="74" t="s">
        <v>40</v>
      </c>
      <c r="P12" s="75">
        <v>62365.4</v>
      </c>
      <c r="Q12" s="75">
        <v>43397.599999999999</v>
      </c>
      <c r="R12" s="75">
        <v>77653.8</v>
      </c>
      <c r="S12" s="75">
        <v>99559.2</v>
      </c>
      <c r="T12" s="75">
        <v>79775</v>
      </c>
      <c r="U12" s="75">
        <v>89779.6</v>
      </c>
      <c r="V12" s="75">
        <v>38292</v>
      </c>
      <c r="W12" s="75">
        <v>64775</v>
      </c>
      <c r="X12" s="75">
        <v>36377.4</v>
      </c>
      <c r="Y12" s="75">
        <v>49779.6</v>
      </c>
      <c r="Z12" s="75">
        <v>36377.4</v>
      </c>
      <c r="AA12" s="75">
        <v>58397.599999999999</v>
      </c>
      <c r="AB12" s="82">
        <f t="shared" si="2"/>
        <v>736529.6</v>
      </c>
      <c r="AC12" s="74" t="s">
        <v>40</v>
      </c>
      <c r="AD12" s="75">
        <v>60000</v>
      </c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82">
        <f t="shared" si="7"/>
        <v>60000</v>
      </c>
    </row>
    <row r="13" spans="1:42" x14ac:dyDescent="0.35">
      <c r="A13" s="13" t="s">
        <v>9</v>
      </c>
      <c r="B13" s="14">
        <f t="shared" ref="B13:M13" si="9">SUM(B14:B21)</f>
        <v>294622.39899999998</v>
      </c>
      <c r="C13" s="14">
        <f t="shared" si="9"/>
        <v>438176.5</v>
      </c>
      <c r="D13" s="14">
        <f t="shared" si="9"/>
        <v>338031</v>
      </c>
      <c r="E13" s="14">
        <f t="shared" si="9"/>
        <v>413519</v>
      </c>
      <c r="F13" s="14">
        <f t="shared" si="9"/>
        <v>477549</v>
      </c>
      <c r="G13" s="14">
        <f t="shared" si="9"/>
        <v>419692.5</v>
      </c>
      <c r="H13" s="14">
        <f t="shared" si="9"/>
        <v>472513.5</v>
      </c>
      <c r="I13" s="14">
        <f t="shared" si="9"/>
        <v>436356</v>
      </c>
      <c r="J13" s="14">
        <f t="shared" si="9"/>
        <v>385020</v>
      </c>
      <c r="K13" s="14">
        <f t="shared" si="9"/>
        <v>324508.5</v>
      </c>
      <c r="L13" s="14">
        <f t="shared" si="9"/>
        <v>306751</v>
      </c>
      <c r="M13" s="14">
        <f t="shared" si="9"/>
        <v>252760.5</v>
      </c>
      <c r="N13" s="26">
        <f t="shared" si="8"/>
        <v>4559499.8990000002</v>
      </c>
      <c r="O13" s="13" t="s">
        <v>9</v>
      </c>
      <c r="P13" s="14">
        <f t="shared" ref="P13:AA13" si="10">SUM(P14:P21)</f>
        <v>342056.63713174674</v>
      </c>
      <c r="Q13" s="14">
        <f t="shared" si="10"/>
        <v>444024.45248278731</v>
      </c>
      <c r="R13" s="14">
        <f t="shared" si="10"/>
        <v>417965.90759495785</v>
      </c>
      <c r="S13" s="14">
        <f t="shared" si="10"/>
        <v>449341.91137564462</v>
      </c>
      <c r="T13" s="14">
        <f t="shared" si="10"/>
        <v>454670.32290902006</v>
      </c>
      <c r="U13" s="14">
        <f t="shared" si="10"/>
        <v>445057.86570999603</v>
      </c>
      <c r="V13" s="14">
        <f t="shared" si="10"/>
        <v>462080.70715465664</v>
      </c>
      <c r="W13" s="14">
        <f t="shared" si="10"/>
        <v>363167.95379266003</v>
      </c>
      <c r="X13" s="14">
        <f t="shared" si="10"/>
        <v>393904.03614213597</v>
      </c>
      <c r="Y13" s="14">
        <f t="shared" si="10"/>
        <v>426373.81342613534</v>
      </c>
      <c r="Z13" s="14">
        <f t="shared" si="10"/>
        <v>322414.57549313037</v>
      </c>
      <c r="AA13" s="14">
        <f t="shared" si="10"/>
        <v>296455.23265392554</v>
      </c>
      <c r="AB13" s="26">
        <f t="shared" si="2"/>
        <v>4817513.4158667959</v>
      </c>
      <c r="AC13" s="13" t="s">
        <v>9</v>
      </c>
      <c r="AD13" s="14">
        <f t="shared" ref="AD13:AJ13" si="11">SUM(AD14:AD21)</f>
        <v>337000</v>
      </c>
      <c r="AE13" s="166">
        <f t="shared" si="11"/>
        <v>0</v>
      </c>
      <c r="AF13" s="166">
        <f t="shared" si="11"/>
        <v>0</v>
      </c>
      <c r="AG13" s="166">
        <f t="shared" si="11"/>
        <v>0</v>
      </c>
      <c r="AH13" s="166">
        <f t="shared" si="11"/>
        <v>0</v>
      </c>
      <c r="AI13" s="166">
        <f t="shared" si="11"/>
        <v>0</v>
      </c>
      <c r="AJ13" s="166">
        <f t="shared" si="11"/>
        <v>0</v>
      </c>
      <c r="AK13" s="166">
        <f>SUM(AK14:AK21)</f>
        <v>0</v>
      </c>
      <c r="AL13" s="166">
        <f>SUM(AL14:AL21)</f>
        <v>0</v>
      </c>
      <c r="AM13" s="166">
        <f>SUM(AM14:AM21)</f>
        <v>0</v>
      </c>
      <c r="AN13" s="166">
        <f>SUM(AN14:AN21)</f>
        <v>0</v>
      </c>
      <c r="AO13" s="166">
        <f>SUM(AO14:AO21)</f>
        <v>0</v>
      </c>
      <c r="AP13" s="26">
        <f t="shared" si="7"/>
        <v>337000</v>
      </c>
    </row>
    <row r="14" spans="1:42" x14ac:dyDescent="0.35">
      <c r="A14" s="74" t="s">
        <v>27</v>
      </c>
      <c r="B14" s="75">
        <v>0</v>
      </c>
      <c r="C14" s="75">
        <v>3927</v>
      </c>
      <c r="D14" s="75">
        <v>0</v>
      </c>
      <c r="E14" s="75">
        <v>4037</v>
      </c>
      <c r="F14" s="75">
        <v>0</v>
      </c>
      <c r="G14" s="75">
        <v>4968</v>
      </c>
      <c r="H14" s="75">
        <v>0</v>
      </c>
      <c r="I14" s="75">
        <v>0</v>
      </c>
      <c r="J14" s="75">
        <v>0</v>
      </c>
      <c r="K14" s="75">
        <v>0</v>
      </c>
      <c r="L14" s="75">
        <v>3933</v>
      </c>
      <c r="M14" s="75">
        <v>5072</v>
      </c>
      <c r="N14" s="82">
        <f t="shared" si="8"/>
        <v>21937</v>
      </c>
      <c r="O14" s="74" t="s">
        <v>27</v>
      </c>
      <c r="P14" s="75">
        <v>0</v>
      </c>
      <c r="Q14" s="75">
        <v>5000</v>
      </c>
      <c r="R14" s="75">
        <v>0</v>
      </c>
      <c r="S14" s="75">
        <v>5000</v>
      </c>
      <c r="T14" s="75">
        <v>0</v>
      </c>
      <c r="U14" s="75">
        <v>5000</v>
      </c>
      <c r="V14" s="75">
        <v>0</v>
      </c>
      <c r="W14" s="75">
        <v>5500</v>
      </c>
      <c r="X14" s="75">
        <v>0</v>
      </c>
      <c r="Y14" s="75">
        <v>0</v>
      </c>
      <c r="Z14" s="75">
        <v>8000</v>
      </c>
      <c r="AA14" s="75">
        <v>0</v>
      </c>
      <c r="AB14" s="82">
        <v>25500</v>
      </c>
      <c r="AC14" s="74" t="s">
        <v>27</v>
      </c>
      <c r="AD14" s="75">
        <v>5000</v>
      </c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82">
        <f t="shared" si="7"/>
        <v>5000</v>
      </c>
    </row>
    <row r="15" spans="1:42" x14ac:dyDescent="0.35">
      <c r="A15" s="74" t="s">
        <v>29</v>
      </c>
      <c r="B15" s="75">
        <v>205093.67799999999</v>
      </c>
      <c r="C15" s="75">
        <v>266390</v>
      </c>
      <c r="D15" s="75">
        <v>166738.5</v>
      </c>
      <c r="E15" s="75">
        <v>214969.5</v>
      </c>
      <c r="F15" s="75">
        <v>287109</v>
      </c>
      <c r="G15" s="75">
        <v>250677</v>
      </c>
      <c r="H15" s="75">
        <v>279139.5</v>
      </c>
      <c r="I15" s="75">
        <v>260199</v>
      </c>
      <c r="J15" s="75">
        <v>199651.5</v>
      </c>
      <c r="K15" s="75">
        <v>189301.5</v>
      </c>
      <c r="L15" s="75">
        <v>151501</v>
      </c>
      <c r="M15" s="75">
        <v>124762.5</v>
      </c>
      <c r="N15" s="82">
        <f t="shared" si="8"/>
        <v>2595532.6779999998</v>
      </c>
      <c r="O15" s="74" t="s">
        <v>29</v>
      </c>
      <c r="P15" s="75">
        <v>147149.0141559694</v>
      </c>
      <c r="Q15" s="75">
        <v>221134.615696894</v>
      </c>
      <c r="R15" s="75">
        <v>207055.11367282353</v>
      </c>
      <c r="S15" s="75">
        <v>256781.68127389692</v>
      </c>
      <c r="T15" s="75">
        <v>308688.22105943004</v>
      </c>
      <c r="U15" s="75">
        <v>310670.78620936198</v>
      </c>
      <c r="V15" s="75">
        <v>265648.44920149364</v>
      </c>
      <c r="W15" s="75">
        <v>215389.21435058801</v>
      </c>
      <c r="X15" s="75">
        <v>184929.57371918199</v>
      </c>
      <c r="Y15" s="75">
        <v>170018.04918956899</v>
      </c>
      <c r="Z15" s="75">
        <v>133999.088275683</v>
      </c>
      <c r="AA15" s="75">
        <v>123595.1580443662</v>
      </c>
      <c r="AB15" s="82">
        <v>2272758.9648492574</v>
      </c>
      <c r="AC15" s="74" t="s">
        <v>29</v>
      </c>
      <c r="AD15" s="75">
        <v>180000</v>
      </c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82">
        <f t="shared" si="7"/>
        <v>180000</v>
      </c>
    </row>
    <row r="16" spans="1:42" x14ac:dyDescent="0.35">
      <c r="A16" s="74" t="s">
        <v>35</v>
      </c>
      <c r="B16" s="75">
        <v>36</v>
      </c>
      <c r="C16" s="75">
        <v>0</v>
      </c>
      <c r="D16" s="75">
        <v>0</v>
      </c>
      <c r="E16" s="75">
        <v>36</v>
      </c>
      <c r="F16" s="75">
        <v>0</v>
      </c>
      <c r="G16" s="75">
        <v>0</v>
      </c>
      <c r="H16" s="75">
        <v>36</v>
      </c>
      <c r="I16" s="75">
        <v>0</v>
      </c>
      <c r="J16" s="75">
        <v>0</v>
      </c>
      <c r="K16" s="75">
        <v>36</v>
      </c>
      <c r="L16" s="75">
        <v>0</v>
      </c>
      <c r="M16" s="75">
        <v>0</v>
      </c>
      <c r="N16" s="82">
        <f t="shared" si="8"/>
        <v>144</v>
      </c>
      <c r="O16" s="74" t="s">
        <v>35</v>
      </c>
      <c r="P16" s="75">
        <v>0</v>
      </c>
      <c r="Q16" s="75">
        <v>0</v>
      </c>
      <c r="R16" s="75">
        <v>36</v>
      </c>
      <c r="S16" s="75">
        <v>0</v>
      </c>
      <c r="T16" s="75">
        <v>0</v>
      </c>
      <c r="U16" s="75">
        <v>36</v>
      </c>
      <c r="V16" s="75">
        <v>0</v>
      </c>
      <c r="W16" s="75">
        <v>0</v>
      </c>
      <c r="X16" s="75">
        <v>36</v>
      </c>
      <c r="Y16" s="75">
        <v>0</v>
      </c>
      <c r="Z16" s="75">
        <v>0</v>
      </c>
      <c r="AA16" s="75">
        <v>36</v>
      </c>
      <c r="AB16" s="82">
        <v>144</v>
      </c>
      <c r="AC16" s="74" t="s">
        <v>35</v>
      </c>
      <c r="AD16" s="75">
        <v>0</v>
      </c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82">
        <f t="shared" si="7"/>
        <v>0</v>
      </c>
    </row>
    <row r="17" spans="1:42" x14ac:dyDescent="0.35">
      <c r="A17" s="74" t="s">
        <v>33</v>
      </c>
      <c r="B17" s="75">
        <v>20222.739999999998</v>
      </c>
      <c r="C17" s="75">
        <v>32602.5</v>
      </c>
      <c r="D17" s="75">
        <v>13972.5</v>
      </c>
      <c r="E17" s="75">
        <v>27427.5</v>
      </c>
      <c r="F17" s="75">
        <v>21494.5</v>
      </c>
      <c r="G17" s="75">
        <v>22045.5</v>
      </c>
      <c r="H17" s="75">
        <v>22045.5</v>
      </c>
      <c r="I17" s="75">
        <v>22045.5</v>
      </c>
      <c r="J17" s="75">
        <v>22045.5</v>
      </c>
      <c r="K17" s="75">
        <v>22045.5</v>
      </c>
      <c r="L17" s="75">
        <v>21942</v>
      </c>
      <c r="M17" s="75">
        <v>22045.5</v>
      </c>
      <c r="N17" s="82">
        <f t="shared" si="8"/>
        <v>269934.74</v>
      </c>
      <c r="O17" s="74" t="s">
        <v>33</v>
      </c>
      <c r="P17" s="75">
        <v>20000</v>
      </c>
      <c r="Q17" s="75">
        <v>35300</v>
      </c>
      <c r="R17" s="75">
        <v>30500</v>
      </c>
      <c r="S17" s="75">
        <v>36000</v>
      </c>
      <c r="T17" s="75">
        <v>18600</v>
      </c>
      <c r="U17" s="75">
        <v>10000</v>
      </c>
      <c r="V17" s="75">
        <v>20000</v>
      </c>
      <c r="W17" s="75">
        <v>27700</v>
      </c>
      <c r="X17" s="75">
        <v>38000</v>
      </c>
      <c r="Y17" s="75">
        <v>21000</v>
      </c>
      <c r="Z17" s="75">
        <v>30500</v>
      </c>
      <c r="AA17" s="75">
        <v>19200</v>
      </c>
      <c r="AB17" s="82">
        <v>296800</v>
      </c>
      <c r="AC17" s="74" t="s">
        <v>33</v>
      </c>
      <c r="AD17" s="75">
        <v>21000</v>
      </c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82">
        <f t="shared" si="7"/>
        <v>21000</v>
      </c>
    </row>
    <row r="18" spans="1:42" x14ac:dyDescent="0.35">
      <c r="A18" s="74" t="s">
        <v>31</v>
      </c>
      <c r="B18" s="75">
        <v>23348.478000000003</v>
      </c>
      <c r="C18" s="75">
        <v>31464</v>
      </c>
      <c r="D18" s="75">
        <v>22977</v>
      </c>
      <c r="E18" s="75">
        <v>22045.5</v>
      </c>
      <c r="F18" s="75">
        <v>24045.5</v>
      </c>
      <c r="G18" s="75">
        <v>22045.5</v>
      </c>
      <c r="H18" s="75">
        <v>22045.5</v>
      </c>
      <c r="I18" s="75">
        <v>22977</v>
      </c>
      <c r="J18" s="75">
        <v>22977</v>
      </c>
      <c r="K18" s="75">
        <v>24012</v>
      </c>
      <c r="L18" s="75">
        <v>24012</v>
      </c>
      <c r="M18" s="75">
        <v>17045.5</v>
      </c>
      <c r="N18" s="82">
        <f t="shared" si="8"/>
        <v>278994.978</v>
      </c>
      <c r="O18" s="74" t="s">
        <v>31</v>
      </c>
      <c r="P18" s="75">
        <v>30000</v>
      </c>
      <c r="Q18" s="75">
        <v>28300</v>
      </c>
      <c r="R18" s="75">
        <v>23700</v>
      </c>
      <c r="S18" s="75">
        <v>30000</v>
      </c>
      <c r="T18" s="75">
        <v>35500</v>
      </c>
      <c r="U18" s="75">
        <v>20000</v>
      </c>
      <c r="V18" s="75">
        <v>20000</v>
      </c>
      <c r="W18" s="75">
        <v>19200</v>
      </c>
      <c r="X18" s="75">
        <v>10000</v>
      </c>
      <c r="Y18" s="75">
        <v>31000</v>
      </c>
      <c r="Z18" s="75">
        <v>0</v>
      </c>
      <c r="AA18" s="75">
        <v>35500</v>
      </c>
      <c r="AB18" s="82">
        <v>283200</v>
      </c>
      <c r="AC18" s="74" t="s">
        <v>31</v>
      </c>
      <c r="AD18" s="75">
        <v>23000</v>
      </c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82">
        <f t="shared" si="7"/>
        <v>23000</v>
      </c>
    </row>
    <row r="19" spans="1:42" x14ac:dyDescent="0.35">
      <c r="A19" s="74" t="s">
        <v>28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82">
        <f>SUM(B19:M19)</f>
        <v>0</v>
      </c>
      <c r="O19" s="74" t="s">
        <v>28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82">
        <v>0</v>
      </c>
      <c r="AC19" s="74" t="s">
        <v>28</v>
      </c>
      <c r="AD19" s="75">
        <v>0</v>
      </c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82">
        <f>SUM(AD19:AO19)</f>
        <v>0</v>
      </c>
    </row>
    <row r="20" spans="1:42" x14ac:dyDescent="0.35">
      <c r="A20" s="74" t="s">
        <v>56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82">
        <f t="shared" si="8"/>
        <v>0</v>
      </c>
      <c r="O20" s="74" t="s">
        <v>56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82">
        <v>0</v>
      </c>
      <c r="AC20" s="74" t="s">
        <v>56</v>
      </c>
      <c r="AD20" s="75">
        <v>0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82">
        <f t="shared" si="7"/>
        <v>0</v>
      </c>
    </row>
    <row r="21" spans="1:42" x14ac:dyDescent="0.35">
      <c r="A21" s="74" t="s">
        <v>25</v>
      </c>
      <c r="B21" s="75">
        <v>45921.502999999997</v>
      </c>
      <c r="C21" s="75">
        <v>103793</v>
      </c>
      <c r="D21" s="75">
        <v>134343</v>
      </c>
      <c r="E21" s="75">
        <v>145003.5</v>
      </c>
      <c r="F21" s="75">
        <v>144900</v>
      </c>
      <c r="G21" s="75">
        <v>119956.5</v>
      </c>
      <c r="H21" s="75">
        <v>149247</v>
      </c>
      <c r="I21" s="75">
        <v>131134.5</v>
      </c>
      <c r="J21" s="75">
        <v>140346</v>
      </c>
      <c r="K21" s="75">
        <v>89113.5</v>
      </c>
      <c r="L21" s="75">
        <v>105363</v>
      </c>
      <c r="M21" s="75">
        <v>83835</v>
      </c>
      <c r="N21" s="82">
        <f t="shared" si="8"/>
        <v>1392956.503</v>
      </c>
      <c r="O21" s="74" t="s">
        <v>25</v>
      </c>
      <c r="P21" s="75">
        <v>144907.62297577734</v>
      </c>
      <c r="Q21" s="75">
        <v>154289.83678589333</v>
      </c>
      <c r="R21" s="75">
        <v>156674.79392213433</v>
      </c>
      <c r="S21" s="75">
        <v>121560.2301017477</v>
      </c>
      <c r="T21" s="75">
        <v>91882.101849590006</v>
      </c>
      <c r="U21" s="75">
        <v>99351.079500634034</v>
      </c>
      <c r="V21" s="75">
        <v>156432.257953163</v>
      </c>
      <c r="W21" s="75">
        <v>95378.739442071994</v>
      </c>
      <c r="X21" s="75">
        <v>160938.46242295401</v>
      </c>
      <c r="Y21" s="75">
        <v>204355.76423656635</v>
      </c>
      <c r="Z21" s="75">
        <v>149915.48721744734</v>
      </c>
      <c r="AA21" s="75">
        <v>118124.07460955932</v>
      </c>
      <c r="AB21" s="82">
        <v>1873810.451017539</v>
      </c>
      <c r="AC21" s="74" t="s">
        <v>25</v>
      </c>
      <c r="AD21" s="75">
        <v>108000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82">
        <f t="shared" si="7"/>
        <v>108000</v>
      </c>
    </row>
    <row r="24" spans="1:42" x14ac:dyDescent="0.35">
      <c r="AK24" s="89"/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B3652-9C10-41A6-B84E-2F974A86E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86188036-7031-439f-b338-c45e1e3624d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2021-02-03T19:35:32Z</cp:lastPrinted>
  <dcterms:created xsi:type="dcterms:W3CDTF">2018-09-24T16:54:01Z</dcterms:created>
  <dcterms:modified xsi:type="dcterms:W3CDTF">2022-06-27T22:21:59Z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