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D7F392D8-705E-48F9-A208-0AC07E6AD983}" xr6:coauthVersionLast="47" xr6:coauthVersionMax="47" xr10:uidLastSave="{DA0FFA15-ACC6-4103-80C9-B1138CE70C5C}"/>
  <bookViews>
    <workbookView xWindow="-23148" yWindow="-108" windowWidth="23256" windowHeight="12576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66" r:id="rId5"/>
    <sheet name="Country" sheetId="67" r:id="rId6"/>
    <sheet name="Grade" sheetId="68" r:id="rId7"/>
    <sheet name="Rail Billings - Nutrien" sheetId="70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Country!$A$1:$Y$12</definedName>
    <definedName name="_xlnm.Print_Area" localSheetId="2">'Country (2 yr)'!$A$1:$U$25</definedName>
    <definedName name="_xlnm.Print_Area" localSheetId="6">Grade!$A$1:$W$24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<sst xmlns="http://schemas.openxmlformats.org/spreadsheetml/2006/main" count="723" uniqueCount="151">
  <si>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</si>
  <si>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</si>
  <si>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</si>
  <si>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</si>
  <si>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</si>
  <si>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</si>
  <si>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</si>
  <si>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</si>
  <si>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</si>
  <si>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</si>
  <si>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</si>
  <si>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</si>
  <si>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</si>
  <si>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</si>
  <si>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</si>
  <si>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</si>
  <si>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</si>
  <si>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</si>
  <si>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</si>
  <si>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</si>
  <si>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</si>
  <si>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</si>
  <si>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</si>
  <si>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</si>
  <si>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</si>
  <si>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</si>
  <si>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</si>
  <si>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</si>
  <si>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</si>
  <si>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</si>
  <si>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</si>
  <si>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</si>
  <si>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</si>
  <si>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</si>
  <si>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</si>
  <si>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</si>
  <si>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</si>
  <si>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</si>
  <si>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</si>
  <si>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</si>
  <si>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</si>
  <si>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</si>
  <si>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</si>
  <si>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</si>
  <si>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</si>
  <si>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</si>
  <si>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</si>
  <si>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</si>
  <si>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</si>
  <si>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</si>
  <si>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</si>
  <si>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</si>
  <si>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</si>
  <si>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</si>
  <si>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</si>
  <si>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</si>
  <si>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</si>
  <si>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</si>
  <si>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</si>
  <si>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</si>
  <si>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</si>
  <si>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</si>
  <si>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</si>
  <si>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</si>
  <si>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</si>
  <si>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</si>
  <si>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</si>
  <si>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</si>
  <si>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</si>
  <si>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</si>
  <si>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</si>
  <si>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</si>
  <si>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</si>
  <si>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</si>
  <si>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</si>
  <si>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</si>
  <si>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</si>
  <si>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</si>
  <si>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</si>
  <si>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</si>
  <si>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</si>
  <si>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</si>
  <si>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</si>
  <si>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</si>
  <si>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</si>
  <si>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</si>
  <si>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</si>
  <si>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</si>
  <si>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</si>
  <si>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</si>
  <si>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</si>
  <si>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</si>
  <si>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</si>
  <si>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</si>
  <si>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</si>
  <si>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</si>
  <si>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</si>
  <si>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</si>
  <si>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</si>
  <si>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</si>
  <si>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</si>
  <si>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</si>
  <si>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</si>
  <si>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</si>
  <si>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</si>
  <si>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</si>
  <si>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</si>
  <si>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</si>
  <si>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</si>
  <si>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</si>
  <si>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</si>
  <si>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</si>
  <si>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</si>
  <si>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</si>
  <si>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</si>
  <si>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</si>
  <si>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</si>
  <si>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</si>
  <si>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</si>
  <si>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</si>
  <si>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</si>
  <si>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</si>
  <si>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</si>
  <si>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</si>
  <si>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</si>
  <si>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</si>
  <si>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</si>
  <si>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</si>
  <si>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</si>
  <si>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</si>
  <si>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</si>
  <si>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</si>
  <si>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</si>
  <si>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Qtr 3 2021
Forecast</t>
  </si>
  <si>
    <t>2023 Forecasted Rail Billings (MT)</t>
  </si>
  <si>
    <t>Apr-21
 Forecast</t>
  </si>
  <si>
    <t>Qtr 1 2021 
Forecast</t>
  </si>
  <si>
    <t>Qtr 2 2021 
Forecast</t>
  </si>
  <si>
    <t>Qtr 4 2021 
Forecast</t>
  </si>
  <si>
    <t>2021 
Forecast</t>
  </si>
  <si>
    <t>Apr-21 
Forecast</t>
  </si>
  <si>
    <t>May-21
 Forecast</t>
  </si>
  <si>
    <t>May-21 
Forecast</t>
  </si>
  <si>
    <t xml:space="preserve">Actuals </t>
  </si>
  <si>
    <t>June-21
 Forecast</t>
  </si>
  <si>
    <t>June-21 
Forecast</t>
  </si>
  <si>
    <t>July-21
 Forecast</t>
  </si>
  <si>
    <t>Mar-21 YTD
 Actual</t>
  </si>
  <si>
    <t>July-21 
Forecast</t>
  </si>
  <si>
    <t>Actuals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</si>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</sst>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2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52" customWidth="1"/>
    <col min="2" max="3" width="17.6640625" style="152" hidden="1" customWidth="1" outlineLevel="1"/>
    <col min="4" max="4" width="18.109375" style="152" customWidth="1" collapsed="1"/>
    <col min="5" max="9" width="18.109375" style="152" customWidth="1"/>
    <col min="10" max="10" width="63" style="152" hidden="1" customWidth="1"/>
    <col min="11" max="11" width="9.109375" style="152"/>
    <col min="12" max="12" width="8.6640625" style="152" customWidth="1"/>
    <col min="13" max="13" width="11.33203125" style="152" bestFit="1" customWidth="1"/>
    <col min="14" max="14" width="10.5546875" style="152" bestFit="1" customWidth="1"/>
    <col min="15" max="17" width="8.6640625" style="152" customWidth="1"/>
    <col min="18" max="16384" width="9.109375" style="152"/>
  </cols>
  <sheetData>
    <row r="1" spans="1:17" ht="27" x14ac:dyDescent="0.75">
      <c r="A1" s="175" t="s">
        <v>130</v>
      </c>
      <c r="B1" s="175"/>
      <c r="C1" s="175"/>
      <c r="D1" s="175"/>
      <c r="E1" s="175"/>
      <c r="F1" s="175"/>
      <c r="G1" s="175"/>
      <c r="H1" s="175"/>
      <c r="I1" s="175"/>
      <c r="J1" s="175"/>
      <c r="M1" s="152" t="s">
        <v>129</v>
      </c>
    </row>
    <row r="2" spans="1:17" s="6" customFormat="1" ht="37.5" customHeight="1" x14ac:dyDescent="0.45">
      <c r="A2" s="96"/>
      <c r="B2" s="96"/>
      <c r="C2" s="96"/>
      <c r="D2" s="154" t="s">
        <v>118</v>
      </c>
      <c r="E2" s="154" t="s">
        <v>119</v>
      </c>
      <c r="F2" s="154" t="s">
        <v>68</v>
      </c>
      <c r="G2" s="154" t="s">
        <v>118</v>
      </c>
      <c r="H2" s="154" t="s">
        <v>119</v>
      </c>
      <c r="I2" s="154" t="s">
        <v>68</v>
      </c>
      <c r="J2" s="23" t="s">
        <v>69</v>
      </c>
    </row>
    <row r="3" spans="1:17" s="156" customFormat="1" ht="22.5" hidden="1" customHeight="1" x14ac:dyDescent="0.3">
      <c r="A3" s="27" t="s">
        <v>102</v>
      </c>
      <c r="B3" s="27"/>
      <c r="C3" s="27"/>
      <c r="D3" s="94" t="e">
        <f>SUM(#REF!,#REF!,#REF!,#REF!,#REF!,#REF!)/1000</f>
        <v>#REF!</v>
      </c>
      <c r="E3" s="87" t="e">
        <f>(_xll.DBGET(#REF!,#REF!,#REF!,#REF!,#REF!,#REF!,#REF!,$M$1,#REF!,#REF!,#REF!))/1000</f>
        <v>#VALUE!</v>
      </c>
      <c r="F3" s="87" t="e">
        <f>D3-E3</f>
        <v>#REF!</v>
      </c>
      <c r="G3" s="95" t="e">
        <f>D3</f>
        <v>#REF!</v>
      </c>
      <c r="H3" s="87" t="e">
        <f>E3</f>
        <v>#VALUE!</v>
      </c>
      <c r="I3" s="87" t="e">
        <f>G3-H3</f>
        <v>#REF!</v>
      </c>
      <c r="J3" s="26"/>
    </row>
    <row r="4" spans="1:17" s="156" customFormat="1" ht="22.5" customHeight="1" x14ac:dyDescent="0.3">
      <c r="A4" s="27" t="s">
        <v>103</v>
      </c>
      <c r="B4" s="27"/>
      <c r="C4" s="27"/>
      <c r="D4" s="94" t="e">
        <f>IF(#REF!="Yes",#REF!,(_xll.DBGET(#REF!,#REF!,#REF!,#REF!,#REF!,#REF!,#REF!,$M$1,#REF!,#REF!,#REF!)-_xll.DBGET(#REF!,#REF!,#REF!,#REF!,#REF!,#REF!,#REF!,$M$1,#REF!,#REF!,#REF!))/1000)</f>
        <v>#REF!</v>
      </c>
      <c r="E4" s="87" t="e">
        <f>(_xll.DBGET(#REF!,#REF!,#REF!,#REF!,#REF!,#REF!,#REF!,$M$1,#REF!,#REF!,#REF!))/1000</f>
        <v>#VALUE!</v>
      </c>
      <c r="F4" s="87" t="e">
        <f>D4-E4</f>
        <v>#REF!</v>
      </c>
      <c r="G4" s="95" t="e">
        <f>D4</f>
        <v>#REF!</v>
      </c>
      <c r="H4" s="87" t="e">
        <f>E4</f>
        <v>#VALUE!</v>
      </c>
      <c r="I4" s="87" t="e">
        <f>G4-H4</f>
        <v>#REF!</v>
      </c>
      <c r="J4" s="26"/>
    </row>
    <row r="5" spans="1:17" s="156" customFormat="1" ht="22.5" customHeight="1" x14ac:dyDescent="0.3">
      <c r="A5" s="27" t="s">
        <v>105</v>
      </c>
      <c r="B5" s="27"/>
      <c r="C5" s="27"/>
      <c r="D5" s="83"/>
      <c r="E5" s="84"/>
      <c r="F5" s="89"/>
      <c r="G5" s="88"/>
      <c r="H5" s="84"/>
      <c r="I5" s="89"/>
      <c r="J5" s="26"/>
      <c r="L5" s="132"/>
      <c r="M5" s="132"/>
      <c r="N5" s="132"/>
      <c r="O5" s="132"/>
      <c r="P5" s="132"/>
      <c r="Q5" s="132"/>
    </row>
    <row r="6" spans="1:17" s="156" customFormat="1" x14ac:dyDescent="0.3">
      <c r="A6" s="28" t="s">
        <v>124</v>
      </c>
      <c r="B6" s="28"/>
      <c r="C6" s="28"/>
      <c r="D6" s="9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1" t="e">
        <f t="shared" ref="F6:F14" si="0">D6-E6</f>
        <v>#VALUE!</v>
      </c>
      <c r="G6" s="90" t="e">
        <f>D6</f>
        <v>#VALUE!</v>
      </c>
      <c r="H6" s="91" t="e">
        <f>E6</f>
        <v>#VALUE!</v>
      </c>
      <c r="I6" s="91" t="e">
        <f t="shared" ref="I6:I14" si="1">G6-H6</f>
        <v>#VALUE!</v>
      </c>
      <c r="J6" s="26"/>
      <c r="L6" s="132"/>
      <c r="M6" s="132"/>
      <c r="N6" s="132"/>
      <c r="O6" s="132"/>
      <c r="P6" s="132"/>
      <c r="Q6" s="132"/>
    </row>
    <row r="7" spans="1:17" s="156" customFormat="1" x14ac:dyDescent="0.3">
      <c r="A7" s="28" t="s">
        <v>73</v>
      </c>
      <c r="B7" s="28"/>
      <c r="C7" s="28"/>
      <c r="D7" s="9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57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1" t="e">
        <f t="shared" si="0"/>
        <v>#VALUE!</v>
      </c>
      <c r="G7" s="90" t="e">
        <f>D7</f>
        <v>#VALUE!</v>
      </c>
      <c r="H7" s="157" t="e">
        <f>E7</f>
        <v>#VALUE!</v>
      </c>
      <c r="I7" s="91" t="e">
        <f t="shared" si="1"/>
        <v>#VALUE!</v>
      </c>
      <c r="J7" s="26"/>
      <c r="L7" s="132"/>
      <c r="M7" s="132"/>
      <c r="N7" s="132"/>
      <c r="O7" s="132"/>
      <c r="P7" s="132"/>
      <c r="Q7" s="132"/>
    </row>
    <row r="8" spans="1:17" s="156" customFormat="1" ht="15" thickBot="1" x14ac:dyDescent="0.35">
      <c r="A8" s="29" t="s">
        <v>104</v>
      </c>
      <c r="B8" s="29"/>
      <c r="C8" s="29"/>
      <c r="D8" s="92" t="e">
        <f>SUM(D6:D7)</f>
        <v>#VALUE!</v>
      </c>
      <c r="E8" s="93" t="e">
        <f>SUM(E6:E7)</f>
        <v>#VALUE!</v>
      </c>
      <c r="F8" s="93" t="e">
        <f t="shared" si="0"/>
        <v>#VALUE!</v>
      </c>
      <c r="G8" s="92" t="e">
        <f>SUM(G6:G7)</f>
        <v>#VALUE!</v>
      </c>
      <c r="H8" s="93" t="e">
        <f>SUM(H6:H7)</f>
        <v>#VALUE!</v>
      </c>
      <c r="I8" s="93" t="e">
        <f t="shared" si="1"/>
        <v>#VALUE!</v>
      </c>
      <c r="J8" s="26"/>
      <c r="L8" s="149"/>
      <c r="M8" s="149"/>
      <c r="N8" s="149"/>
      <c r="O8" s="149"/>
      <c r="P8" s="149"/>
      <c r="Q8" s="149"/>
    </row>
    <row r="9" spans="1:17" s="156" customFormat="1" ht="30" customHeight="1" x14ac:dyDescent="0.3">
      <c r="A9" s="30" t="s">
        <v>74</v>
      </c>
      <c r="B9" s="31" t="e">
        <f>_xll.DE.NAME(#REF!,"DXMEAS_S","CONTRACT")</f>
        <v>#VALUE!</v>
      </c>
      <c r="C9" s="31"/>
      <c r="D9" s="81" t="e">
        <f>_xll.DBGET(#REF!,#REF!,#REF!,#REF!,#REF!,#REF!,#REF!,$M$1,#REF!,#REF!,$B9)</f>
        <v>#VALUE!</v>
      </c>
      <c r="E9" s="82" t="e">
        <f>_xll.DBGET(#REF!,#REF!,#REF!,#REF!,#REF!,#REF!,#REF!,$M$1,#REF!,#REF!,$B9)</f>
        <v>#VALUE!</v>
      </c>
      <c r="F9" s="82" t="e">
        <f t="shared" si="0"/>
        <v>#VALUE!</v>
      </c>
      <c r="G9" s="79" t="e">
        <f>(_xll.DBGET(#REF!,#REF!,#REF!,#REF!,#REF!,#REF!,#REF!,$M$1,#REF!,#REF!,$B9))/(G$8*1000)</f>
        <v>#VALUE!</v>
      </c>
      <c r="H9" s="80" t="e">
        <f>(_xll.DBGET(#REF!,#REF!,#REF!,#REF!,#REF!,#REF!,#REF!,$M$1,#REF!,#REF!,$B9))/(H$8*1000)</f>
        <v>#VALUE!</v>
      </c>
      <c r="I9" s="80" t="e">
        <f t="shared" si="1"/>
        <v>#VALUE!</v>
      </c>
      <c r="J9" s="26"/>
      <c r="L9" s="176" t="s">
        <v>111</v>
      </c>
      <c r="M9" s="177"/>
      <c r="N9" s="177"/>
      <c r="O9" s="177"/>
      <c r="P9" s="177"/>
      <c r="Q9" s="178"/>
    </row>
    <row r="10" spans="1:17" s="156" customFormat="1" hidden="1" outlineLevel="1" x14ac:dyDescent="0.3">
      <c r="A10" s="30" t="s">
        <v>75</v>
      </c>
      <c r="B10" s="31" t="e">
        <f>_xll.DE.NAME(#REF!,"DXMEAS_S","INTEREST")</f>
        <v>#VALUE!</v>
      </c>
      <c r="C10" s="31"/>
      <c r="D10" s="116" t="e">
        <f>_xll.DBGET(#REF!,#REF!,#REF!,#REF!,#REF!,#REF!,#REF!,$M$1,#REF!,#REF!,$B10)</f>
        <v>#VALUE!</v>
      </c>
      <c r="E10" s="117" t="e">
        <f>_xll.DBGET(#REF!,#REF!,#REF!,#REF!,#REF!,#REF!,#REF!,$M$1,#REF!,#REF!,$B10)</f>
        <v>#VALUE!</v>
      </c>
      <c r="F10" s="32" t="e">
        <f t="shared" si="0"/>
        <v>#VALUE!</v>
      </c>
      <c r="G10" s="48" t="e">
        <f>(_xll.DBGET(#REF!,#REF!,#REF!,#REF!,#REF!,#REF!,#REF!,$M$1,#REF!,#REF!,$B10))/(G$8*1000)</f>
        <v>#VALUE!</v>
      </c>
      <c r="H10" s="33" t="e">
        <f>(_xll.DBGET(#REF!,#REF!,#REF!,#REF!,#REF!,#REF!,#REF!,$M$1,#REF!,#REF!,$B10))/(H$8*1000)</f>
        <v>#VALUE!</v>
      </c>
      <c r="I10" s="33" t="e">
        <f t="shared" si="1"/>
        <v>#VALUE!</v>
      </c>
      <c r="J10" s="26"/>
      <c r="L10" s="131"/>
      <c r="M10" s="132"/>
      <c r="N10" s="132"/>
      <c r="O10" s="132"/>
      <c r="P10" s="132"/>
      <c r="Q10" s="133"/>
    </row>
    <row r="11" spans="1:17" s="156" customFormat="1" hidden="1" outlineLevel="1" x14ac:dyDescent="0.3">
      <c r="A11" s="30" t="s">
        <v>109</v>
      </c>
      <c r="B11" s="31" t="s">
        <v>110</v>
      </c>
      <c r="C11" s="31"/>
      <c r="D11" s="116" t="e">
        <f>_xll.DBGET(#REF!,#REF!,#REF!,#REF!,#REF!,#REF!,#REF!,$M$1,#REF!,#REF!,$B11)</f>
        <v>#VALUE!</v>
      </c>
      <c r="E11" s="117" t="e">
        <f>_xll.DBGET(#REF!,#REF!,#REF!,#REF!,#REF!,#REF!,#REF!,$M$1,#REF!,#REF!,$B11)</f>
        <v>#VALUE!</v>
      </c>
      <c r="F11" s="32" t="e">
        <f t="shared" si="0"/>
        <v>#VALUE!</v>
      </c>
      <c r="G11" s="48" t="e">
        <f>(_xll.DBGET(#REF!,#REF!,#REF!,#REF!,#REF!,#REF!,#REF!,$M$1,#REF!,#REF!,$B11))/(G$8*1000)</f>
        <v>#VALUE!</v>
      </c>
      <c r="H11" s="33" t="e">
        <f>(_xll.DBGET(#REF!,#REF!,#REF!,#REF!,#REF!,#REF!,#REF!,$M$1,#REF!,#REF!,$B11))/(H$8*1000)</f>
        <v>#VALUE!</v>
      </c>
      <c r="I11" s="33" t="e">
        <f t="shared" si="1"/>
        <v>#VALUE!</v>
      </c>
      <c r="J11" s="26"/>
      <c r="L11" s="131"/>
      <c r="M11" s="132"/>
      <c r="N11" s="132"/>
      <c r="O11" s="132"/>
      <c r="P11" s="132"/>
      <c r="Q11" s="133"/>
    </row>
    <row r="12" spans="1:17" s="156" customFormat="1" collapsed="1" x14ac:dyDescent="0.3">
      <c r="A12" s="30" t="s">
        <v>76</v>
      </c>
      <c r="B12" s="31" t="e">
        <f>_xll.DE.NAME(#REF!,"DXMEAS_S","SHRINKAGE")</f>
        <v>#VALUE!</v>
      </c>
      <c r="C12" s="31"/>
      <c r="D12" s="151" t="e">
        <f>_xll.DBGET(#REF!,#REF!,#REF!,#REF!,#REF!,#REF!,#REF!,$M$1,#REF!,#REF!,$B12)</f>
        <v>#VALUE!</v>
      </c>
      <c r="E12" s="32" t="e">
        <f>_xll.DBGET(#REF!,#REF!,#REF!,#REF!,#REF!,#REF!,#REF!,$M$1,#REF!,#REF!,$B12)</f>
        <v>#VALUE!</v>
      </c>
      <c r="F12" s="32" t="e">
        <f t="shared" si="0"/>
        <v>#VALUE!</v>
      </c>
      <c r="G12" s="48" t="e">
        <f>(_xll.DBGET(#REF!,#REF!,#REF!,#REF!,#REF!,#REF!,#REF!,$M$1,#REF!,#REF!,$B12))/(G$8*1000)</f>
        <v>#VALUE!</v>
      </c>
      <c r="H12" s="33" t="e">
        <f>(_xll.DBGET(#REF!,#REF!,#REF!,#REF!,#REF!,#REF!,#REF!,$M$1,#REF!,#REF!,$B12))/(H$8*1000)</f>
        <v>#VALUE!</v>
      </c>
      <c r="I12" s="33" t="e">
        <f t="shared" si="1"/>
        <v>#VALUE!</v>
      </c>
      <c r="J12" s="26"/>
      <c r="L12" s="131"/>
      <c r="M12" s="132"/>
      <c r="N12" s="132"/>
      <c r="O12" s="132"/>
      <c r="P12" s="132"/>
      <c r="Q12" s="133"/>
    </row>
    <row r="13" spans="1:17" s="156" customFormat="1" x14ac:dyDescent="0.3">
      <c r="A13" s="30" t="s">
        <v>77</v>
      </c>
      <c r="B13" s="31" t="e">
        <f>_xll.DE.NAME(#REF!,"DXMEAS_S","CREDITNOTE")</f>
        <v>#VALUE!</v>
      </c>
      <c r="C13" s="31"/>
      <c r="D13" s="45" t="e">
        <f>_xll.DBGET(#REF!,#REF!,#REF!,#REF!,#REF!,#REF!,#REF!,$M$1,#REF!,#REF!,$B13)</f>
        <v>#VALUE!</v>
      </c>
      <c r="E13" s="34" t="e">
        <f>_xll.DBGET(#REF!,#REF!,#REF!,#REF!,#REF!,#REF!,#REF!,$M$1,#REF!,#REF!,$B13)</f>
        <v>#VALUE!</v>
      </c>
      <c r="F13" s="34" t="e">
        <f t="shared" si="0"/>
        <v>#VALUE!</v>
      </c>
      <c r="G13" s="49" t="e">
        <f>(_xll.DBGET(#REF!,#REF!,#REF!,#REF!,#REF!,#REF!,#REF!,$M$1,#REF!,#REF!,$B13))/(G$8*1000)</f>
        <v>#VALUE!</v>
      </c>
      <c r="H13" s="35" t="e">
        <f>(_xll.DBGET(#REF!,#REF!,#REF!,#REF!,#REF!,#REF!,#REF!,$M$1,#REF!,#REF!,$B13))/(H$8*1000)</f>
        <v>#VALUE!</v>
      </c>
      <c r="I13" s="35" t="e">
        <f t="shared" si="1"/>
        <v>#VALUE!</v>
      </c>
      <c r="J13" s="26"/>
      <c r="L13" s="131"/>
      <c r="M13" s="132"/>
      <c r="N13" s="132"/>
      <c r="O13" s="132"/>
      <c r="P13" s="132"/>
      <c r="Q13" s="133"/>
    </row>
    <row r="14" spans="1:17" s="156" customFormat="1" x14ac:dyDescent="0.3">
      <c r="A14" s="36" t="s">
        <v>78</v>
      </c>
      <c r="B14" s="31" t="e">
        <f>_xll.DE.NAME(#REF!,"DXMEAS_S","INVOICE")</f>
        <v>#VALUE!</v>
      </c>
      <c r="C14" s="31"/>
      <c r="D14" s="46" t="e">
        <f>_xll.DBGET(#REF!,#REF!,#REF!,#REF!,#REF!,#REF!,#REF!,$M$1,#REF!,#REF!,$B14)</f>
        <v>#VALUE!</v>
      </c>
      <c r="E14" s="37" t="e">
        <f>_xll.DBGET(#REF!,#REF!,#REF!,#REF!,#REF!,#REF!,#REF!,$M$1,#REF!,#REF!,$B14)</f>
        <v>#VALUE!</v>
      </c>
      <c r="F14" s="37" t="e">
        <f t="shared" si="0"/>
        <v>#VALUE!</v>
      </c>
      <c r="G14" s="50" t="e">
        <f>(_xll.DBGET(#REF!,#REF!,#REF!,#REF!,#REF!,#REF!,#REF!,$M$1,#REF!,#REF!,$B14))/(G$8*1000)</f>
        <v>#VALUE!</v>
      </c>
      <c r="H14" s="38" t="e">
        <f>(_xll.DBGET(#REF!,#REF!,#REF!,#REF!,#REF!,#REF!,#REF!,$M$1,#REF!,#REF!,$B14))/(H$8*1000)</f>
        <v>#VALUE!</v>
      </c>
      <c r="I14" s="38" t="e">
        <f t="shared" si="1"/>
        <v>#VALUE!</v>
      </c>
      <c r="J14" s="26"/>
      <c r="L14" s="134" t="e">
        <f t="shared" ref="L14:Q14" si="2">D14-D13-D12-D10-D9</f>
        <v>#VALUE!</v>
      </c>
      <c r="M14" s="135" t="e">
        <f t="shared" si="2"/>
        <v>#VALUE!</v>
      </c>
      <c r="N14" s="135" t="e">
        <f t="shared" si="2"/>
        <v>#VALUE!</v>
      </c>
      <c r="O14" s="135" t="e">
        <f t="shared" si="2"/>
        <v>#VALUE!</v>
      </c>
      <c r="P14" s="135" t="e">
        <f t="shared" si="2"/>
        <v>#VALUE!</v>
      </c>
      <c r="Q14" s="136" t="e">
        <f t="shared" si="2"/>
        <v>#VALUE!</v>
      </c>
    </row>
    <row r="15" spans="1:17" s="156" customFormat="1" ht="22.5" customHeight="1" x14ac:dyDescent="0.3">
      <c r="A15" s="30" t="s">
        <v>79</v>
      </c>
      <c r="B15" s="31" t="e">
        <f>_xll.DE.NAME(#REF!,"DXMEAS_S","REBATE 1")</f>
        <v>#VALUE!</v>
      </c>
      <c r="C15" s="31"/>
      <c r="D15" s="44" t="e">
        <f>_xll.DBGET(#REF!,#REF!,#REF!,#REF!,#REF!,#REF!,#REF!,$M$1,#REF!,#REF!,$B15)</f>
        <v>#VALUE!</v>
      </c>
      <c r="E15" s="129" t="e">
        <f>_xll.DBGET(#REF!,#REF!,#REF!,#REF!,#REF!,#REF!,#REF!,$M$1,#REF!,#REF!,$B15)</f>
        <v>#VALUE!</v>
      </c>
      <c r="F15" s="32" t="e">
        <f>E15-D15</f>
        <v>#VALUE!</v>
      </c>
      <c r="G15" s="48" t="e">
        <f>(_xll.DBGET(#REF!,#REF!,#REF!,#REF!,#REF!,#REF!,#REF!,$M$1,#REF!,#REF!,$B15))/(G$8*1000)</f>
        <v>#VALUE!</v>
      </c>
      <c r="H15" s="33" t="e">
        <f>(_xll.DBGET(#REF!,#REF!,#REF!,#REF!,#REF!,#REF!,#REF!,$M$1,#REF!,#REF!,$B15))/(H$8*1000)</f>
        <v>#VALUE!</v>
      </c>
      <c r="I15" s="33" t="e">
        <f>H15-G15</f>
        <v>#VALUE!</v>
      </c>
      <c r="J15" s="26"/>
      <c r="L15" s="131"/>
      <c r="M15" s="132"/>
      <c r="N15" s="132"/>
      <c r="O15" s="132"/>
      <c r="P15" s="132"/>
      <c r="Q15" s="133"/>
    </row>
    <row r="16" spans="1:17" s="156" customFormat="1" x14ac:dyDescent="0.3">
      <c r="A16" s="30" t="s">
        <v>80</v>
      </c>
      <c r="B16" s="31" t="e">
        <f>_xll.DE.NAME(#REF!,"DXMEAS_S","REBATE 2")</f>
        <v>#VALUE!</v>
      </c>
      <c r="C16" s="31"/>
      <c r="D16" s="44" t="e">
        <f>_xll.DBGET(#REF!,#REF!,#REF!,#REF!,#REF!,#REF!,#REF!,$M$1,#REF!,#REF!,$B16)</f>
        <v>#VALUE!</v>
      </c>
      <c r="E16" s="129" t="e">
        <f>_xll.DBGET(#REF!,#REF!,#REF!,#REF!,#REF!,#REF!,#REF!,$M$1,#REF!,#REF!,$B16)</f>
        <v>#VALUE!</v>
      </c>
      <c r="F16" s="32" t="e">
        <f>E16-D16</f>
        <v>#VALUE!</v>
      </c>
      <c r="G16" s="48" t="e">
        <f>(_xll.DBGET(#REF!,#REF!,#REF!,#REF!,#REF!,#REF!,#REF!,$M$1,#REF!,#REF!,$B16))/(G$8*1000)</f>
        <v>#VALUE!</v>
      </c>
      <c r="H16" s="33" t="e">
        <f>(_xll.DBGET(#REF!,#REF!,#REF!,#REF!,#REF!,#REF!,#REF!,$M$1,#REF!,#REF!,$B16))/(H$8*1000)</f>
        <v>#VALUE!</v>
      </c>
      <c r="I16" s="33" t="e">
        <f>H16-G16</f>
        <v>#VALUE!</v>
      </c>
      <c r="J16" s="26"/>
      <c r="L16" s="131"/>
      <c r="M16" s="132"/>
      <c r="N16" s="132"/>
      <c r="O16" s="132"/>
      <c r="P16" s="132"/>
      <c r="Q16" s="133"/>
    </row>
    <row r="17" spans="1:17" s="156" customFormat="1" x14ac:dyDescent="0.3">
      <c r="A17" s="30" t="s">
        <v>81</v>
      </c>
      <c r="B17" s="31" t="e">
        <f>_xll.DE.NAME(#REF!,"DXMEAS_S","VOL DISC")</f>
        <v>#VALUE!</v>
      </c>
      <c r="C17" s="31"/>
      <c r="D17" s="44" t="e">
        <f>_xll.DBGET(#REF!,#REF!,#REF!,#REF!,#REF!,#REF!,#REF!,$M$1,#REF!,#REF!,$B17)</f>
        <v>#VALUE!</v>
      </c>
      <c r="E17" s="129" t="e">
        <f>_xll.DBGET(#REF!,#REF!,#REF!,#REF!,#REF!,#REF!,#REF!,$M$1,#REF!,#REF!,$B17)</f>
        <v>#VALUE!</v>
      </c>
      <c r="F17" s="32" t="e">
        <f>E17-D17</f>
        <v>#VALUE!</v>
      </c>
      <c r="G17" s="48" t="e">
        <f>(_xll.DBGET(#REF!,#REF!,#REF!,#REF!,#REF!,#REF!,#REF!,$M$1,#REF!,#REF!,$B17))/(G$8*1000)</f>
        <v>#VALUE!</v>
      </c>
      <c r="H17" s="33" t="e">
        <f>(_xll.DBGET(#REF!,#REF!,#REF!,#REF!,#REF!,#REF!,#REF!,$M$1,#REF!,#REF!,$B17))/(H$8*1000)</f>
        <v>#VALUE!</v>
      </c>
      <c r="I17" s="33" t="e">
        <f>H17-G17</f>
        <v>#VALUE!</v>
      </c>
      <c r="J17" s="26"/>
      <c r="L17" s="131"/>
      <c r="M17" s="132"/>
      <c r="N17" s="132"/>
      <c r="O17" s="132"/>
      <c r="P17" s="132"/>
      <c r="Q17" s="133"/>
    </row>
    <row r="18" spans="1:17" s="156" customFormat="1" x14ac:dyDescent="0.3">
      <c r="A18" s="30" t="s">
        <v>82</v>
      </c>
      <c r="B18" s="31" t="e">
        <f>_xll.DE.NAME(#REF!,"DXMEAS_S","PR RES")</f>
        <v>#VALUE!</v>
      </c>
      <c r="C18" s="31"/>
      <c r="D18" s="151" t="e">
        <f>_xll.DBGET(#REF!,#REF!,#REF!,#REF!,#REF!,#REF!,#REF!,$M$1,#REF!,#REF!,$B18)</f>
        <v>#VALUE!</v>
      </c>
      <c r="E18" s="129" t="e">
        <f>_xll.DBGET(#REF!,#REF!,#REF!,#REF!,#REF!,#REF!,#REF!,$M$1,#REF!,#REF!,$B18)</f>
        <v>#VALUE!</v>
      </c>
      <c r="F18" s="32" t="e">
        <f>E18-D18</f>
        <v>#VALUE!</v>
      </c>
      <c r="G18" s="48" t="e">
        <f>(_xll.DBGET(#REF!,#REF!,#REF!,#REF!,#REF!,#REF!,#REF!,$M$1,#REF!,#REF!,$B18))/(G$8*1000)</f>
        <v>#VALUE!</v>
      </c>
      <c r="H18" s="33" t="e">
        <f>(_xll.DBGET(#REF!,#REF!,#REF!,#REF!,#REF!,#REF!,#REF!,$M$1,#REF!,#REF!,$B18))/(H$8*1000)</f>
        <v>#VALUE!</v>
      </c>
      <c r="I18" s="33" t="e">
        <f>H18-G18</f>
        <v>#VALUE!</v>
      </c>
      <c r="J18" s="26"/>
      <c r="L18" s="131"/>
      <c r="M18" s="132"/>
      <c r="N18" s="132"/>
      <c r="O18" s="132"/>
      <c r="P18" s="132"/>
      <c r="Q18" s="133"/>
    </row>
    <row r="19" spans="1:17" s="156" customFormat="1" x14ac:dyDescent="0.3">
      <c r="A19" s="30" t="s">
        <v>83</v>
      </c>
      <c r="B19" s="31" t="e">
        <f>_xll.DE.NAME(#REF!,"DXMEAS_S","FRT Savings Rebate")</f>
        <v>#VALUE!</v>
      </c>
      <c r="C19" s="31"/>
      <c r="D19" s="151" t="e">
        <f>_xll.DBGET(#REF!,#REF!,#REF!,#REF!,#REF!,#REF!,#REF!,$M$1,#REF!,#REF!,$B19)</f>
        <v>#VALUE!</v>
      </c>
      <c r="E19" s="129" t="e">
        <f>_xll.DBGET(#REF!,#REF!,#REF!,#REF!,#REF!,#REF!,#REF!,$M$1,#REF!,#REF!,$B19)</f>
        <v>#VALUE!</v>
      </c>
      <c r="F19" s="32" t="e">
        <f>E19-D19</f>
        <v>#VALUE!</v>
      </c>
      <c r="G19" s="48" t="e">
        <f>(_xll.DBGET(#REF!,#REF!,#REF!,#REF!,#REF!,#REF!,#REF!,$M$1,#REF!,#REF!,$B19))/(G$8*1000)</f>
        <v>#VALUE!</v>
      </c>
      <c r="H19" s="33" t="e">
        <f>(_xll.DBGET(#REF!,#REF!,#REF!,#REF!,#REF!,#REF!,#REF!,$M$1,#REF!,#REF!,$B19))/(H$8*1000)</f>
        <v>#VALUE!</v>
      </c>
      <c r="I19" s="33" t="e">
        <f>H19-G19</f>
        <v>#VALUE!</v>
      </c>
      <c r="J19" s="26"/>
      <c r="L19" s="131"/>
      <c r="M19" s="132"/>
      <c r="N19" s="132"/>
      <c r="O19" s="132"/>
      <c r="P19" s="132"/>
      <c r="Q19" s="133"/>
    </row>
    <row r="20" spans="1:17" s="156" customFormat="1" x14ac:dyDescent="0.3">
      <c r="A20" s="36" t="s">
        <v>84</v>
      </c>
      <c r="B20" s="31" t="e">
        <f>_xll.DE.NAME(#REF!,"DXMEAS_S","Net Sale Price")</f>
        <v>#VALUE!</v>
      </c>
      <c r="C20" s="31"/>
      <c r="D20" s="47" t="e">
        <f>_xll.DBGET(#REF!,#REF!,#REF!,#REF!,#REF!,#REF!,#REF!,$M$1,#REF!,#REF!,$B20)</f>
        <v>#VALUE!</v>
      </c>
      <c r="E20" s="39" t="e">
        <f>_xll.DBGET(#REF!,#REF!,#REF!,#REF!,#REF!,#REF!,#REF!,$M$1,#REF!,#REF!,$B20)</f>
        <v>#VALUE!</v>
      </c>
      <c r="F20" s="39" t="e">
        <f>D20-E20</f>
        <v>#VALUE!</v>
      </c>
      <c r="G20" s="51" t="e">
        <f>(_xll.DBGET(#REF!,#REF!,#REF!,#REF!,#REF!,#REF!,#REF!,$M$1,#REF!,#REF!,$B20))/(G$8*1000)</f>
        <v>#VALUE!</v>
      </c>
      <c r="H20" s="40" t="e">
        <f>(_xll.DBGET(#REF!,#REF!,#REF!,#REF!,#REF!,#REF!,#REF!,$M$1,#REF!,#REF!,$B20))/(H$8*1000)</f>
        <v>#VALUE!</v>
      </c>
      <c r="I20" s="40" t="e">
        <f>G20-H20</f>
        <v>#VALUE!</v>
      </c>
      <c r="J20" s="26"/>
      <c r="L20" s="137" t="e">
        <f>D20+D19+D18+D17+D16+D15-D14</f>
        <v>#VALUE!</v>
      </c>
      <c r="M20" s="138" t="e">
        <f>E20+E19+E18+E17+E16+E15-E14</f>
        <v>#VALUE!</v>
      </c>
      <c r="N20" s="138" t="e">
        <f>F20-F19-F18-F17-F16-F15-F14</f>
        <v>#VALUE!</v>
      </c>
      <c r="O20" s="138" t="e">
        <f>G20+G19+G18+G17+G16+G15-G14</f>
        <v>#VALUE!</v>
      </c>
      <c r="P20" s="138" t="e">
        <f>H20+H19+H18+H17+H16+H15-H14</f>
        <v>#VALUE!</v>
      </c>
      <c r="Q20" s="139" t="e">
        <f>I20-I19-I18-I17-I16-I15-I14</f>
        <v>#VALUE!</v>
      </c>
    </row>
    <row r="21" spans="1:17" s="156" customFormat="1" ht="22.5" customHeight="1" x14ac:dyDescent="0.3">
      <c r="A21" s="41" t="s">
        <v>99</v>
      </c>
      <c r="B21" s="41"/>
      <c r="C21" s="41"/>
      <c r="D21" s="44"/>
      <c r="E21" s="32"/>
      <c r="F21" s="32"/>
      <c r="G21" s="48"/>
      <c r="H21" s="33"/>
      <c r="I21" s="33"/>
      <c r="J21" s="26"/>
      <c r="L21" s="131"/>
      <c r="M21" s="132"/>
      <c r="N21" s="132"/>
      <c r="O21" s="132"/>
      <c r="P21" s="132"/>
      <c r="Q21" s="133"/>
    </row>
    <row r="22" spans="1:17" s="156" customFormat="1" x14ac:dyDescent="0.3">
      <c r="A22" s="30" t="s">
        <v>85</v>
      </c>
      <c r="B22" s="31" t="e">
        <f>_xll.DE.NAME(#REF!,"DXMEAS_S","Commissions")</f>
        <v>#VALUE!</v>
      </c>
      <c r="C22" s="31"/>
      <c r="D22" s="151" t="e">
        <f>_xll.DBGET(#REF!,#REF!,#REF!,#REF!,#REF!,#REF!,#REF!,$M$1,#REF!,#REF!,$B22)</f>
        <v>#VALUE!</v>
      </c>
      <c r="E22" s="129" t="e">
        <f>_xll.DBGET(#REF!,#REF!,#REF!,#REF!,#REF!,#REF!,#REF!,$M$1,#REF!,#REF!,$B22)</f>
        <v>#VALUE!</v>
      </c>
      <c r="F22" s="129" t="e">
        <f>E22-D22</f>
        <v>#VALUE!</v>
      </c>
      <c r="G22" s="48" t="e">
        <f>(_xll.DBGET(#REF!,#REF!,#REF!,#REF!,#REF!,#REF!,#REF!,$M$1,#REF!,#REF!,$B22))/(G$8*1000)</f>
        <v>#VALUE!</v>
      </c>
      <c r="H22" s="33" t="e">
        <f>(_xll.DBGET(#REF!,#REF!,#REF!,#REF!,#REF!,#REF!,#REF!,$M$1,#REF!,#REF!,$B22))/(H$8*1000)</f>
        <v>#VALUE!</v>
      </c>
      <c r="I22" s="33" t="e">
        <f>H22-G22</f>
        <v>#VALUE!</v>
      </c>
      <c r="J22" s="26"/>
      <c r="L22" s="131"/>
      <c r="M22" s="132"/>
      <c r="N22" s="132"/>
      <c r="O22" s="132"/>
      <c r="P22" s="132"/>
      <c r="Q22" s="133"/>
    </row>
    <row r="23" spans="1:17" s="156" customFormat="1" x14ac:dyDescent="0.3">
      <c r="A23" s="30" t="s">
        <v>70</v>
      </c>
      <c r="B23" s="31" t="e">
        <f>_xll.DE.NAME(#REF!,"DXMEAS_S","Ocean Freight")</f>
        <v>#VALUE!</v>
      </c>
      <c r="C23" s="31"/>
      <c r="D23" s="151" t="e">
        <f>_xll.DBGET(#REF!,#REF!,#REF!,#REF!,#REF!,#REF!,#REF!,$M$1,#REF!,#REF!,$B23)</f>
        <v>#VALUE!</v>
      </c>
      <c r="E23" s="129" t="e">
        <f>_xll.DBGET(#REF!,#REF!,#REF!,#REF!,#REF!,#REF!,#REF!,$M$1,#REF!,#REF!,$B23)</f>
        <v>#VALUE!</v>
      </c>
      <c r="F23" s="129" t="e">
        <f>E23-D23</f>
        <v>#VALUE!</v>
      </c>
      <c r="G23" s="48" t="e">
        <f>(_xll.DBGET(#REF!,#REF!,#REF!,#REF!,#REF!,#REF!,#REF!,$M$1,#REF!,#REF!,$B23))/(G$8*1000)</f>
        <v>#VALUE!</v>
      </c>
      <c r="H23" s="33" t="e">
        <f>(_xll.DBGET(#REF!,#REF!,#REF!,#REF!,#REF!,#REF!,#REF!,$M$1,#REF!,#REF!,$B23))/(H$8*1000)</f>
        <v>#VALUE!</v>
      </c>
      <c r="I23" s="33" t="e">
        <f>H23-G23</f>
        <v>#VALUE!</v>
      </c>
      <c r="J23" s="26"/>
      <c r="L23" s="131"/>
      <c r="M23" s="132"/>
      <c r="N23" s="132"/>
      <c r="O23" s="132"/>
      <c r="P23" s="132"/>
      <c r="Q23" s="133"/>
    </row>
    <row r="24" spans="1:17" s="156" customFormat="1" hidden="1" outlineLevel="1" x14ac:dyDescent="0.3">
      <c r="A24" s="30" t="s">
        <v>86</v>
      </c>
      <c r="B24" s="31" t="e">
        <f>_xll.DE.NAME(#REF!,"DXMEAS_S","BOF")</f>
        <v>#VALUE!</v>
      </c>
      <c r="C24" s="31" t="s">
        <v>108</v>
      </c>
      <c r="D24" s="151" t="e">
        <f>_xll.DBGET(#REF!,#REF!,#REF!,#REF!,#REF!,#REF!,#REF!,$M$1,#REF!,#REF!,$B24)+_xll.DBGET(#REF!,#REF!,#REF!,#REF!,#REF!,#REF!,#REF!,$M$1,#REF!,#REF!,$C24)</f>
        <v>#VALUE!</v>
      </c>
      <c r="E24" s="129" t="e">
        <f>_xll.DBGET(#REF!,#REF!,#REF!,#REF!,#REF!,#REF!,#REF!,$M$1,#REF!,#REF!,$B24)+_xll.DBGET(#REF!,#REF!,#REF!,#REF!,#REF!,#REF!,#REF!,$M$1,#REF!,#REF!,$C24)</f>
        <v>#VALUE!</v>
      </c>
      <c r="F24" s="129" t="e">
        <f t="shared" ref="F24:F35" si="3">E24-D24</f>
        <v>#VALUE!</v>
      </c>
      <c r="G24" s="48" t="e">
        <f>(_xll.DBGET(#REF!,#REF!,#REF!,#REF!,#REF!,#REF!,#REF!,$M$1,#REF!,#REF!,$B24)+_xll.DBGET(#REF!,#REF!,#REF!,#REF!,#REF!,#REF!,#REF!,$M$1,#REF!,#REF!,$C24))/(G$8*1000)</f>
        <v>#VALUE!</v>
      </c>
      <c r="H24" s="33" t="e">
        <f>(_xll.DBGET(#REF!,#REF!,#REF!,#REF!,#REF!,#REF!,#REF!,$M$1,#REF!,#REF!,$B24)+_xll.DBGET(#REF!,#REF!,#REF!,#REF!,#REF!,#REF!,#REF!,$M$1,#REF!,#REF!,$C24))/(H$8*1000)</f>
        <v>#VALUE!</v>
      </c>
      <c r="I24" s="33" t="e">
        <f>H24-G24</f>
        <v>#VALUE!</v>
      </c>
      <c r="J24" s="26"/>
      <c r="L24" s="137"/>
      <c r="M24" s="132"/>
      <c r="N24" s="132"/>
      <c r="O24" s="132"/>
      <c r="P24" s="132"/>
      <c r="Q24" s="133"/>
    </row>
    <row r="25" spans="1:17" s="156" customFormat="1" hidden="1" outlineLevel="1" x14ac:dyDescent="0.3">
      <c r="A25" s="30" t="s">
        <v>87</v>
      </c>
      <c r="B25" s="31" t="e">
        <f>_xll.DE.NAME(#REF!,"DXMEAS_S","LOSS_GAIN O_S")</f>
        <v>#VALUE!</v>
      </c>
      <c r="C25" s="31"/>
      <c r="D25" s="151" t="e">
        <f>_xll.DBGET(#REF!,#REF!,#REF!,#REF!,#REF!,#REF!,#REF!,$M$1,#REF!,#REF!,$B25)</f>
        <v>#VALUE!</v>
      </c>
      <c r="E25" s="129" t="e">
        <f>_xll.DBGET(#REF!,#REF!,#REF!,#REF!,#REF!,#REF!,#REF!,$M$1,#REF!,#REF!,$B25)</f>
        <v>#VALUE!</v>
      </c>
      <c r="F25" s="129" t="e">
        <f t="shared" si="3"/>
        <v>#VALUE!</v>
      </c>
      <c r="G25" s="48" t="e">
        <f>(_xll.DBGET(#REF!,#REF!,#REF!,#REF!,#REF!,#REF!,#REF!,$M$1,#REF!,#REF!,$B25))/(G$8*1000)</f>
        <v>#VALUE!</v>
      </c>
      <c r="H25" s="33" t="e">
        <f>(_xll.DBGET(#REF!,#REF!,#REF!,#REF!,#REF!,#REF!,#REF!,$M$1,#REF!,#REF!,$B25))/(H$8*1000)</f>
        <v>#VALUE!</v>
      </c>
      <c r="I25" s="33" t="e">
        <f t="shared" ref="I25:I35" si="4">H25-G25</f>
        <v>#VALUE!</v>
      </c>
      <c r="J25" s="26"/>
      <c r="L25" s="137"/>
      <c r="M25" s="132"/>
      <c r="N25" s="132"/>
      <c r="O25" s="132"/>
      <c r="P25" s="132"/>
      <c r="Q25" s="133"/>
    </row>
    <row r="26" spans="1:17" s="156" customFormat="1" hidden="1" outlineLevel="1" x14ac:dyDescent="0.3">
      <c r="A26" s="30" t="s">
        <v>120</v>
      </c>
      <c r="B26" s="31" t="s">
        <v>121</v>
      </c>
      <c r="C26" s="31"/>
      <c r="D26" s="116" t="e">
        <f>_xll.DBGET(#REF!,#REF!,#REF!,#REF!,#REF!,#REF!,#REF!,$M$1,#REF!,#REF!,$B26)</f>
        <v>#VALUE!</v>
      </c>
      <c r="E26" s="117" t="e">
        <f>_xll.DBGET(#REF!,#REF!,#REF!,#REF!,#REF!,#REF!,#REF!,$M$1,#REF!,#REF!,$B26)</f>
        <v>#VALUE!</v>
      </c>
      <c r="F26" s="129" t="e">
        <f t="shared" si="3"/>
        <v>#VALUE!</v>
      </c>
      <c r="G26" s="48" t="e">
        <f>(_xll.DBGET(#REF!,#REF!,#REF!,#REF!,#REF!,#REF!,#REF!,$M$1,#REF!,#REF!,$B26))/(G$8*1000)</f>
        <v>#VALUE!</v>
      </c>
      <c r="H26" s="33" t="e">
        <f>(_xll.DBGET(#REF!,#REF!,#REF!,#REF!,#REF!,#REF!,#REF!,$M$1,#REF!,#REF!,$B26))/(H$8*1000)</f>
        <v>#VALUE!</v>
      </c>
      <c r="I26" s="33" t="e">
        <f t="shared" si="4"/>
        <v>#VALUE!</v>
      </c>
      <c r="J26" s="26"/>
      <c r="L26" s="137"/>
      <c r="M26" s="132"/>
      <c r="N26" s="132"/>
      <c r="O26" s="132"/>
      <c r="P26" s="132"/>
      <c r="Q26" s="133"/>
    </row>
    <row r="27" spans="1:17" s="156" customFormat="1" hidden="1" outlineLevel="1" x14ac:dyDescent="0.3">
      <c r="A27" s="30" t="s">
        <v>122</v>
      </c>
      <c r="B27" s="31" t="s">
        <v>123</v>
      </c>
      <c r="C27" s="31"/>
      <c r="D27" s="116" t="e">
        <f>_xll.DBGET(#REF!,#REF!,#REF!,#REF!,#REF!,#REF!,#REF!,$M$1,#REF!,#REF!,$B27)</f>
        <v>#VALUE!</v>
      </c>
      <c r="E27" s="117" t="e">
        <f>_xll.DBGET(#REF!,#REF!,#REF!,#REF!,#REF!,#REF!,#REF!,$M$1,#REF!,#REF!,$B27)</f>
        <v>#VALUE!</v>
      </c>
      <c r="F27" s="129" t="e">
        <f t="shared" si="3"/>
        <v>#VALUE!</v>
      </c>
      <c r="G27" s="48" t="e">
        <f>(_xll.DBGET(#REF!,#REF!,#REF!,#REF!,#REF!,#REF!,#REF!,$M$1,#REF!,#REF!,$B27))/(G$8*1000)</f>
        <v>#VALUE!</v>
      </c>
      <c r="H27" s="33" t="e">
        <f>(_xll.DBGET(#REF!,#REF!,#REF!,#REF!,#REF!,#REF!,#REF!,$M$1,#REF!,#REF!,$B27))/(H$8*1000)</f>
        <v>#VALUE!</v>
      </c>
      <c r="I27" s="33" t="e">
        <f t="shared" si="4"/>
        <v>#VALUE!</v>
      </c>
      <c r="J27" s="26"/>
      <c r="L27" s="137"/>
      <c r="M27" s="132"/>
      <c r="N27" s="132"/>
      <c r="O27" s="132"/>
      <c r="P27" s="132"/>
      <c r="Q27" s="133"/>
    </row>
    <row r="28" spans="1:17" s="156" customFormat="1" hidden="1" outlineLevel="1" x14ac:dyDescent="0.3">
      <c r="A28" s="30" t="s">
        <v>88</v>
      </c>
      <c r="B28" s="31" t="e">
        <f>_xll.DE.NAME(#REF!,"DXMEAS_S","CHEMOF")</f>
        <v>#VALUE!</v>
      </c>
      <c r="C28" s="31" t="s">
        <v>116</v>
      </c>
      <c r="D28" s="151" t="e">
        <f>_xll.DBGET(#REF!,#REF!,#REF!,#REF!,#REF!,#REF!,#REF!,$M$1,#REF!,#REF!,$B28)+_xll.DBGET(#REF!,#REF!,#REF!,#REF!,#REF!,#REF!,#REF!,$M$1,#REF!,#REF!,$C28)</f>
        <v>#VALUE!</v>
      </c>
      <c r="E28" s="129" t="e">
        <f>_xll.DBGET(#REF!,#REF!,#REF!,#REF!,#REF!,#REF!,#REF!,$M$1,#REF!,#REF!,$B28)+_xll.DBGET(#REF!,#REF!,#REF!,#REF!,#REF!,#REF!,#REF!,$M$1,#REF!,#REF!,$C28)</f>
        <v>#VALUE!</v>
      </c>
      <c r="F28" s="129" t="e">
        <f t="shared" si="3"/>
        <v>#VALUE!</v>
      </c>
      <c r="G28" s="48" t="e">
        <f>(_xll.DBGET(#REF!,#REF!,#REF!,#REF!,#REF!,#REF!,#REF!,$M$1,#REF!,#REF!,$B28)+_xll.DBGET(#REF!,#REF!,#REF!,#REF!,#REF!,#REF!,#REF!,$M$1,#REF!,#REF!,$C28))/(G$8*1000)</f>
        <v>#VALUE!</v>
      </c>
      <c r="H28" s="33" t="e">
        <f>(_xll.DBGET(#REF!,#REF!,#REF!,#REF!,#REF!,#REF!,#REF!,$M$1,#REF!,#REF!,$B28)+_xll.DBGET(#REF!,#REF!,#REF!,#REF!,#REF!,#REF!,#REF!,$M$1,#REF!,#REF!,$C28))/(H$8*1000)</f>
        <v>#VALUE!</v>
      </c>
      <c r="I28" s="33" t="e">
        <f t="shared" si="4"/>
        <v>#VALUE!</v>
      </c>
      <c r="J28" s="26"/>
      <c r="L28" s="131"/>
      <c r="M28" s="132"/>
      <c r="N28" s="132"/>
      <c r="O28" s="132"/>
      <c r="P28" s="132"/>
      <c r="Q28" s="133"/>
    </row>
    <row r="29" spans="1:17" s="156" customFormat="1" hidden="1" outlineLevel="1" x14ac:dyDescent="0.3">
      <c r="A29" s="30" t="s">
        <v>91</v>
      </c>
      <c r="B29" s="31" t="e">
        <f>_xll.DE.NAME(#REF!,"DXMEAS_S","WHSOF")</f>
        <v>#VALUE!</v>
      </c>
      <c r="C29" s="31" t="s">
        <v>117</v>
      </c>
      <c r="D29" s="151" t="e">
        <f>_xll.DBGET(#REF!,#REF!,#REF!,#REF!,#REF!,#REF!,#REF!,$M$1,#REF!,#REF!,$B29)+_xll.DBGET(#REF!,#REF!,#REF!,#REF!,#REF!,#REF!,#REF!,$M$1,#REF!,#REF!,$C29)</f>
        <v>#VALUE!</v>
      </c>
      <c r="E29" s="129" t="e">
        <f>_xll.DBGET(#REF!,#REF!,#REF!,#REF!,#REF!,#REF!,#REF!,$M$1,#REF!,#REF!,$B29)+_xll.DBGET(#REF!,#REF!,#REF!,#REF!,#REF!,#REF!,#REF!,$M$1,#REF!,#REF!,$C29)</f>
        <v>#VALUE!</v>
      </c>
      <c r="F29" s="129" t="e">
        <f>E29-D29</f>
        <v>#VALUE!</v>
      </c>
      <c r="G29" s="48" t="e">
        <f>(_xll.DBGET(#REF!,#REF!,#REF!,#REF!,#REF!,#REF!,#REF!,$M$1,#REF!,#REF!,$B29)+_xll.DBGET(#REF!,#REF!,#REF!,#REF!,#REF!,#REF!,#REF!,$M$1,#REF!,#REF!,$C29))/(G$8*1000)</f>
        <v>#VALUE!</v>
      </c>
      <c r="H29" s="33" t="e">
        <f>(_xll.DBGET(#REF!,#REF!,#REF!,#REF!,#REF!,#REF!,#REF!,$M$1,#REF!,#REF!,$B29)+_xll.DBGET(#REF!,#REF!,#REF!,#REF!,#REF!,#REF!,#REF!,$M$1,#REF!,#REF!,$C29))/(H$8*1000)</f>
        <v>#VALUE!</v>
      </c>
      <c r="I29" s="33" t="e">
        <f>H29-G29</f>
        <v>#VALUE!</v>
      </c>
      <c r="J29" s="26"/>
      <c r="L29" s="131"/>
      <c r="M29" s="132"/>
      <c r="N29" s="132"/>
      <c r="O29" s="132"/>
      <c r="P29" s="132"/>
      <c r="Q29" s="133"/>
    </row>
    <row r="30" spans="1:17" s="156" customFormat="1" collapsed="1" x14ac:dyDescent="0.3">
      <c r="A30" s="30" t="s">
        <v>89</v>
      </c>
      <c r="B30" s="31" t="e">
        <f>_xll.DE.NAME(#REF!,"DXMEAS_S","CHEM PKG")</f>
        <v>#VALUE!</v>
      </c>
      <c r="C30" s="31"/>
      <c r="D30" s="151" t="e">
        <f>_xll.DBGET(#REF!,#REF!,#REF!,#REF!,#REF!,#REF!,#REF!,$M$1,#REF!,#REF!,$B30)</f>
        <v>#VALUE!</v>
      </c>
      <c r="E30" s="129" t="e">
        <f>_xll.DBGET(#REF!,#REF!,#REF!,#REF!,#REF!,#REF!,#REF!,$M$1,#REF!,#REF!,$B30)</f>
        <v>#VALUE!</v>
      </c>
      <c r="F30" s="129" t="e">
        <f t="shared" si="3"/>
        <v>#VALUE!</v>
      </c>
      <c r="G30" s="48" t="e">
        <f>(_xll.DBGET(#REF!,#REF!,#REF!,#REF!,#REF!,#REF!,#REF!,$M$1,#REF!,#REF!,$B30))/(G$8*1000)</f>
        <v>#VALUE!</v>
      </c>
      <c r="H30" s="33" t="e">
        <f>(_xll.DBGET(#REF!,#REF!,#REF!,#REF!,#REF!,#REF!,#REF!,$M$1,#REF!,#REF!,$B30))/(H$8*1000)</f>
        <v>#VALUE!</v>
      </c>
      <c r="I30" s="33" t="e">
        <f t="shared" si="4"/>
        <v>#VALUE!</v>
      </c>
      <c r="J30" s="26"/>
      <c r="L30" s="131"/>
      <c r="M30" s="132"/>
      <c r="N30" s="132"/>
      <c r="O30" s="132"/>
      <c r="P30" s="132"/>
      <c r="Q30" s="133"/>
    </row>
    <row r="31" spans="1:17" s="156" customFormat="1" x14ac:dyDescent="0.3">
      <c r="A31" s="30" t="s">
        <v>92</v>
      </c>
      <c r="B31" s="31" t="e">
        <f>_xll.DE.NAME(#REF!,"DXMEAS_S","WHS PKG")</f>
        <v>#VALUE!</v>
      </c>
      <c r="C31" s="31"/>
      <c r="D31" s="151" t="e">
        <f>_xll.DBGET(#REF!,#REF!,#REF!,#REF!,#REF!,#REF!,#REF!,$M$1,#REF!,#REF!,$B31)</f>
        <v>#VALUE!</v>
      </c>
      <c r="E31" s="129" t="e">
        <f>_xll.DBGET(#REF!,#REF!,#REF!,#REF!,#REF!,#REF!,#REF!,$M$1,#REF!,#REF!,$B31)</f>
        <v>#VALUE!</v>
      </c>
      <c r="F31" s="129" t="e">
        <f>E31-D31</f>
        <v>#VALUE!</v>
      </c>
      <c r="G31" s="48" t="e">
        <f>(_xll.DBGET(#REF!,#REF!,#REF!,#REF!,#REF!,#REF!,#REF!,$M$1,#REF!,#REF!,$B31))/(G$8*1000)</f>
        <v>#VALUE!</v>
      </c>
      <c r="H31" s="33" t="e">
        <f>(_xll.DBGET(#REF!,#REF!,#REF!,#REF!,#REF!,#REF!,#REF!,$M$1,#REF!,#REF!,$B31))/(H$8*1000)</f>
        <v>#VALUE!</v>
      </c>
      <c r="I31" s="33" t="e">
        <f>H31-G31</f>
        <v>#VALUE!</v>
      </c>
      <c r="J31" s="26"/>
      <c r="L31" s="131"/>
      <c r="M31" s="132"/>
      <c r="N31" s="132"/>
      <c r="O31" s="132"/>
      <c r="P31" s="132"/>
      <c r="Q31" s="133"/>
    </row>
    <row r="32" spans="1:17" s="156" customFormat="1" x14ac:dyDescent="0.3">
      <c r="A32" s="30" t="s">
        <v>93</v>
      </c>
      <c r="B32" s="31" t="e">
        <f>_xll.DE.NAME(#REF!,"DXMEAS_S","OFSHRTPUT")</f>
        <v>#VALUE!</v>
      </c>
      <c r="C32" s="31"/>
      <c r="D32" s="151" t="e">
        <f>_xll.DBGET(#REF!,#REF!,#REF!,#REF!,#REF!,#REF!,#REF!,$M$1,#REF!,#REF!,$B32)</f>
        <v>#VALUE!</v>
      </c>
      <c r="E32" s="129" t="e">
        <f>_xll.DBGET(#REF!,#REF!,#REF!,#REF!,#REF!,#REF!,#REF!,$M$1,#REF!,#REF!,$B32)</f>
        <v>#VALUE!</v>
      </c>
      <c r="F32" s="129" t="e">
        <f>E32-D32</f>
        <v>#VALUE!</v>
      </c>
      <c r="G32" s="48" t="e">
        <f>(_xll.DBGET(#REF!,#REF!,#REF!,#REF!,#REF!,#REF!,#REF!,$M$1,#REF!,#REF!,$B32))/(G$8*1000)</f>
        <v>#VALUE!</v>
      </c>
      <c r="H32" s="33" t="e">
        <f>(_xll.DBGET(#REF!,#REF!,#REF!,#REF!,#REF!,#REF!,#REF!,$M$1,#REF!,#REF!,$B32))/(H$8*1000)</f>
        <v>#VALUE!</v>
      </c>
      <c r="I32" s="33" t="e">
        <f>H32-G32</f>
        <v>#VALUE!</v>
      </c>
      <c r="J32" s="26"/>
      <c r="L32" s="131"/>
      <c r="M32" s="132"/>
      <c r="N32" s="132"/>
      <c r="O32" s="132"/>
      <c r="P32" s="132"/>
      <c r="Q32" s="133"/>
    </row>
    <row r="33" spans="1:17" s="156" customFormat="1" x14ac:dyDescent="0.3">
      <c r="A33" s="30" t="s">
        <v>90</v>
      </c>
      <c r="B33" s="31" t="e">
        <f>_xll.DE.NAME(#REF!,"DXMEAS_S","EDC")</f>
        <v>#VALUE!</v>
      </c>
      <c r="C33" s="31"/>
      <c r="D33" s="44" t="e">
        <f>_xll.DBGET(#REF!,#REF!,#REF!,#REF!,#REF!,#REF!,#REF!,$M$1,#REF!,#REF!,$B33)</f>
        <v>#VALUE!</v>
      </c>
      <c r="E33" s="32" t="e">
        <f>_xll.DBGET(#REF!,#REF!,#REF!,#REF!,#REF!,#REF!,#REF!,$M$1,#REF!,#REF!,$B33)</f>
        <v>#VALUE!</v>
      </c>
      <c r="F33" s="32" t="e">
        <f t="shared" si="3"/>
        <v>#VALUE!</v>
      </c>
      <c r="G33" s="48" t="e">
        <f>(_xll.DBGET(#REF!,#REF!,#REF!,#REF!,#REF!,#REF!,#REF!,$M$1,#REF!,#REF!,$B33))/(G$8*1000)</f>
        <v>#VALUE!</v>
      </c>
      <c r="H33" s="33" t="e">
        <f>(_xll.DBGET(#REF!,#REF!,#REF!,#REF!,#REF!,#REF!,#REF!,$M$1,#REF!,#REF!,$B33))/(H$8*1000)</f>
        <v>#VALUE!</v>
      </c>
      <c r="I33" s="33" t="e">
        <f t="shared" si="4"/>
        <v>#VALUE!</v>
      </c>
      <c r="J33" s="26"/>
      <c r="L33" s="131"/>
      <c r="M33" s="132"/>
      <c r="N33" s="132"/>
      <c r="O33" s="132"/>
      <c r="P33" s="132"/>
      <c r="Q33" s="133"/>
    </row>
    <row r="34" spans="1:17" s="156" customFormat="1" x14ac:dyDescent="0.3">
      <c r="A34" s="30" t="s">
        <v>94</v>
      </c>
      <c r="B34" s="31" t="e">
        <f>_xll.DE.NAME(#REF!,"DXMEAS_S","Disport SRVL")</f>
        <v>#VALUE!</v>
      </c>
      <c r="C34" s="31"/>
      <c r="D34" s="44" t="e">
        <f>_xll.DBGET(#REF!,#REF!,#REF!,#REF!,#REF!,#REF!,#REF!,$M$1,#REF!,#REF!,$B34)</f>
        <v>#VALUE!</v>
      </c>
      <c r="E34" s="32" t="e">
        <f>_xll.DBGET(#REF!,#REF!,#REF!,#REF!,#REF!,#REF!,#REF!,$M$1,#REF!,#REF!,$B34)</f>
        <v>#VALUE!</v>
      </c>
      <c r="F34" s="32" t="e">
        <f t="shared" si="3"/>
        <v>#VALUE!</v>
      </c>
      <c r="G34" s="48" t="e">
        <f>(_xll.DBGET(#REF!,#REF!,#REF!,#REF!,#REF!,#REF!,#REF!,$M$1,#REF!,#REF!,$B34))/(G$8*1000)</f>
        <v>#VALUE!</v>
      </c>
      <c r="H34" s="33" t="e">
        <f>(_xll.DBGET(#REF!,#REF!,#REF!,#REF!,#REF!,#REF!,#REF!,$M$1,#REF!,#REF!,$B34))/(H$8*1000)</f>
        <v>#VALUE!</v>
      </c>
      <c r="I34" s="33" t="e">
        <f t="shared" si="4"/>
        <v>#VALUE!</v>
      </c>
      <c r="J34" s="26"/>
      <c r="L34" s="131"/>
      <c r="M34" s="132"/>
      <c r="N34" s="132"/>
      <c r="O34" s="132"/>
      <c r="P34" s="132"/>
      <c r="Q34" s="133"/>
    </row>
    <row r="35" spans="1:17" s="156" customFormat="1" x14ac:dyDescent="0.3">
      <c r="A35" s="30" t="s">
        <v>95</v>
      </c>
      <c r="B35" s="31" t="e">
        <f>_xll.DE.NAME(#REF!,"DXMEAS_S","AllTons")</f>
        <v>#VALUE!</v>
      </c>
      <c r="C35" s="31"/>
      <c r="D35" s="44" t="e">
        <f>_xll.DBGET(#REF!,#REF!,#REF!,#REF!,#REF!,#REF!,#REF!,$M$1,#REF!,#REF!,$B35)</f>
        <v>#VALUE!</v>
      </c>
      <c r="E35" s="32" t="e">
        <f>_xll.DBGET(#REF!,#REF!,#REF!,#REF!,#REF!,#REF!,#REF!,$M$1,#REF!,#REF!,$B35)</f>
        <v>#VALUE!</v>
      </c>
      <c r="F35" s="32" t="e">
        <f t="shared" si="3"/>
        <v>#VALUE!</v>
      </c>
      <c r="G35" s="48" t="e">
        <f>(_xll.DBGET(#REF!,#REF!,#REF!,#REF!,#REF!,#REF!,#REF!,$M$1,#REF!,#REF!,$B35))/(G$8*1000)</f>
        <v>#VALUE!</v>
      </c>
      <c r="H35" s="33" t="e">
        <f>(_xll.DBGET(#REF!,#REF!,#REF!,#REF!,#REF!,#REF!,#REF!,$M$1,#REF!,#REF!,$B35))/(H$8*1000)</f>
        <v>#VALUE!</v>
      </c>
      <c r="I35" s="33" t="e">
        <f t="shared" si="4"/>
        <v>#VALUE!</v>
      </c>
      <c r="J35" s="26"/>
      <c r="L35" s="131"/>
      <c r="M35" s="132"/>
      <c r="N35" s="132"/>
      <c r="O35" s="132"/>
      <c r="P35" s="132"/>
      <c r="Q35" s="133"/>
    </row>
    <row r="36" spans="1:17" s="156" customFormat="1" hidden="1" outlineLevel="1" x14ac:dyDescent="0.3">
      <c r="A36" s="30" t="s">
        <v>107</v>
      </c>
      <c r="B36" s="31" t="s">
        <v>112</v>
      </c>
      <c r="C36" s="31"/>
      <c r="D36" s="32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2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2" t="e">
        <f>E36-D36</f>
        <v>#VALUE!</v>
      </c>
      <c r="G36" s="48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3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3" t="e">
        <f>H36-G36</f>
        <v>#VALUE!</v>
      </c>
      <c r="J36" s="26"/>
      <c r="K36" s="130"/>
      <c r="L36" s="131"/>
      <c r="M36" s="132"/>
      <c r="N36" s="132"/>
      <c r="O36" s="132"/>
      <c r="P36" s="132"/>
      <c r="Q36" s="133"/>
    </row>
    <row r="37" spans="1:17" s="156" customFormat="1" collapsed="1" x14ac:dyDescent="0.3">
      <c r="A37" s="36" t="s">
        <v>100</v>
      </c>
      <c r="B37" s="31"/>
      <c r="C37" s="31"/>
      <c r="D37" s="47" t="e">
        <f>SUM(D22:D36)-D23</f>
        <v>#VALUE!</v>
      </c>
      <c r="E37" s="39" t="e">
        <f>SUM(E22:E36)-E23</f>
        <v>#VALUE!</v>
      </c>
      <c r="F37" s="39" t="e">
        <f>E37-D37</f>
        <v>#VALUE!</v>
      </c>
      <c r="G37" s="51" t="e">
        <f>SUM(G22:G36)-G23</f>
        <v>#VALUE!</v>
      </c>
      <c r="H37" s="40" t="e">
        <f>SUM(H22:H36)-H23</f>
        <v>#VALUE!</v>
      </c>
      <c r="I37" s="40" t="e">
        <f>H37-G37</f>
        <v>#VALUE!</v>
      </c>
      <c r="J37" s="26"/>
      <c r="L37" s="131"/>
      <c r="M37" s="132"/>
      <c r="N37" s="132"/>
      <c r="O37" s="132"/>
      <c r="P37" s="132"/>
      <c r="Q37" s="133"/>
    </row>
    <row r="38" spans="1:17" s="156" customFormat="1" ht="22.5" customHeight="1" x14ac:dyDescent="0.3">
      <c r="A38" s="36" t="s">
        <v>96</v>
      </c>
      <c r="B38" s="31" t="e">
        <f>_xll.DE.NAME(#REF!,"DXMEAS_S","Net FOB Port")</f>
        <v>#VALUE!</v>
      </c>
      <c r="C38" s="31"/>
      <c r="D38" s="46" t="e">
        <f>_xll.DBGET(#REF!,#REF!,#REF!,#REF!,#REF!,#REF!,#REF!,$M$1,#REF!,#REF!,$B38)</f>
        <v>#VALUE!</v>
      </c>
      <c r="E38" s="37" t="e">
        <f>_xll.DBGET(#REF!,#REF!,#REF!,#REF!,#REF!,#REF!,#REF!,$M$1,#REF!,#REF!,$B38)</f>
        <v>#VALUE!</v>
      </c>
      <c r="F38" s="37" t="e">
        <f>D38-E38</f>
        <v>#VALUE!</v>
      </c>
      <c r="G38" s="50" t="e">
        <f>(_xll.DBGET(#REF!,#REF!,#REF!,#REF!,#REF!,#REF!,#REF!,$M$1,#REF!,#REF!,$B38))/(G$8*1000)</f>
        <v>#VALUE!</v>
      </c>
      <c r="H38" s="38" t="e">
        <f>(_xll.DBGET(#REF!,#REF!,#REF!,#REF!,#REF!,#REF!,#REF!,$M$1,#REF!,#REF!,$B38))/(H$8*1000)</f>
        <v>#VALUE!</v>
      </c>
      <c r="I38" s="38" t="e">
        <f>G38-H38</f>
        <v>#VALUE!</v>
      </c>
      <c r="J38" s="26"/>
      <c r="L38" s="137" t="e">
        <f>D38+D37-D20</f>
        <v>#VALUE!</v>
      </c>
      <c r="M38" s="138" t="e">
        <f>E38+E37-E20</f>
        <v>#VALUE!</v>
      </c>
      <c r="N38" s="138" t="e">
        <f>F38-F37-F20</f>
        <v>#VALUE!</v>
      </c>
      <c r="O38" s="147" t="e">
        <f>G38+G37-G20</f>
        <v>#VALUE!</v>
      </c>
      <c r="P38" s="147" t="e">
        <f>H38+H37-H20</f>
        <v>#VALUE!</v>
      </c>
      <c r="Q38" s="146" t="e">
        <f>I38-I37-I20</f>
        <v>#VALUE!</v>
      </c>
    </row>
    <row r="39" spans="1:17" s="156" customFormat="1" ht="22.5" customHeight="1" x14ac:dyDescent="0.3">
      <c r="A39" s="30" t="s">
        <v>97</v>
      </c>
      <c r="B39" s="31" t="e">
        <f>_xll.DE.NAME(#REF!,"DXMEAS_S","INLAND")</f>
        <v>#VALUE!</v>
      </c>
      <c r="C39" s="31"/>
      <c r="D39" s="151" t="e">
        <f>_xll.DBGET(#REF!,#REF!,#REF!,#REF!,#REF!,#REF!,#REF!,$M$1,#REF!,#REF!,$B39)</f>
        <v>#VALUE!</v>
      </c>
      <c r="E39" s="32" t="e">
        <f>_xll.DBGET(#REF!,#REF!,#REF!,#REF!,#REF!,#REF!,#REF!,$M$1,#REF!,#REF!,$B39)</f>
        <v>#VALUE!</v>
      </c>
      <c r="F39" s="32" t="e">
        <f>E39-D39</f>
        <v>#VALUE!</v>
      </c>
      <c r="G39" s="48" t="e">
        <f>(_xll.DBGET(#REF!,#REF!,#REF!,#REF!,#REF!,#REF!,#REF!,$M$1,#REF!,#REF!,$B39))/(G$8*1000)</f>
        <v>#VALUE!</v>
      </c>
      <c r="H39" s="33" t="e">
        <f>(_xll.DBGET(#REF!,#REF!,#REF!,#REF!,#REF!,#REF!,#REF!,$M$1,#REF!,#REF!,$B39))/(H$8*1000)</f>
        <v>#VALUE!</v>
      </c>
      <c r="I39" s="33" t="e">
        <f>H39-G39</f>
        <v>#VALUE!</v>
      </c>
      <c r="J39" s="26"/>
      <c r="L39" s="131"/>
      <c r="M39" s="132"/>
      <c r="N39" s="132"/>
      <c r="O39" s="132"/>
      <c r="P39" s="132"/>
      <c r="Q39" s="133"/>
    </row>
    <row r="40" spans="1:17" s="156" customFormat="1" x14ac:dyDescent="0.3">
      <c r="A40" s="30" t="s">
        <v>71</v>
      </c>
      <c r="B40" s="31" t="e">
        <f>_xll.DE.NAME(#REF!,"DXMEAS_S","TERMINAL")</f>
        <v>#VALUE!</v>
      </c>
      <c r="C40" s="31"/>
      <c r="D40" s="44" t="e">
        <f>_xll.DBGET(#REF!,#REF!,#REF!,#REF!,#REF!,#REF!,#REF!,$M$1,#REF!,#REF!,$B40)</f>
        <v>#VALUE!</v>
      </c>
      <c r="E40" s="32" t="e">
        <f>_xll.DBGET(#REF!,#REF!,#REF!,#REF!,#REF!,#REF!,#REF!,$M$1,#REF!,#REF!,$B40)</f>
        <v>#VALUE!</v>
      </c>
      <c r="F40" s="32" t="e">
        <f>E40-D40</f>
        <v>#VALUE!</v>
      </c>
      <c r="G40" s="48" t="e">
        <f>(_xll.DBGET(#REF!,#REF!,#REF!,#REF!,#REF!,#REF!,#REF!,$M$1,#REF!,#REF!,$B40))/(G$8*1000)</f>
        <v>#VALUE!</v>
      </c>
      <c r="H40" s="33" t="e">
        <f>(_xll.DBGET(#REF!,#REF!,#REF!,#REF!,#REF!,#REF!,#REF!,$M$1,#REF!,#REF!,$B40))/(H$8*1000)</f>
        <v>#VALUE!</v>
      </c>
      <c r="I40" s="33" t="e">
        <f>H40-G40</f>
        <v>#VALUE!</v>
      </c>
      <c r="J40" s="26"/>
      <c r="L40" s="131"/>
      <c r="M40" s="132"/>
      <c r="N40" s="132"/>
      <c r="O40" s="132"/>
      <c r="P40" s="132"/>
      <c r="Q40" s="133"/>
    </row>
    <row r="41" spans="1:17" s="156" customFormat="1" x14ac:dyDescent="0.3">
      <c r="A41" s="30" t="s">
        <v>98</v>
      </c>
      <c r="B41" s="31" t="e">
        <f>_xll.DE.NAME(#REF!,"DXMEAS_S","S&amp;A")</f>
        <v>#VALUE!</v>
      </c>
      <c r="C41" s="31"/>
      <c r="D41" s="44" t="e">
        <f>_xll.DBGET(#REF!,#REF!,#REF!,#REF!,#REF!,#REF!,#REF!,$M$1,#REF!,#REF!,$B41)</f>
        <v>#VALUE!</v>
      </c>
      <c r="E41" s="32" t="e">
        <f>_xll.DBGET(#REF!,#REF!,#REF!,#REF!,#REF!,#REF!,#REF!,$M$1,#REF!,#REF!,$B41)</f>
        <v>#VALUE!</v>
      </c>
      <c r="F41" s="32" t="e">
        <f>E41-D41</f>
        <v>#VALUE!</v>
      </c>
      <c r="G41" s="48" t="e">
        <f>(_xll.DBGET(#REF!,#REF!,#REF!,#REF!,#REF!,#REF!,#REF!,$M$1,#REF!,#REF!,$B41))/(G$8*1000)</f>
        <v>#VALUE!</v>
      </c>
      <c r="H41" s="33" t="e">
        <f>(_xll.DBGET(#REF!,#REF!,#REF!,#REF!,#REF!,#REF!,#REF!,$M$1,#REF!,#REF!,$B41))/(H$8*1000)</f>
        <v>#VALUE!</v>
      </c>
      <c r="I41" s="33" t="e">
        <f>H41-G41</f>
        <v>#VALUE!</v>
      </c>
      <c r="J41" s="26"/>
      <c r="L41" s="131"/>
      <c r="M41" s="132"/>
      <c r="N41" s="132"/>
      <c r="O41" s="132"/>
      <c r="P41" s="132"/>
      <c r="Q41" s="133"/>
    </row>
    <row r="42" spans="1:17" s="156" customFormat="1" hidden="1" outlineLevel="1" x14ac:dyDescent="0.3">
      <c r="A42" s="30" t="s">
        <v>113</v>
      </c>
      <c r="B42" s="31"/>
      <c r="C42" s="31"/>
      <c r="D42" s="44" t="e">
        <f>SUM(#REF!)</f>
        <v>#REF!</v>
      </c>
      <c r="E42" s="32" t="e">
        <f>SUM(#REF!)</f>
        <v>#REF!</v>
      </c>
      <c r="F42" s="32" t="e">
        <f>E42-D42</f>
        <v>#REF!</v>
      </c>
      <c r="G42" s="48" t="e">
        <f>D42/(G$8*1000)</f>
        <v>#REF!</v>
      </c>
      <c r="H42" s="33" t="e">
        <f>E42/(H$8*1000)</f>
        <v>#REF!</v>
      </c>
      <c r="I42" s="33" t="e">
        <f>H42-G42</f>
        <v>#REF!</v>
      </c>
      <c r="J42" s="26"/>
      <c r="L42" s="131"/>
      <c r="M42" s="132"/>
      <c r="N42" s="132"/>
      <c r="O42" s="132"/>
      <c r="P42" s="132"/>
      <c r="Q42" s="133"/>
    </row>
    <row r="43" spans="1:17" s="156" customFormat="1" hidden="1" outlineLevel="1" x14ac:dyDescent="0.3">
      <c r="A43" s="30" t="s">
        <v>114</v>
      </c>
      <c r="B43" s="31"/>
      <c r="C43" s="31"/>
      <c r="D43" s="44" t="e">
        <f>D41-D42</f>
        <v>#VALUE!</v>
      </c>
      <c r="E43" s="32" t="e">
        <f>E41-E42</f>
        <v>#VALUE!</v>
      </c>
      <c r="F43" s="32" t="e">
        <f>E43-D43</f>
        <v>#VALUE!</v>
      </c>
      <c r="G43" s="48" t="e">
        <f>D43/(G$8*1000)</f>
        <v>#VALUE!</v>
      </c>
      <c r="H43" s="33" t="e">
        <f>E43/(H$8*1000)</f>
        <v>#VALUE!</v>
      </c>
      <c r="I43" s="33" t="e">
        <f>H43-G43</f>
        <v>#VALUE!</v>
      </c>
      <c r="J43" s="26"/>
      <c r="L43" s="131"/>
      <c r="M43" s="132"/>
      <c r="N43" s="132"/>
      <c r="O43" s="132"/>
      <c r="P43" s="132"/>
      <c r="Q43" s="133"/>
    </row>
    <row r="44" spans="1:17" s="156" customFormat="1" ht="15" customHeight="1" collapsed="1" x14ac:dyDescent="0.3">
      <c r="A44" s="41"/>
      <c r="B44" s="41"/>
      <c r="C44" s="41"/>
      <c r="D44" s="44"/>
      <c r="E44" s="32"/>
      <c r="F44" s="32"/>
      <c r="G44" s="48"/>
      <c r="H44" s="33"/>
      <c r="I44" s="33"/>
      <c r="J44" s="26"/>
      <c r="L44" s="131"/>
      <c r="M44" s="132"/>
      <c r="N44" s="132"/>
      <c r="O44" s="132"/>
      <c r="P44" s="132"/>
      <c r="Q44" s="133"/>
    </row>
    <row r="45" spans="1:17" x14ac:dyDescent="0.3">
      <c r="A45" s="97" t="s">
        <v>72</v>
      </c>
      <c r="B45" s="98" t="e">
        <f>_xll.DE.NAME(#REF!,"DXMEAS_S","Netback ($/mt)")</f>
        <v>#VALUE!</v>
      </c>
      <c r="C45" s="98"/>
      <c r="D45" s="99" t="e">
        <f>(_xll.DBGET(#REF!,#REF!,#REF!,#REF!,#REF!,#REF!,#REF!,$M$1,#REF!,#REF!,$B45)*_xll.DBGET(#REF!,#REF!,#REF!,#REF!,#REF!,#REF!,#REF!,$M$1,#REF!,#REF!,#REF!))</f>
        <v>#VALUE!</v>
      </c>
      <c r="E45" s="100" t="e">
        <f>(_xll.DBGET(#REF!,#REF!,#REF!,#REF!,#REF!,#REF!,#REF!,$M$1,#REF!,#REF!,$B45)*_xll.DBGET(#REF!,#REF!,#REF!,#REF!,#REF!,#REF!,#REF!,$M$1,#REF!,#REF!,#REF!))</f>
        <v>#VALUE!</v>
      </c>
      <c r="F45" s="100" t="e">
        <f>D45-E45</f>
        <v>#VALUE!</v>
      </c>
      <c r="G45" s="115" t="e">
        <f>D45/(G8*1000)</f>
        <v>#VALUE!</v>
      </c>
      <c r="H45" s="101" t="e">
        <f>E45/(H8*1000)</f>
        <v>#VALUE!</v>
      </c>
      <c r="I45" s="101" t="e">
        <f>G45-H45</f>
        <v>#VALUE!</v>
      </c>
      <c r="J45" s="25"/>
      <c r="L45" s="143" t="e">
        <f>D45+D41+D40+D39-D38</f>
        <v>#VALUE!</v>
      </c>
      <c r="M45" s="144" t="e">
        <f>E45+E41+E40+E39-E38</f>
        <v>#VALUE!</v>
      </c>
      <c r="N45" s="144" t="e">
        <f>F45-F41-F40-F39-F38</f>
        <v>#VALUE!</v>
      </c>
      <c r="O45" s="144" t="e">
        <f>G45+G41+G40+G39-G38</f>
        <v>#VALUE!</v>
      </c>
      <c r="P45" s="144" t="e">
        <f>H45+H41+H40+H39-H38</f>
        <v>#VALUE!</v>
      </c>
      <c r="Q45" s="145" t="e">
        <f>I45-I41-I40-I39-I38</f>
        <v>#VALUE!</v>
      </c>
    </row>
    <row r="46" spans="1:17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L46" s="140"/>
      <c r="M46" s="141"/>
      <c r="N46" s="141"/>
      <c r="O46" s="141"/>
      <c r="P46" s="141"/>
      <c r="Q46" s="142"/>
    </row>
    <row r="47" spans="1:17" x14ac:dyDescent="0.3">
      <c r="A47" s="152" t="s">
        <v>115</v>
      </c>
      <c r="G47" s="148"/>
    </row>
    <row r="48" spans="1:17" x14ac:dyDescent="0.3">
      <c r="G48" s="148"/>
    </row>
    <row r="50" spans="1:6" x14ac:dyDescent="0.3">
      <c r="A50" s="155" t="s">
        <v>126</v>
      </c>
      <c r="C50" s="152" t="s">
        <v>125</v>
      </c>
      <c r="D50" s="153" t="e">
        <f>(D23)/(1000*D6)</f>
        <v>#VALUE!</v>
      </c>
      <c r="E50" s="153" t="e">
        <f>E23/(1000*E6)</f>
        <v>#VALUE!</v>
      </c>
      <c r="F50" s="153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86" customWidth="1"/>
    <col min="2" max="2" width="4.44140625" style="86" customWidth="1" outlineLevel="1"/>
    <col min="3" max="3" width="8.44140625" style="86" customWidth="1"/>
    <col min="4" max="4" width="11.6640625" style="86" customWidth="1"/>
    <col min="5" max="5" width="14.6640625" style="86" customWidth="1"/>
    <col min="6" max="6" width="11.6640625" style="86" customWidth="1"/>
    <col min="7" max="7" width="14.6640625" style="86" customWidth="1"/>
    <col min="8" max="8" width="11.6640625" style="86" customWidth="1"/>
    <col min="9" max="9" width="14.6640625" style="86" customWidth="1"/>
    <col min="10" max="10" width="11.6640625" style="86" customWidth="1"/>
    <col min="11" max="11" width="14.6640625" style="86" customWidth="1"/>
    <col min="12" max="12" width="11.6640625" style="86" customWidth="1"/>
    <col min="13" max="13" width="14.6640625" style="86" customWidth="1"/>
    <col min="14" max="14" width="11.6640625" style="86" customWidth="1"/>
    <col min="15" max="15" width="14.6640625" style="86" customWidth="1"/>
    <col min="16" max="16" width="11.6640625" style="86" customWidth="1"/>
    <col min="17" max="17" width="14.6640625" style="86" customWidth="1"/>
    <col min="18" max="18" width="11.6640625" style="86" customWidth="1"/>
    <col min="19" max="19" width="14.6640625" style="86" customWidth="1"/>
    <col min="20" max="20" width="11.6640625" style="86" customWidth="1"/>
    <col min="21" max="21" width="14.664062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02"/>
      <c r="C2" s="102"/>
      <c r="D2" s="180" t="e">
        <f>CONCATENATE(#REF!," YTD","
 Actual")</f>
        <v>#REF!</v>
      </c>
      <c r="E2" s="180"/>
      <c r="F2" s="180" t="e">
        <f>CONCATENATE(#REF!,"
 Forecast")</f>
        <v>#REF!</v>
      </c>
      <c r="G2" s="180"/>
      <c r="H2" s="180" t="e">
        <f>CONCATENATE(#REF!,"
 Forecast")</f>
        <v>#REF!</v>
      </c>
      <c r="I2" s="180"/>
      <c r="J2" s="180" t="e">
        <f>CONCATENATE(#REF!,"
 Forecast")</f>
        <v>#REF!</v>
      </c>
      <c r="K2" s="180"/>
      <c r="L2" s="180" t="e">
        <f>CONCATENATE("Qtr 1 ",#REF!," 
Actual")</f>
        <v>#REF!</v>
      </c>
      <c r="M2" s="180"/>
      <c r="N2" s="180" t="e">
        <f>CONCATENATE("Qtr 2 ",#REF!," 
Actual")</f>
        <v>#REF!</v>
      </c>
      <c r="O2" s="180"/>
      <c r="P2" s="180" t="e">
        <f>CONCATENATE("Qtr 3 ",#REF!," 
Actual")</f>
        <v>#REF!</v>
      </c>
      <c r="Q2" s="180"/>
      <c r="R2" s="180" t="e">
        <f>CONCATENATE("Qtr 4 ",#REF!," 
Forecast")</f>
        <v>#REF!</v>
      </c>
      <c r="S2" s="180"/>
      <c r="T2" s="180" t="e">
        <f>CONCATENATE(#REF!," 
Forecast")</f>
        <v>#REF!</v>
      </c>
      <c r="U2" s="180"/>
    </row>
    <row r="3" spans="1:30" ht="16.2" x14ac:dyDescent="0.45">
      <c r="A3" s="103"/>
      <c r="B3" s="103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64</v>
      </c>
      <c r="B4" s="18" t="s">
        <v>65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2" t="s">
        <v>1</v>
      </c>
      <c r="B5" s="13" t="s">
        <v>6</v>
      </c>
      <c r="C5" s="16" t="s">
        <v>7</v>
      </c>
      <c r="D5" s="43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43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43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43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43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43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43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43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43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52"/>
      <c r="B6" s="53" t="s">
        <v>6</v>
      </c>
      <c r="C6" s="57" t="s">
        <v>8</v>
      </c>
      <c r="D6" s="61" t="e">
        <f>_xll.DBGET(#REF!,#REF!,#REF!,#REF!,#REF!,#REF!,$C6,$B6,#REF!,#REF!,#REF!)</f>
        <v>#VALUE!</v>
      </c>
      <c r="E6" s="59" t="e">
        <f>_xll.DBGET(#REF!,#REF!,#REF!,#REF!,#REF!,#REF!,$C6,$B6,#REF!,#REF!,#REF!)</f>
        <v>#VALUE!</v>
      </c>
      <c r="F6" s="61" t="e">
        <f>_xll.DBGET(#REF!,#REF!,#REF!,#REF!,#REF!,#REF!,$C6,$B6,#REF!,#REF!,#REF!)</f>
        <v>#VALUE!</v>
      </c>
      <c r="G6" s="59" t="e">
        <f>_xll.DBGET(#REF!,#REF!,#REF!,#REF!,#REF!,#REF!,$C6,$B6,#REF!,#REF!,#REF!)</f>
        <v>#VALUE!</v>
      </c>
      <c r="H6" s="61" t="e">
        <f>_xll.DBGET(#REF!,#REF!,#REF!,#REF!,#REF!,#REF!,$C6,$B6,#REF!,#REF!,#REF!)</f>
        <v>#VALUE!</v>
      </c>
      <c r="I6" s="59" t="e">
        <f>_xll.DBGET(#REF!,#REF!,#REF!,#REF!,#REF!,#REF!,$C6,$B6,#REF!,#REF!,#REF!)</f>
        <v>#VALUE!</v>
      </c>
      <c r="J6" s="61" t="e">
        <f>_xll.DBGET(#REF!,#REF!,#REF!,#REF!,#REF!,#REF!,$C6,$B6,#REF!,#REF!,#REF!)</f>
        <v>#VALUE!</v>
      </c>
      <c r="K6" s="59" t="e">
        <f>_xll.DBGET(#REF!,#REF!,#REF!,#REF!,#REF!,#REF!,$C6,$B6,#REF!,#REF!,#REF!)</f>
        <v>#VALUE!</v>
      </c>
      <c r="L6" s="61" t="e">
        <f>_xll.DBGET(#REF!,#REF!,#REF!,#REF!,#REF!,#REF!,$C6,$B6,#REF!,#REF!,#REF!)</f>
        <v>#VALUE!</v>
      </c>
      <c r="M6" s="59" t="e">
        <f>_xll.DBGET(#REF!,#REF!,#REF!,#REF!,#REF!,#REF!,$C6,$B6,#REF!,#REF!,#REF!)</f>
        <v>#VALUE!</v>
      </c>
      <c r="N6" s="61" t="e">
        <f>_xll.DBGET(#REF!,#REF!,#REF!,#REF!,#REF!,#REF!,$C6,$B6,#REF!,#REF!,#REF!)</f>
        <v>#VALUE!</v>
      </c>
      <c r="O6" s="59">
        <f>IFERROR((_xll.DBGET(#REF!,#REF!,#REF!,#REF!,#REF!,#REF!,$C6,$B6,#REF!,#REF!,#REF!))/N6,0)</f>
        <v>0</v>
      </c>
      <c r="P6" s="61" t="e">
        <f>_xll.DBGET(#REF!,#REF!,#REF!,#REF!,#REF!,#REF!,$C6,$B6,#REF!,#REF!,#REF!)</f>
        <v>#VALUE!</v>
      </c>
      <c r="Q6" s="59">
        <f>IFERROR((_xll.DBGET(#REF!,#REF!,#REF!,#REF!,#REF!,#REF!,$C6,$B6,#REF!,#REF!,#REF!))/P6,0)</f>
        <v>0</v>
      </c>
      <c r="R6" s="61" t="e">
        <f>_xll.DBGET(#REF!,#REF!,#REF!,#REF!,#REF!,#REF!,$C6,$B6,#REF!,#REF!,#REF!)</f>
        <v>#VALUE!</v>
      </c>
      <c r="S6" s="59">
        <f>IFERROR((_xll.DBGET(#REF!,#REF!,#REF!,#REF!,#REF!,#REF!,$C6,$B6,#REF!,#REF!,#REF!))/R6,0)</f>
        <v>0</v>
      </c>
      <c r="T6" s="61" t="e">
        <f>_xll.DBGET(#REF!,#REF!,#REF!,#REF!,#REF!,#REF!,$C6,$B6,#REF!,#REF!,#REF!)</f>
        <v>#VALUE!</v>
      </c>
      <c r="U6" s="59" t="e">
        <f>_xll.DBGET(#REF!,#REF!,#REF!,#REF!,#REF!,#REF!,$C6,$B6,#REF!,#REF!,#REF!)</f>
        <v>#VALUE!</v>
      </c>
    </row>
    <row r="7" spans="1:30" x14ac:dyDescent="0.3">
      <c r="A7" s="54"/>
      <c r="B7" s="55" t="s">
        <v>6</v>
      </c>
      <c r="C7" s="58" t="s">
        <v>9</v>
      </c>
      <c r="D7" s="62" t="e">
        <f>_xll.DBGET(#REF!,#REF!,#REF!,#REF!,#REF!,#REF!,$C7,$B7,#REF!,#REF!,#REF!)</f>
        <v>#VALUE!</v>
      </c>
      <c r="E7" s="60" t="e">
        <f>_xll.DBGET(#REF!,#REF!,#REF!,#REF!,#REF!,#REF!,$C7,$B7,#REF!,#REF!,#REF!)</f>
        <v>#VALUE!</v>
      </c>
      <c r="F7" s="62" t="e">
        <f>_xll.DBGET(#REF!,#REF!,#REF!,#REF!,#REF!,#REF!,$C7,$B7,#REF!,#REF!,#REF!)</f>
        <v>#VALUE!</v>
      </c>
      <c r="G7" s="60" t="e">
        <f>_xll.DBGET(#REF!,#REF!,#REF!,#REF!,#REF!,#REF!,$C7,$B7,#REF!,#REF!,#REF!)</f>
        <v>#VALUE!</v>
      </c>
      <c r="H7" s="62" t="e">
        <f>_xll.DBGET(#REF!,#REF!,#REF!,#REF!,#REF!,#REF!,$C7,$B7,#REF!,#REF!,#REF!)</f>
        <v>#VALUE!</v>
      </c>
      <c r="I7" s="60" t="e">
        <f>_xll.DBGET(#REF!,#REF!,#REF!,#REF!,#REF!,#REF!,$C7,$B7,#REF!,#REF!,#REF!)</f>
        <v>#VALUE!</v>
      </c>
      <c r="J7" s="62" t="e">
        <f>_xll.DBGET(#REF!,#REF!,#REF!,#REF!,#REF!,#REF!,$C7,$B7,#REF!,#REF!,#REF!)</f>
        <v>#VALUE!</v>
      </c>
      <c r="K7" s="60" t="e">
        <f>_xll.DBGET(#REF!,#REF!,#REF!,#REF!,#REF!,#REF!,$C7,$B7,#REF!,#REF!,#REF!)</f>
        <v>#VALUE!</v>
      </c>
      <c r="L7" s="62" t="e">
        <f>_xll.DBGET(#REF!,#REF!,#REF!,#REF!,#REF!,#REF!,$C7,$B7,#REF!,#REF!,#REF!)</f>
        <v>#VALUE!</v>
      </c>
      <c r="M7" s="60" t="e">
        <f>_xll.DBGET(#REF!,#REF!,#REF!,#REF!,#REF!,#REF!,$C7,$B7,#REF!,#REF!,#REF!)</f>
        <v>#VALUE!</v>
      </c>
      <c r="N7" s="62" t="e">
        <f>_xll.DBGET(#REF!,#REF!,#REF!,#REF!,#REF!,#REF!,$C7,$B7,#REF!,#REF!,#REF!)</f>
        <v>#VALUE!</v>
      </c>
      <c r="O7" s="60">
        <f>IFERROR((_xll.DBGET(#REF!,#REF!,#REF!,#REF!,#REF!,#REF!,$C7,$B7,#REF!,#REF!,#REF!))/N7,0)</f>
        <v>0</v>
      </c>
      <c r="P7" s="62" t="e">
        <f>_xll.DBGET(#REF!,#REF!,#REF!,#REF!,#REF!,#REF!,$C7,$B7,#REF!,#REF!,#REF!)</f>
        <v>#VALUE!</v>
      </c>
      <c r="Q7" s="60">
        <f>IFERROR((_xll.DBGET(#REF!,#REF!,#REF!,#REF!,#REF!,#REF!,$C7,$B7,#REF!,#REF!,#REF!))/P7,0)</f>
        <v>0</v>
      </c>
      <c r="R7" s="62" t="e">
        <f>_xll.DBGET(#REF!,#REF!,#REF!,#REF!,#REF!,#REF!,$C7,$B7,#REF!,#REF!,#REF!)</f>
        <v>#VALUE!</v>
      </c>
      <c r="S7" s="60">
        <f>IFERROR((_xll.DBGET(#REF!,#REF!,#REF!,#REF!,#REF!,#REF!,$C7,$B7,#REF!,#REF!,#REF!))/R7,0)</f>
        <v>0</v>
      </c>
      <c r="T7" s="62" t="e">
        <f>_xll.DBGET(#REF!,#REF!,#REF!,#REF!,#REF!,#REF!,$C7,$B7,#REF!,#REF!,#REF!)</f>
        <v>#VALUE!</v>
      </c>
      <c r="U7" s="60" t="e">
        <f>_xll.DBGET(#REF!,#REF!,#REF!,#REF!,#REF!,#REF!,$C7,$B7,#REF!,#REF!,#REF!)</f>
        <v>#VALUE!</v>
      </c>
    </row>
    <row r="8" spans="1:30" x14ac:dyDescent="0.3">
      <c r="A8" s="12" t="s">
        <v>2</v>
      </c>
      <c r="B8" s="13" t="s">
        <v>10</v>
      </c>
      <c r="C8" s="16" t="s">
        <v>7</v>
      </c>
      <c r="D8" s="63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63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63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63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63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63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63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63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63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52"/>
      <c r="B9" s="53" t="s">
        <v>10</v>
      </c>
      <c r="C9" s="57" t="s">
        <v>8</v>
      </c>
      <c r="D9" s="61" t="e">
        <f>_xll.DBGET(#REF!,#REF!,#REF!,#REF!,#REF!,#REF!,$C9,$B9,#REF!,#REF!,#REF!)</f>
        <v>#VALUE!</v>
      </c>
      <c r="E9" s="59" t="e">
        <f>_xll.DBGET(#REF!,#REF!,#REF!,#REF!,#REF!,#REF!,$C9,$B9,#REF!,#REF!,#REF!)</f>
        <v>#VALUE!</v>
      </c>
      <c r="F9" s="61" t="e">
        <f>_xll.DBGET(#REF!,#REF!,#REF!,#REF!,#REF!,#REF!,$C9,$B9,#REF!,#REF!,#REF!)</f>
        <v>#VALUE!</v>
      </c>
      <c r="G9" s="59" t="e">
        <f>_xll.DBGET(#REF!,#REF!,#REF!,#REF!,#REF!,#REF!,$C9,$B9,#REF!,#REF!,#REF!)</f>
        <v>#VALUE!</v>
      </c>
      <c r="H9" s="61" t="e">
        <f>_xll.DBGET(#REF!,#REF!,#REF!,#REF!,#REF!,#REF!,$C9,$B9,#REF!,#REF!,#REF!)</f>
        <v>#VALUE!</v>
      </c>
      <c r="I9" s="59" t="e">
        <f>_xll.DBGET(#REF!,#REF!,#REF!,#REF!,#REF!,#REF!,$C9,$B9,#REF!,#REF!,#REF!)</f>
        <v>#VALUE!</v>
      </c>
      <c r="J9" s="61" t="e">
        <f>_xll.DBGET(#REF!,#REF!,#REF!,#REF!,#REF!,#REF!,$C9,$B9,#REF!,#REF!,#REF!)</f>
        <v>#VALUE!</v>
      </c>
      <c r="K9" s="59" t="e">
        <f>_xll.DBGET(#REF!,#REF!,#REF!,#REF!,#REF!,#REF!,$C9,$B9,#REF!,#REF!,#REF!)</f>
        <v>#VALUE!</v>
      </c>
      <c r="L9" s="61" t="e">
        <f>_xll.DBGET(#REF!,#REF!,#REF!,#REF!,#REF!,#REF!,$C9,$B9,#REF!,#REF!,#REF!)</f>
        <v>#VALUE!</v>
      </c>
      <c r="M9" s="59" t="e">
        <f>_xll.DBGET(#REF!,#REF!,#REF!,#REF!,#REF!,#REF!,$C9,$B9,#REF!,#REF!,#REF!)</f>
        <v>#VALUE!</v>
      </c>
      <c r="N9" s="61" t="e">
        <f>_xll.DBGET(#REF!,#REF!,#REF!,#REF!,#REF!,#REF!,$C9,$B9,#REF!,#REF!,#REF!)</f>
        <v>#VALUE!</v>
      </c>
      <c r="O9" s="59">
        <f>IFERROR((_xll.DBGET(#REF!,#REF!,#REF!,#REF!,#REF!,#REF!,$C9,$B9,#REF!,#REF!,#REF!))/N9,0)</f>
        <v>0</v>
      </c>
      <c r="P9" s="61" t="e">
        <f>_xll.DBGET(#REF!,#REF!,#REF!,#REF!,#REF!,#REF!,$C9,$B9,#REF!,#REF!,#REF!)</f>
        <v>#VALUE!</v>
      </c>
      <c r="Q9" s="59">
        <f>IFERROR((_xll.DBGET(#REF!,#REF!,#REF!,#REF!,#REF!,#REF!,$C9,$B9,#REF!,#REF!,#REF!))/P9,0)</f>
        <v>0</v>
      </c>
      <c r="R9" s="61" t="e">
        <f>_xll.DBGET(#REF!,#REF!,#REF!,#REF!,#REF!,#REF!,$C9,$B9,#REF!,#REF!,#REF!)</f>
        <v>#VALUE!</v>
      </c>
      <c r="S9" s="59">
        <f>IFERROR((_xll.DBGET(#REF!,#REF!,#REF!,#REF!,#REF!,#REF!,$C9,$B9,#REF!,#REF!,#REF!))/R9,0)</f>
        <v>0</v>
      </c>
      <c r="T9" s="61" t="e">
        <f>_xll.DBGET(#REF!,#REF!,#REF!,#REF!,#REF!,#REF!,$C9,$B9,#REF!,#REF!,#REF!)</f>
        <v>#VALUE!</v>
      </c>
      <c r="U9" s="59" t="e">
        <f>_xll.DBGET(#REF!,#REF!,#REF!,#REF!,#REF!,#REF!,$C9,$B9,#REF!,#REF!,#REF!)</f>
        <v>#VALUE!</v>
      </c>
    </row>
    <row r="10" spans="1:30" x14ac:dyDescent="0.3">
      <c r="A10" s="54"/>
      <c r="B10" s="55" t="s">
        <v>10</v>
      </c>
      <c r="C10" s="58" t="s">
        <v>9</v>
      </c>
      <c r="D10" s="62" t="e">
        <f>_xll.DBGET(#REF!,#REF!,#REF!,#REF!,#REF!,#REF!,$C10,$B10,#REF!,#REF!,#REF!)</f>
        <v>#VALUE!</v>
      </c>
      <c r="E10" s="60" t="e">
        <f>_xll.DBGET(#REF!,#REF!,#REF!,#REF!,#REF!,#REF!,$C10,$B10,#REF!,#REF!,#REF!)</f>
        <v>#VALUE!</v>
      </c>
      <c r="F10" s="62" t="e">
        <f>_xll.DBGET(#REF!,#REF!,#REF!,#REF!,#REF!,#REF!,$C10,$B10,#REF!,#REF!,#REF!)</f>
        <v>#VALUE!</v>
      </c>
      <c r="G10" s="60" t="e">
        <f>_xll.DBGET(#REF!,#REF!,#REF!,#REF!,#REF!,#REF!,$C10,$B10,#REF!,#REF!,#REF!)</f>
        <v>#VALUE!</v>
      </c>
      <c r="H10" s="62" t="e">
        <f>_xll.DBGET(#REF!,#REF!,#REF!,#REF!,#REF!,#REF!,$C10,$B10,#REF!,#REF!,#REF!)</f>
        <v>#VALUE!</v>
      </c>
      <c r="I10" s="60" t="e">
        <f>_xll.DBGET(#REF!,#REF!,#REF!,#REF!,#REF!,#REF!,$C10,$B10,#REF!,#REF!,#REF!)</f>
        <v>#VALUE!</v>
      </c>
      <c r="J10" s="62" t="e">
        <f>_xll.DBGET(#REF!,#REF!,#REF!,#REF!,#REF!,#REF!,$C10,$B10,#REF!,#REF!,#REF!)</f>
        <v>#VALUE!</v>
      </c>
      <c r="K10" s="60" t="e">
        <f>_xll.DBGET(#REF!,#REF!,#REF!,#REF!,#REF!,#REF!,$C10,$B10,#REF!,#REF!,#REF!)</f>
        <v>#VALUE!</v>
      </c>
      <c r="L10" s="62" t="e">
        <f>_xll.DBGET(#REF!,#REF!,#REF!,#REF!,#REF!,#REF!,$C10,$B10,#REF!,#REF!,#REF!)</f>
        <v>#VALUE!</v>
      </c>
      <c r="M10" s="60" t="e">
        <f>_xll.DBGET(#REF!,#REF!,#REF!,#REF!,#REF!,#REF!,$C10,$B10,#REF!,#REF!,#REF!)</f>
        <v>#VALUE!</v>
      </c>
      <c r="N10" s="62" t="e">
        <f>_xll.DBGET(#REF!,#REF!,#REF!,#REF!,#REF!,#REF!,$C10,$B10,#REF!,#REF!,#REF!)</f>
        <v>#VALUE!</v>
      </c>
      <c r="O10" s="60">
        <f>IFERROR((_xll.DBGET(#REF!,#REF!,#REF!,#REF!,#REF!,#REF!,$C10,$B10,#REF!,#REF!,#REF!))/N10,0)</f>
        <v>0</v>
      </c>
      <c r="P10" s="62" t="e">
        <f>_xll.DBGET(#REF!,#REF!,#REF!,#REF!,#REF!,#REF!,$C10,$B10,#REF!,#REF!,#REF!)</f>
        <v>#VALUE!</v>
      </c>
      <c r="Q10" s="60">
        <f>IFERROR((_xll.DBGET(#REF!,#REF!,#REF!,#REF!,#REF!,#REF!,$C10,$B10,#REF!,#REF!,#REF!))/P10,0)</f>
        <v>0</v>
      </c>
      <c r="R10" s="62" t="e">
        <f>_xll.DBGET(#REF!,#REF!,#REF!,#REF!,#REF!,#REF!,$C10,$B10,#REF!,#REF!,#REF!)</f>
        <v>#VALUE!</v>
      </c>
      <c r="S10" s="60">
        <f>IFERROR((_xll.DBGET(#REF!,#REF!,#REF!,#REF!,#REF!,#REF!,$C10,$B10,#REF!,#REF!,#REF!))/R10,0)</f>
        <v>0</v>
      </c>
      <c r="T10" s="62" t="e">
        <f>_xll.DBGET(#REF!,#REF!,#REF!,#REF!,#REF!,#REF!,$C10,$B10,#REF!,#REF!,#REF!)</f>
        <v>#VALUE!</v>
      </c>
      <c r="U10" s="60" t="e">
        <f>_xll.DBGET(#REF!,#REF!,#REF!,#REF!,#REF!,#REF!,$C10,$B10,#REF!,#REF!,#REF!)</f>
        <v>#VALUE!</v>
      </c>
    </row>
    <row r="11" spans="1:30" x14ac:dyDescent="0.3">
      <c r="A11" s="14" t="s">
        <v>3</v>
      </c>
      <c r="B11" s="15" t="s">
        <v>11</v>
      </c>
      <c r="C11" s="17" t="s">
        <v>7</v>
      </c>
      <c r="D11" s="63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63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63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63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63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63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63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63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63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52"/>
      <c r="B12" s="53" t="s">
        <v>11</v>
      </c>
      <c r="C12" s="57" t="s">
        <v>8</v>
      </c>
      <c r="D12" s="123" t="e">
        <f>_xll.DBGET(#REF!,#REF!,#REF!,#REF!,#REF!,#REF!,$C12,$B12,#REF!,#REF!,#REF!)</f>
        <v>#VALUE!</v>
      </c>
      <c r="E12" s="119" t="e">
        <f>_xll.DBGET(#REF!,#REF!,#REF!,#REF!,#REF!,#REF!,$C12,$B12,#REF!,#REF!,#REF!)</f>
        <v>#VALUE!</v>
      </c>
      <c r="F12" s="123" t="e">
        <f>_xll.DBGET(#REF!,#REF!,#REF!,#REF!,#REF!,#REF!,$C12,$B12,#REF!,#REF!,#REF!)</f>
        <v>#VALUE!</v>
      </c>
      <c r="G12" s="119" t="e">
        <f>_xll.DBGET(#REF!,#REF!,#REF!,#REF!,#REF!,#REF!,$C12,$B12,#REF!,#REF!,#REF!)</f>
        <v>#VALUE!</v>
      </c>
      <c r="H12" s="123" t="e">
        <f>_xll.DBGET(#REF!,#REF!,#REF!,#REF!,#REF!,#REF!,$C12,$B12,#REF!,#REF!,#REF!)</f>
        <v>#VALUE!</v>
      </c>
      <c r="I12" s="119" t="e">
        <f>_xll.DBGET(#REF!,#REF!,#REF!,#REF!,#REF!,#REF!,$C12,$B12,#REF!,#REF!,#REF!)</f>
        <v>#VALUE!</v>
      </c>
      <c r="J12" s="123" t="e">
        <f>_xll.DBGET(#REF!,#REF!,#REF!,#REF!,#REF!,#REF!,$C12,$B12,#REF!,#REF!,#REF!)</f>
        <v>#VALUE!</v>
      </c>
      <c r="K12" s="119" t="e">
        <f>_xll.DBGET(#REF!,#REF!,#REF!,#REF!,#REF!,#REF!,$C12,$B12,#REF!,#REF!,#REF!)</f>
        <v>#VALUE!</v>
      </c>
      <c r="L12" s="123" t="e">
        <f>_xll.DBGET(#REF!,#REF!,#REF!,#REF!,#REF!,#REF!,$C12,$B12,#REF!,#REF!,#REF!)</f>
        <v>#VALUE!</v>
      </c>
      <c r="M12" s="119" t="e">
        <f>_xll.DBGET(#REF!,#REF!,#REF!,#REF!,#REF!,#REF!,$C12,$B12,#REF!,#REF!,#REF!)</f>
        <v>#VALUE!</v>
      </c>
      <c r="N12" s="123" t="e">
        <f>_xll.DBGET(#REF!,#REF!,#REF!,#REF!,#REF!,#REF!,$C12,$B12,#REF!,#REF!,#REF!)</f>
        <v>#VALUE!</v>
      </c>
      <c r="O12" s="119">
        <f>IFERROR((_xll.DBGET(#REF!,#REF!,#REF!,#REF!,#REF!,#REF!,$C12,$B12,#REF!,#REF!,#REF!))/N12,0)</f>
        <v>0</v>
      </c>
      <c r="P12" s="123" t="e">
        <f>_xll.DBGET(#REF!,#REF!,#REF!,#REF!,#REF!,#REF!,$C12,$B12,#REF!,#REF!,#REF!)</f>
        <v>#VALUE!</v>
      </c>
      <c r="Q12" s="119">
        <f>IFERROR((_xll.DBGET(#REF!,#REF!,#REF!,#REF!,#REF!,#REF!,$C12,$B12,#REF!,#REF!,#REF!))/P12,0)</f>
        <v>0</v>
      </c>
      <c r="R12" s="123" t="e">
        <f>_xll.DBGET(#REF!,#REF!,#REF!,#REF!,#REF!,#REF!,$C12,$B12,#REF!,#REF!,#REF!)</f>
        <v>#VALUE!</v>
      </c>
      <c r="S12" s="119">
        <f>IFERROR((_xll.DBGET(#REF!,#REF!,#REF!,#REF!,#REF!,#REF!,$C12,$B12,#REF!,#REF!,#REF!))/R12,0)</f>
        <v>0</v>
      </c>
      <c r="T12" s="123" t="e">
        <f>_xll.DBGET(#REF!,#REF!,#REF!,#REF!,#REF!,#REF!,$C12,$B12,#REF!,#REF!,#REF!)</f>
        <v>#VALUE!</v>
      </c>
      <c r="U12" s="119" t="e">
        <f>_xll.DBGET(#REF!,#REF!,#REF!,#REF!,#REF!,#REF!,$C12,$B12,#REF!,#REF!,#REF!)</f>
        <v>#VALUE!</v>
      </c>
    </row>
    <row r="13" spans="1:30" x14ac:dyDescent="0.3">
      <c r="A13" s="52"/>
      <c r="B13" s="53" t="s">
        <v>11</v>
      </c>
      <c r="C13" s="57" t="s">
        <v>9</v>
      </c>
      <c r="D13" s="123" t="e">
        <f>_xll.DBGET(#REF!,#REF!,#REF!,#REF!,#REF!,#REF!,$C13,$B13,#REF!,#REF!,#REF!)</f>
        <v>#VALUE!</v>
      </c>
      <c r="E13" s="119" t="e">
        <f>_xll.DBGET(#REF!,#REF!,#REF!,#REF!,#REF!,#REF!,$C13,$B13,#REF!,#REF!,#REF!)</f>
        <v>#VALUE!</v>
      </c>
      <c r="F13" s="123" t="e">
        <f>_xll.DBGET(#REF!,#REF!,#REF!,#REF!,#REF!,#REF!,$C13,$B13,#REF!,#REF!,#REF!)</f>
        <v>#VALUE!</v>
      </c>
      <c r="G13" s="119" t="e">
        <f>_xll.DBGET(#REF!,#REF!,#REF!,#REF!,#REF!,#REF!,$C13,$B13,#REF!,#REF!,#REF!)</f>
        <v>#VALUE!</v>
      </c>
      <c r="H13" s="123" t="e">
        <f>_xll.DBGET(#REF!,#REF!,#REF!,#REF!,#REF!,#REF!,$C13,$B13,#REF!,#REF!,#REF!)</f>
        <v>#VALUE!</v>
      </c>
      <c r="I13" s="119" t="e">
        <f>_xll.DBGET(#REF!,#REF!,#REF!,#REF!,#REF!,#REF!,$C13,$B13,#REF!,#REF!,#REF!)</f>
        <v>#VALUE!</v>
      </c>
      <c r="J13" s="123" t="e">
        <f>_xll.DBGET(#REF!,#REF!,#REF!,#REF!,#REF!,#REF!,$C13,$B13,#REF!,#REF!,#REF!)</f>
        <v>#VALUE!</v>
      </c>
      <c r="K13" s="119" t="e">
        <f>_xll.DBGET(#REF!,#REF!,#REF!,#REF!,#REF!,#REF!,$C13,$B13,#REF!,#REF!,#REF!)</f>
        <v>#VALUE!</v>
      </c>
      <c r="L13" s="123" t="e">
        <f>_xll.DBGET(#REF!,#REF!,#REF!,#REF!,#REF!,#REF!,$C13,$B13,#REF!,#REF!,#REF!)</f>
        <v>#VALUE!</v>
      </c>
      <c r="M13" s="119" t="e">
        <f>_xll.DBGET(#REF!,#REF!,#REF!,#REF!,#REF!,#REF!,$C13,$B13,#REF!,#REF!,#REF!)</f>
        <v>#VALUE!</v>
      </c>
      <c r="N13" s="123" t="e">
        <f>_xll.DBGET(#REF!,#REF!,#REF!,#REF!,#REF!,#REF!,$C13,$B13,#REF!,#REF!,#REF!)</f>
        <v>#VALUE!</v>
      </c>
      <c r="O13" s="119">
        <f>IFERROR((_xll.DBGET(#REF!,#REF!,#REF!,#REF!,#REF!,#REF!,$C13,$B13,#REF!,#REF!,#REF!))/N13,0)</f>
        <v>0</v>
      </c>
      <c r="P13" s="123" t="e">
        <f>_xll.DBGET(#REF!,#REF!,#REF!,#REF!,#REF!,#REF!,$C13,$B13,#REF!,#REF!,#REF!)</f>
        <v>#VALUE!</v>
      </c>
      <c r="Q13" s="119">
        <f>IFERROR((_xll.DBGET(#REF!,#REF!,#REF!,#REF!,#REF!,#REF!,$C13,$B13,#REF!,#REF!,#REF!))/P13,0)</f>
        <v>0</v>
      </c>
      <c r="R13" s="123" t="e">
        <f>_xll.DBGET(#REF!,#REF!,#REF!,#REF!,#REF!,#REF!,$C13,$B13,#REF!,#REF!,#REF!)</f>
        <v>#VALUE!</v>
      </c>
      <c r="S13" s="119">
        <f>IFERROR((_xll.DBGET(#REF!,#REF!,#REF!,#REF!,#REF!,#REF!,$C13,$B13,#REF!,#REF!,#REF!))/R13,0)</f>
        <v>0</v>
      </c>
      <c r="T13" s="123" t="e">
        <f>_xll.DBGET(#REF!,#REF!,#REF!,#REF!,#REF!,#REF!,$C13,$B13,#REF!,#REF!,#REF!)</f>
        <v>#VALUE!</v>
      </c>
      <c r="U13" s="119" t="e">
        <f>_xll.DBGET(#REF!,#REF!,#REF!,#REF!,#REF!,#REF!,$C13,$B13,#REF!,#REF!,#REF!)</f>
        <v>#VALUE!</v>
      </c>
    </row>
    <row r="14" spans="1:30" x14ac:dyDescent="0.3">
      <c r="A14" s="12" t="s">
        <v>4</v>
      </c>
      <c r="B14" s="13" t="s">
        <v>12</v>
      </c>
      <c r="C14" s="16" t="s">
        <v>7</v>
      </c>
      <c r="D14" s="122" t="e">
        <f>_xll.DBGET(#REF!,#REF!,#REF!,#REF!,#REF!,#REF!,$C14,$B14,#REF!,#REF!,#REF!)</f>
        <v>#VALUE!</v>
      </c>
      <c r="E14" s="121" t="e">
        <f>_xll.DBGET(#REF!,#REF!,#REF!,#REF!,#REF!,#REF!,$C14,$B14,#REF!,#REF!,#REF!)</f>
        <v>#VALUE!</v>
      </c>
      <c r="F14" s="122" t="e">
        <f>_xll.DBGET(#REF!,#REF!,#REF!,#REF!,#REF!,#REF!,$C14,$B14,#REF!,#REF!,#REF!)</f>
        <v>#VALUE!</v>
      </c>
      <c r="G14" s="121" t="e">
        <f>_xll.DBGET(#REF!,#REF!,#REF!,#REF!,#REF!,#REF!,$C14,$B14,#REF!,#REF!,#REF!)</f>
        <v>#VALUE!</v>
      </c>
      <c r="H14" s="122" t="e">
        <f>_xll.DBGET(#REF!,#REF!,#REF!,#REF!,#REF!,#REF!,$C14,$B14,#REF!,#REF!,#REF!)</f>
        <v>#VALUE!</v>
      </c>
      <c r="I14" s="121" t="e">
        <f>_xll.DBGET(#REF!,#REF!,#REF!,#REF!,#REF!,#REF!,$C14,$B14,#REF!,#REF!,#REF!)</f>
        <v>#VALUE!</v>
      </c>
      <c r="J14" s="122" t="e">
        <f>_xll.DBGET(#REF!,#REF!,#REF!,#REF!,#REF!,#REF!,$C14,$B14,#REF!,#REF!,#REF!)</f>
        <v>#VALUE!</v>
      </c>
      <c r="K14" s="121" t="e">
        <f>_xll.DBGET(#REF!,#REF!,#REF!,#REF!,#REF!,#REF!,$C14,$B14,#REF!,#REF!,#REF!)</f>
        <v>#VALUE!</v>
      </c>
      <c r="L14" s="122" t="e">
        <f>_xll.DBGET(#REF!,#REF!,#REF!,#REF!,#REF!,#REF!,$C14,$B14,#REF!,#REF!,#REF!)</f>
        <v>#VALUE!</v>
      </c>
      <c r="M14" s="121" t="e">
        <f>_xll.DBGET(#REF!,#REF!,#REF!,#REF!,#REF!,#REF!,$C14,$B14,#REF!,#REF!,#REF!)</f>
        <v>#VALUE!</v>
      </c>
      <c r="N14" s="122" t="e">
        <f>_xll.DBGET(#REF!,#REF!,#REF!,#REF!,#REF!,#REF!,$C14,$B14,#REF!,#REF!,#REF!)</f>
        <v>#VALUE!</v>
      </c>
      <c r="O14" s="121">
        <f>IFERROR((_xll.DBGET(#REF!,#REF!,#REF!,#REF!,#REF!,#REF!,$C14,$B14,#REF!,#REF!,#REF!))/N14,0)</f>
        <v>0</v>
      </c>
      <c r="P14" s="122" t="e">
        <f>_xll.DBGET(#REF!,#REF!,#REF!,#REF!,#REF!,#REF!,$C14,$B14,#REF!,#REF!,#REF!)</f>
        <v>#VALUE!</v>
      </c>
      <c r="Q14" s="121">
        <f>IFERROR((_xll.DBGET(#REF!,#REF!,#REF!,#REF!,#REF!,#REF!,$C14,$B14,#REF!,#REF!,#REF!))/P14,0)</f>
        <v>0</v>
      </c>
      <c r="R14" s="122" t="e">
        <f>_xll.DBGET(#REF!,#REF!,#REF!,#REF!,#REF!,#REF!,$C14,$B14,#REF!,#REF!,#REF!)</f>
        <v>#VALUE!</v>
      </c>
      <c r="S14" s="121">
        <f>IFERROR((_xll.DBGET(#REF!,#REF!,#REF!,#REF!,#REF!,#REF!,$C14,$B14,#REF!,#REF!,#REF!))/R14,0)</f>
        <v>0</v>
      </c>
      <c r="T14" s="122" t="e">
        <f>_xll.DBGET(#REF!,#REF!,#REF!,#REF!,#REF!,#REF!,$C14,$B14,#REF!,#REF!,#REF!)</f>
        <v>#VALUE!</v>
      </c>
      <c r="U14" s="121" t="e">
        <f>_xll.DBGET(#REF!,#REF!,#REF!,#REF!,#REF!,#REF!,$C14,$B14,#REF!,#REF!,#REF!)</f>
        <v>#VALUE!</v>
      </c>
    </row>
    <row r="15" spans="1:30" x14ac:dyDescent="0.3">
      <c r="A15" s="52"/>
      <c r="B15" s="53" t="s">
        <v>12</v>
      </c>
      <c r="C15" s="57" t="s">
        <v>8</v>
      </c>
      <c r="D15" s="123" t="e">
        <f>_xll.DBGET(#REF!,#REF!,#REF!,#REF!,#REF!,#REF!,$C15,$B15,#REF!,#REF!,#REF!)</f>
        <v>#VALUE!</v>
      </c>
      <c r="E15" s="119" t="e">
        <f>_xll.DBGET(#REF!,#REF!,#REF!,#REF!,#REF!,#REF!,$C15,$B15,#REF!,#REF!,#REF!)</f>
        <v>#VALUE!</v>
      </c>
      <c r="F15" s="123" t="e">
        <f>_xll.DBGET(#REF!,#REF!,#REF!,#REF!,#REF!,#REF!,$C15,$B15,#REF!,#REF!,#REF!)</f>
        <v>#VALUE!</v>
      </c>
      <c r="G15" s="119" t="e">
        <f>_xll.DBGET(#REF!,#REF!,#REF!,#REF!,#REF!,#REF!,$C15,$B15,#REF!,#REF!,#REF!)</f>
        <v>#VALUE!</v>
      </c>
      <c r="H15" s="123" t="e">
        <f>_xll.DBGET(#REF!,#REF!,#REF!,#REF!,#REF!,#REF!,$C15,$B15,#REF!,#REF!,#REF!)</f>
        <v>#VALUE!</v>
      </c>
      <c r="I15" s="119" t="e">
        <f>_xll.DBGET(#REF!,#REF!,#REF!,#REF!,#REF!,#REF!,$C15,$B15,#REF!,#REF!,#REF!)</f>
        <v>#VALUE!</v>
      </c>
      <c r="J15" s="123" t="e">
        <f>_xll.DBGET(#REF!,#REF!,#REF!,#REF!,#REF!,#REF!,$C15,$B15,#REF!,#REF!,#REF!)</f>
        <v>#VALUE!</v>
      </c>
      <c r="K15" s="119" t="e">
        <f>_xll.DBGET(#REF!,#REF!,#REF!,#REF!,#REF!,#REF!,$C15,$B15,#REF!,#REF!,#REF!)</f>
        <v>#VALUE!</v>
      </c>
      <c r="L15" s="123" t="e">
        <f>_xll.DBGET(#REF!,#REF!,#REF!,#REF!,#REF!,#REF!,$C15,$B15,#REF!,#REF!,#REF!)</f>
        <v>#VALUE!</v>
      </c>
      <c r="M15" s="119" t="e">
        <f>_xll.DBGET(#REF!,#REF!,#REF!,#REF!,#REF!,#REF!,$C15,$B15,#REF!,#REF!,#REF!)</f>
        <v>#VALUE!</v>
      </c>
      <c r="N15" s="123" t="e">
        <f>_xll.DBGET(#REF!,#REF!,#REF!,#REF!,#REF!,#REF!,$C15,$B15,#REF!,#REF!,#REF!)</f>
        <v>#VALUE!</v>
      </c>
      <c r="O15" s="119">
        <f>IFERROR((_xll.DBGET(#REF!,#REF!,#REF!,#REF!,#REF!,#REF!,$C15,$B15,#REF!,#REF!,#REF!))/N15,0)</f>
        <v>0</v>
      </c>
      <c r="P15" s="123" t="e">
        <f>_xll.DBGET(#REF!,#REF!,#REF!,#REF!,#REF!,#REF!,$C15,$B15,#REF!,#REF!,#REF!)</f>
        <v>#VALUE!</v>
      </c>
      <c r="Q15" s="119">
        <f>IFERROR((_xll.DBGET(#REF!,#REF!,#REF!,#REF!,#REF!,#REF!,$C15,$B15,#REF!,#REF!,#REF!))/P15,0)</f>
        <v>0</v>
      </c>
      <c r="R15" s="123" t="e">
        <f>_xll.DBGET(#REF!,#REF!,#REF!,#REF!,#REF!,#REF!,$C15,$B15,#REF!,#REF!,#REF!)</f>
        <v>#VALUE!</v>
      </c>
      <c r="S15" s="119">
        <f>IFERROR((_xll.DBGET(#REF!,#REF!,#REF!,#REF!,#REF!,#REF!,$C15,$B15,#REF!,#REF!,#REF!))/R15,0)</f>
        <v>0</v>
      </c>
      <c r="T15" s="123" t="e">
        <f>_xll.DBGET(#REF!,#REF!,#REF!,#REF!,#REF!,#REF!,$C15,$B15,#REF!,#REF!,#REF!)</f>
        <v>#VALUE!</v>
      </c>
      <c r="U15" s="119" t="e">
        <f>_xll.DBGET(#REF!,#REF!,#REF!,#REF!,#REF!,#REF!,$C15,$B15,#REF!,#REF!,#REF!)</f>
        <v>#VALUE!</v>
      </c>
    </row>
    <row r="16" spans="1:30" x14ac:dyDescent="0.3">
      <c r="A16" s="52"/>
      <c r="B16" s="53" t="s">
        <v>12</v>
      </c>
      <c r="C16" s="57" t="s">
        <v>9</v>
      </c>
      <c r="D16" s="123" t="e">
        <f>_xll.DBGET(#REF!,#REF!,#REF!,#REF!,#REF!,#REF!,$C16,$B16,#REF!,#REF!,#REF!)</f>
        <v>#VALUE!</v>
      </c>
      <c r="E16" s="119" t="e">
        <f>_xll.DBGET(#REF!,#REF!,#REF!,#REF!,#REF!,#REF!,$C16,$B16,#REF!,#REF!,#REF!)</f>
        <v>#VALUE!</v>
      </c>
      <c r="F16" s="123" t="e">
        <f>_xll.DBGET(#REF!,#REF!,#REF!,#REF!,#REF!,#REF!,$C16,$B16,#REF!,#REF!,#REF!)</f>
        <v>#VALUE!</v>
      </c>
      <c r="G16" s="119" t="e">
        <f>_xll.DBGET(#REF!,#REF!,#REF!,#REF!,#REF!,#REF!,$C16,$B16,#REF!,#REF!,#REF!)</f>
        <v>#VALUE!</v>
      </c>
      <c r="H16" s="123" t="e">
        <f>_xll.DBGET(#REF!,#REF!,#REF!,#REF!,#REF!,#REF!,$C16,$B16,#REF!,#REF!,#REF!)</f>
        <v>#VALUE!</v>
      </c>
      <c r="I16" s="119" t="e">
        <f>_xll.DBGET(#REF!,#REF!,#REF!,#REF!,#REF!,#REF!,$C16,$B16,#REF!,#REF!,#REF!)</f>
        <v>#VALUE!</v>
      </c>
      <c r="J16" s="123" t="e">
        <f>_xll.DBGET(#REF!,#REF!,#REF!,#REF!,#REF!,#REF!,$C16,$B16,#REF!,#REF!,#REF!)</f>
        <v>#VALUE!</v>
      </c>
      <c r="K16" s="119" t="e">
        <f>_xll.DBGET(#REF!,#REF!,#REF!,#REF!,#REF!,#REF!,$C16,$B16,#REF!,#REF!,#REF!)</f>
        <v>#VALUE!</v>
      </c>
      <c r="L16" s="123" t="e">
        <f>_xll.DBGET(#REF!,#REF!,#REF!,#REF!,#REF!,#REF!,$C16,$B16,#REF!,#REF!,#REF!)</f>
        <v>#VALUE!</v>
      </c>
      <c r="M16" s="119" t="e">
        <f>_xll.DBGET(#REF!,#REF!,#REF!,#REF!,#REF!,#REF!,$C16,$B16,#REF!,#REF!,#REF!)</f>
        <v>#VALUE!</v>
      </c>
      <c r="N16" s="123" t="e">
        <f>_xll.DBGET(#REF!,#REF!,#REF!,#REF!,#REF!,#REF!,$C16,$B16,#REF!,#REF!,#REF!)</f>
        <v>#VALUE!</v>
      </c>
      <c r="O16" s="119">
        <f>IFERROR((_xll.DBGET(#REF!,#REF!,#REF!,#REF!,#REF!,#REF!,$C16,$B16,#REF!,#REF!,#REF!))/N16,0)</f>
        <v>0</v>
      </c>
      <c r="P16" s="123" t="e">
        <f>_xll.DBGET(#REF!,#REF!,#REF!,#REF!,#REF!,#REF!,$C16,$B16,#REF!,#REF!,#REF!)</f>
        <v>#VALUE!</v>
      </c>
      <c r="Q16" s="119">
        <f>IFERROR((_xll.DBGET(#REF!,#REF!,#REF!,#REF!,#REF!,#REF!,$C16,$B16,#REF!,#REF!,#REF!))/P16,0)</f>
        <v>0</v>
      </c>
      <c r="R16" s="123" t="e">
        <f>_xll.DBGET(#REF!,#REF!,#REF!,#REF!,#REF!,#REF!,$C16,$B16,#REF!,#REF!,#REF!)</f>
        <v>#VALUE!</v>
      </c>
      <c r="S16" s="119">
        <f>IFERROR((_xll.DBGET(#REF!,#REF!,#REF!,#REF!,#REF!,#REF!,$C16,$B16,#REF!,#REF!,#REF!))/R16,0)</f>
        <v>0</v>
      </c>
      <c r="T16" s="123" t="e">
        <f>_xll.DBGET(#REF!,#REF!,#REF!,#REF!,#REF!,#REF!,$C16,$B16,#REF!,#REF!,#REF!)</f>
        <v>#VALUE!</v>
      </c>
      <c r="U16" s="119" t="e">
        <f>_xll.DBGET(#REF!,#REF!,#REF!,#REF!,#REF!,#REF!,$C16,$B16,#REF!,#REF!,#REF!)</f>
        <v>#VALUE!</v>
      </c>
    </row>
    <row r="17" spans="1:21" x14ac:dyDescent="0.3">
      <c r="A17" s="12" t="s">
        <v>5</v>
      </c>
      <c r="B17" s="13" t="s">
        <v>13</v>
      </c>
      <c r="C17" s="16" t="s">
        <v>7</v>
      </c>
      <c r="D17" s="122" t="e">
        <f>_xll.DBGET(#REF!,#REF!,#REF!,#REF!,#REF!,#REF!,$C17,$B17,#REF!,#REF!,#REF!)</f>
        <v>#VALUE!</v>
      </c>
      <c r="E17" s="121" t="e">
        <f>_xll.DBGET(#REF!,#REF!,#REF!,#REF!,#REF!,#REF!,$C17,$B17,#REF!,#REF!,#REF!)</f>
        <v>#VALUE!</v>
      </c>
      <c r="F17" s="122" t="e">
        <f>_xll.DBGET(#REF!,#REF!,#REF!,#REF!,#REF!,#REF!,$C17,$B17,#REF!,#REF!,#REF!)</f>
        <v>#VALUE!</v>
      </c>
      <c r="G17" s="121" t="e">
        <f>_xll.DBGET(#REF!,#REF!,#REF!,#REF!,#REF!,#REF!,$C17,$B17,#REF!,#REF!,#REF!)</f>
        <v>#VALUE!</v>
      </c>
      <c r="H17" s="122" t="e">
        <f>_xll.DBGET(#REF!,#REF!,#REF!,#REF!,#REF!,#REF!,$C17,$B17,#REF!,#REF!,#REF!)</f>
        <v>#VALUE!</v>
      </c>
      <c r="I17" s="121" t="e">
        <f>_xll.DBGET(#REF!,#REF!,#REF!,#REF!,#REF!,#REF!,$C17,$B17,#REF!,#REF!,#REF!)</f>
        <v>#VALUE!</v>
      </c>
      <c r="J17" s="122" t="e">
        <f>_xll.DBGET(#REF!,#REF!,#REF!,#REF!,#REF!,#REF!,$C17,$B17,#REF!,#REF!,#REF!)</f>
        <v>#VALUE!</v>
      </c>
      <c r="K17" s="121" t="e">
        <f>_xll.DBGET(#REF!,#REF!,#REF!,#REF!,#REF!,#REF!,$C17,$B17,#REF!,#REF!,#REF!)</f>
        <v>#VALUE!</v>
      </c>
      <c r="L17" s="122" t="e">
        <f>_xll.DBGET(#REF!,#REF!,#REF!,#REF!,#REF!,#REF!,$C17,$B17,#REF!,#REF!,#REF!)</f>
        <v>#VALUE!</v>
      </c>
      <c r="M17" s="121" t="e">
        <f>_xll.DBGET(#REF!,#REF!,#REF!,#REF!,#REF!,#REF!,$C17,$B17,#REF!,#REF!,#REF!)</f>
        <v>#VALUE!</v>
      </c>
      <c r="N17" s="122" t="e">
        <f>_xll.DBGET(#REF!,#REF!,#REF!,#REF!,#REF!,#REF!,$C17,$B17,#REF!,#REF!,#REF!)</f>
        <v>#VALUE!</v>
      </c>
      <c r="O17" s="121">
        <f>IFERROR((_xll.DBGET(#REF!,#REF!,#REF!,#REF!,#REF!,#REF!,$C17,$B17,#REF!,#REF!,#REF!))/N17,0)</f>
        <v>0</v>
      </c>
      <c r="P17" s="122" t="e">
        <f>_xll.DBGET(#REF!,#REF!,#REF!,#REF!,#REF!,#REF!,$C17,$B17,#REF!,#REF!,#REF!)</f>
        <v>#VALUE!</v>
      </c>
      <c r="Q17" s="121">
        <f>IFERROR((_xll.DBGET(#REF!,#REF!,#REF!,#REF!,#REF!,#REF!,$C17,$B17,#REF!,#REF!,#REF!))/P17,0)</f>
        <v>0</v>
      </c>
      <c r="R17" s="122" t="e">
        <f>_xll.DBGET(#REF!,#REF!,#REF!,#REF!,#REF!,#REF!,$C17,$B17,#REF!,#REF!,#REF!)</f>
        <v>#VALUE!</v>
      </c>
      <c r="S17" s="121">
        <f>IFERROR((_xll.DBGET(#REF!,#REF!,#REF!,#REF!,#REF!,#REF!,$C17,$B17,#REF!,#REF!,#REF!))/R17,0)</f>
        <v>0</v>
      </c>
      <c r="T17" s="122" t="e">
        <f>_xll.DBGET(#REF!,#REF!,#REF!,#REF!,#REF!,#REF!,$C17,$B17,#REF!,#REF!,#REF!)</f>
        <v>#VALUE!</v>
      </c>
      <c r="U17" s="121" t="e">
        <f>_xll.DBGET(#REF!,#REF!,#REF!,#REF!,#REF!,#REF!,$C17,$B17,#REF!,#REF!,#REF!)</f>
        <v>#VALUE!</v>
      </c>
    </row>
    <row r="18" spans="1:21" x14ac:dyDescent="0.3">
      <c r="A18" s="52"/>
      <c r="B18" s="53" t="s">
        <v>13</v>
      </c>
      <c r="C18" s="57" t="s">
        <v>8</v>
      </c>
      <c r="D18" s="123" t="e">
        <f>_xll.DBGET(#REF!,#REF!,#REF!,#REF!,#REF!,#REF!,$C18,$B18,#REF!,#REF!,#REF!)</f>
        <v>#VALUE!</v>
      </c>
      <c r="E18" s="119" t="e">
        <f>_xll.DBGET(#REF!,#REF!,#REF!,#REF!,#REF!,#REF!,$C18,$B18,#REF!,#REF!,#REF!)</f>
        <v>#VALUE!</v>
      </c>
      <c r="F18" s="123" t="e">
        <f>_xll.DBGET(#REF!,#REF!,#REF!,#REF!,#REF!,#REF!,$C18,$B18,#REF!,#REF!,#REF!)</f>
        <v>#VALUE!</v>
      </c>
      <c r="G18" s="119" t="e">
        <f>_xll.DBGET(#REF!,#REF!,#REF!,#REF!,#REF!,#REF!,$C18,$B18,#REF!,#REF!,#REF!)</f>
        <v>#VALUE!</v>
      </c>
      <c r="H18" s="123" t="e">
        <f>_xll.DBGET(#REF!,#REF!,#REF!,#REF!,#REF!,#REF!,$C18,$B18,#REF!,#REF!,#REF!)</f>
        <v>#VALUE!</v>
      </c>
      <c r="I18" s="119" t="e">
        <f>_xll.DBGET(#REF!,#REF!,#REF!,#REF!,#REF!,#REF!,$C18,$B18,#REF!,#REF!,#REF!)</f>
        <v>#VALUE!</v>
      </c>
      <c r="J18" s="123" t="e">
        <f>_xll.DBGET(#REF!,#REF!,#REF!,#REF!,#REF!,#REF!,$C18,$B18,#REF!,#REF!,#REF!)</f>
        <v>#VALUE!</v>
      </c>
      <c r="K18" s="119" t="e">
        <f>_xll.DBGET(#REF!,#REF!,#REF!,#REF!,#REF!,#REF!,$C18,$B18,#REF!,#REF!,#REF!)</f>
        <v>#VALUE!</v>
      </c>
      <c r="L18" s="123" t="e">
        <f>_xll.DBGET(#REF!,#REF!,#REF!,#REF!,#REF!,#REF!,$C18,$B18,#REF!,#REF!,#REF!)</f>
        <v>#VALUE!</v>
      </c>
      <c r="M18" s="119" t="e">
        <f>_xll.DBGET(#REF!,#REF!,#REF!,#REF!,#REF!,#REF!,$C18,$B18,#REF!,#REF!,#REF!)</f>
        <v>#VALUE!</v>
      </c>
      <c r="N18" s="123" t="e">
        <f>_xll.DBGET(#REF!,#REF!,#REF!,#REF!,#REF!,#REF!,$C18,$B18,#REF!,#REF!,#REF!)</f>
        <v>#VALUE!</v>
      </c>
      <c r="O18" s="119">
        <f>IFERROR((_xll.DBGET(#REF!,#REF!,#REF!,#REF!,#REF!,#REF!,$C18,$B18,#REF!,#REF!,#REF!))/N18,0)</f>
        <v>0</v>
      </c>
      <c r="P18" s="123" t="e">
        <f>_xll.DBGET(#REF!,#REF!,#REF!,#REF!,#REF!,#REF!,$C18,$B18,#REF!,#REF!,#REF!)</f>
        <v>#VALUE!</v>
      </c>
      <c r="Q18" s="119">
        <f>IFERROR((_xll.DBGET(#REF!,#REF!,#REF!,#REF!,#REF!,#REF!,$C18,$B18,#REF!,#REF!,#REF!))/P18,0)</f>
        <v>0</v>
      </c>
      <c r="R18" s="123" t="e">
        <f>_xll.DBGET(#REF!,#REF!,#REF!,#REF!,#REF!,#REF!,$C18,$B18,#REF!,#REF!,#REF!)</f>
        <v>#VALUE!</v>
      </c>
      <c r="S18" s="119">
        <f>IFERROR((_xll.DBGET(#REF!,#REF!,#REF!,#REF!,#REF!,#REF!,$C18,$B18,#REF!,#REF!,#REF!))/R18,0)</f>
        <v>0</v>
      </c>
      <c r="T18" s="123" t="e">
        <f>_xll.DBGET(#REF!,#REF!,#REF!,#REF!,#REF!,#REF!,$C18,$B18,#REF!,#REF!,#REF!)</f>
        <v>#VALUE!</v>
      </c>
      <c r="U18" s="119" t="e">
        <f>_xll.DBGET(#REF!,#REF!,#REF!,#REF!,#REF!,#REF!,$C18,$B18,#REF!,#REF!,#REF!)</f>
        <v>#VALUE!</v>
      </c>
    </row>
    <row r="19" spans="1:21" x14ac:dyDescent="0.3">
      <c r="A19" s="52"/>
      <c r="B19" s="53" t="s">
        <v>13</v>
      </c>
      <c r="C19" s="57" t="s">
        <v>9</v>
      </c>
      <c r="D19" s="123" t="e">
        <f>_xll.DBGET(#REF!,#REF!,#REF!,#REF!,#REF!,#REF!,$C19,$B19,#REF!,#REF!,#REF!)</f>
        <v>#VALUE!</v>
      </c>
      <c r="E19" s="119" t="e">
        <f>_xll.DBGET(#REF!,#REF!,#REF!,#REF!,#REF!,#REF!,$C19,$B19,#REF!,#REF!,#REF!)</f>
        <v>#VALUE!</v>
      </c>
      <c r="F19" s="123" t="e">
        <f>_xll.DBGET(#REF!,#REF!,#REF!,#REF!,#REF!,#REF!,$C19,$B19,#REF!,#REF!,#REF!)</f>
        <v>#VALUE!</v>
      </c>
      <c r="G19" s="119" t="e">
        <f>_xll.DBGET(#REF!,#REF!,#REF!,#REF!,#REF!,#REF!,$C19,$B19,#REF!,#REF!,#REF!)</f>
        <v>#VALUE!</v>
      </c>
      <c r="H19" s="123" t="e">
        <f>_xll.DBGET(#REF!,#REF!,#REF!,#REF!,#REF!,#REF!,$C19,$B19,#REF!,#REF!,#REF!)</f>
        <v>#VALUE!</v>
      </c>
      <c r="I19" s="119" t="e">
        <f>_xll.DBGET(#REF!,#REF!,#REF!,#REF!,#REF!,#REF!,$C19,$B19,#REF!,#REF!,#REF!)</f>
        <v>#VALUE!</v>
      </c>
      <c r="J19" s="123" t="e">
        <f>_xll.DBGET(#REF!,#REF!,#REF!,#REF!,#REF!,#REF!,$C19,$B19,#REF!,#REF!,#REF!)</f>
        <v>#VALUE!</v>
      </c>
      <c r="K19" s="119" t="e">
        <f>_xll.DBGET(#REF!,#REF!,#REF!,#REF!,#REF!,#REF!,$C19,$B19,#REF!,#REF!,#REF!)</f>
        <v>#VALUE!</v>
      </c>
      <c r="L19" s="123" t="e">
        <f>_xll.DBGET(#REF!,#REF!,#REF!,#REF!,#REF!,#REF!,$C19,$B19,#REF!,#REF!,#REF!)</f>
        <v>#VALUE!</v>
      </c>
      <c r="M19" s="119" t="e">
        <f>_xll.DBGET(#REF!,#REF!,#REF!,#REF!,#REF!,#REF!,$C19,$B19,#REF!,#REF!,#REF!)</f>
        <v>#VALUE!</v>
      </c>
      <c r="N19" s="123" t="e">
        <f>_xll.DBGET(#REF!,#REF!,#REF!,#REF!,#REF!,#REF!,$C19,$B19,#REF!,#REF!,#REF!)</f>
        <v>#VALUE!</v>
      </c>
      <c r="O19" s="119">
        <f>IFERROR((_xll.DBGET(#REF!,#REF!,#REF!,#REF!,#REF!,#REF!,$C19,$B19,#REF!,#REF!,#REF!))/N19,0)</f>
        <v>0</v>
      </c>
      <c r="P19" s="123" t="e">
        <f>_xll.DBGET(#REF!,#REF!,#REF!,#REF!,#REF!,#REF!,$C19,$B19,#REF!,#REF!,#REF!)</f>
        <v>#VALUE!</v>
      </c>
      <c r="Q19" s="119">
        <f>IFERROR((_xll.DBGET(#REF!,#REF!,#REF!,#REF!,#REF!,#REF!,$C19,$B19,#REF!,#REF!,#REF!))/P19,0)</f>
        <v>0</v>
      </c>
      <c r="R19" s="123" t="e">
        <f>_xll.DBGET(#REF!,#REF!,#REF!,#REF!,#REF!,#REF!,$C19,$B19,#REF!,#REF!,#REF!)</f>
        <v>#VALUE!</v>
      </c>
      <c r="S19" s="119">
        <f>IFERROR((_xll.DBGET(#REF!,#REF!,#REF!,#REF!,#REF!,#REF!,$C19,$B19,#REF!,#REF!,#REF!))/R19,0)</f>
        <v>0</v>
      </c>
      <c r="T19" s="123" t="e">
        <f>_xll.DBGET(#REF!,#REF!,#REF!,#REF!,#REF!,#REF!,$C19,$B19,#REF!,#REF!,#REF!)</f>
        <v>#VALUE!</v>
      </c>
      <c r="U19" s="119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79" t="s">
        <v>66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</row>
    <row r="22" spans="1:21" x14ac:dyDescent="0.3">
      <c r="A22" s="7" t="s">
        <v>64</v>
      </c>
      <c r="B22" s="18" t="s">
        <v>65</v>
      </c>
      <c r="C22" s="2" t="s">
        <v>7</v>
      </c>
      <c r="D22" s="64" t="e">
        <f t="shared" ref="D22:U22" si="0">SUM(D23,D26,D29,D32,D35)</f>
        <v>#VALUE!</v>
      </c>
      <c r="E22" s="19" t="e">
        <f t="shared" si="0"/>
        <v>#VALUE!</v>
      </c>
      <c r="F22" s="64" t="e">
        <f t="shared" si="0"/>
        <v>#VALUE!</v>
      </c>
      <c r="G22" s="19" t="e">
        <f t="shared" si="0"/>
        <v>#VALUE!</v>
      </c>
      <c r="H22" s="64" t="e">
        <f t="shared" si="0"/>
        <v>#VALUE!</v>
      </c>
      <c r="I22" s="19" t="e">
        <f t="shared" si="0"/>
        <v>#VALUE!</v>
      </c>
      <c r="J22" s="64" t="e">
        <f t="shared" si="0"/>
        <v>#VALUE!</v>
      </c>
      <c r="K22" s="19" t="e">
        <f t="shared" si="0"/>
        <v>#VALUE!</v>
      </c>
      <c r="L22" s="64" t="e">
        <f t="shared" si="0"/>
        <v>#VALUE!</v>
      </c>
      <c r="M22" s="19" t="e">
        <f t="shared" si="0"/>
        <v>#VALUE!</v>
      </c>
      <c r="N22" s="64" t="e">
        <f t="shared" si="0"/>
        <v>#VALUE!</v>
      </c>
      <c r="O22" s="19" t="e">
        <f t="shared" si="0"/>
        <v>#VALUE!</v>
      </c>
      <c r="P22" s="64" t="e">
        <f t="shared" si="0"/>
        <v>#VALUE!</v>
      </c>
      <c r="Q22" s="19" t="e">
        <f t="shared" si="0"/>
        <v>#VALUE!</v>
      </c>
      <c r="R22" s="64" t="e">
        <f t="shared" si="0"/>
        <v>#VALUE!</v>
      </c>
      <c r="S22" s="19" t="e">
        <f t="shared" si="0"/>
        <v>#VALUE!</v>
      </c>
      <c r="T22" s="64" t="e">
        <f t="shared" si="0"/>
        <v>#VALUE!</v>
      </c>
      <c r="U22" s="19" t="e">
        <f t="shared" si="0"/>
        <v>#VALUE!</v>
      </c>
    </row>
    <row r="23" spans="1:21" x14ac:dyDescent="0.3">
      <c r="A23" s="12" t="s">
        <v>1</v>
      </c>
      <c r="B23" s="13" t="s">
        <v>6</v>
      </c>
      <c r="C23" s="16" t="s">
        <v>7</v>
      </c>
      <c r="D23" s="65" t="e">
        <f t="shared" ref="D23:T37" si="1">D5/D$4</f>
        <v>#VALUE!</v>
      </c>
      <c r="E23" s="20" t="e">
        <f>(D5*E5)/(D$4*E$4)</f>
        <v>#VALUE!</v>
      </c>
      <c r="F23" s="65" t="e">
        <f t="shared" si="1"/>
        <v>#VALUE!</v>
      </c>
      <c r="G23" s="20" t="e">
        <f>(F5*G5)/(F$4*G$4)</f>
        <v>#VALUE!</v>
      </c>
      <c r="H23" s="65" t="e">
        <f t="shared" si="1"/>
        <v>#VALUE!</v>
      </c>
      <c r="I23" s="20" t="e">
        <f>(H5*I5)/(H$4*I$4)</f>
        <v>#VALUE!</v>
      </c>
      <c r="J23" s="65" t="e">
        <f t="shared" si="1"/>
        <v>#VALUE!</v>
      </c>
      <c r="K23" s="20" t="e">
        <f>(J5*K5)/(J$4*K$4)</f>
        <v>#VALUE!</v>
      </c>
      <c r="L23" s="65" t="e">
        <f t="shared" si="1"/>
        <v>#VALUE!</v>
      </c>
      <c r="M23" s="20" t="e">
        <f>(L5*M5)/(L$4*M$4)</f>
        <v>#VALUE!</v>
      </c>
      <c r="N23" s="65" t="e">
        <f t="shared" si="1"/>
        <v>#VALUE!</v>
      </c>
      <c r="O23" s="20" t="e">
        <f>(N5*O5)/(N$4*O$4)</f>
        <v>#VALUE!</v>
      </c>
      <c r="P23" s="65" t="e">
        <f t="shared" si="1"/>
        <v>#VALUE!</v>
      </c>
      <c r="Q23" s="20" t="e">
        <f>(P5*Q5)/(P$4*Q$4)</f>
        <v>#VALUE!</v>
      </c>
      <c r="R23" s="65" t="e">
        <f t="shared" si="1"/>
        <v>#VALUE!</v>
      </c>
      <c r="S23" s="20" t="e">
        <f>(R5*S5)/(R$4*S$4)</f>
        <v>#VALUE!</v>
      </c>
      <c r="T23" s="65" t="e">
        <f t="shared" si="1"/>
        <v>#VALUE!</v>
      </c>
      <c r="U23" s="20" t="e">
        <f>(T5*U5)/(T$4*U$4)</f>
        <v>#VALUE!</v>
      </c>
    </row>
    <row r="24" spans="1:21" x14ac:dyDescent="0.3">
      <c r="A24" s="52"/>
      <c r="B24" s="53" t="s">
        <v>6</v>
      </c>
      <c r="C24" s="57" t="s">
        <v>8</v>
      </c>
      <c r="D24" s="66" t="e">
        <f t="shared" si="1"/>
        <v>#VALUE!</v>
      </c>
      <c r="E24" s="56" t="e">
        <f t="shared" ref="E24:E37" si="2">(D6*E6)/(D$4*E$4)</f>
        <v>#VALUE!</v>
      </c>
      <c r="F24" s="66" t="e">
        <f t="shared" si="1"/>
        <v>#VALUE!</v>
      </c>
      <c r="G24" s="56" t="e">
        <f t="shared" ref="G24:G37" si="3">(F6*G6)/(F$4*G$4)</f>
        <v>#VALUE!</v>
      </c>
      <c r="H24" s="66" t="e">
        <f t="shared" si="1"/>
        <v>#VALUE!</v>
      </c>
      <c r="I24" s="56" t="e">
        <f t="shared" ref="I24:I37" si="4">(H6*I6)/(H$4*I$4)</f>
        <v>#VALUE!</v>
      </c>
      <c r="J24" s="66" t="e">
        <f t="shared" si="1"/>
        <v>#VALUE!</v>
      </c>
      <c r="K24" s="56" t="e">
        <f t="shared" ref="K24:K37" si="5">(J6*K6)/(J$4*K$4)</f>
        <v>#VALUE!</v>
      </c>
      <c r="L24" s="66" t="e">
        <f t="shared" si="1"/>
        <v>#VALUE!</v>
      </c>
      <c r="M24" s="56" t="e">
        <f t="shared" ref="M24:M37" si="6">(L6*M6)/(L$4*M$4)</f>
        <v>#VALUE!</v>
      </c>
      <c r="N24" s="66" t="e">
        <f t="shared" si="1"/>
        <v>#VALUE!</v>
      </c>
      <c r="O24" s="56" t="e">
        <f t="shared" ref="O24:O37" si="7">(N6*O6)/(N$4*O$4)</f>
        <v>#VALUE!</v>
      </c>
      <c r="P24" s="66" t="e">
        <f t="shared" si="1"/>
        <v>#VALUE!</v>
      </c>
      <c r="Q24" s="56" t="e">
        <f t="shared" ref="Q24:Q37" si="8">(P6*Q6)/(P$4*Q$4)</f>
        <v>#VALUE!</v>
      </c>
      <c r="R24" s="66" t="e">
        <f t="shared" si="1"/>
        <v>#VALUE!</v>
      </c>
      <c r="S24" s="56" t="e">
        <f t="shared" ref="S24:S37" si="9">(R6*S6)/(R$4*S$4)</f>
        <v>#VALUE!</v>
      </c>
      <c r="T24" s="66" t="e">
        <f t="shared" si="1"/>
        <v>#VALUE!</v>
      </c>
      <c r="U24" s="56" t="e">
        <f t="shared" ref="U24:U37" si="10">(T6*U6)/(T$4*U$4)</f>
        <v>#VALUE!</v>
      </c>
    </row>
    <row r="25" spans="1:21" x14ac:dyDescent="0.3">
      <c r="A25" s="52"/>
      <c r="B25" s="53" t="s">
        <v>6</v>
      </c>
      <c r="C25" s="57" t="s">
        <v>9</v>
      </c>
      <c r="D25" s="66" t="e">
        <f t="shared" si="1"/>
        <v>#VALUE!</v>
      </c>
      <c r="E25" s="56" t="e">
        <f t="shared" si="2"/>
        <v>#VALUE!</v>
      </c>
      <c r="F25" s="66" t="e">
        <f t="shared" si="1"/>
        <v>#VALUE!</v>
      </c>
      <c r="G25" s="56" t="e">
        <f t="shared" si="3"/>
        <v>#VALUE!</v>
      </c>
      <c r="H25" s="66" t="e">
        <f t="shared" si="1"/>
        <v>#VALUE!</v>
      </c>
      <c r="I25" s="56" t="e">
        <f t="shared" si="4"/>
        <v>#VALUE!</v>
      </c>
      <c r="J25" s="66" t="e">
        <f t="shared" si="1"/>
        <v>#VALUE!</v>
      </c>
      <c r="K25" s="56" t="e">
        <f t="shared" si="5"/>
        <v>#VALUE!</v>
      </c>
      <c r="L25" s="66" t="e">
        <f t="shared" si="1"/>
        <v>#VALUE!</v>
      </c>
      <c r="M25" s="56" t="e">
        <f t="shared" si="6"/>
        <v>#VALUE!</v>
      </c>
      <c r="N25" s="66" t="e">
        <f t="shared" si="1"/>
        <v>#VALUE!</v>
      </c>
      <c r="O25" s="56" t="e">
        <f t="shared" si="7"/>
        <v>#VALUE!</v>
      </c>
      <c r="P25" s="66" t="e">
        <f t="shared" si="1"/>
        <v>#VALUE!</v>
      </c>
      <c r="Q25" s="56" t="e">
        <f t="shared" si="8"/>
        <v>#VALUE!</v>
      </c>
      <c r="R25" s="66" t="e">
        <f t="shared" si="1"/>
        <v>#VALUE!</v>
      </c>
      <c r="S25" s="56" t="e">
        <f t="shared" si="9"/>
        <v>#VALUE!</v>
      </c>
      <c r="T25" s="66" t="e">
        <f t="shared" si="1"/>
        <v>#VALUE!</v>
      </c>
      <c r="U25" s="56" t="e">
        <f t="shared" si="10"/>
        <v>#VALUE!</v>
      </c>
    </row>
    <row r="26" spans="1:21" x14ac:dyDescent="0.3">
      <c r="A26" s="12" t="s">
        <v>2</v>
      </c>
      <c r="B26" s="13" t="s">
        <v>10</v>
      </c>
      <c r="C26" s="16" t="s">
        <v>7</v>
      </c>
      <c r="D26" s="65" t="e">
        <f t="shared" si="1"/>
        <v>#VALUE!</v>
      </c>
      <c r="E26" s="20" t="e">
        <f t="shared" si="2"/>
        <v>#VALUE!</v>
      </c>
      <c r="F26" s="65" t="e">
        <f t="shared" si="1"/>
        <v>#VALUE!</v>
      </c>
      <c r="G26" s="20" t="e">
        <f t="shared" si="3"/>
        <v>#VALUE!</v>
      </c>
      <c r="H26" s="65" t="e">
        <f t="shared" si="1"/>
        <v>#VALUE!</v>
      </c>
      <c r="I26" s="20" t="e">
        <f t="shared" si="4"/>
        <v>#VALUE!</v>
      </c>
      <c r="J26" s="65" t="e">
        <f t="shared" si="1"/>
        <v>#VALUE!</v>
      </c>
      <c r="K26" s="20" t="e">
        <f t="shared" si="5"/>
        <v>#VALUE!</v>
      </c>
      <c r="L26" s="65" t="e">
        <f t="shared" si="1"/>
        <v>#VALUE!</v>
      </c>
      <c r="M26" s="20" t="e">
        <f t="shared" si="6"/>
        <v>#VALUE!</v>
      </c>
      <c r="N26" s="65" t="e">
        <f t="shared" si="1"/>
        <v>#VALUE!</v>
      </c>
      <c r="O26" s="20" t="e">
        <f t="shared" si="7"/>
        <v>#VALUE!</v>
      </c>
      <c r="P26" s="65" t="e">
        <f t="shared" si="1"/>
        <v>#VALUE!</v>
      </c>
      <c r="Q26" s="20" t="e">
        <f t="shared" si="8"/>
        <v>#VALUE!</v>
      </c>
      <c r="R26" s="65" t="e">
        <f t="shared" si="1"/>
        <v>#VALUE!</v>
      </c>
      <c r="S26" s="20" t="e">
        <f t="shared" si="9"/>
        <v>#VALUE!</v>
      </c>
      <c r="T26" s="65" t="e">
        <f t="shared" si="1"/>
        <v>#VALUE!</v>
      </c>
      <c r="U26" s="20" t="e">
        <f t="shared" si="10"/>
        <v>#VALUE!</v>
      </c>
    </row>
    <row r="27" spans="1:21" x14ac:dyDescent="0.3">
      <c r="A27" s="52"/>
      <c r="B27" s="53" t="s">
        <v>10</v>
      </c>
      <c r="C27" s="57" t="s">
        <v>8</v>
      </c>
      <c r="D27" s="66" t="e">
        <f t="shared" si="1"/>
        <v>#VALUE!</v>
      </c>
      <c r="E27" s="56" t="e">
        <f t="shared" si="2"/>
        <v>#VALUE!</v>
      </c>
      <c r="F27" s="66" t="e">
        <f t="shared" si="1"/>
        <v>#VALUE!</v>
      </c>
      <c r="G27" s="56" t="e">
        <f t="shared" si="3"/>
        <v>#VALUE!</v>
      </c>
      <c r="H27" s="66" t="e">
        <f t="shared" si="1"/>
        <v>#VALUE!</v>
      </c>
      <c r="I27" s="56" t="e">
        <f t="shared" si="4"/>
        <v>#VALUE!</v>
      </c>
      <c r="J27" s="66" t="e">
        <f t="shared" si="1"/>
        <v>#VALUE!</v>
      </c>
      <c r="K27" s="56" t="e">
        <f t="shared" si="5"/>
        <v>#VALUE!</v>
      </c>
      <c r="L27" s="66" t="e">
        <f t="shared" si="1"/>
        <v>#VALUE!</v>
      </c>
      <c r="M27" s="56" t="e">
        <f t="shared" si="6"/>
        <v>#VALUE!</v>
      </c>
      <c r="N27" s="66" t="e">
        <f t="shared" si="1"/>
        <v>#VALUE!</v>
      </c>
      <c r="O27" s="56" t="e">
        <f t="shared" si="7"/>
        <v>#VALUE!</v>
      </c>
      <c r="P27" s="66" t="e">
        <f t="shared" si="1"/>
        <v>#VALUE!</v>
      </c>
      <c r="Q27" s="56" t="e">
        <f t="shared" si="8"/>
        <v>#VALUE!</v>
      </c>
      <c r="R27" s="66" t="e">
        <f t="shared" si="1"/>
        <v>#VALUE!</v>
      </c>
      <c r="S27" s="56" t="e">
        <f t="shared" si="9"/>
        <v>#VALUE!</v>
      </c>
      <c r="T27" s="66" t="e">
        <f t="shared" si="1"/>
        <v>#VALUE!</v>
      </c>
      <c r="U27" s="56" t="e">
        <f t="shared" si="10"/>
        <v>#VALUE!</v>
      </c>
    </row>
    <row r="28" spans="1:21" x14ac:dyDescent="0.3">
      <c r="A28" s="52"/>
      <c r="B28" s="53" t="s">
        <v>10</v>
      </c>
      <c r="C28" s="57" t="s">
        <v>9</v>
      </c>
      <c r="D28" s="66" t="e">
        <f t="shared" si="1"/>
        <v>#VALUE!</v>
      </c>
      <c r="E28" s="56" t="e">
        <f t="shared" si="2"/>
        <v>#VALUE!</v>
      </c>
      <c r="F28" s="66" t="e">
        <f t="shared" si="1"/>
        <v>#VALUE!</v>
      </c>
      <c r="G28" s="56" t="e">
        <f t="shared" si="3"/>
        <v>#VALUE!</v>
      </c>
      <c r="H28" s="66" t="e">
        <f t="shared" si="1"/>
        <v>#VALUE!</v>
      </c>
      <c r="I28" s="56" t="e">
        <f t="shared" si="4"/>
        <v>#VALUE!</v>
      </c>
      <c r="J28" s="66" t="e">
        <f t="shared" si="1"/>
        <v>#VALUE!</v>
      </c>
      <c r="K28" s="56" t="e">
        <f t="shared" si="5"/>
        <v>#VALUE!</v>
      </c>
      <c r="L28" s="66" t="e">
        <f t="shared" si="1"/>
        <v>#VALUE!</v>
      </c>
      <c r="M28" s="56" t="e">
        <f t="shared" si="6"/>
        <v>#VALUE!</v>
      </c>
      <c r="N28" s="66" t="e">
        <f t="shared" si="1"/>
        <v>#VALUE!</v>
      </c>
      <c r="O28" s="56" t="e">
        <f t="shared" si="7"/>
        <v>#VALUE!</v>
      </c>
      <c r="P28" s="66" t="e">
        <f t="shared" si="1"/>
        <v>#VALUE!</v>
      </c>
      <c r="Q28" s="56" t="e">
        <f t="shared" si="8"/>
        <v>#VALUE!</v>
      </c>
      <c r="R28" s="66" t="e">
        <f t="shared" si="1"/>
        <v>#VALUE!</v>
      </c>
      <c r="S28" s="56" t="e">
        <f t="shared" si="9"/>
        <v>#VALUE!</v>
      </c>
      <c r="T28" s="66" t="e">
        <f t="shared" si="1"/>
        <v>#VALUE!</v>
      </c>
      <c r="U28" s="56" t="e">
        <f t="shared" si="10"/>
        <v>#VALUE!</v>
      </c>
    </row>
    <row r="29" spans="1:21" x14ac:dyDescent="0.3">
      <c r="A29" s="14" t="s">
        <v>3</v>
      </c>
      <c r="B29" s="15" t="s">
        <v>11</v>
      </c>
      <c r="C29" s="17" t="s">
        <v>7</v>
      </c>
      <c r="D29" s="65" t="e">
        <f t="shared" si="1"/>
        <v>#VALUE!</v>
      </c>
      <c r="E29" s="20" t="e">
        <f t="shared" si="2"/>
        <v>#VALUE!</v>
      </c>
      <c r="F29" s="65" t="e">
        <f t="shared" si="1"/>
        <v>#VALUE!</v>
      </c>
      <c r="G29" s="20" t="e">
        <f t="shared" si="3"/>
        <v>#VALUE!</v>
      </c>
      <c r="H29" s="65" t="e">
        <f t="shared" si="1"/>
        <v>#VALUE!</v>
      </c>
      <c r="I29" s="20" t="e">
        <f t="shared" si="4"/>
        <v>#VALUE!</v>
      </c>
      <c r="J29" s="65" t="e">
        <f t="shared" si="1"/>
        <v>#VALUE!</v>
      </c>
      <c r="K29" s="20" t="e">
        <f t="shared" si="5"/>
        <v>#VALUE!</v>
      </c>
      <c r="L29" s="65" t="e">
        <f t="shared" si="1"/>
        <v>#VALUE!</v>
      </c>
      <c r="M29" s="20" t="e">
        <f t="shared" si="6"/>
        <v>#VALUE!</v>
      </c>
      <c r="N29" s="65" t="e">
        <f t="shared" si="1"/>
        <v>#VALUE!</v>
      </c>
      <c r="O29" s="20" t="e">
        <f t="shared" si="7"/>
        <v>#VALUE!</v>
      </c>
      <c r="P29" s="65" t="e">
        <f t="shared" si="1"/>
        <v>#VALUE!</v>
      </c>
      <c r="Q29" s="20" t="e">
        <f t="shared" si="8"/>
        <v>#VALUE!</v>
      </c>
      <c r="R29" s="65" t="e">
        <f t="shared" si="1"/>
        <v>#VALUE!</v>
      </c>
      <c r="S29" s="20" t="e">
        <f t="shared" si="9"/>
        <v>#VALUE!</v>
      </c>
      <c r="T29" s="65" t="e">
        <f t="shared" si="1"/>
        <v>#VALUE!</v>
      </c>
      <c r="U29" s="20" t="e">
        <f t="shared" si="10"/>
        <v>#VALUE!</v>
      </c>
    </row>
    <row r="30" spans="1:21" x14ac:dyDescent="0.3">
      <c r="A30" s="52"/>
      <c r="B30" s="53" t="s">
        <v>11</v>
      </c>
      <c r="C30" s="57" t="s">
        <v>8</v>
      </c>
      <c r="D30" s="66" t="e">
        <f t="shared" si="1"/>
        <v>#VALUE!</v>
      </c>
      <c r="E30" s="56" t="e">
        <f t="shared" si="2"/>
        <v>#VALUE!</v>
      </c>
      <c r="F30" s="66" t="e">
        <f t="shared" si="1"/>
        <v>#VALUE!</v>
      </c>
      <c r="G30" s="56" t="e">
        <f t="shared" si="3"/>
        <v>#VALUE!</v>
      </c>
      <c r="H30" s="66" t="e">
        <f t="shared" si="1"/>
        <v>#VALUE!</v>
      </c>
      <c r="I30" s="56" t="e">
        <f t="shared" si="4"/>
        <v>#VALUE!</v>
      </c>
      <c r="J30" s="66" t="e">
        <f t="shared" si="1"/>
        <v>#VALUE!</v>
      </c>
      <c r="K30" s="56" t="e">
        <f t="shared" si="5"/>
        <v>#VALUE!</v>
      </c>
      <c r="L30" s="66" t="e">
        <f t="shared" si="1"/>
        <v>#VALUE!</v>
      </c>
      <c r="M30" s="56" t="e">
        <f t="shared" si="6"/>
        <v>#VALUE!</v>
      </c>
      <c r="N30" s="66" t="e">
        <f t="shared" si="1"/>
        <v>#VALUE!</v>
      </c>
      <c r="O30" s="56" t="e">
        <f t="shared" si="7"/>
        <v>#VALUE!</v>
      </c>
      <c r="P30" s="66" t="e">
        <f t="shared" si="1"/>
        <v>#VALUE!</v>
      </c>
      <c r="Q30" s="56" t="e">
        <f t="shared" si="8"/>
        <v>#VALUE!</v>
      </c>
      <c r="R30" s="66" t="e">
        <f t="shared" si="1"/>
        <v>#VALUE!</v>
      </c>
      <c r="S30" s="56" t="e">
        <f t="shared" si="9"/>
        <v>#VALUE!</v>
      </c>
      <c r="T30" s="66" t="e">
        <f t="shared" si="1"/>
        <v>#VALUE!</v>
      </c>
      <c r="U30" s="56" t="e">
        <f t="shared" si="10"/>
        <v>#VALUE!</v>
      </c>
    </row>
    <row r="31" spans="1:21" x14ac:dyDescent="0.3">
      <c r="A31" s="52"/>
      <c r="B31" s="53" t="s">
        <v>11</v>
      </c>
      <c r="C31" s="57" t="s">
        <v>9</v>
      </c>
      <c r="D31" s="66" t="e">
        <f t="shared" si="1"/>
        <v>#VALUE!</v>
      </c>
      <c r="E31" s="56" t="e">
        <f t="shared" si="2"/>
        <v>#VALUE!</v>
      </c>
      <c r="F31" s="66" t="e">
        <f t="shared" si="1"/>
        <v>#VALUE!</v>
      </c>
      <c r="G31" s="56" t="e">
        <f t="shared" si="3"/>
        <v>#VALUE!</v>
      </c>
      <c r="H31" s="66" t="e">
        <f t="shared" si="1"/>
        <v>#VALUE!</v>
      </c>
      <c r="I31" s="56" t="e">
        <f t="shared" si="4"/>
        <v>#VALUE!</v>
      </c>
      <c r="J31" s="66" t="e">
        <f t="shared" si="1"/>
        <v>#VALUE!</v>
      </c>
      <c r="K31" s="56" t="e">
        <f t="shared" si="5"/>
        <v>#VALUE!</v>
      </c>
      <c r="L31" s="66" t="e">
        <f t="shared" si="1"/>
        <v>#VALUE!</v>
      </c>
      <c r="M31" s="56" t="e">
        <f t="shared" si="6"/>
        <v>#VALUE!</v>
      </c>
      <c r="N31" s="66" t="e">
        <f t="shared" si="1"/>
        <v>#VALUE!</v>
      </c>
      <c r="O31" s="56" t="e">
        <f t="shared" si="7"/>
        <v>#VALUE!</v>
      </c>
      <c r="P31" s="66" t="e">
        <f t="shared" si="1"/>
        <v>#VALUE!</v>
      </c>
      <c r="Q31" s="56" t="e">
        <f t="shared" si="8"/>
        <v>#VALUE!</v>
      </c>
      <c r="R31" s="66" t="e">
        <f t="shared" si="1"/>
        <v>#VALUE!</v>
      </c>
      <c r="S31" s="56" t="e">
        <f t="shared" si="9"/>
        <v>#VALUE!</v>
      </c>
      <c r="T31" s="66" t="e">
        <f t="shared" si="1"/>
        <v>#VALUE!</v>
      </c>
      <c r="U31" s="56" t="e">
        <f t="shared" si="10"/>
        <v>#VALUE!</v>
      </c>
    </row>
    <row r="32" spans="1:21" x14ac:dyDescent="0.3">
      <c r="A32" s="12" t="s">
        <v>4</v>
      </c>
      <c r="B32" s="13" t="s">
        <v>12</v>
      </c>
      <c r="C32" s="16" t="s">
        <v>7</v>
      </c>
      <c r="D32" s="65" t="e">
        <f t="shared" si="1"/>
        <v>#VALUE!</v>
      </c>
      <c r="E32" s="20" t="e">
        <f t="shared" si="2"/>
        <v>#VALUE!</v>
      </c>
      <c r="F32" s="65" t="e">
        <f t="shared" si="1"/>
        <v>#VALUE!</v>
      </c>
      <c r="G32" s="20" t="e">
        <f t="shared" si="3"/>
        <v>#VALUE!</v>
      </c>
      <c r="H32" s="65" t="e">
        <f t="shared" si="1"/>
        <v>#VALUE!</v>
      </c>
      <c r="I32" s="20" t="e">
        <f t="shared" si="4"/>
        <v>#VALUE!</v>
      </c>
      <c r="J32" s="65" t="e">
        <f t="shared" si="1"/>
        <v>#VALUE!</v>
      </c>
      <c r="K32" s="20" t="e">
        <f t="shared" si="5"/>
        <v>#VALUE!</v>
      </c>
      <c r="L32" s="65" t="e">
        <f t="shared" si="1"/>
        <v>#VALUE!</v>
      </c>
      <c r="M32" s="20" t="e">
        <f t="shared" si="6"/>
        <v>#VALUE!</v>
      </c>
      <c r="N32" s="65" t="e">
        <f t="shared" si="1"/>
        <v>#VALUE!</v>
      </c>
      <c r="O32" s="20" t="e">
        <f t="shared" si="7"/>
        <v>#VALUE!</v>
      </c>
      <c r="P32" s="65" t="e">
        <f t="shared" si="1"/>
        <v>#VALUE!</v>
      </c>
      <c r="Q32" s="20" t="e">
        <f t="shared" si="8"/>
        <v>#VALUE!</v>
      </c>
      <c r="R32" s="65" t="e">
        <f t="shared" si="1"/>
        <v>#VALUE!</v>
      </c>
      <c r="S32" s="20" t="e">
        <f t="shared" si="9"/>
        <v>#VALUE!</v>
      </c>
      <c r="T32" s="65" t="e">
        <f t="shared" si="1"/>
        <v>#VALUE!</v>
      </c>
      <c r="U32" s="20" t="e">
        <f t="shared" si="10"/>
        <v>#VALUE!</v>
      </c>
    </row>
    <row r="33" spans="1:21" x14ac:dyDescent="0.3">
      <c r="A33" s="52"/>
      <c r="B33" s="53" t="s">
        <v>12</v>
      </c>
      <c r="C33" s="57" t="s">
        <v>8</v>
      </c>
      <c r="D33" s="66" t="e">
        <f t="shared" si="1"/>
        <v>#VALUE!</v>
      </c>
      <c r="E33" s="56" t="e">
        <f t="shared" si="2"/>
        <v>#VALUE!</v>
      </c>
      <c r="F33" s="66" t="e">
        <f t="shared" si="1"/>
        <v>#VALUE!</v>
      </c>
      <c r="G33" s="56" t="e">
        <f t="shared" si="3"/>
        <v>#VALUE!</v>
      </c>
      <c r="H33" s="66" t="e">
        <f t="shared" si="1"/>
        <v>#VALUE!</v>
      </c>
      <c r="I33" s="56" t="e">
        <f t="shared" si="4"/>
        <v>#VALUE!</v>
      </c>
      <c r="J33" s="66" t="e">
        <f t="shared" si="1"/>
        <v>#VALUE!</v>
      </c>
      <c r="K33" s="56" t="e">
        <f t="shared" si="5"/>
        <v>#VALUE!</v>
      </c>
      <c r="L33" s="66" t="e">
        <f t="shared" si="1"/>
        <v>#VALUE!</v>
      </c>
      <c r="M33" s="56" t="e">
        <f t="shared" si="6"/>
        <v>#VALUE!</v>
      </c>
      <c r="N33" s="66" t="e">
        <f t="shared" si="1"/>
        <v>#VALUE!</v>
      </c>
      <c r="O33" s="56" t="e">
        <f t="shared" si="7"/>
        <v>#VALUE!</v>
      </c>
      <c r="P33" s="66" t="e">
        <f t="shared" si="1"/>
        <v>#VALUE!</v>
      </c>
      <c r="Q33" s="56" t="e">
        <f t="shared" si="8"/>
        <v>#VALUE!</v>
      </c>
      <c r="R33" s="66" t="e">
        <f t="shared" si="1"/>
        <v>#VALUE!</v>
      </c>
      <c r="S33" s="56" t="e">
        <f t="shared" si="9"/>
        <v>#VALUE!</v>
      </c>
      <c r="T33" s="66" t="e">
        <f t="shared" si="1"/>
        <v>#VALUE!</v>
      </c>
      <c r="U33" s="56" t="e">
        <f t="shared" si="10"/>
        <v>#VALUE!</v>
      </c>
    </row>
    <row r="34" spans="1:21" x14ac:dyDescent="0.3">
      <c r="A34" s="52"/>
      <c r="B34" s="53" t="s">
        <v>12</v>
      </c>
      <c r="C34" s="57" t="s">
        <v>9</v>
      </c>
      <c r="D34" s="66" t="e">
        <f t="shared" si="1"/>
        <v>#VALUE!</v>
      </c>
      <c r="E34" s="56" t="e">
        <f t="shared" si="2"/>
        <v>#VALUE!</v>
      </c>
      <c r="F34" s="66" t="e">
        <f t="shared" si="1"/>
        <v>#VALUE!</v>
      </c>
      <c r="G34" s="56" t="e">
        <f t="shared" si="3"/>
        <v>#VALUE!</v>
      </c>
      <c r="H34" s="66" t="e">
        <f t="shared" si="1"/>
        <v>#VALUE!</v>
      </c>
      <c r="I34" s="56" t="e">
        <f t="shared" si="4"/>
        <v>#VALUE!</v>
      </c>
      <c r="J34" s="66" t="e">
        <f t="shared" si="1"/>
        <v>#VALUE!</v>
      </c>
      <c r="K34" s="56" t="e">
        <f t="shared" si="5"/>
        <v>#VALUE!</v>
      </c>
      <c r="L34" s="66" t="e">
        <f t="shared" si="1"/>
        <v>#VALUE!</v>
      </c>
      <c r="M34" s="56" t="e">
        <f t="shared" si="6"/>
        <v>#VALUE!</v>
      </c>
      <c r="N34" s="66" t="e">
        <f t="shared" si="1"/>
        <v>#VALUE!</v>
      </c>
      <c r="O34" s="56" t="e">
        <f t="shared" si="7"/>
        <v>#VALUE!</v>
      </c>
      <c r="P34" s="66" t="e">
        <f t="shared" si="1"/>
        <v>#VALUE!</v>
      </c>
      <c r="Q34" s="56" t="e">
        <f t="shared" si="8"/>
        <v>#VALUE!</v>
      </c>
      <c r="R34" s="66" t="e">
        <f t="shared" si="1"/>
        <v>#VALUE!</v>
      </c>
      <c r="S34" s="56" t="e">
        <f t="shared" si="9"/>
        <v>#VALUE!</v>
      </c>
      <c r="T34" s="66" t="e">
        <f t="shared" si="1"/>
        <v>#VALUE!</v>
      </c>
      <c r="U34" s="56" t="e">
        <f t="shared" si="10"/>
        <v>#VALUE!</v>
      </c>
    </row>
    <row r="35" spans="1:21" x14ac:dyDescent="0.3">
      <c r="A35" s="12" t="s">
        <v>5</v>
      </c>
      <c r="B35" s="13" t="s">
        <v>13</v>
      </c>
      <c r="C35" s="16" t="s">
        <v>7</v>
      </c>
      <c r="D35" s="65" t="e">
        <f t="shared" si="1"/>
        <v>#VALUE!</v>
      </c>
      <c r="E35" s="20" t="e">
        <f t="shared" si="2"/>
        <v>#VALUE!</v>
      </c>
      <c r="F35" s="65" t="e">
        <f t="shared" si="1"/>
        <v>#VALUE!</v>
      </c>
      <c r="G35" s="20" t="e">
        <f t="shared" si="3"/>
        <v>#VALUE!</v>
      </c>
      <c r="H35" s="65" t="e">
        <f t="shared" si="1"/>
        <v>#VALUE!</v>
      </c>
      <c r="I35" s="20" t="e">
        <f t="shared" si="4"/>
        <v>#VALUE!</v>
      </c>
      <c r="J35" s="65" t="e">
        <f t="shared" si="1"/>
        <v>#VALUE!</v>
      </c>
      <c r="K35" s="20" t="e">
        <f t="shared" si="5"/>
        <v>#VALUE!</v>
      </c>
      <c r="L35" s="65" t="e">
        <f t="shared" si="1"/>
        <v>#VALUE!</v>
      </c>
      <c r="M35" s="20" t="e">
        <f t="shared" si="6"/>
        <v>#VALUE!</v>
      </c>
      <c r="N35" s="65" t="e">
        <f t="shared" si="1"/>
        <v>#VALUE!</v>
      </c>
      <c r="O35" s="20" t="e">
        <f t="shared" si="7"/>
        <v>#VALUE!</v>
      </c>
      <c r="P35" s="65" t="e">
        <f t="shared" si="1"/>
        <v>#VALUE!</v>
      </c>
      <c r="Q35" s="20" t="e">
        <f t="shared" si="8"/>
        <v>#VALUE!</v>
      </c>
      <c r="R35" s="65" t="e">
        <f t="shared" si="1"/>
        <v>#VALUE!</v>
      </c>
      <c r="S35" s="20" t="e">
        <f t="shared" si="9"/>
        <v>#VALUE!</v>
      </c>
      <c r="T35" s="65" t="e">
        <f t="shared" si="1"/>
        <v>#VALUE!</v>
      </c>
      <c r="U35" s="20" t="e">
        <f t="shared" si="10"/>
        <v>#VALUE!</v>
      </c>
    </row>
    <row r="36" spans="1:21" x14ac:dyDescent="0.3">
      <c r="A36" s="52"/>
      <c r="B36" s="53" t="s">
        <v>13</v>
      </c>
      <c r="C36" s="57" t="s">
        <v>8</v>
      </c>
      <c r="D36" s="66" t="e">
        <f t="shared" si="1"/>
        <v>#VALUE!</v>
      </c>
      <c r="E36" s="56" t="e">
        <f t="shared" si="2"/>
        <v>#VALUE!</v>
      </c>
      <c r="F36" s="66" t="e">
        <f t="shared" si="1"/>
        <v>#VALUE!</v>
      </c>
      <c r="G36" s="56" t="e">
        <f t="shared" si="3"/>
        <v>#VALUE!</v>
      </c>
      <c r="H36" s="66" t="e">
        <f t="shared" si="1"/>
        <v>#VALUE!</v>
      </c>
      <c r="I36" s="56" t="e">
        <f t="shared" si="4"/>
        <v>#VALUE!</v>
      </c>
      <c r="J36" s="66" t="e">
        <f t="shared" si="1"/>
        <v>#VALUE!</v>
      </c>
      <c r="K36" s="56" t="e">
        <f t="shared" si="5"/>
        <v>#VALUE!</v>
      </c>
      <c r="L36" s="66" t="e">
        <f t="shared" si="1"/>
        <v>#VALUE!</v>
      </c>
      <c r="M36" s="56" t="e">
        <f t="shared" si="6"/>
        <v>#VALUE!</v>
      </c>
      <c r="N36" s="66" t="e">
        <f t="shared" si="1"/>
        <v>#VALUE!</v>
      </c>
      <c r="O36" s="56" t="e">
        <f t="shared" si="7"/>
        <v>#VALUE!</v>
      </c>
      <c r="P36" s="66" t="e">
        <f t="shared" si="1"/>
        <v>#VALUE!</v>
      </c>
      <c r="Q36" s="56" t="e">
        <f t="shared" si="8"/>
        <v>#VALUE!</v>
      </c>
      <c r="R36" s="66" t="e">
        <f t="shared" si="1"/>
        <v>#VALUE!</v>
      </c>
      <c r="S36" s="56" t="e">
        <f t="shared" si="9"/>
        <v>#VALUE!</v>
      </c>
      <c r="T36" s="66" t="e">
        <f t="shared" si="1"/>
        <v>#VALUE!</v>
      </c>
      <c r="U36" s="56" t="e">
        <f t="shared" si="10"/>
        <v>#VALUE!</v>
      </c>
    </row>
    <row r="37" spans="1:21" x14ac:dyDescent="0.3">
      <c r="A37" s="52"/>
      <c r="B37" s="53" t="s">
        <v>13</v>
      </c>
      <c r="C37" s="57" t="s">
        <v>9</v>
      </c>
      <c r="D37" s="66" t="e">
        <f t="shared" si="1"/>
        <v>#VALUE!</v>
      </c>
      <c r="E37" s="56" t="e">
        <f t="shared" si="2"/>
        <v>#VALUE!</v>
      </c>
      <c r="F37" s="66" t="e">
        <f t="shared" si="1"/>
        <v>#VALUE!</v>
      </c>
      <c r="G37" s="56" t="e">
        <f t="shared" si="3"/>
        <v>#VALUE!</v>
      </c>
      <c r="H37" s="66" t="e">
        <f t="shared" si="1"/>
        <v>#VALUE!</v>
      </c>
      <c r="I37" s="56" t="e">
        <f t="shared" si="4"/>
        <v>#VALUE!</v>
      </c>
      <c r="J37" s="66" t="e">
        <f t="shared" si="1"/>
        <v>#VALUE!</v>
      </c>
      <c r="K37" s="56" t="e">
        <f t="shared" si="5"/>
        <v>#VALUE!</v>
      </c>
      <c r="L37" s="66" t="e">
        <f t="shared" si="1"/>
        <v>#VALUE!</v>
      </c>
      <c r="M37" s="56" t="e">
        <f t="shared" si="6"/>
        <v>#VALUE!</v>
      </c>
      <c r="N37" s="66" t="e">
        <f t="shared" si="1"/>
        <v>#VALUE!</v>
      </c>
      <c r="O37" s="56" t="e">
        <f t="shared" si="7"/>
        <v>#VALUE!</v>
      </c>
      <c r="P37" s="66" t="e">
        <f t="shared" si="1"/>
        <v>#VALUE!</v>
      </c>
      <c r="Q37" s="56" t="e">
        <f t="shared" si="8"/>
        <v>#VALUE!</v>
      </c>
      <c r="R37" s="66" t="e">
        <f t="shared" si="1"/>
        <v>#VALUE!</v>
      </c>
      <c r="S37" s="56" t="e">
        <f t="shared" si="9"/>
        <v>#VALUE!</v>
      </c>
      <c r="T37" s="66" t="e">
        <f t="shared" si="1"/>
        <v>#VALUE!</v>
      </c>
      <c r="U37" s="56" t="e">
        <f t="shared" si="10"/>
        <v>#VALUE!</v>
      </c>
    </row>
    <row r="39" spans="1:21" ht="37.5" customHeight="1" x14ac:dyDescent="0.45">
      <c r="A39" s="102"/>
      <c r="B39" s="102"/>
      <c r="C39" s="102"/>
      <c r="D39" s="180" t="e">
        <f>CONCATENATE(#REF!,"
 Forecast")</f>
        <v>#REF!</v>
      </c>
      <c r="E39" s="180"/>
    </row>
    <row r="40" spans="1:21" ht="16.2" x14ac:dyDescent="0.45">
      <c r="A40" s="103"/>
      <c r="B40" s="103"/>
      <c r="C40" s="103"/>
      <c r="D40" s="105" t="s">
        <v>0</v>
      </c>
      <c r="E40" s="104" t="s">
        <v>61</v>
      </c>
    </row>
    <row r="41" spans="1:21" x14ac:dyDescent="0.3">
      <c r="A41" s="7" t="s">
        <v>64</v>
      </c>
      <c r="B41" s="18" t="s">
        <v>65</v>
      </c>
      <c r="C41" s="2" t="s">
        <v>7</v>
      </c>
      <c r="D41" s="42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2" t="s">
        <v>1</v>
      </c>
      <c r="B42" s="13" t="s">
        <v>6</v>
      </c>
      <c r="C42" s="16" t="s">
        <v>7</v>
      </c>
      <c r="D42" s="43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52"/>
      <c r="B43" s="53" t="s">
        <v>6</v>
      </c>
      <c r="C43" s="57" t="s">
        <v>8</v>
      </c>
      <c r="D43" s="61" t="e">
        <f>_xll.DBGET(#REF!,#REF!,#REF!,#REF!,#REF!,#REF!,$C43,$B43,#REF!,#REF!,#REF!)</f>
        <v>#VALUE!</v>
      </c>
      <c r="E43" s="59" t="e">
        <f>_xll.DBGET(#REF!,#REF!,#REF!,#REF!,#REF!,#REF!,$C43,$B43,#REF!,#REF!,#REF!)</f>
        <v>#VALUE!</v>
      </c>
    </row>
    <row r="44" spans="1:21" x14ac:dyDescent="0.3">
      <c r="A44" s="54"/>
      <c r="B44" s="55" t="s">
        <v>6</v>
      </c>
      <c r="C44" s="58" t="s">
        <v>9</v>
      </c>
      <c r="D44" s="62" t="e">
        <f>_xll.DBGET(#REF!,#REF!,#REF!,#REF!,#REF!,#REF!,$C44,$B44,#REF!,#REF!,#REF!)</f>
        <v>#VALUE!</v>
      </c>
      <c r="E44" s="60" t="e">
        <f>_xll.DBGET(#REF!,#REF!,#REF!,#REF!,#REF!,#REF!,$C44,$B44,#REF!,#REF!,#REF!)</f>
        <v>#VALUE!</v>
      </c>
    </row>
    <row r="45" spans="1:21" x14ac:dyDescent="0.3">
      <c r="A45" s="12" t="s">
        <v>2</v>
      </c>
      <c r="B45" s="13" t="s">
        <v>10</v>
      </c>
      <c r="C45" s="16" t="s">
        <v>7</v>
      </c>
      <c r="D45" s="63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52"/>
      <c r="B46" s="53" t="s">
        <v>10</v>
      </c>
      <c r="C46" s="57" t="s">
        <v>8</v>
      </c>
      <c r="D46" s="61" t="e">
        <f>_xll.DBGET(#REF!,#REF!,#REF!,#REF!,#REF!,#REF!,$C46,$B46,#REF!,#REF!,#REF!)</f>
        <v>#VALUE!</v>
      </c>
      <c r="E46" s="59" t="e">
        <f>_xll.DBGET(#REF!,#REF!,#REF!,#REF!,#REF!,#REF!,$C46,$B46,#REF!,#REF!,#REF!)</f>
        <v>#VALUE!</v>
      </c>
    </row>
    <row r="47" spans="1:21" x14ac:dyDescent="0.3">
      <c r="A47" s="54"/>
      <c r="B47" s="55" t="s">
        <v>10</v>
      </c>
      <c r="C47" s="58" t="s">
        <v>9</v>
      </c>
      <c r="D47" s="62" t="e">
        <f>_xll.DBGET(#REF!,#REF!,#REF!,#REF!,#REF!,#REF!,$C47,$B47,#REF!,#REF!,#REF!)</f>
        <v>#VALUE!</v>
      </c>
      <c r="E47" s="60" t="e">
        <f>_xll.DBGET(#REF!,#REF!,#REF!,#REF!,#REF!,#REF!,$C47,$B47,#REF!,#REF!,#REF!)</f>
        <v>#VALUE!</v>
      </c>
    </row>
    <row r="48" spans="1:21" x14ac:dyDescent="0.3">
      <c r="A48" s="14" t="s">
        <v>3</v>
      </c>
      <c r="B48" s="15" t="s">
        <v>11</v>
      </c>
      <c r="C48" s="17" t="s">
        <v>7</v>
      </c>
      <c r="D48" s="63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52"/>
      <c r="B49" s="53" t="s">
        <v>11</v>
      </c>
      <c r="C49" s="57" t="s">
        <v>8</v>
      </c>
      <c r="D49" s="123" t="e">
        <f>_xll.DBGET(#REF!,#REF!,#REF!,#REF!,#REF!,#REF!,$C49,$B49,#REF!,#REF!,#REF!)</f>
        <v>#VALUE!</v>
      </c>
      <c r="E49" s="119" t="e">
        <f>_xll.DBGET(#REF!,#REF!,#REF!,#REF!,#REF!,#REF!,$C49,$B49,#REF!,#REF!,#REF!)</f>
        <v>#VALUE!</v>
      </c>
    </row>
    <row r="50" spans="1:21" x14ac:dyDescent="0.3">
      <c r="A50" s="52"/>
      <c r="B50" s="53" t="s">
        <v>11</v>
      </c>
      <c r="C50" s="57" t="s">
        <v>9</v>
      </c>
      <c r="D50" s="123" t="e">
        <f>_xll.DBGET(#REF!,#REF!,#REF!,#REF!,#REF!,#REF!,$C50,$B50,#REF!,#REF!,#REF!)</f>
        <v>#VALUE!</v>
      </c>
      <c r="E50" s="119" t="e">
        <f>_xll.DBGET(#REF!,#REF!,#REF!,#REF!,#REF!,#REF!,$C50,$B50,#REF!,#REF!,#REF!)</f>
        <v>#VALUE!</v>
      </c>
    </row>
    <row r="51" spans="1:21" x14ac:dyDescent="0.3">
      <c r="A51" s="12" t="s">
        <v>4</v>
      </c>
      <c r="B51" s="13" t="s">
        <v>12</v>
      </c>
      <c r="C51" s="16" t="s">
        <v>7</v>
      </c>
      <c r="D51" s="122" t="e">
        <f>_xll.DBGET(#REF!,#REF!,#REF!,#REF!,#REF!,#REF!,$C51,$B51,#REF!,#REF!,#REF!)</f>
        <v>#VALUE!</v>
      </c>
      <c r="E51" s="121" t="e">
        <f>_xll.DBGET(#REF!,#REF!,#REF!,#REF!,#REF!,#REF!,$C51,$B51,#REF!,#REF!,#REF!)</f>
        <v>#VALUE!</v>
      </c>
    </row>
    <row r="52" spans="1:21" x14ac:dyDescent="0.3">
      <c r="A52" s="52"/>
      <c r="B52" s="53" t="s">
        <v>12</v>
      </c>
      <c r="C52" s="57" t="s">
        <v>8</v>
      </c>
      <c r="D52" s="123" t="e">
        <f>_xll.DBGET(#REF!,#REF!,#REF!,#REF!,#REF!,#REF!,$C52,$B52,#REF!,#REF!,#REF!)</f>
        <v>#VALUE!</v>
      </c>
      <c r="E52" s="119" t="e">
        <f>_xll.DBGET(#REF!,#REF!,#REF!,#REF!,#REF!,#REF!,$C52,$B52,#REF!,#REF!,#REF!)</f>
        <v>#VALUE!</v>
      </c>
    </row>
    <row r="53" spans="1:21" x14ac:dyDescent="0.3">
      <c r="A53" s="52"/>
      <c r="B53" s="53" t="s">
        <v>12</v>
      </c>
      <c r="C53" s="57" t="s">
        <v>9</v>
      </c>
      <c r="D53" s="123" t="e">
        <f>_xll.DBGET(#REF!,#REF!,#REF!,#REF!,#REF!,#REF!,$C53,$B53,#REF!,#REF!,#REF!)</f>
        <v>#VALUE!</v>
      </c>
      <c r="E53" s="119" t="e">
        <f>_xll.DBGET(#REF!,#REF!,#REF!,#REF!,#REF!,#REF!,$C53,$B53,#REF!,#REF!,#REF!)</f>
        <v>#VALUE!</v>
      </c>
    </row>
    <row r="54" spans="1:21" x14ac:dyDescent="0.3">
      <c r="A54" s="12" t="s">
        <v>5</v>
      </c>
      <c r="B54" s="13" t="s">
        <v>13</v>
      </c>
      <c r="C54" s="16" t="s">
        <v>7</v>
      </c>
      <c r="D54" s="122" t="e">
        <f>_xll.DBGET(#REF!,#REF!,#REF!,#REF!,#REF!,#REF!,$C54,$B54,#REF!,#REF!,#REF!)</f>
        <v>#VALUE!</v>
      </c>
      <c r="E54" s="121" t="e">
        <f>_xll.DBGET(#REF!,#REF!,#REF!,#REF!,#REF!,#REF!,$C54,$B54,#REF!,#REF!,#REF!)</f>
        <v>#VALUE!</v>
      </c>
    </row>
    <row r="55" spans="1:21" x14ac:dyDescent="0.3">
      <c r="A55" s="52"/>
      <c r="B55" s="53" t="s">
        <v>13</v>
      </c>
      <c r="C55" s="57" t="s">
        <v>8</v>
      </c>
      <c r="D55" s="123" t="e">
        <f>_xll.DBGET(#REF!,#REF!,#REF!,#REF!,#REF!,#REF!,$C55,$B55,#REF!,#REF!,#REF!)</f>
        <v>#VALUE!</v>
      </c>
      <c r="E55" s="119" t="e">
        <f>_xll.DBGET(#REF!,#REF!,#REF!,#REF!,#REF!,#REF!,$C55,$B55,#REF!,#REF!,#REF!)</f>
        <v>#VALUE!</v>
      </c>
    </row>
    <row r="56" spans="1:21" x14ac:dyDescent="0.3">
      <c r="A56" s="52"/>
      <c r="B56" s="53" t="s">
        <v>13</v>
      </c>
      <c r="C56" s="57" t="s">
        <v>9</v>
      </c>
      <c r="D56" s="123" t="e">
        <f>_xll.DBGET(#REF!,#REF!,#REF!,#REF!,#REF!,#REF!,$C56,$B56,#REF!,#REF!,#REF!)</f>
        <v>#VALUE!</v>
      </c>
      <c r="E56" s="119" t="e">
        <f>_xll.DBGET(#REF!,#REF!,#REF!,#REF!,#REF!,#REF!,$C56,$B56,#REF!,#REF!,#REF!)</f>
        <v>#VALUE!</v>
      </c>
    </row>
    <row r="58" spans="1:21" ht="17.399999999999999" x14ac:dyDescent="0.45">
      <c r="A58" s="179" t="s">
        <v>66</v>
      </c>
      <c r="B58" s="179"/>
      <c r="C58" s="179"/>
      <c r="D58" s="179"/>
      <c r="E58" s="179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</row>
    <row r="59" spans="1:21" x14ac:dyDescent="0.3">
      <c r="A59" s="7" t="s">
        <v>64</v>
      </c>
      <c r="B59" s="18" t="s">
        <v>65</v>
      </c>
      <c r="C59" s="2" t="s">
        <v>7</v>
      </c>
      <c r="D59" s="64" t="e">
        <f>SUM(D60,D63,D66,D69,D72)</f>
        <v>#VALUE!</v>
      </c>
      <c r="E59" s="19" t="e">
        <f>SUM(E60,E63,E66,E69,E72)</f>
        <v>#VALUE!</v>
      </c>
    </row>
    <row r="60" spans="1:21" x14ac:dyDescent="0.3">
      <c r="A60" s="12" t="s">
        <v>1</v>
      </c>
      <c r="B60" s="13" t="s">
        <v>6</v>
      </c>
      <c r="C60" s="16" t="s">
        <v>7</v>
      </c>
      <c r="D60" s="65" t="e">
        <f t="shared" ref="D60:D74" si="11">D42/D$41</f>
        <v>#VALUE!</v>
      </c>
      <c r="E60" s="20" t="e">
        <f t="shared" ref="E60:E74" si="12">(D42*E42)/(D$41*E$41)</f>
        <v>#VALUE!</v>
      </c>
    </row>
    <row r="61" spans="1:21" x14ac:dyDescent="0.3">
      <c r="A61" s="52"/>
      <c r="B61" s="53" t="s">
        <v>6</v>
      </c>
      <c r="C61" s="57" t="s">
        <v>8</v>
      </c>
      <c r="D61" s="66" t="e">
        <f t="shared" si="11"/>
        <v>#VALUE!</v>
      </c>
      <c r="E61" s="56" t="e">
        <f t="shared" si="12"/>
        <v>#VALUE!</v>
      </c>
    </row>
    <row r="62" spans="1:21" x14ac:dyDescent="0.3">
      <c r="A62" s="52"/>
      <c r="B62" s="53" t="s">
        <v>6</v>
      </c>
      <c r="C62" s="57" t="s">
        <v>9</v>
      </c>
      <c r="D62" s="66" t="e">
        <f t="shared" si="11"/>
        <v>#VALUE!</v>
      </c>
      <c r="E62" s="56" t="e">
        <f t="shared" si="12"/>
        <v>#VALUE!</v>
      </c>
    </row>
    <row r="63" spans="1:21" x14ac:dyDescent="0.3">
      <c r="A63" s="12" t="s">
        <v>2</v>
      </c>
      <c r="B63" s="13" t="s">
        <v>10</v>
      </c>
      <c r="C63" s="16" t="s">
        <v>7</v>
      </c>
      <c r="D63" s="65" t="e">
        <f t="shared" si="11"/>
        <v>#VALUE!</v>
      </c>
      <c r="E63" s="20" t="e">
        <f t="shared" si="12"/>
        <v>#VALUE!</v>
      </c>
    </row>
    <row r="64" spans="1:21" x14ac:dyDescent="0.3">
      <c r="A64" s="52"/>
      <c r="B64" s="53" t="s">
        <v>10</v>
      </c>
      <c r="C64" s="57" t="s">
        <v>8</v>
      </c>
      <c r="D64" s="66" t="e">
        <f t="shared" si="11"/>
        <v>#VALUE!</v>
      </c>
      <c r="E64" s="56" t="e">
        <f t="shared" si="12"/>
        <v>#VALUE!</v>
      </c>
    </row>
    <row r="65" spans="1:5" x14ac:dyDescent="0.3">
      <c r="A65" s="52"/>
      <c r="B65" s="53" t="s">
        <v>10</v>
      </c>
      <c r="C65" s="57" t="s">
        <v>9</v>
      </c>
      <c r="D65" s="66" t="e">
        <f t="shared" si="11"/>
        <v>#VALUE!</v>
      </c>
      <c r="E65" s="56" t="e">
        <f t="shared" si="12"/>
        <v>#VALUE!</v>
      </c>
    </row>
    <row r="66" spans="1:5" x14ac:dyDescent="0.3">
      <c r="A66" s="14" t="s">
        <v>3</v>
      </c>
      <c r="B66" s="15" t="s">
        <v>11</v>
      </c>
      <c r="C66" s="17" t="s">
        <v>7</v>
      </c>
      <c r="D66" s="65" t="e">
        <f t="shared" si="11"/>
        <v>#VALUE!</v>
      </c>
      <c r="E66" s="20" t="e">
        <f t="shared" si="12"/>
        <v>#VALUE!</v>
      </c>
    </row>
    <row r="67" spans="1:5" x14ac:dyDescent="0.3">
      <c r="A67" s="52"/>
      <c r="B67" s="53" t="s">
        <v>11</v>
      </c>
      <c r="C67" s="57" t="s">
        <v>8</v>
      </c>
      <c r="D67" s="66" t="e">
        <f t="shared" si="11"/>
        <v>#VALUE!</v>
      </c>
      <c r="E67" s="56" t="e">
        <f t="shared" si="12"/>
        <v>#VALUE!</v>
      </c>
    </row>
    <row r="68" spans="1:5" x14ac:dyDescent="0.3">
      <c r="A68" s="52"/>
      <c r="B68" s="53" t="s">
        <v>11</v>
      </c>
      <c r="C68" s="57" t="s">
        <v>9</v>
      </c>
      <c r="D68" s="66" t="e">
        <f t="shared" si="11"/>
        <v>#VALUE!</v>
      </c>
      <c r="E68" s="56" t="e">
        <f t="shared" si="12"/>
        <v>#VALUE!</v>
      </c>
    </row>
    <row r="69" spans="1:5" x14ac:dyDescent="0.3">
      <c r="A69" s="12" t="s">
        <v>4</v>
      </c>
      <c r="B69" s="13" t="s">
        <v>12</v>
      </c>
      <c r="C69" s="16" t="s">
        <v>7</v>
      </c>
      <c r="D69" s="65" t="e">
        <f t="shared" si="11"/>
        <v>#VALUE!</v>
      </c>
      <c r="E69" s="20" t="e">
        <f t="shared" si="12"/>
        <v>#VALUE!</v>
      </c>
    </row>
    <row r="70" spans="1:5" x14ac:dyDescent="0.3">
      <c r="A70" s="52"/>
      <c r="B70" s="53" t="s">
        <v>12</v>
      </c>
      <c r="C70" s="57" t="s">
        <v>8</v>
      </c>
      <c r="D70" s="66" t="e">
        <f t="shared" si="11"/>
        <v>#VALUE!</v>
      </c>
      <c r="E70" s="56" t="e">
        <f t="shared" si="12"/>
        <v>#VALUE!</v>
      </c>
    </row>
    <row r="71" spans="1:5" x14ac:dyDescent="0.3">
      <c r="A71" s="52"/>
      <c r="B71" s="53" t="s">
        <v>12</v>
      </c>
      <c r="C71" s="57" t="s">
        <v>9</v>
      </c>
      <c r="D71" s="66" t="e">
        <f t="shared" si="11"/>
        <v>#VALUE!</v>
      </c>
      <c r="E71" s="56" t="e">
        <f t="shared" si="12"/>
        <v>#VALUE!</v>
      </c>
    </row>
    <row r="72" spans="1:5" x14ac:dyDescent="0.3">
      <c r="A72" s="12" t="s">
        <v>5</v>
      </c>
      <c r="B72" s="13" t="s">
        <v>13</v>
      </c>
      <c r="C72" s="16" t="s">
        <v>7</v>
      </c>
      <c r="D72" s="65" t="e">
        <f t="shared" si="11"/>
        <v>#VALUE!</v>
      </c>
      <c r="E72" s="20" t="e">
        <f t="shared" si="12"/>
        <v>#VALUE!</v>
      </c>
    </row>
    <row r="73" spans="1:5" x14ac:dyDescent="0.3">
      <c r="A73" s="52"/>
      <c r="B73" s="53" t="s">
        <v>13</v>
      </c>
      <c r="C73" s="57" t="s">
        <v>8</v>
      </c>
      <c r="D73" s="66" t="e">
        <f t="shared" si="11"/>
        <v>#VALUE!</v>
      </c>
      <c r="E73" s="56" t="e">
        <f t="shared" si="12"/>
        <v>#VALUE!</v>
      </c>
    </row>
    <row r="74" spans="1:5" x14ac:dyDescent="0.3">
      <c r="A74" s="52"/>
      <c r="B74" s="53" t="s">
        <v>13</v>
      </c>
      <c r="C74" s="57" t="s">
        <v>9</v>
      </c>
      <c r="D74" s="66" t="e">
        <f t="shared" si="11"/>
        <v>#VALUE!</v>
      </c>
      <c r="E74" s="56" t="e">
        <f t="shared" si="12"/>
        <v>#VALUE!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86" customWidth="1"/>
    <col min="2" max="2" width="4.5546875" style="1" hidden="1" customWidth="1" outlineLevel="1"/>
    <col min="3" max="3" width="9.109375" style="86" customWidth="1" collapsed="1"/>
    <col min="4" max="21" width="13.10937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13"/>
      <c r="C2" s="102"/>
      <c r="D2" s="180" t="e">
        <f>CONCATENATE(#REF!," YTD","
 Actual")</f>
        <v>#REF!</v>
      </c>
      <c r="E2" s="180"/>
      <c r="F2" s="180" t="e">
        <f>CONCATENATE(#REF!,"
 Forecast")</f>
        <v>#REF!</v>
      </c>
      <c r="G2" s="180"/>
      <c r="H2" s="180" t="e">
        <f>CONCATENATE(#REF!,"
 Forecast")</f>
        <v>#REF!</v>
      </c>
      <c r="I2" s="180"/>
      <c r="J2" s="180" t="e">
        <f>CONCATENATE(#REF!,"
 Forecast")</f>
        <v>#REF!</v>
      </c>
      <c r="K2" s="180"/>
      <c r="L2" s="180" t="e">
        <f>CONCATENATE("Qtr 1 ",#REF!," 
Actual")</f>
        <v>#REF!</v>
      </c>
      <c r="M2" s="180"/>
      <c r="N2" s="180" t="e">
        <f>CONCATENATE("Qtr 2 ",#REF!," 
Actual")</f>
        <v>#REF!</v>
      </c>
      <c r="O2" s="180"/>
      <c r="P2" s="180" t="e">
        <f>CONCATENATE("Qtr 3 ",#REF!," 
Actual")</f>
        <v>#REF!</v>
      </c>
      <c r="Q2" s="180"/>
      <c r="R2" s="180" t="e">
        <f>CONCATENATE("Qtr 4 ",#REF!," 
Forecast")</f>
        <v>#REF!</v>
      </c>
      <c r="S2" s="180"/>
      <c r="T2" s="180" t="e">
        <f>CONCATENATE(#REF!," 
Forecast")</f>
        <v>#REF!</v>
      </c>
      <c r="U2" s="180"/>
    </row>
    <row r="3" spans="1:30" ht="16.2" x14ac:dyDescent="0.45">
      <c r="A3" s="103"/>
      <c r="B3" s="114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17</v>
      </c>
      <c r="B4" s="3" t="s">
        <v>14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7"/>
      <c r="B5" s="68" t="s">
        <v>14</v>
      </c>
      <c r="C5" s="69" t="s">
        <v>8</v>
      </c>
      <c r="D5" s="118" t="e">
        <f>_xll.DBGET(#REF!,#REF!,#REF!,#REF!,#REF!,#REF!,$C5,$B5,#REF!,#REF!,#REF!)</f>
        <v>#VALUE!</v>
      </c>
      <c r="E5" s="124" t="e">
        <f>_xll.DBGET(#REF!,#REF!,#REF!,#REF!,#REF!,#REF!,$C5,$B5,#REF!,#REF!,#REF!)</f>
        <v>#VALUE!</v>
      </c>
      <c r="F5" s="118" t="e">
        <f>_xll.DBGET(#REF!,#REF!,#REF!,#REF!,#REF!,#REF!,$C5,$B5,#REF!,#REF!,#REF!)</f>
        <v>#VALUE!</v>
      </c>
      <c r="G5" s="124" t="e">
        <f>_xll.DBGET(#REF!,#REF!,#REF!,#REF!,#REF!,#REF!,$C5,$B5,#REF!,#REF!,#REF!)</f>
        <v>#VALUE!</v>
      </c>
      <c r="H5" s="118" t="e">
        <f>_xll.DBGET(#REF!,#REF!,#REF!,#REF!,#REF!,#REF!,$C5,$B5,#REF!,#REF!,#REF!)</f>
        <v>#VALUE!</v>
      </c>
      <c r="I5" s="124" t="e">
        <f>_xll.DBGET(#REF!,#REF!,#REF!,#REF!,#REF!,#REF!,$C5,$B5,#REF!,#REF!,#REF!)</f>
        <v>#VALUE!</v>
      </c>
      <c r="J5" s="118" t="e">
        <f>_xll.DBGET(#REF!,#REF!,#REF!,#REF!,#REF!,#REF!,$C5,$B5,#REF!,#REF!,#REF!)</f>
        <v>#VALUE!</v>
      </c>
      <c r="K5" s="124" t="e">
        <f>_xll.DBGET(#REF!,#REF!,#REF!,#REF!,#REF!,#REF!,$C5,$B5,#REF!,#REF!,#REF!)</f>
        <v>#VALUE!</v>
      </c>
      <c r="L5" s="118" t="e">
        <f>_xll.DBGET(#REF!,#REF!,#REF!,#REF!,#REF!,#REF!,$C5,$B5,#REF!,#REF!,#REF!)</f>
        <v>#VALUE!</v>
      </c>
      <c r="M5" s="124" t="e">
        <f>_xll.DBGET(#REF!,#REF!,#REF!,#REF!,#REF!,#REF!,$C5,$B5,#REF!,#REF!,#REF!)</f>
        <v>#VALUE!</v>
      </c>
      <c r="N5" s="118" t="e">
        <f>_xll.DBGET(#REF!,#REF!,#REF!,#REF!,#REF!,#REF!,$C5,$B5,#REF!,#REF!,#REF!)</f>
        <v>#VALUE!</v>
      </c>
      <c r="O5" s="124">
        <f>IFERROR((_xll.DBGET(#REF!,#REF!,#REF!,#REF!,#REF!,#REF!,$C5,$B5,#REF!,#REF!,#REF!))/N5,0)</f>
        <v>0</v>
      </c>
      <c r="P5" s="118" t="e">
        <f>_xll.DBGET(#REF!,#REF!,#REF!,#REF!,#REF!,#REF!,$C5,$B5,#REF!,#REF!,#REF!)</f>
        <v>#VALUE!</v>
      </c>
      <c r="Q5" s="124">
        <f>IFERROR((_xll.DBGET(#REF!,#REF!,#REF!,#REF!,#REF!,#REF!,$C5,$B5,#REF!,#REF!,#REF!))/P5,0)</f>
        <v>0</v>
      </c>
      <c r="R5" s="118" t="e">
        <f>_xll.DBGET(#REF!,#REF!,#REF!,#REF!,#REF!,#REF!,$C5,$B5,#REF!,#REF!,#REF!)</f>
        <v>#VALUE!</v>
      </c>
      <c r="S5" s="124">
        <f>IFERROR((_xll.DBGET(#REF!,#REF!,#REF!,#REF!,#REF!,#REF!,$C5,$B5,#REF!,#REF!,#REF!))/R5,0)</f>
        <v>0</v>
      </c>
      <c r="T5" s="118" t="e">
        <f>_xll.DBGET(#REF!,#REF!,#REF!,#REF!,#REF!,#REF!,$C5,$B5,#REF!,#REF!,#REF!)</f>
        <v>#VALUE!</v>
      </c>
      <c r="U5" s="124" t="e">
        <f>_xll.DBGET(#REF!,#REF!,#REF!,#REF!,#REF!,#REF!,$C5,$B5,#REF!,#REF!,#REF!)</f>
        <v>#VALUE!</v>
      </c>
    </row>
    <row r="6" spans="1:30" x14ac:dyDescent="0.3">
      <c r="A6" s="67"/>
      <c r="B6" s="68" t="s">
        <v>14</v>
      </c>
      <c r="C6" s="69" t="s">
        <v>9</v>
      </c>
      <c r="D6" s="118" t="e">
        <f>_xll.DBGET(#REF!,#REF!,#REF!,#REF!,#REF!,#REF!,$C6,$B6,#REF!,#REF!,#REF!)</f>
        <v>#VALUE!</v>
      </c>
      <c r="E6" s="124" t="e">
        <f>_xll.DBGET(#REF!,#REF!,#REF!,#REF!,#REF!,#REF!,$C6,$B6,#REF!,#REF!,#REF!)</f>
        <v>#VALUE!</v>
      </c>
      <c r="F6" s="118" t="e">
        <f>_xll.DBGET(#REF!,#REF!,#REF!,#REF!,#REF!,#REF!,$C6,$B6,#REF!,#REF!,#REF!)</f>
        <v>#VALUE!</v>
      </c>
      <c r="G6" s="124" t="e">
        <f>_xll.DBGET(#REF!,#REF!,#REF!,#REF!,#REF!,#REF!,$C6,$B6,#REF!,#REF!,#REF!)</f>
        <v>#VALUE!</v>
      </c>
      <c r="H6" s="118" t="e">
        <f>_xll.DBGET(#REF!,#REF!,#REF!,#REF!,#REF!,#REF!,$C6,$B6,#REF!,#REF!,#REF!)</f>
        <v>#VALUE!</v>
      </c>
      <c r="I6" s="124" t="e">
        <f>_xll.DBGET(#REF!,#REF!,#REF!,#REF!,#REF!,#REF!,$C6,$B6,#REF!,#REF!,#REF!)</f>
        <v>#VALUE!</v>
      </c>
      <c r="J6" s="118" t="e">
        <f>_xll.DBGET(#REF!,#REF!,#REF!,#REF!,#REF!,#REF!,$C6,$B6,#REF!,#REF!,#REF!)</f>
        <v>#VALUE!</v>
      </c>
      <c r="K6" s="124" t="e">
        <f>_xll.DBGET(#REF!,#REF!,#REF!,#REF!,#REF!,#REF!,$C6,$B6,#REF!,#REF!,#REF!)</f>
        <v>#VALUE!</v>
      </c>
      <c r="L6" s="118" t="e">
        <f>_xll.DBGET(#REF!,#REF!,#REF!,#REF!,#REF!,#REF!,$C6,$B6,#REF!,#REF!,#REF!)</f>
        <v>#VALUE!</v>
      </c>
      <c r="M6" s="124" t="e">
        <f>_xll.DBGET(#REF!,#REF!,#REF!,#REF!,#REF!,#REF!,$C6,$B6,#REF!,#REF!,#REF!)</f>
        <v>#VALUE!</v>
      </c>
      <c r="N6" s="118" t="e">
        <f>_xll.DBGET(#REF!,#REF!,#REF!,#REF!,#REF!,#REF!,$C6,$B6,#REF!,#REF!,#REF!)</f>
        <v>#VALUE!</v>
      </c>
      <c r="O6" s="124">
        <f>IFERROR((_xll.DBGET(#REF!,#REF!,#REF!,#REF!,#REF!,#REF!,$C6,$B6,#REF!,#REF!,#REF!))/N6,0)</f>
        <v>0</v>
      </c>
      <c r="P6" s="118" t="e">
        <f>_xll.DBGET(#REF!,#REF!,#REF!,#REF!,#REF!,#REF!,$C6,$B6,#REF!,#REF!,#REF!)</f>
        <v>#VALUE!</v>
      </c>
      <c r="Q6" s="124">
        <f>IFERROR((_xll.DBGET(#REF!,#REF!,#REF!,#REF!,#REF!,#REF!,$C6,$B6,#REF!,#REF!,#REF!))/P6,0)</f>
        <v>0</v>
      </c>
      <c r="R6" s="118" t="e">
        <f>_xll.DBGET(#REF!,#REF!,#REF!,#REF!,#REF!,#REF!,$C6,$B6,#REF!,#REF!,#REF!)</f>
        <v>#VALUE!</v>
      </c>
      <c r="S6" s="124">
        <f>IFERROR((_xll.DBGET(#REF!,#REF!,#REF!,#REF!,#REF!,#REF!,$C6,$B6,#REF!,#REF!,#REF!))/R6,0)</f>
        <v>0</v>
      </c>
      <c r="T6" s="118" t="e">
        <f>_xll.DBGET(#REF!,#REF!,#REF!,#REF!,#REF!,#REF!,$C6,$B6,#REF!,#REF!,#REF!)</f>
        <v>#VALUE!</v>
      </c>
      <c r="U6" s="124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25" t="e">
        <f>_xll.DBGET(#REF!,#REF!,#REF!,#REF!,#REF!,#REF!,$C7,$B7,#REF!,#REF!,#REF!)</f>
        <v>#VALUE!</v>
      </c>
      <c r="E7" s="126" t="e">
        <f>_xll.DBGET(#REF!,#REF!,#REF!,#REF!,#REF!,#REF!,$C7,$B7,#REF!,#REF!,#REF!)</f>
        <v>#VALUE!</v>
      </c>
      <c r="F7" s="125" t="e">
        <f>_xll.DBGET(#REF!,#REF!,#REF!,#REF!,#REF!,#REF!,$C7,$B7,#REF!,#REF!,#REF!)</f>
        <v>#VALUE!</v>
      </c>
      <c r="G7" s="126" t="e">
        <f>_xll.DBGET(#REF!,#REF!,#REF!,#REF!,#REF!,#REF!,$C7,$B7,#REF!,#REF!,#REF!)</f>
        <v>#VALUE!</v>
      </c>
      <c r="H7" s="125" t="e">
        <f>_xll.DBGET(#REF!,#REF!,#REF!,#REF!,#REF!,#REF!,$C7,$B7,#REF!,#REF!,#REF!)</f>
        <v>#VALUE!</v>
      </c>
      <c r="I7" s="126" t="e">
        <f>_xll.DBGET(#REF!,#REF!,#REF!,#REF!,#REF!,#REF!,$C7,$B7,#REF!,#REF!,#REF!)</f>
        <v>#VALUE!</v>
      </c>
      <c r="J7" s="125" t="e">
        <f>_xll.DBGET(#REF!,#REF!,#REF!,#REF!,#REF!,#REF!,$C7,$B7,#REF!,#REF!,#REF!)</f>
        <v>#VALUE!</v>
      </c>
      <c r="K7" s="126" t="e">
        <f>_xll.DBGET(#REF!,#REF!,#REF!,#REF!,#REF!,#REF!,$C7,$B7,#REF!,#REF!,#REF!)</f>
        <v>#VALUE!</v>
      </c>
      <c r="L7" s="125" t="e">
        <f>_xll.DBGET(#REF!,#REF!,#REF!,#REF!,#REF!,#REF!,$C7,$B7,#REF!,#REF!,#REF!)</f>
        <v>#VALUE!</v>
      </c>
      <c r="M7" s="126" t="e">
        <f>_xll.DBGET(#REF!,#REF!,#REF!,#REF!,#REF!,#REF!,$C7,$B7,#REF!,#REF!,#REF!)</f>
        <v>#VALUE!</v>
      </c>
      <c r="N7" s="125" t="e">
        <f>_xll.DBGET(#REF!,#REF!,#REF!,#REF!,#REF!,#REF!,$C7,$B7,#REF!,#REF!,#REF!)</f>
        <v>#VALUE!</v>
      </c>
      <c r="O7" s="126">
        <f>IFERROR((_xll.DBGET(#REF!,#REF!,#REF!,#REF!,#REF!,#REF!,$C7,$B7,#REF!,#REF!,#REF!))/N7,0)</f>
        <v>0</v>
      </c>
      <c r="P7" s="125" t="e">
        <f>_xll.DBGET(#REF!,#REF!,#REF!,#REF!,#REF!,#REF!,$C7,$B7,#REF!,#REF!,#REF!)</f>
        <v>#VALUE!</v>
      </c>
      <c r="Q7" s="126">
        <f>IFERROR((_xll.DBGET(#REF!,#REF!,#REF!,#REF!,#REF!,#REF!,$C7,$B7,#REF!,#REF!,#REF!))/P7,0)</f>
        <v>0</v>
      </c>
      <c r="R7" s="125" t="e">
        <f>_xll.DBGET(#REF!,#REF!,#REF!,#REF!,#REF!,#REF!,$C7,$B7,#REF!,#REF!,#REF!)</f>
        <v>#VALUE!</v>
      </c>
      <c r="S7" s="126">
        <f>IFERROR((_xll.DBGET(#REF!,#REF!,#REF!,#REF!,#REF!,#REF!,$C7,$B7,#REF!,#REF!,#REF!))/R7,0)</f>
        <v>0</v>
      </c>
      <c r="T7" s="125" t="e">
        <f>_xll.DBGET(#REF!,#REF!,#REF!,#REF!,#REF!,#REF!,$C7,$B7,#REF!,#REF!,#REF!)</f>
        <v>#VALUE!</v>
      </c>
      <c r="U7" s="126" t="e">
        <f>_xll.DBGET(#REF!,#REF!,#REF!,#REF!,#REF!,#REF!,$C7,$B7,#REF!,#REF!,#REF!)</f>
        <v>#VALUE!</v>
      </c>
    </row>
    <row r="8" spans="1:30" x14ac:dyDescent="0.3">
      <c r="A8" s="67"/>
      <c r="B8" s="68" t="s">
        <v>15</v>
      </c>
      <c r="C8" s="69" t="s">
        <v>8</v>
      </c>
      <c r="D8" s="118" t="e">
        <f>_xll.DBGET(#REF!,#REF!,#REF!,#REF!,#REF!,#REF!,$C8,$B8,#REF!,#REF!,#REF!)</f>
        <v>#VALUE!</v>
      </c>
      <c r="E8" s="124" t="e">
        <f>_xll.DBGET(#REF!,#REF!,#REF!,#REF!,#REF!,#REF!,$C8,$B8,#REF!,#REF!,#REF!)</f>
        <v>#VALUE!</v>
      </c>
      <c r="F8" s="118" t="e">
        <f>_xll.DBGET(#REF!,#REF!,#REF!,#REF!,#REF!,#REF!,$C8,$B8,#REF!,#REF!,#REF!)</f>
        <v>#VALUE!</v>
      </c>
      <c r="G8" s="124" t="e">
        <f>_xll.DBGET(#REF!,#REF!,#REF!,#REF!,#REF!,#REF!,$C8,$B8,#REF!,#REF!,#REF!)</f>
        <v>#VALUE!</v>
      </c>
      <c r="H8" s="118" t="e">
        <f>_xll.DBGET(#REF!,#REF!,#REF!,#REF!,#REF!,#REF!,$C8,$B8,#REF!,#REF!,#REF!)</f>
        <v>#VALUE!</v>
      </c>
      <c r="I8" s="124" t="e">
        <f>_xll.DBGET(#REF!,#REF!,#REF!,#REF!,#REF!,#REF!,$C8,$B8,#REF!,#REF!,#REF!)</f>
        <v>#VALUE!</v>
      </c>
      <c r="J8" s="118" t="e">
        <f>_xll.DBGET(#REF!,#REF!,#REF!,#REF!,#REF!,#REF!,$C8,$B8,#REF!,#REF!,#REF!)</f>
        <v>#VALUE!</v>
      </c>
      <c r="K8" s="124" t="e">
        <f>_xll.DBGET(#REF!,#REF!,#REF!,#REF!,#REF!,#REF!,$C8,$B8,#REF!,#REF!,#REF!)</f>
        <v>#VALUE!</v>
      </c>
      <c r="L8" s="118" t="e">
        <f>_xll.DBGET(#REF!,#REF!,#REF!,#REF!,#REF!,#REF!,$C8,$B8,#REF!,#REF!,#REF!)</f>
        <v>#VALUE!</v>
      </c>
      <c r="M8" s="124" t="e">
        <f>_xll.DBGET(#REF!,#REF!,#REF!,#REF!,#REF!,#REF!,$C8,$B8,#REF!,#REF!,#REF!)</f>
        <v>#VALUE!</v>
      </c>
      <c r="N8" s="118" t="e">
        <f>_xll.DBGET(#REF!,#REF!,#REF!,#REF!,#REF!,#REF!,$C8,$B8,#REF!,#REF!,#REF!)</f>
        <v>#VALUE!</v>
      </c>
      <c r="O8" s="124">
        <f>IFERROR((_xll.DBGET(#REF!,#REF!,#REF!,#REF!,#REF!,#REF!,$C8,$B8,#REF!,#REF!,#REF!))/N8,0)</f>
        <v>0</v>
      </c>
      <c r="P8" s="118" t="e">
        <f>_xll.DBGET(#REF!,#REF!,#REF!,#REF!,#REF!,#REF!,$C8,$B8,#REF!,#REF!,#REF!)</f>
        <v>#VALUE!</v>
      </c>
      <c r="Q8" s="124">
        <f>IFERROR((_xll.DBGET(#REF!,#REF!,#REF!,#REF!,#REF!,#REF!,$C8,$B8,#REF!,#REF!,#REF!))/P8,0)</f>
        <v>0</v>
      </c>
      <c r="R8" s="118" t="e">
        <f>_xll.DBGET(#REF!,#REF!,#REF!,#REF!,#REF!,#REF!,$C8,$B8,#REF!,#REF!,#REF!)</f>
        <v>#VALUE!</v>
      </c>
      <c r="S8" s="124">
        <f>IFERROR((_xll.DBGET(#REF!,#REF!,#REF!,#REF!,#REF!,#REF!,$C8,$B8,#REF!,#REF!,#REF!))/R8,0)</f>
        <v>0</v>
      </c>
      <c r="T8" s="118" t="e">
        <f>_xll.DBGET(#REF!,#REF!,#REF!,#REF!,#REF!,#REF!,$C8,$B8,#REF!,#REF!,#REF!)</f>
        <v>#VALUE!</v>
      </c>
      <c r="U8" s="124" t="e">
        <f>_xll.DBGET(#REF!,#REF!,#REF!,#REF!,#REF!,#REF!,$C8,$B8,#REF!,#REF!,#REF!)</f>
        <v>#VALUE!</v>
      </c>
    </row>
    <row r="9" spans="1:30" x14ac:dyDescent="0.3">
      <c r="A9" s="67"/>
      <c r="B9" s="68" t="s">
        <v>15</v>
      </c>
      <c r="C9" s="69" t="s">
        <v>9</v>
      </c>
      <c r="D9" s="118" t="e">
        <f>_xll.DBGET(#REF!,#REF!,#REF!,#REF!,#REF!,#REF!,$C9,$B9,#REF!,#REF!,#REF!)</f>
        <v>#VALUE!</v>
      </c>
      <c r="E9" s="124" t="e">
        <f>_xll.DBGET(#REF!,#REF!,#REF!,#REF!,#REF!,#REF!,$C9,$B9,#REF!,#REF!,#REF!)</f>
        <v>#VALUE!</v>
      </c>
      <c r="F9" s="118" t="e">
        <f>_xll.DBGET(#REF!,#REF!,#REF!,#REF!,#REF!,#REF!,$C9,$B9,#REF!,#REF!,#REF!)</f>
        <v>#VALUE!</v>
      </c>
      <c r="G9" s="124" t="e">
        <f>_xll.DBGET(#REF!,#REF!,#REF!,#REF!,#REF!,#REF!,$C9,$B9,#REF!,#REF!,#REF!)</f>
        <v>#VALUE!</v>
      </c>
      <c r="H9" s="118" t="e">
        <f>_xll.DBGET(#REF!,#REF!,#REF!,#REF!,#REF!,#REF!,$C9,$B9,#REF!,#REF!,#REF!)</f>
        <v>#VALUE!</v>
      </c>
      <c r="I9" s="124" t="e">
        <f>_xll.DBGET(#REF!,#REF!,#REF!,#REF!,#REF!,#REF!,$C9,$B9,#REF!,#REF!,#REF!)</f>
        <v>#VALUE!</v>
      </c>
      <c r="J9" s="118" t="e">
        <f>_xll.DBGET(#REF!,#REF!,#REF!,#REF!,#REF!,#REF!,$C9,$B9,#REF!,#REF!,#REF!)</f>
        <v>#VALUE!</v>
      </c>
      <c r="K9" s="124" t="e">
        <f>_xll.DBGET(#REF!,#REF!,#REF!,#REF!,#REF!,#REF!,$C9,$B9,#REF!,#REF!,#REF!)</f>
        <v>#VALUE!</v>
      </c>
      <c r="L9" s="118" t="e">
        <f>_xll.DBGET(#REF!,#REF!,#REF!,#REF!,#REF!,#REF!,$C9,$B9,#REF!,#REF!,#REF!)</f>
        <v>#VALUE!</v>
      </c>
      <c r="M9" s="124" t="e">
        <f>_xll.DBGET(#REF!,#REF!,#REF!,#REF!,#REF!,#REF!,$C9,$B9,#REF!,#REF!,#REF!)</f>
        <v>#VALUE!</v>
      </c>
      <c r="N9" s="118" t="e">
        <f>_xll.DBGET(#REF!,#REF!,#REF!,#REF!,#REF!,#REF!,$C9,$B9,#REF!,#REF!,#REF!)</f>
        <v>#VALUE!</v>
      </c>
      <c r="O9" s="124">
        <f>IFERROR((_xll.DBGET(#REF!,#REF!,#REF!,#REF!,#REF!,#REF!,$C9,$B9,#REF!,#REF!,#REF!))/N9,0)</f>
        <v>0</v>
      </c>
      <c r="P9" s="118" t="e">
        <f>_xll.DBGET(#REF!,#REF!,#REF!,#REF!,#REF!,#REF!,$C9,$B9,#REF!,#REF!,#REF!)</f>
        <v>#VALUE!</v>
      </c>
      <c r="Q9" s="124">
        <f>IFERROR((_xll.DBGET(#REF!,#REF!,#REF!,#REF!,#REF!,#REF!,$C9,$B9,#REF!,#REF!,#REF!))/P9,0)</f>
        <v>0</v>
      </c>
      <c r="R9" s="118" t="e">
        <f>_xll.DBGET(#REF!,#REF!,#REF!,#REF!,#REF!,#REF!,$C9,$B9,#REF!,#REF!,#REF!)</f>
        <v>#VALUE!</v>
      </c>
      <c r="S9" s="124">
        <f>IFERROR((_xll.DBGET(#REF!,#REF!,#REF!,#REF!,#REF!,#REF!,$C9,$B9,#REF!,#REF!,#REF!))/R9,0)</f>
        <v>0</v>
      </c>
      <c r="T9" s="118" t="e">
        <f>_xll.DBGET(#REF!,#REF!,#REF!,#REF!,#REF!,#REF!,$C9,$B9,#REF!,#REF!,#REF!)</f>
        <v>#VALUE!</v>
      </c>
      <c r="U9" s="124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25" t="e">
        <f>_xll.DBGET(#REF!,#REF!,#REF!,#REF!,#REF!,#REF!,$C10,$B10,#REF!,#REF!,#REF!)</f>
        <v>#VALUE!</v>
      </c>
      <c r="E10" s="126" t="e">
        <f>_xll.DBGET(#REF!,#REF!,#REF!,#REF!,#REF!,#REF!,$C10,$B10,#REF!,#REF!,#REF!)</f>
        <v>#VALUE!</v>
      </c>
      <c r="F10" s="125" t="e">
        <f>_xll.DBGET(#REF!,#REF!,#REF!,#REF!,#REF!,#REF!,$C10,$B10,#REF!,#REF!,#REF!)</f>
        <v>#VALUE!</v>
      </c>
      <c r="G10" s="126" t="e">
        <f>_xll.DBGET(#REF!,#REF!,#REF!,#REF!,#REF!,#REF!,$C10,$B10,#REF!,#REF!,#REF!)</f>
        <v>#VALUE!</v>
      </c>
      <c r="H10" s="125" t="e">
        <f>_xll.DBGET(#REF!,#REF!,#REF!,#REF!,#REF!,#REF!,$C10,$B10,#REF!,#REF!,#REF!)</f>
        <v>#VALUE!</v>
      </c>
      <c r="I10" s="126" t="e">
        <f>_xll.DBGET(#REF!,#REF!,#REF!,#REF!,#REF!,#REF!,$C10,$B10,#REF!,#REF!,#REF!)</f>
        <v>#VALUE!</v>
      </c>
      <c r="J10" s="125" t="e">
        <f>_xll.DBGET(#REF!,#REF!,#REF!,#REF!,#REF!,#REF!,$C10,$B10,#REF!,#REF!,#REF!)</f>
        <v>#VALUE!</v>
      </c>
      <c r="K10" s="126" t="e">
        <f>_xll.DBGET(#REF!,#REF!,#REF!,#REF!,#REF!,#REF!,$C10,$B10,#REF!,#REF!,#REF!)</f>
        <v>#VALUE!</v>
      </c>
      <c r="L10" s="125" t="e">
        <f>_xll.DBGET(#REF!,#REF!,#REF!,#REF!,#REF!,#REF!,$C10,$B10,#REF!,#REF!,#REF!)</f>
        <v>#VALUE!</v>
      </c>
      <c r="M10" s="126" t="e">
        <f>_xll.DBGET(#REF!,#REF!,#REF!,#REF!,#REF!,#REF!,$C10,$B10,#REF!,#REF!,#REF!)</f>
        <v>#VALUE!</v>
      </c>
      <c r="N10" s="125" t="e">
        <f>_xll.DBGET(#REF!,#REF!,#REF!,#REF!,#REF!,#REF!,$C10,$B10,#REF!,#REF!,#REF!)</f>
        <v>#VALUE!</v>
      </c>
      <c r="O10" s="126">
        <f>IFERROR((_xll.DBGET(#REF!,#REF!,#REF!,#REF!,#REF!,#REF!,$C10,$B10,#REF!,#REF!,#REF!))/N10,0)</f>
        <v>0</v>
      </c>
      <c r="P10" s="125" t="e">
        <f>_xll.DBGET(#REF!,#REF!,#REF!,#REF!,#REF!,#REF!,$C10,$B10,#REF!,#REF!,#REF!)</f>
        <v>#VALUE!</v>
      </c>
      <c r="Q10" s="126">
        <f>IFERROR((_xll.DBGET(#REF!,#REF!,#REF!,#REF!,#REF!,#REF!,$C10,$B10,#REF!,#REF!,#REF!))/P10,0)</f>
        <v>0</v>
      </c>
      <c r="R10" s="125" t="e">
        <f>_xll.DBGET(#REF!,#REF!,#REF!,#REF!,#REF!,#REF!,$C10,$B10,#REF!,#REF!,#REF!)</f>
        <v>#VALUE!</v>
      </c>
      <c r="S10" s="126">
        <f>IFERROR((_xll.DBGET(#REF!,#REF!,#REF!,#REF!,#REF!,#REF!,$C10,$B10,#REF!,#REF!,#REF!))/R10,0)</f>
        <v>0</v>
      </c>
      <c r="T10" s="125" t="e">
        <f>_xll.DBGET(#REF!,#REF!,#REF!,#REF!,#REF!,#REF!,$C10,$B10,#REF!,#REF!,#REF!)</f>
        <v>#VALUE!</v>
      </c>
      <c r="U10" s="126" t="e">
        <f>_xll.DBGET(#REF!,#REF!,#REF!,#REF!,#REF!,#REF!,$C10,$B10,#REF!,#REF!,#REF!)</f>
        <v>#VALUE!</v>
      </c>
    </row>
    <row r="11" spans="1:30" x14ac:dyDescent="0.3">
      <c r="A11" s="67"/>
      <c r="B11" s="68" t="s">
        <v>16</v>
      </c>
      <c r="C11" s="69" t="s">
        <v>8</v>
      </c>
      <c r="D11" s="118" t="e">
        <f>_xll.DBGET(#REF!,#REF!,#REF!,#REF!,#REF!,#REF!,$C11,$B11,#REF!,#REF!,#REF!)</f>
        <v>#VALUE!</v>
      </c>
      <c r="E11" s="124" t="e">
        <f>_xll.DBGET(#REF!,#REF!,#REF!,#REF!,#REF!,#REF!,$C11,$B11,#REF!,#REF!,#REF!)</f>
        <v>#VALUE!</v>
      </c>
      <c r="F11" s="118" t="e">
        <f>_xll.DBGET(#REF!,#REF!,#REF!,#REF!,#REF!,#REF!,$C11,$B11,#REF!,#REF!,#REF!)</f>
        <v>#VALUE!</v>
      </c>
      <c r="G11" s="124" t="e">
        <f>_xll.DBGET(#REF!,#REF!,#REF!,#REF!,#REF!,#REF!,$C11,$B11,#REF!,#REF!,#REF!)</f>
        <v>#VALUE!</v>
      </c>
      <c r="H11" s="118" t="e">
        <f>_xll.DBGET(#REF!,#REF!,#REF!,#REF!,#REF!,#REF!,$C11,$B11,#REF!,#REF!,#REF!)</f>
        <v>#VALUE!</v>
      </c>
      <c r="I11" s="124" t="e">
        <f>_xll.DBGET(#REF!,#REF!,#REF!,#REF!,#REF!,#REF!,$C11,$B11,#REF!,#REF!,#REF!)</f>
        <v>#VALUE!</v>
      </c>
      <c r="J11" s="118" t="e">
        <f>_xll.DBGET(#REF!,#REF!,#REF!,#REF!,#REF!,#REF!,$C11,$B11,#REF!,#REF!,#REF!)</f>
        <v>#VALUE!</v>
      </c>
      <c r="K11" s="124" t="e">
        <f>_xll.DBGET(#REF!,#REF!,#REF!,#REF!,#REF!,#REF!,$C11,$B11,#REF!,#REF!,#REF!)</f>
        <v>#VALUE!</v>
      </c>
      <c r="L11" s="118" t="e">
        <f>_xll.DBGET(#REF!,#REF!,#REF!,#REF!,#REF!,#REF!,$C11,$B11,#REF!,#REF!,#REF!)</f>
        <v>#VALUE!</v>
      </c>
      <c r="M11" s="124" t="e">
        <f>_xll.DBGET(#REF!,#REF!,#REF!,#REF!,#REF!,#REF!,$C11,$B11,#REF!,#REF!,#REF!)</f>
        <v>#VALUE!</v>
      </c>
      <c r="N11" s="118" t="e">
        <f>_xll.DBGET(#REF!,#REF!,#REF!,#REF!,#REF!,#REF!,$C11,$B11,#REF!,#REF!,#REF!)</f>
        <v>#VALUE!</v>
      </c>
      <c r="O11" s="124">
        <f>IFERROR((_xll.DBGET(#REF!,#REF!,#REF!,#REF!,#REF!,#REF!,$C11,$B11,#REF!,#REF!,#REF!))/N11,0)</f>
        <v>0</v>
      </c>
      <c r="P11" s="118" t="e">
        <f>_xll.DBGET(#REF!,#REF!,#REF!,#REF!,#REF!,#REF!,$C11,$B11,#REF!,#REF!,#REF!)</f>
        <v>#VALUE!</v>
      </c>
      <c r="Q11" s="124">
        <f>IFERROR((_xll.DBGET(#REF!,#REF!,#REF!,#REF!,#REF!,#REF!,$C11,$B11,#REF!,#REF!,#REF!))/P11,0)</f>
        <v>0</v>
      </c>
      <c r="R11" s="118" t="e">
        <f>_xll.DBGET(#REF!,#REF!,#REF!,#REF!,#REF!,#REF!,$C11,$B11,#REF!,#REF!,#REF!)</f>
        <v>#VALUE!</v>
      </c>
      <c r="S11" s="124">
        <f>IFERROR((_xll.DBGET(#REF!,#REF!,#REF!,#REF!,#REF!,#REF!,$C11,$B11,#REF!,#REF!,#REF!))/R11,0)</f>
        <v>0</v>
      </c>
      <c r="T11" s="118" t="e">
        <f>_xll.DBGET(#REF!,#REF!,#REF!,#REF!,#REF!,#REF!,$C11,$B11,#REF!,#REF!,#REF!)</f>
        <v>#VALUE!</v>
      </c>
      <c r="U11" s="124" t="e">
        <f>_xll.DBGET(#REF!,#REF!,#REF!,#REF!,#REF!,#REF!,$C11,$B11,#REF!,#REF!,#REF!)</f>
        <v>#VALUE!</v>
      </c>
    </row>
    <row r="12" spans="1:30" x14ac:dyDescent="0.3">
      <c r="A12" s="67"/>
      <c r="B12" s="68" t="s">
        <v>16</v>
      </c>
      <c r="C12" s="69" t="s">
        <v>9</v>
      </c>
      <c r="D12" s="118" t="e">
        <f>_xll.DBGET(#REF!,#REF!,#REF!,#REF!,#REF!,#REF!,$C12,$B12,#REF!,#REF!,#REF!)</f>
        <v>#VALUE!</v>
      </c>
      <c r="E12" s="124" t="e">
        <f>_xll.DBGET(#REF!,#REF!,#REF!,#REF!,#REF!,#REF!,$C12,$B12,#REF!,#REF!,#REF!)</f>
        <v>#VALUE!</v>
      </c>
      <c r="F12" s="118" t="e">
        <f>_xll.DBGET(#REF!,#REF!,#REF!,#REF!,#REF!,#REF!,$C12,$B12,#REF!,#REF!,#REF!)</f>
        <v>#VALUE!</v>
      </c>
      <c r="G12" s="124" t="e">
        <f>_xll.DBGET(#REF!,#REF!,#REF!,#REF!,#REF!,#REF!,$C12,$B12,#REF!,#REF!,#REF!)</f>
        <v>#VALUE!</v>
      </c>
      <c r="H12" s="118" t="e">
        <f>_xll.DBGET(#REF!,#REF!,#REF!,#REF!,#REF!,#REF!,$C12,$B12,#REF!,#REF!,#REF!)</f>
        <v>#VALUE!</v>
      </c>
      <c r="I12" s="124" t="e">
        <f>_xll.DBGET(#REF!,#REF!,#REF!,#REF!,#REF!,#REF!,$C12,$B12,#REF!,#REF!,#REF!)</f>
        <v>#VALUE!</v>
      </c>
      <c r="J12" s="118" t="e">
        <f>_xll.DBGET(#REF!,#REF!,#REF!,#REF!,#REF!,#REF!,$C12,$B12,#REF!,#REF!,#REF!)</f>
        <v>#VALUE!</v>
      </c>
      <c r="K12" s="124" t="e">
        <f>_xll.DBGET(#REF!,#REF!,#REF!,#REF!,#REF!,#REF!,$C12,$B12,#REF!,#REF!,#REF!)</f>
        <v>#VALUE!</v>
      </c>
      <c r="L12" s="118" t="e">
        <f>_xll.DBGET(#REF!,#REF!,#REF!,#REF!,#REF!,#REF!,$C12,$B12,#REF!,#REF!,#REF!)</f>
        <v>#VALUE!</v>
      </c>
      <c r="M12" s="124" t="e">
        <f>_xll.DBGET(#REF!,#REF!,#REF!,#REF!,#REF!,#REF!,$C12,$B12,#REF!,#REF!,#REF!)</f>
        <v>#VALUE!</v>
      </c>
      <c r="N12" s="118" t="e">
        <f>_xll.DBGET(#REF!,#REF!,#REF!,#REF!,#REF!,#REF!,$C12,$B12,#REF!,#REF!,#REF!)</f>
        <v>#VALUE!</v>
      </c>
      <c r="O12" s="124">
        <f>IFERROR((_xll.DBGET(#REF!,#REF!,#REF!,#REF!,#REF!,#REF!,$C12,$B12,#REF!,#REF!,#REF!))/N12,0)</f>
        <v>0</v>
      </c>
      <c r="P12" s="118" t="e">
        <f>_xll.DBGET(#REF!,#REF!,#REF!,#REF!,#REF!,#REF!,$C12,$B12,#REF!,#REF!,#REF!)</f>
        <v>#VALUE!</v>
      </c>
      <c r="Q12" s="124">
        <f>IFERROR((_xll.DBGET(#REF!,#REF!,#REF!,#REF!,#REF!,#REF!,$C12,$B12,#REF!,#REF!,#REF!))/P12,0)</f>
        <v>0</v>
      </c>
      <c r="R12" s="118" t="e">
        <f>_xll.DBGET(#REF!,#REF!,#REF!,#REF!,#REF!,#REF!,$C12,$B12,#REF!,#REF!,#REF!)</f>
        <v>#VALUE!</v>
      </c>
      <c r="S12" s="124">
        <f>IFERROR((_xll.DBGET(#REF!,#REF!,#REF!,#REF!,#REF!,#REF!,$C12,$B12,#REF!,#REF!,#REF!))/R12,0)</f>
        <v>0</v>
      </c>
      <c r="T12" s="118" t="e">
        <f>_xll.DBGET(#REF!,#REF!,#REF!,#REF!,#REF!,#REF!,$C12,$B12,#REF!,#REF!,#REF!)</f>
        <v>#VALUE!</v>
      </c>
      <c r="U12" s="124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102"/>
      <c r="B15" s="113"/>
      <c r="C15" s="102"/>
      <c r="D15" s="180" t="e">
        <f>CONCATENATE(#REF!,"
 Forecast")</f>
        <v>#REF!</v>
      </c>
      <c r="E15" s="180"/>
    </row>
    <row r="16" spans="1:30" ht="16.2" x14ac:dyDescent="0.45">
      <c r="A16" s="103"/>
      <c r="B16" s="114"/>
      <c r="C16" s="103"/>
      <c r="D16" s="105" t="s">
        <v>0</v>
      </c>
      <c r="E16" s="104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42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7"/>
      <c r="B18" s="68" t="s">
        <v>14</v>
      </c>
      <c r="C18" s="69" t="s">
        <v>8</v>
      </c>
      <c r="D18" s="118" t="e">
        <f>_xll.DBGET(#REF!,#REF!,#REF!,#REF!,#REF!,#REF!,$C18,$B18,#REF!,#REF!,#REF!)</f>
        <v>#VALUE!</v>
      </c>
      <c r="E18" s="124" t="e">
        <f>_xll.DBGET(#REF!,#REF!,#REF!,#REF!,#REF!,#REF!,$C18,$B18,#REF!,#REF!,#REF!)</f>
        <v>#VALUE!</v>
      </c>
    </row>
    <row r="19" spans="1:5" x14ac:dyDescent="0.3">
      <c r="A19" s="67"/>
      <c r="B19" s="68" t="s">
        <v>14</v>
      </c>
      <c r="C19" s="69" t="s">
        <v>9</v>
      </c>
      <c r="D19" s="118" t="e">
        <f>_xll.DBGET(#REF!,#REF!,#REF!,#REF!,#REF!,#REF!,$C19,$B19,#REF!,#REF!,#REF!)</f>
        <v>#VALUE!</v>
      </c>
      <c r="E19" s="124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25" t="e">
        <f>_xll.DBGET(#REF!,#REF!,#REF!,#REF!,#REF!,#REF!,$C20,$B20,#REF!,#REF!,#REF!)</f>
        <v>#VALUE!</v>
      </c>
      <c r="E20" s="126" t="e">
        <f>_xll.DBGET(#REF!,#REF!,#REF!,#REF!,#REF!,#REF!,$C20,$B20,#REF!,#REF!,#REF!)</f>
        <v>#VALUE!</v>
      </c>
    </row>
    <row r="21" spans="1:5" x14ac:dyDescent="0.3">
      <c r="A21" s="67"/>
      <c r="B21" s="68" t="s">
        <v>15</v>
      </c>
      <c r="C21" s="69" t="s">
        <v>8</v>
      </c>
      <c r="D21" s="118" t="e">
        <f>_xll.DBGET(#REF!,#REF!,#REF!,#REF!,#REF!,#REF!,$C21,$B21,#REF!,#REF!,#REF!)</f>
        <v>#VALUE!</v>
      </c>
      <c r="E21" s="124" t="e">
        <f>_xll.DBGET(#REF!,#REF!,#REF!,#REF!,#REF!,#REF!,$C21,$B21,#REF!,#REF!,#REF!)</f>
        <v>#VALUE!</v>
      </c>
    </row>
    <row r="22" spans="1:5" x14ac:dyDescent="0.3">
      <c r="A22" s="67"/>
      <c r="B22" s="68" t="s">
        <v>15</v>
      </c>
      <c r="C22" s="69" t="s">
        <v>9</v>
      </c>
      <c r="D22" s="118" t="e">
        <f>_xll.DBGET(#REF!,#REF!,#REF!,#REF!,#REF!,#REF!,$C22,$B22,#REF!,#REF!,#REF!)</f>
        <v>#VALUE!</v>
      </c>
      <c r="E22" s="124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25" t="e">
        <f>_xll.DBGET(#REF!,#REF!,#REF!,#REF!,#REF!,#REF!,$C23,$B23,#REF!,#REF!,#REF!)</f>
        <v>#VALUE!</v>
      </c>
      <c r="E23" s="126" t="e">
        <f>_xll.DBGET(#REF!,#REF!,#REF!,#REF!,#REF!,#REF!,$C23,$B23,#REF!,#REF!,#REF!)</f>
        <v>#VALUE!</v>
      </c>
    </row>
    <row r="24" spans="1:5" x14ac:dyDescent="0.3">
      <c r="A24" s="67"/>
      <c r="B24" s="68" t="s">
        <v>16</v>
      </c>
      <c r="C24" s="69" t="s">
        <v>8</v>
      </c>
      <c r="D24" s="118" t="e">
        <f>_xll.DBGET(#REF!,#REF!,#REF!,#REF!,#REF!,#REF!,$C24,$B24,#REF!,#REF!,#REF!)</f>
        <v>#VALUE!</v>
      </c>
      <c r="E24" s="124" t="e">
        <f>_xll.DBGET(#REF!,#REF!,#REF!,#REF!,#REF!,#REF!,$C24,$B24,#REF!,#REF!,#REF!)</f>
        <v>#VALUE!</v>
      </c>
    </row>
    <row r="25" spans="1:5" x14ac:dyDescent="0.3">
      <c r="A25" s="67"/>
      <c r="B25" s="68" t="s">
        <v>16</v>
      </c>
      <c r="C25" s="69" t="s">
        <v>9</v>
      </c>
      <c r="D25" s="118" t="e">
        <f>_xll.DBGET(#REF!,#REF!,#REF!,#REF!,#REF!,#REF!,$C25,$B25,#REF!,#REF!,#REF!)</f>
        <v>#VALUE!</v>
      </c>
      <c r="E25" s="124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86" bestFit="1" customWidth="1"/>
    <col min="2" max="19" width="13.5546875" style="86" customWidth="1"/>
    <col min="20" max="16384" width="9.109375" style="86"/>
  </cols>
  <sheetData>
    <row r="1" spans="1:19" ht="27" x14ac:dyDescent="0.75">
      <c r="A1" s="175" t="s">
        <v>63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s="6" customFormat="1" ht="37.5" customHeight="1" x14ac:dyDescent="0.45">
      <c r="A2" s="106"/>
      <c r="B2" s="180" t="e">
        <f>CONCATENATE(#REF!," YTD","
 Actual")</f>
        <v>#REF!</v>
      </c>
      <c r="C2" s="180"/>
      <c r="D2" s="182" t="e">
        <f>CONCATENATE(#REF!," 
Forecast")</f>
        <v>#REF!</v>
      </c>
      <c r="E2" s="182"/>
      <c r="F2" s="182" t="e">
        <f>CONCATENATE(#REF!," 
Forecast")</f>
        <v>#REF!</v>
      </c>
      <c r="G2" s="182"/>
      <c r="H2" s="182" t="e">
        <f>CONCATENATE(#REF!," 
Forecast")</f>
        <v>#REF!</v>
      </c>
      <c r="I2" s="182"/>
      <c r="J2" s="182" t="e">
        <f>CONCATENATE("Qtr 1 ",#REF!," 
Actual")</f>
        <v>#REF!</v>
      </c>
      <c r="K2" s="182"/>
      <c r="L2" s="182" t="e">
        <f>CONCATENATE("Qtr 2 ",#REF!," 
Actual")</f>
        <v>#REF!</v>
      </c>
      <c r="M2" s="182"/>
      <c r="N2" s="182" t="e">
        <f>CONCATENATE("Qtr 3 ",#REF!," 
Actual")</f>
        <v>#REF!</v>
      </c>
      <c r="O2" s="182"/>
      <c r="P2" s="182" t="e">
        <f>CONCATENATE("Qtr 4 ",#REF!," 
Forecast")</f>
        <v>#REF!</v>
      </c>
      <c r="Q2" s="182"/>
      <c r="R2" s="182" t="e">
        <f>CONCATENATE(#REF!," 
Forecast")</f>
        <v>#REF!</v>
      </c>
      <c r="S2" s="182"/>
    </row>
    <row r="3" spans="1:19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</row>
    <row r="4" spans="1:19" x14ac:dyDescent="0.3">
      <c r="A4" s="8" t="s">
        <v>7</v>
      </c>
      <c r="B4" s="125" t="e">
        <f>_xll.DBGET(#REF!,#REF!,#REF!,#REF!,#REF!,#REF!,$A4,#REF!,#REF!,#REF!,#REF!)</f>
        <v>#VALUE!</v>
      </c>
      <c r="C4" s="126" t="e">
        <f>_xll.DBGET(#REF!,#REF!,#REF!,#REF!,#REF!,#REF!,$A4,#REF!,#REF!,#REF!,#REF!)</f>
        <v>#VALUE!</v>
      </c>
      <c r="D4" s="125" t="e">
        <f>_xll.DBGET(#REF!,#REF!,#REF!,#REF!,#REF!,#REF!,$A4,#REF!,#REF!,#REF!,#REF!)</f>
        <v>#VALUE!</v>
      </c>
      <c r="E4" s="126" t="e">
        <f>_xll.DBGET(#REF!,#REF!,#REF!,#REF!,#REF!,#REF!,$A4,#REF!,#REF!,#REF!,#REF!)</f>
        <v>#VALUE!</v>
      </c>
      <c r="F4" s="125" t="e">
        <f>_xll.DBGET(#REF!,#REF!,#REF!,#REF!,#REF!,#REF!,$A4,#REF!,#REF!,#REF!,#REF!)</f>
        <v>#VALUE!</v>
      </c>
      <c r="G4" s="126" t="e">
        <f>_xll.DBGET(#REF!,#REF!,#REF!,#REF!,#REF!,#REF!,$A4,#REF!,#REF!,#REF!,#REF!)</f>
        <v>#VALUE!</v>
      </c>
      <c r="H4" s="125" t="e">
        <f>_xll.DBGET(#REF!,#REF!,#REF!,#REF!,#REF!,#REF!,$A4,#REF!,#REF!,#REF!,#REF!)</f>
        <v>#VALUE!</v>
      </c>
      <c r="I4" s="126" t="e">
        <f>_xll.DBGET(#REF!,#REF!,#REF!,#REF!,#REF!,#REF!,$A4,#REF!,#REF!,#REF!,#REF!)</f>
        <v>#VALUE!</v>
      </c>
      <c r="J4" s="125" t="e">
        <f>_xll.DBGET(#REF!,#REF!,#REF!,#REF!,#REF!,#REF!,$A4,#REF!,#REF!,#REF!,#REF!)</f>
        <v>#VALUE!</v>
      </c>
      <c r="K4" s="126" t="e">
        <f>_xll.DBGET(#REF!,#REF!,#REF!,#REF!,#REF!,#REF!,$A4,#REF!,#REF!,#REF!,#REF!)</f>
        <v>#VALUE!</v>
      </c>
      <c r="L4" s="125" t="e">
        <f>_xll.DBGET(#REF!,#REF!,#REF!,#REF!,#REF!,#REF!,$A4,#REF!,#REF!,#REF!,#REF!)</f>
        <v>#VALUE!</v>
      </c>
      <c r="M4" s="126">
        <f>IFERROR((_xll.DBGET(#REF!,#REF!,#REF!,#REF!,#REF!,#REF!,$A4,#REF!,#REF!,#REF!,#REF!))/L4,0)</f>
        <v>0</v>
      </c>
      <c r="N4" s="125" t="e">
        <f>_xll.DBGET(#REF!,#REF!,#REF!,#REF!,#REF!,#REF!,$A4,#REF!,#REF!,#REF!,#REF!)</f>
        <v>#VALUE!</v>
      </c>
      <c r="O4" s="126">
        <f>IFERROR((_xll.DBGET(#REF!,#REF!,#REF!,#REF!,#REF!,#REF!,$A4,#REF!,#REF!,#REF!,#REF!))/N4,0)</f>
        <v>0</v>
      </c>
      <c r="P4" s="125" t="e">
        <f>_xll.DBGET(#REF!,#REF!,#REF!,#REF!,#REF!,#REF!,$A4,#REF!,#REF!,#REF!,#REF!)</f>
        <v>#VALUE!</v>
      </c>
      <c r="Q4" s="126">
        <f>IFERROR((_xll.DBGET(#REF!,#REF!,#REF!,#REF!,#REF!,#REF!,$A4,#REF!,#REF!,#REF!,#REF!))/P4,0)</f>
        <v>0</v>
      </c>
      <c r="R4" s="125" t="e">
        <f>_xll.DBGET(#REF!,#REF!,#REF!,#REF!,#REF!,#REF!,$A4,#REF!,#REF!,#REF!,#REF!)</f>
        <v>#VALUE!</v>
      </c>
      <c r="S4" s="126" t="e">
        <f>_xll.DBGET(#REF!,#REF!,#REF!,#REF!,#REF!,#REF!,$A4,#REF!,#REF!,#REF!,#REF!)</f>
        <v>#VALUE!</v>
      </c>
    </row>
    <row r="5" spans="1:19" x14ac:dyDescent="0.3">
      <c r="A5" s="10" t="s">
        <v>8</v>
      </c>
      <c r="B5" s="120" t="e">
        <f>_xll.DBGET(#REF!,#REF!,#REF!,#REF!,#REF!,#REF!,$A5,#REF!,#REF!,#REF!,#REF!)</f>
        <v>#VALUE!</v>
      </c>
      <c r="C5" s="121" t="e">
        <f>_xll.DBGET(#REF!,#REF!,#REF!,#REF!,#REF!,#REF!,$A5,#REF!,#REF!,#REF!,#REF!)</f>
        <v>#VALUE!</v>
      </c>
      <c r="D5" s="120" t="e">
        <f>_xll.DBGET(#REF!,#REF!,#REF!,#REF!,#REF!,#REF!,$A5,#REF!,#REF!,#REF!,#REF!)</f>
        <v>#VALUE!</v>
      </c>
      <c r="E5" s="121" t="e">
        <f>_xll.DBGET(#REF!,#REF!,#REF!,#REF!,#REF!,#REF!,$A5,#REF!,#REF!,#REF!,#REF!)</f>
        <v>#VALUE!</v>
      </c>
      <c r="F5" s="120" t="e">
        <f>_xll.DBGET(#REF!,#REF!,#REF!,#REF!,#REF!,#REF!,$A5,#REF!,#REF!,#REF!,#REF!)</f>
        <v>#VALUE!</v>
      </c>
      <c r="G5" s="121" t="e">
        <f>_xll.DBGET(#REF!,#REF!,#REF!,#REF!,#REF!,#REF!,$A5,#REF!,#REF!,#REF!,#REF!)</f>
        <v>#VALUE!</v>
      </c>
      <c r="H5" s="120" t="e">
        <f>_xll.DBGET(#REF!,#REF!,#REF!,#REF!,#REF!,#REF!,$A5,#REF!,#REF!,#REF!,#REF!)</f>
        <v>#VALUE!</v>
      </c>
      <c r="I5" s="121" t="e">
        <f>_xll.DBGET(#REF!,#REF!,#REF!,#REF!,#REF!,#REF!,$A5,#REF!,#REF!,#REF!,#REF!)</f>
        <v>#VALUE!</v>
      </c>
      <c r="J5" s="120" t="e">
        <f>_xll.DBGET(#REF!,#REF!,#REF!,#REF!,#REF!,#REF!,$A5,#REF!,#REF!,#REF!,#REF!)</f>
        <v>#VALUE!</v>
      </c>
      <c r="K5" s="121" t="e">
        <f>_xll.DBGET(#REF!,#REF!,#REF!,#REF!,#REF!,#REF!,$A5,#REF!,#REF!,#REF!,#REF!)</f>
        <v>#VALUE!</v>
      </c>
      <c r="L5" s="120" t="e">
        <f>_xll.DBGET(#REF!,#REF!,#REF!,#REF!,#REF!,#REF!,$A5,#REF!,#REF!,#REF!,#REF!)</f>
        <v>#VALUE!</v>
      </c>
      <c r="M5" s="121">
        <f>IFERROR((_xll.DBGET(#REF!,#REF!,#REF!,#REF!,#REF!,#REF!,$A5,#REF!,#REF!,#REF!,#REF!))/L5,0)</f>
        <v>0</v>
      </c>
      <c r="N5" s="120" t="e">
        <f>_xll.DBGET(#REF!,#REF!,#REF!,#REF!,#REF!,#REF!,$A5,#REF!,#REF!,#REF!,#REF!)</f>
        <v>#VALUE!</v>
      </c>
      <c r="O5" s="121">
        <f>IFERROR((_xll.DBGET(#REF!,#REF!,#REF!,#REF!,#REF!,#REF!,$A5,#REF!,#REF!,#REF!,#REF!))/N5,0)</f>
        <v>0</v>
      </c>
      <c r="P5" s="120" t="e">
        <f>_xll.DBGET(#REF!,#REF!,#REF!,#REF!,#REF!,#REF!,$A5,#REF!,#REF!,#REF!,#REF!)</f>
        <v>#VALUE!</v>
      </c>
      <c r="Q5" s="121">
        <f>IFERROR((_xll.DBGET(#REF!,#REF!,#REF!,#REF!,#REF!,#REF!,$A5,#REF!,#REF!,#REF!,#REF!))/P5,0)</f>
        <v>0</v>
      </c>
      <c r="R5" s="120" t="e">
        <f>_xll.DBGET(#REF!,#REF!,#REF!,#REF!,#REF!,#REF!,$A5,#REF!,#REF!,#REF!,#REF!)</f>
        <v>#VALUE!</v>
      </c>
      <c r="S5" s="121" t="e">
        <f>_xll.DBGET(#REF!,#REF!,#REF!,#REF!,#REF!,#REF!,$A5,#REF!,#REF!,#REF!,#REF!)</f>
        <v>#VALUE!</v>
      </c>
    </row>
    <row r="6" spans="1:19" hidden="1" outlineLevel="1" x14ac:dyDescent="0.3">
      <c r="A6" s="73" t="s">
        <v>36</v>
      </c>
      <c r="B6" s="127" t="e">
        <f>_xll.DBGET(#REF!,#REF!,#REF!,#REF!,#REF!,#REF!,$A6,#REF!,#REF!,#REF!,#REF!)</f>
        <v>#VALUE!</v>
      </c>
      <c r="C6" s="128" t="e">
        <f>_xll.DBGET(#REF!,#REF!,#REF!,#REF!,#REF!,#REF!,$A6,#REF!,#REF!,#REF!,#REF!)</f>
        <v>#VALUE!</v>
      </c>
      <c r="D6" s="127" t="e">
        <f>_xll.DBGET(#REF!,#REF!,#REF!,#REF!,#REF!,#REF!,$A6,#REF!,#REF!,#REF!,#REF!)</f>
        <v>#VALUE!</v>
      </c>
      <c r="E6" s="128" t="e">
        <f>_xll.DBGET(#REF!,#REF!,#REF!,#REF!,#REF!,#REF!,$A6,#REF!,#REF!,#REF!,#REF!)</f>
        <v>#VALUE!</v>
      </c>
      <c r="F6" s="127" t="e">
        <f>_xll.DBGET(#REF!,#REF!,#REF!,#REF!,#REF!,#REF!,$A6,#REF!,#REF!,#REF!,#REF!)</f>
        <v>#VALUE!</v>
      </c>
      <c r="G6" s="128" t="e">
        <f>_xll.DBGET(#REF!,#REF!,#REF!,#REF!,#REF!,#REF!,$A6,#REF!,#REF!,#REF!,#REF!)</f>
        <v>#VALUE!</v>
      </c>
      <c r="H6" s="127" t="e">
        <f>_xll.DBGET(#REF!,#REF!,#REF!,#REF!,#REF!,#REF!,$A6,#REF!,#REF!,#REF!,#REF!)</f>
        <v>#VALUE!</v>
      </c>
      <c r="I6" s="128" t="e">
        <f>_xll.DBGET(#REF!,#REF!,#REF!,#REF!,#REF!,#REF!,$A6,#REF!,#REF!,#REF!,#REF!)</f>
        <v>#VALUE!</v>
      </c>
      <c r="J6" s="127" t="e">
        <f>_xll.DBGET(#REF!,#REF!,#REF!,#REF!,#REF!,#REF!,$A6,#REF!,#REF!,#REF!,#REF!)</f>
        <v>#VALUE!</v>
      </c>
      <c r="K6" s="128" t="e">
        <f>_xll.DBGET(#REF!,#REF!,#REF!,#REF!,#REF!,#REF!,$A6,#REF!,#REF!,#REF!,#REF!)</f>
        <v>#VALUE!</v>
      </c>
      <c r="L6" s="127" t="e">
        <f>_xll.DBGET(#REF!,#REF!,#REF!,#REF!,#REF!,#REF!,$A6,#REF!,#REF!,#REF!,#REF!)-J6</f>
        <v>#VALUE!</v>
      </c>
      <c r="M6" s="128">
        <f>IFERROR((_xll.DBGET(#REF!,#REF!,#REF!,#REF!,#REF!,#REF!,$A6,#REF!,#REF!,#REF!,#REF!)-(J6*K6))/L6,0)</f>
        <v>0</v>
      </c>
      <c r="N6" s="127" t="e">
        <f>_xll.DBGET(#REF!,#REF!,#REF!,#REF!,#REF!,#REF!,$A6,#REF!,#REF!,#REF!,#REF!)-J6-L6</f>
        <v>#VALUE!</v>
      </c>
      <c r="O6" s="128">
        <f>IFERROR((_xll.DBGET(#REF!,#REF!,#REF!,#REF!,#REF!,#REF!,$A6,#REF!,#REF!,#REF!,#REF!)-(J6*K6)-(L6*M6))/N6,0)</f>
        <v>0</v>
      </c>
      <c r="P6" s="127" t="e">
        <f>_xll.DBGET(#REF!,#REF!,#REF!,#REF!,#REF!,#REF!,$A6,#REF!,#REF!,#REF!,#REF!)-J6-L6-N6</f>
        <v>#VALUE!</v>
      </c>
      <c r="Q6" s="128">
        <f>IFERROR((_xll.DBGET(#REF!,#REF!,#REF!,#REF!,#REF!,#REF!,$A6,#REF!,#REF!,#REF!,#REF!)-(J6*K6)-(L6*M6)-(N6*O6))/P6,0)</f>
        <v>0</v>
      </c>
      <c r="R6" s="127" t="e">
        <f>_xll.DBGET(#REF!,#REF!,#REF!,#REF!,#REF!,#REF!,$A6,#REF!,#REF!,#REF!,#REF!)</f>
        <v>#VALUE!</v>
      </c>
      <c r="S6" s="128" t="e">
        <f>_xll.DBGET(#REF!,#REF!,#REF!,#REF!,#REF!,#REF!,$A6,#REF!,#REF!,#REF!,#REF!)</f>
        <v>#VALUE!</v>
      </c>
    </row>
    <row r="7" spans="1:19" hidden="1" outlineLevel="1" x14ac:dyDescent="0.3">
      <c r="A7" s="73" t="s">
        <v>37</v>
      </c>
      <c r="B7" s="127" t="e">
        <f>_xll.DBGET(#REF!,#REF!,#REF!,#REF!,#REF!,#REF!,$A7,#REF!,#REF!,#REF!,#REF!)</f>
        <v>#VALUE!</v>
      </c>
      <c r="C7" s="128" t="e">
        <f>_xll.DBGET(#REF!,#REF!,#REF!,#REF!,#REF!,#REF!,$A7,#REF!,#REF!,#REF!,#REF!)</f>
        <v>#VALUE!</v>
      </c>
      <c r="D7" s="127" t="e">
        <f>_xll.DBGET(#REF!,#REF!,#REF!,#REF!,#REF!,#REF!,$A7,#REF!,#REF!,#REF!,#REF!)</f>
        <v>#VALUE!</v>
      </c>
      <c r="E7" s="128" t="e">
        <f>_xll.DBGET(#REF!,#REF!,#REF!,#REF!,#REF!,#REF!,$A7,#REF!,#REF!,#REF!,#REF!)</f>
        <v>#VALUE!</v>
      </c>
      <c r="F7" s="127" t="e">
        <f>_xll.DBGET(#REF!,#REF!,#REF!,#REF!,#REF!,#REF!,$A7,#REF!,#REF!,#REF!,#REF!)</f>
        <v>#VALUE!</v>
      </c>
      <c r="G7" s="128" t="e">
        <f>_xll.DBGET(#REF!,#REF!,#REF!,#REF!,#REF!,#REF!,$A7,#REF!,#REF!,#REF!,#REF!)</f>
        <v>#VALUE!</v>
      </c>
      <c r="H7" s="127" t="e">
        <f>_xll.DBGET(#REF!,#REF!,#REF!,#REF!,#REF!,#REF!,$A7,#REF!,#REF!,#REF!,#REF!)</f>
        <v>#VALUE!</v>
      </c>
      <c r="I7" s="128" t="e">
        <f>_xll.DBGET(#REF!,#REF!,#REF!,#REF!,#REF!,#REF!,$A7,#REF!,#REF!,#REF!,#REF!)</f>
        <v>#VALUE!</v>
      </c>
      <c r="J7" s="127" t="e">
        <f>_xll.DBGET(#REF!,#REF!,#REF!,#REF!,#REF!,#REF!,$A7,#REF!,#REF!,#REF!,#REF!)</f>
        <v>#VALUE!</v>
      </c>
      <c r="K7" s="128" t="e">
        <f>_xll.DBGET(#REF!,#REF!,#REF!,#REF!,#REF!,#REF!,$A7,#REF!,#REF!,#REF!,#REF!)</f>
        <v>#VALUE!</v>
      </c>
      <c r="L7" s="127" t="e">
        <f>_xll.DBGET(#REF!,#REF!,#REF!,#REF!,#REF!,#REF!,$A7,#REF!,#REF!,#REF!,#REF!)</f>
        <v>#VALUE!</v>
      </c>
      <c r="M7" s="128">
        <f>IFERROR((_xll.DBGET(#REF!,#REF!,#REF!,#REF!,#REF!,#REF!,$A7,#REF!,#REF!,#REF!,#REF!))/L7,0)</f>
        <v>0</v>
      </c>
      <c r="N7" s="127" t="e">
        <f>_xll.DBGET(#REF!,#REF!,#REF!,#REF!,#REF!,#REF!,$A7,#REF!,#REF!,#REF!,#REF!)</f>
        <v>#VALUE!</v>
      </c>
      <c r="O7" s="128">
        <f>IFERROR((_xll.DBGET(#REF!,#REF!,#REF!,#REF!,#REF!,#REF!,$A7,#REF!,#REF!,#REF!,#REF!))/N7,0)</f>
        <v>0</v>
      </c>
      <c r="P7" s="127" t="e">
        <f>_xll.DBGET(#REF!,#REF!,#REF!,#REF!,#REF!,#REF!,$A7,#REF!,#REF!,#REF!,#REF!)</f>
        <v>#VALUE!</v>
      </c>
      <c r="Q7" s="128">
        <f>IFERROR((_xll.DBGET(#REF!,#REF!,#REF!,#REF!,#REF!,#REF!,$A7,#REF!,#REF!,#REF!,#REF!))/P7,0)</f>
        <v>0</v>
      </c>
      <c r="R7" s="127" t="e">
        <f>_xll.DBGET(#REF!,#REF!,#REF!,#REF!,#REF!,#REF!,$A7,#REF!,#REF!,#REF!,#REF!)</f>
        <v>#VALUE!</v>
      </c>
      <c r="S7" s="128" t="e">
        <f>_xll.DBGET(#REF!,#REF!,#REF!,#REF!,#REF!,#REF!,$A7,#REF!,#REF!,#REF!,#REF!)</f>
        <v>#VALUE!</v>
      </c>
    </row>
    <row r="8" spans="1:19" hidden="1" outlineLevel="1" x14ac:dyDescent="0.3">
      <c r="A8" s="73" t="s">
        <v>38</v>
      </c>
      <c r="B8" s="127" t="e">
        <f>_xll.DBGET(#REF!,#REF!,#REF!,#REF!,#REF!,#REF!,$A8,#REF!,#REF!,#REF!,#REF!)</f>
        <v>#VALUE!</v>
      </c>
      <c r="C8" s="128" t="e">
        <f>_xll.DBGET(#REF!,#REF!,#REF!,#REF!,#REF!,#REF!,$A8,#REF!,#REF!,#REF!,#REF!)</f>
        <v>#VALUE!</v>
      </c>
      <c r="D8" s="127" t="e">
        <f>_xll.DBGET(#REF!,#REF!,#REF!,#REF!,#REF!,#REF!,$A8,#REF!,#REF!,#REF!,#REF!)</f>
        <v>#VALUE!</v>
      </c>
      <c r="E8" s="128" t="e">
        <f>_xll.DBGET(#REF!,#REF!,#REF!,#REF!,#REF!,#REF!,$A8,#REF!,#REF!,#REF!,#REF!)</f>
        <v>#VALUE!</v>
      </c>
      <c r="F8" s="127" t="e">
        <f>_xll.DBGET(#REF!,#REF!,#REF!,#REF!,#REF!,#REF!,$A8,#REF!,#REF!,#REF!,#REF!)</f>
        <v>#VALUE!</v>
      </c>
      <c r="G8" s="128" t="e">
        <f>_xll.DBGET(#REF!,#REF!,#REF!,#REF!,#REF!,#REF!,$A8,#REF!,#REF!,#REF!,#REF!)</f>
        <v>#VALUE!</v>
      </c>
      <c r="H8" s="127" t="e">
        <f>_xll.DBGET(#REF!,#REF!,#REF!,#REF!,#REF!,#REF!,$A8,#REF!,#REF!,#REF!,#REF!)</f>
        <v>#VALUE!</v>
      </c>
      <c r="I8" s="128" t="e">
        <f>_xll.DBGET(#REF!,#REF!,#REF!,#REF!,#REF!,#REF!,$A8,#REF!,#REF!,#REF!,#REF!)</f>
        <v>#VALUE!</v>
      </c>
      <c r="J8" s="127" t="e">
        <f>_xll.DBGET(#REF!,#REF!,#REF!,#REF!,#REF!,#REF!,$A8,#REF!,#REF!,#REF!,#REF!)</f>
        <v>#VALUE!</v>
      </c>
      <c r="K8" s="128" t="e">
        <f>_xll.DBGET(#REF!,#REF!,#REF!,#REF!,#REF!,#REF!,$A8,#REF!,#REF!,#REF!,#REF!)</f>
        <v>#VALUE!</v>
      </c>
      <c r="L8" s="127" t="e">
        <f>_xll.DBGET(#REF!,#REF!,#REF!,#REF!,#REF!,#REF!,$A8,#REF!,#REF!,#REF!,#REF!)-J8</f>
        <v>#VALUE!</v>
      </c>
      <c r="M8" s="128">
        <f>IFERROR((_xll.DBGET(#REF!,#REF!,#REF!,#REF!,#REF!,#REF!,$A8,#REF!,#REF!,#REF!,#REF!)-(J8*K8))/L8,0)</f>
        <v>0</v>
      </c>
      <c r="N8" s="127" t="e">
        <f>_xll.DBGET(#REF!,#REF!,#REF!,#REF!,#REF!,#REF!,$A8,#REF!,#REF!,#REF!,#REF!)-J8-L8</f>
        <v>#VALUE!</v>
      </c>
      <c r="O8" s="128">
        <f>IFERROR((_xll.DBGET(#REF!,#REF!,#REF!,#REF!,#REF!,#REF!,$A8,#REF!,#REF!,#REF!,#REF!)-(J8*K8)-(L8*M8))/N8,0)</f>
        <v>0</v>
      </c>
      <c r="P8" s="127" t="e">
        <f>_xll.DBGET(#REF!,#REF!,#REF!,#REF!,#REF!,#REF!,$A8,#REF!,#REF!,#REF!,#REF!)-J8-L8-N8</f>
        <v>#VALUE!</v>
      </c>
      <c r="Q8" s="128">
        <f>IFERROR((_xll.DBGET(#REF!,#REF!,#REF!,#REF!,#REF!,#REF!,$A8,#REF!,#REF!,#REF!,#REF!)-(J8*K8)-(L8*M8)-(N8*O8))/P8,0)</f>
        <v>0</v>
      </c>
      <c r="R8" s="127" t="e">
        <f>_xll.DBGET(#REF!,#REF!,#REF!,#REF!,#REF!,#REF!,$A8,#REF!,#REF!,#REF!,#REF!)</f>
        <v>#VALUE!</v>
      </c>
      <c r="S8" s="128" t="e">
        <f>_xll.DBGET(#REF!,#REF!,#REF!,#REF!,#REF!,#REF!,$A8,#REF!,#REF!,#REF!,#REF!)</f>
        <v>#VALUE!</v>
      </c>
    </row>
    <row r="9" spans="1:19" hidden="1" outlineLevel="1" x14ac:dyDescent="0.3">
      <c r="A9" s="73" t="s">
        <v>39</v>
      </c>
      <c r="B9" s="127" t="e">
        <f>_xll.DBGET(#REF!,#REF!,#REF!,#REF!,#REF!,#REF!,$A9,#REF!,#REF!,#REF!,#REF!)</f>
        <v>#VALUE!</v>
      </c>
      <c r="C9" s="128" t="e">
        <f>_xll.DBGET(#REF!,#REF!,#REF!,#REF!,#REF!,#REF!,$A9,#REF!,#REF!,#REF!,#REF!)</f>
        <v>#VALUE!</v>
      </c>
      <c r="D9" s="127" t="e">
        <f>_xll.DBGET(#REF!,#REF!,#REF!,#REF!,#REF!,#REF!,$A9,#REF!,#REF!,#REF!,#REF!)</f>
        <v>#VALUE!</v>
      </c>
      <c r="E9" s="128" t="e">
        <f>_xll.DBGET(#REF!,#REF!,#REF!,#REF!,#REF!,#REF!,$A9,#REF!,#REF!,#REF!,#REF!)</f>
        <v>#VALUE!</v>
      </c>
      <c r="F9" s="127" t="e">
        <f>_xll.DBGET(#REF!,#REF!,#REF!,#REF!,#REF!,#REF!,$A9,#REF!,#REF!,#REF!,#REF!)</f>
        <v>#VALUE!</v>
      </c>
      <c r="G9" s="128" t="e">
        <f>_xll.DBGET(#REF!,#REF!,#REF!,#REF!,#REF!,#REF!,$A9,#REF!,#REF!,#REF!,#REF!)</f>
        <v>#VALUE!</v>
      </c>
      <c r="H9" s="127" t="e">
        <f>_xll.DBGET(#REF!,#REF!,#REF!,#REF!,#REF!,#REF!,$A9,#REF!,#REF!,#REF!,#REF!)</f>
        <v>#VALUE!</v>
      </c>
      <c r="I9" s="128" t="e">
        <f>_xll.DBGET(#REF!,#REF!,#REF!,#REF!,#REF!,#REF!,$A9,#REF!,#REF!,#REF!,#REF!)</f>
        <v>#VALUE!</v>
      </c>
      <c r="J9" s="127" t="e">
        <f>_xll.DBGET(#REF!,#REF!,#REF!,#REF!,#REF!,#REF!,$A9,#REF!,#REF!,#REF!,#REF!)</f>
        <v>#VALUE!</v>
      </c>
      <c r="K9" s="128" t="e">
        <f>_xll.DBGET(#REF!,#REF!,#REF!,#REF!,#REF!,#REF!,$A9,#REF!,#REF!,#REF!,#REF!)</f>
        <v>#VALUE!</v>
      </c>
      <c r="L9" s="127" t="e">
        <f>_xll.DBGET(#REF!,#REF!,#REF!,#REF!,#REF!,#REF!,$A9,#REF!,#REF!,#REF!,#REF!)-J9</f>
        <v>#VALUE!</v>
      </c>
      <c r="M9" s="128">
        <f>IFERROR((_xll.DBGET(#REF!,#REF!,#REF!,#REF!,#REF!,#REF!,$A9,#REF!,#REF!,#REF!,#REF!)-(J9*K9))/L9,0)</f>
        <v>0</v>
      </c>
      <c r="N9" s="127" t="e">
        <f>_xll.DBGET(#REF!,#REF!,#REF!,#REF!,#REF!,#REF!,$A9,#REF!,#REF!,#REF!,#REF!)-J9-L9</f>
        <v>#VALUE!</v>
      </c>
      <c r="O9" s="128">
        <f>IFERROR((_xll.DBGET(#REF!,#REF!,#REF!,#REF!,#REF!,#REF!,$A9,#REF!,#REF!,#REF!,#REF!)-(J9*K9)-(L9*M9))/N9,0)</f>
        <v>0</v>
      </c>
      <c r="P9" s="127" t="e">
        <f>_xll.DBGET(#REF!,#REF!,#REF!,#REF!,#REF!,#REF!,$A9,#REF!,#REF!,#REF!,#REF!)-J9-L9-N9</f>
        <v>#VALUE!</v>
      </c>
      <c r="Q9" s="128">
        <f>IFERROR((_xll.DBGET(#REF!,#REF!,#REF!,#REF!,#REF!,#REF!,$A9,#REF!,#REF!,#REF!,#REF!)-(J9*K9)-(L9*M9)-(N9*O9))/P9,0)</f>
        <v>0</v>
      </c>
      <c r="R9" s="127" t="e">
        <f>_xll.DBGET(#REF!,#REF!,#REF!,#REF!,#REF!,#REF!,$A9,#REF!,#REF!,#REF!,#REF!)</f>
        <v>#VALUE!</v>
      </c>
      <c r="S9" s="128" t="e">
        <f>_xll.DBGET(#REF!,#REF!,#REF!,#REF!,#REF!,#REF!,$A9,#REF!,#REF!,#REF!,#REF!)</f>
        <v>#VALUE!</v>
      </c>
    </row>
    <row r="10" spans="1:19" collapsed="1" x14ac:dyDescent="0.3">
      <c r="A10" s="73" t="s">
        <v>40</v>
      </c>
      <c r="B10" s="127" t="e">
        <f>_xll.DBGET(#REF!,#REF!,#REF!,#REF!,#REF!,#REF!,$A10,#REF!,#REF!,#REF!,#REF!)</f>
        <v>#VALUE!</v>
      </c>
      <c r="C10" s="128" t="e">
        <f>_xll.DBGET(#REF!,#REF!,#REF!,#REF!,#REF!,#REF!,$A10,#REF!,#REF!,#REF!,#REF!)</f>
        <v>#VALUE!</v>
      </c>
      <c r="D10" s="127" t="e">
        <f>_xll.DBGET(#REF!,#REF!,#REF!,#REF!,#REF!,#REF!,$A10,#REF!,#REF!,#REF!,#REF!)</f>
        <v>#VALUE!</v>
      </c>
      <c r="E10" s="128" t="e">
        <f>_xll.DBGET(#REF!,#REF!,#REF!,#REF!,#REF!,#REF!,$A10,#REF!,#REF!,#REF!,#REF!)</f>
        <v>#VALUE!</v>
      </c>
      <c r="F10" s="127" t="e">
        <f>_xll.DBGET(#REF!,#REF!,#REF!,#REF!,#REF!,#REF!,$A10,#REF!,#REF!,#REF!,#REF!)</f>
        <v>#VALUE!</v>
      </c>
      <c r="G10" s="128" t="e">
        <f>_xll.DBGET(#REF!,#REF!,#REF!,#REF!,#REF!,#REF!,$A10,#REF!,#REF!,#REF!,#REF!)</f>
        <v>#VALUE!</v>
      </c>
      <c r="H10" s="127" t="e">
        <f>_xll.DBGET(#REF!,#REF!,#REF!,#REF!,#REF!,#REF!,$A10,#REF!,#REF!,#REF!,#REF!)</f>
        <v>#VALUE!</v>
      </c>
      <c r="I10" s="128" t="e">
        <f>_xll.DBGET(#REF!,#REF!,#REF!,#REF!,#REF!,#REF!,$A10,#REF!,#REF!,#REF!,#REF!)</f>
        <v>#VALUE!</v>
      </c>
      <c r="J10" s="127" t="e">
        <f>_xll.DBGET(#REF!,#REF!,#REF!,#REF!,#REF!,#REF!,$A10,#REF!,#REF!,#REF!,#REF!)</f>
        <v>#VALUE!</v>
      </c>
      <c r="K10" s="128" t="e">
        <f>_xll.DBGET(#REF!,#REF!,#REF!,#REF!,#REF!,#REF!,$A10,#REF!,#REF!,#REF!,#REF!)</f>
        <v>#VALUE!</v>
      </c>
      <c r="L10" s="127" t="e">
        <f>_xll.DBGET(#REF!,#REF!,#REF!,#REF!,#REF!,#REF!,$A10,#REF!,#REF!,#REF!,#REF!)</f>
        <v>#VALUE!</v>
      </c>
      <c r="M10" s="128">
        <f>IFERROR((_xll.DBGET(#REF!,#REF!,#REF!,#REF!,#REF!,#REF!,$A10,#REF!,#REF!,#REF!,#REF!))/L10,0)</f>
        <v>0</v>
      </c>
      <c r="N10" s="127" t="e">
        <f>_xll.DBGET(#REF!,#REF!,#REF!,#REF!,#REF!,#REF!,$A10,#REF!,#REF!,#REF!,#REF!)</f>
        <v>#VALUE!</v>
      </c>
      <c r="O10" s="128">
        <f>IFERROR((_xll.DBGET(#REF!,#REF!,#REF!,#REF!,#REF!,#REF!,$A10,#REF!,#REF!,#REF!,#REF!))/N10,0)</f>
        <v>0</v>
      </c>
      <c r="P10" s="127" t="e">
        <f>_xll.DBGET(#REF!,#REF!,#REF!,#REF!,#REF!,#REF!,$A10,#REF!,#REF!,#REF!,#REF!)</f>
        <v>#VALUE!</v>
      </c>
      <c r="Q10" s="128">
        <f>IFERROR((_xll.DBGET(#REF!,#REF!,#REF!,#REF!,#REF!,#REF!,$A10,#REF!,#REF!,#REF!,#REF!))/P10,0)</f>
        <v>0</v>
      </c>
      <c r="R10" s="127" t="e">
        <f>_xll.DBGET(#REF!,#REF!,#REF!,#REF!,#REF!,#REF!,$A10,#REF!,#REF!,#REF!,#REF!)</f>
        <v>#VALUE!</v>
      </c>
      <c r="S10" s="128" t="e">
        <f>_xll.DBGET(#REF!,#REF!,#REF!,#REF!,#REF!,#REF!,$A10,#REF!,#REF!,#REF!,#REF!)</f>
        <v>#VALUE!</v>
      </c>
    </row>
    <row r="11" spans="1:19" hidden="1" outlineLevel="1" x14ac:dyDescent="0.3">
      <c r="A11" s="73" t="s">
        <v>41</v>
      </c>
      <c r="B11" s="127" t="e">
        <f>_xll.DBGET(#REF!,#REF!,#REF!,#REF!,#REF!,#REF!,$A11,#REF!,#REF!,#REF!,#REF!)</f>
        <v>#VALUE!</v>
      </c>
      <c r="C11" s="128" t="e">
        <f>_xll.DBGET(#REF!,#REF!,#REF!,#REF!,#REF!,#REF!,$A11,#REF!,#REF!,#REF!,#REF!)</f>
        <v>#VALUE!</v>
      </c>
      <c r="D11" s="127" t="e">
        <f>_xll.DBGET(#REF!,#REF!,#REF!,#REF!,#REF!,#REF!,$A11,#REF!,#REF!,#REF!,#REF!)</f>
        <v>#VALUE!</v>
      </c>
      <c r="E11" s="128" t="e">
        <f>_xll.DBGET(#REF!,#REF!,#REF!,#REF!,#REF!,#REF!,$A11,#REF!,#REF!,#REF!,#REF!)</f>
        <v>#VALUE!</v>
      </c>
      <c r="F11" s="127" t="e">
        <f>_xll.DBGET(#REF!,#REF!,#REF!,#REF!,#REF!,#REF!,$A11,#REF!,#REF!,#REF!,#REF!)</f>
        <v>#VALUE!</v>
      </c>
      <c r="G11" s="128" t="e">
        <f>_xll.DBGET(#REF!,#REF!,#REF!,#REF!,#REF!,#REF!,$A11,#REF!,#REF!,#REF!,#REF!)</f>
        <v>#VALUE!</v>
      </c>
      <c r="H11" s="127" t="e">
        <f>_xll.DBGET(#REF!,#REF!,#REF!,#REF!,#REF!,#REF!,$A11,#REF!,#REF!,#REF!,#REF!)</f>
        <v>#VALUE!</v>
      </c>
      <c r="I11" s="128" t="e">
        <f>_xll.DBGET(#REF!,#REF!,#REF!,#REF!,#REF!,#REF!,$A11,#REF!,#REF!,#REF!,#REF!)</f>
        <v>#VALUE!</v>
      </c>
      <c r="J11" s="127" t="e">
        <f>_xll.DBGET(#REF!,#REF!,#REF!,#REF!,#REF!,#REF!,$A11,#REF!,#REF!,#REF!,#REF!)</f>
        <v>#VALUE!</v>
      </c>
      <c r="K11" s="128" t="e">
        <f>_xll.DBGET(#REF!,#REF!,#REF!,#REF!,#REF!,#REF!,$A11,#REF!,#REF!,#REF!,#REF!)</f>
        <v>#VALUE!</v>
      </c>
      <c r="L11" s="127" t="e">
        <f>_xll.DBGET(#REF!,#REF!,#REF!,#REF!,#REF!,#REF!,$A11,#REF!,#REF!,#REF!,#REF!)-J11</f>
        <v>#VALUE!</v>
      </c>
      <c r="M11" s="128">
        <f>IFERROR((_xll.DBGET(#REF!,#REF!,#REF!,#REF!,#REF!,#REF!,$A11,#REF!,#REF!,#REF!,#REF!)-(J11*K11))/L11,0)</f>
        <v>0</v>
      </c>
      <c r="N11" s="127" t="e">
        <f>_xll.DBGET(#REF!,#REF!,#REF!,#REF!,#REF!,#REF!,$A11,#REF!,#REF!,#REF!,#REF!)-J11-L11</f>
        <v>#VALUE!</v>
      </c>
      <c r="O11" s="128">
        <f>IFERROR((_xll.DBGET(#REF!,#REF!,#REF!,#REF!,#REF!,#REF!,$A11,#REF!,#REF!,#REF!,#REF!)-(J11*K11)-(L11*M11))/N11,0)</f>
        <v>0</v>
      </c>
      <c r="P11" s="127" t="e">
        <f>_xll.DBGET(#REF!,#REF!,#REF!,#REF!,#REF!,#REF!,$A11,#REF!,#REF!,#REF!,#REF!)-J11-L11-N11</f>
        <v>#VALUE!</v>
      </c>
      <c r="Q11" s="128">
        <f>IFERROR((_xll.DBGET(#REF!,#REF!,#REF!,#REF!,#REF!,#REF!,$A11,#REF!,#REF!,#REF!,#REF!)-(J11*K11)-(L11*M11)-(N11*O11))/P11,0)</f>
        <v>0</v>
      </c>
      <c r="R11" s="127" t="e">
        <f>_xll.DBGET(#REF!,#REF!,#REF!,#REF!,#REF!,#REF!,$A11,#REF!,#REF!,#REF!,#REF!)</f>
        <v>#VALUE!</v>
      </c>
      <c r="S11" s="128" t="e">
        <f>_xll.DBGET(#REF!,#REF!,#REF!,#REF!,#REF!,#REF!,$A11,#REF!,#REF!,#REF!,#REF!)</f>
        <v>#VALUE!</v>
      </c>
    </row>
    <row r="12" spans="1:19" collapsed="1" x14ac:dyDescent="0.3">
      <c r="A12" s="73" t="s">
        <v>20</v>
      </c>
      <c r="B12" s="127" t="e">
        <f>_xll.DBGET(#REF!,#REF!,#REF!,#REF!,#REF!,#REF!,$A12,#REF!,#REF!,#REF!,#REF!)</f>
        <v>#VALUE!</v>
      </c>
      <c r="C12" s="128" t="e">
        <f>_xll.DBGET(#REF!,#REF!,#REF!,#REF!,#REF!,#REF!,$A12,#REF!,#REF!,#REF!,#REF!)</f>
        <v>#VALUE!</v>
      </c>
      <c r="D12" s="127" t="e">
        <f>_xll.DBGET(#REF!,#REF!,#REF!,#REF!,#REF!,#REF!,$A12,#REF!,#REF!,#REF!,#REF!)</f>
        <v>#VALUE!</v>
      </c>
      <c r="E12" s="128" t="e">
        <f>_xll.DBGET(#REF!,#REF!,#REF!,#REF!,#REF!,#REF!,$A12,#REF!,#REF!,#REF!,#REF!)</f>
        <v>#VALUE!</v>
      </c>
      <c r="F12" s="127" t="e">
        <f>_xll.DBGET(#REF!,#REF!,#REF!,#REF!,#REF!,#REF!,$A12,#REF!,#REF!,#REF!,#REF!)</f>
        <v>#VALUE!</v>
      </c>
      <c r="G12" s="128" t="e">
        <f>_xll.DBGET(#REF!,#REF!,#REF!,#REF!,#REF!,#REF!,$A12,#REF!,#REF!,#REF!,#REF!)</f>
        <v>#VALUE!</v>
      </c>
      <c r="H12" s="127" t="e">
        <f>_xll.DBGET(#REF!,#REF!,#REF!,#REF!,#REF!,#REF!,$A12,#REF!,#REF!,#REF!,#REF!)</f>
        <v>#VALUE!</v>
      </c>
      <c r="I12" s="128" t="e">
        <f>_xll.DBGET(#REF!,#REF!,#REF!,#REF!,#REF!,#REF!,$A12,#REF!,#REF!,#REF!,#REF!)</f>
        <v>#VALUE!</v>
      </c>
      <c r="J12" s="127" t="e">
        <f>_xll.DBGET(#REF!,#REF!,#REF!,#REF!,#REF!,#REF!,$A12,#REF!,#REF!,#REF!,#REF!)</f>
        <v>#VALUE!</v>
      </c>
      <c r="K12" s="128" t="e">
        <f>_xll.DBGET(#REF!,#REF!,#REF!,#REF!,#REF!,#REF!,$A12,#REF!,#REF!,#REF!,#REF!)</f>
        <v>#VALUE!</v>
      </c>
      <c r="L12" s="127" t="e">
        <f>_xll.DBGET(#REF!,#REF!,#REF!,#REF!,#REF!,#REF!,$A12,#REF!,#REF!,#REF!,#REF!)</f>
        <v>#VALUE!</v>
      </c>
      <c r="M12" s="128">
        <f>IFERROR((_xll.DBGET(#REF!,#REF!,#REF!,#REF!,#REF!,#REF!,$A12,#REF!,#REF!,#REF!,#REF!))/L12,0)</f>
        <v>0</v>
      </c>
      <c r="N12" s="127" t="e">
        <f>_xll.DBGET(#REF!,#REF!,#REF!,#REF!,#REF!,#REF!,$A12,#REF!,#REF!,#REF!,#REF!)</f>
        <v>#VALUE!</v>
      </c>
      <c r="O12" s="128">
        <f>IFERROR((_xll.DBGET(#REF!,#REF!,#REF!,#REF!,#REF!,#REF!,$A12,#REF!,#REF!,#REF!,#REF!))/N12,0)</f>
        <v>0</v>
      </c>
      <c r="P12" s="127" t="e">
        <f>_xll.DBGET(#REF!,#REF!,#REF!,#REF!,#REF!,#REF!,$A12,#REF!,#REF!,#REF!,#REF!)</f>
        <v>#VALUE!</v>
      </c>
      <c r="Q12" s="128">
        <f>IFERROR((_xll.DBGET(#REF!,#REF!,#REF!,#REF!,#REF!,#REF!,$A12,#REF!,#REF!,#REF!,#REF!))/P12,0)</f>
        <v>0</v>
      </c>
      <c r="R12" s="127" t="e">
        <f>_xll.DBGET(#REF!,#REF!,#REF!,#REF!,#REF!,#REF!,$A12,#REF!,#REF!,#REF!,#REF!)</f>
        <v>#VALUE!</v>
      </c>
      <c r="S12" s="128" t="e">
        <f>_xll.DBGET(#REF!,#REF!,#REF!,#REF!,#REF!,#REF!,$A12,#REF!,#REF!,#REF!,#REF!)</f>
        <v>#VALUE!</v>
      </c>
    </row>
    <row r="13" spans="1:19" x14ac:dyDescent="0.3">
      <c r="A13" s="73" t="s">
        <v>21</v>
      </c>
      <c r="B13" s="127" t="e">
        <f>_xll.DBGET(#REF!,#REF!,#REF!,#REF!,#REF!,#REF!,$A13,#REF!,#REF!,#REF!,#REF!)</f>
        <v>#VALUE!</v>
      </c>
      <c r="C13" s="128" t="e">
        <f>_xll.DBGET(#REF!,#REF!,#REF!,#REF!,#REF!,#REF!,$A13,#REF!,#REF!,#REF!,#REF!)</f>
        <v>#VALUE!</v>
      </c>
      <c r="D13" s="127" t="e">
        <f>_xll.DBGET(#REF!,#REF!,#REF!,#REF!,#REF!,#REF!,$A13,#REF!,#REF!,#REF!,#REF!)</f>
        <v>#VALUE!</v>
      </c>
      <c r="E13" s="128" t="e">
        <f>_xll.DBGET(#REF!,#REF!,#REF!,#REF!,#REF!,#REF!,$A13,#REF!,#REF!,#REF!,#REF!)</f>
        <v>#VALUE!</v>
      </c>
      <c r="F13" s="127" t="e">
        <f>_xll.DBGET(#REF!,#REF!,#REF!,#REF!,#REF!,#REF!,$A13,#REF!,#REF!,#REF!,#REF!)</f>
        <v>#VALUE!</v>
      </c>
      <c r="G13" s="128" t="e">
        <f>_xll.DBGET(#REF!,#REF!,#REF!,#REF!,#REF!,#REF!,$A13,#REF!,#REF!,#REF!,#REF!)</f>
        <v>#VALUE!</v>
      </c>
      <c r="H13" s="127" t="e">
        <f>_xll.DBGET(#REF!,#REF!,#REF!,#REF!,#REF!,#REF!,$A13,#REF!,#REF!,#REF!,#REF!)</f>
        <v>#VALUE!</v>
      </c>
      <c r="I13" s="128" t="e">
        <f>_xll.DBGET(#REF!,#REF!,#REF!,#REF!,#REF!,#REF!,$A13,#REF!,#REF!,#REF!,#REF!)</f>
        <v>#VALUE!</v>
      </c>
      <c r="J13" s="127" t="e">
        <f>_xll.DBGET(#REF!,#REF!,#REF!,#REF!,#REF!,#REF!,$A13,#REF!,#REF!,#REF!,#REF!)</f>
        <v>#VALUE!</v>
      </c>
      <c r="K13" s="128" t="e">
        <f>_xll.DBGET(#REF!,#REF!,#REF!,#REF!,#REF!,#REF!,$A13,#REF!,#REF!,#REF!,#REF!)</f>
        <v>#VALUE!</v>
      </c>
      <c r="L13" s="127" t="e">
        <f>_xll.DBGET(#REF!,#REF!,#REF!,#REF!,#REF!,#REF!,$A13,#REF!,#REF!,#REF!,#REF!)</f>
        <v>#VALUE!</v>
      </c>
      <c r="M13" s="128">
        <f>IFERROR((_xll.DBGET(#REF!,#REF!,#REF!,#REF!,#REF!,#REF!,$A13,#REF!,#REF!,#REF!,#REF!))/L13,0)</f>
        <v>0</v>
      </c>
      <c r="N13" s="127" t="e">
        <f>_xll.DBGET(#REF!,#REF!,#REF!,#REF!,#REF!,#REF!,$A13,#REF!,#REF!,#REF!,#REF!)</f>
        <v>#VALUE!</v>
      </c>
      <c r="O13" s="128">
        <f>IFERROR((_xll.DBGET(#REF!,#REF!,#REF!,#REF!,#REF!,#REF!,$A13,#REF!,#REF!,#REF!,#REF!))/N13,0)</f>
        <v>0</v>
      </c>
      <c r="P13" s="127" t="e">
        <f>_xll.DBGET(#REF!,#REF!,#REF!,#REF!,#REF!,#REF!,$A13,#REF!,#REF!,#REF!,#REF!)</f>
        <v>#VALUE!</v>
      </c>
      <c r="Q13" s="128">
        <f>IFERROR((_xll.DBGET(#REF!,#REF!,#REF!,#REF!,#REF!,#REF!,$A13,#REF!,#REF!,#REF!,#REF!))/P13,0)</f>
        <v>0</v>
      </c>
      <c r="R13" s="127" t="e">
        <f>_xll.DBGET(#REF!,#REF!,#REF!,#REF!,#REF!,#REF!,$A13,#REF!,#REF!,#REF!,#REF!)</f>
        <v>#VALUE!</v>
      </c>
      <c r="S13" s="128" t="e">
        <f>_xll.DBGET(#REF!,#REF!,#REF!,#REF!,#REF!,#REF!,$A13,#REF!,#REF!,#REF!,#REF!)</f>
        <v>#VALUE!</v>
      </c>
    </row>
    <row r="14" spans="1:19" x14ac:dyDescent="0.3">
      <c r="A14" s="73" t="s">
        <v>22</v>
      </c>
      <c r="B14" s="127" t="e">
        <f>_xll.DBGET(#REF!,#REF!,#REF!,#REF!,#REF!,#REF!,$A14,#REF!,#REF!,#REF!,#REF!)</f>
        <v>#VALUE!</v>
      </c>
      <c r="C14" s="128" t="e">
        <f>_xll.DBGET(#REF!,#REF!,#REF!,#REF!,#REF!,#REF!,$A14,#REF!,#REF!,#REF!,#REF!)</f>
        <v>#VALUE!</v>
      </c>
      <c r="D14" s="127" t="e">
        <f>_xll.DBGET(#REF!,#REF!,#REF!,#REF!,#REF!,#REF!,$A14,#REF!,#REF!,#REF!,#REF!)</f>
        <v>#VALUE!</v>
      </c>
      <c r="E14" s="128" t="e">
        <f>_xll.DBGET(#REF!,#REF!,#REF!,#REF!,#REF!,#REF!,$A14,#REF!,#REF!,#REF!,#REF!)</f>
        <v>#VALUE!</v>
      </c>
      <c r="F14" s="127" t="e">
        <f>_xll.DBGET(#REF!,#REF!,#REF!,#REF!,#REF!,#REF!,$A14,#REF!,#REF!,#REF!,#REF!)</f>
        <v>#VALUE!</v>
      </c>
      <c r="G14" s="128" t="e">
        <f>_xll.DBGET(#REF!,#REF!,#REF!,#REF!,#REF!,#REF!,$A14,#REF!,#REF!,#REF!,#REF!)</f>
        <v>#VALUE!</v>
      </c>
      <c r="H14" s="127" t="e">
        <f>_xll.DBGET(#REF!,#REF!,#REF!,#REF!,#REF!,#REF!,$A14,#REF!,#REF!,#REF!,#REF!)</f>
        <v>#VALUE!</v>
      </c>
      <c r="I14" s="128" t="e">
        <f>_xll.DBGET(#REF!,#REF!,#REF!,#REF!,#REF!,#REF!,$A14,#REF!,#REF!,#REF!,#REF!)</f>
        <v>#VALUE!</v>
      </c>
      <c r="J14" s="127" t="e">
        <f>_xll.DBGET(#REF!,#REF!,#REF!,#REF!,#REF!,#REF!,$A14,#REF!,#REF!,#REF!,#REF!)</f>
        <v>#VALUE!</v>
      </c>
      <c r="K14" s="128" t="e">
        <f>_xll.DBGET(#REF!,#REF!,#REF!,#REF!,#REF!,#REF!,$A14,#REF!,#REF!,#REF!,#REF!)</f>
        <v>#VALUE!</v>
      </c>
      <c r="L14" s="127" t="e">
        <f>_xll.DBGET(#REF!,#REF!,#REF!,#REF!,#REF!,#REF!,$A14,#REF!,#REF!,#REF!,#REF!)</f>
        <v>#VALUE!</v>
      </c>
      <c r="M14" s="128">
        <f>IFERROR((_xll.DBGET(#REF!,#REF!,#REF!,#REF!,#REF!,#REF!,$A14,#REF!,#REF!,#REF!,#REF!))/L14,0)</f>
        <v>0</v>
      </c>
      <c r="N14" s="127" t="e">
        <f>_xll.DBGET(#REF!,#REF!,#REF!,#REF!,#REF!,#REF!,$A14,#REF!,#REF!,#REF!,#REF!)</f>
        <v>#VALUE!</v>
      </c>
      <c r="O14" s="128">
        <f>IFERROR((_xll.DBGET(#REF!,#REF!,#REF!,#REF!,#REF!,#REF!,$A14,#REF!,#REF!,#REF!,#REF!))/N14,0)</f>
        <v>0</v>
      </c>
      <c r="P14" s="127" t="e">
        <f>_xll.DBGET(#REF!,#REF!,#REF!,#REF!,#REF!,#REF!,$A14,#REF!,#REF!,#REF!,#REF!)</f>
        <v>#VALUE!</v>
      </c>
      <c r="Q14" s="128">
        <f>IFERROR((_xll.DBGET(#REF!,#REF!,#REF!,#REF!,#REF!,#REF!,$A14,#REF!,#REF!,#REF!,#REF!))/P14,0)</f>
        <v>0</v>
      </c>
      <c r="R14" s="127" t="e">
        <f>_xll.DBGET(#REF!,#REF!,#REF!,#REF!,#REF!,#REF!,$A14,#REF!,#REF!,#REF!,#REF!)</f>
        <v>#VALUE!</v>
      </c>
      <c r="S14" s="128" t="e">
        <f>_xll.DBGET(#REF!,#REF!,#REF!,#REF!,#REF!,#REF!,$A14,#REF!,#REF!,#REF!,#REF!)</f>
        <v>#VALUE!</v>
      </c>
    </row>
    <row r="15" spans="1:19" x14ac:dyDescent="0.3">
      <c r="A15" s="73" t="s">
        <v>23</v>
      </c>
      <c r="B15" s="127" t="e">
        <f>_xll.DBGET(#REF!,#REF!,#REF!,#REF!,#REF!,#REF!,$A15,#REF!,#REF!,#REF!,#REF!)</f>
        <v>#VALUE!</v>
      </c>
      <c r="C15" s="128" t="e">
        <f>_xll.DBGET(#REF!,#REF!,#REF!,#REF!,#REF!,#REF!,$A15,#REF!,#REF!,#REF!,#REF!)</f>
        <v>#VALUE!</v>
      </c>
      <c r="D15" s="127" t="e">
        <f>_xll.DBGET(#REF!,#REF!,#REF!,#REF!,#REF!,#REF!,$A15,#REF!,#REF!,#REF!,#REF!)</f>
        <v>#VALUE!</v>
      </c>
      <c r="E15" s="128" t="e">
        <f>_xll.DBGET(#REF!,#REF!,#REF!,#REF!,#REF!,#REF!,$A15,#REF!,#REF!,#REF!,#REF!)</f>
        <v>#VALUE!</v>
      </c>
      <c r="F15" s="127" t="e">
        <f>_xll.DBGET(#REF!,#REF!,#REF!,#REF!,#REF!,#REF!,$A15,#REF!,#REF!,#REF!,#REF!)</f>
        <v>#VALUE!</v>
      </c>
      <c r="G15" s="128" t="e">
        <f>_xll.DBGET(#REF!,#REF!,#REF!,#REF!,#REF!,#REF!,$A15,#REF!,#REF!,#REF!,#REF!)</f>
        <v>#VALUE!</v>
      </c>
      <c r="H15" s="127" t="e">
        <f>_xll.DBGET(#REF!,#REF!,#REF!,#REF!,#REF!,#REF!,$A15,#REF!,#REF!,#REF!,#REF!)</f>
        <v>#VALUE!</v>
      </c>
      <c r="I15" s="128" t="e">
        <f>_xll.DBGET(#REF!,#REF!,#REF!,#REF!,#REF!,#REF!,$A15,#REF!,#REF!,#REF!,#REF!)</f>
        <v>#VALUE!</v>
      </c>
      <c r="J15" s="127" t="e">
        <f>_xll.DBGET(#REF!,#REF!,#REF!,#REF!,#REF!,#REF!,$A15,#REF!,#REF!,#REF!,#REF!)</f>
        <v>#VALUE!</v>
      </c>
      <c r="K15" s="128" t="e">
        <f>_xll.DBGET(#REF!,#REF!,#REF!,#REF!,#REF!,#REF!,$A15,#REF!,#REF!,#REF!,#REF!)</f>
        <v>#VALUE!</v>
      </c>
      <c r="L15" s="127" t="e">
        <f>_xll.DBGET(#REF!,#REF!,#REF!,#REF!,#REF!,#REF!,$A15,#REF!,#REF!,#REF!,#REF!)</f>
        <v>#VALUE!</v>
      </c>
      <c r="M15" s="128">
        <f>IFERROR((_xll.DBGET(#REF!,#REF!,#REF!,#REF!,#REF!,#REF!,$A15,#REF!,#REF!,#REF!,#REF!))/L15,0)</f>
        <v>0</v>
      </c>
      <c r="N15" s="127" t="e">
        <f>_xll.DBGET(#REF!,#REF!,#REF!,#REF!,#REF!,#REF!,$A15,#REF!,#REF!,#REF!,#REF!)</f>
        <v>#VALUE!</v>
      </c>
      <c r="O15" s="128">
        <f>IFERROR((_xll.DBGET(#REF!,#REF!,#REF!,#REF!,#REF!,#REF!,$A15,#REF!,#REF!,#REF!,#REF!))/N15,0)</f>
        <v>0</v>
      </c>
      <c r="P15" s="127" t="e">
        <f>_xll.DBGET(#REF!,#REF!,#REF!,#REF!,#REF!,#REF!,$A15,#REF!,#REF!,#REF!,#REF!)</f>
        <v>#VALUE!</v>
      </c>
      <c r="Q15" s="128">
        <f>IFERROR((_xll.DBGET(#REF!,#REF!,#REF!,#REF!,#REF!,#REF!,$A15,#REF!,#REF!,#REF!,#REF!))/P15,0)</f>
        <v>0</v>
      </c>
      <c r="R15" s="127" t="e">
        <f>_xll.DBGET(#REF!,#REF!,#REF!,#REF!,#REF!,#REF!,$A15,#REF!,#REF!,#REF!,#REF!)</f>
        <v>#VALUE!</v>
      </c>
      <c r="S15" s="128" t="e">
        <f>_xll.DBGET(#REF!,#REF!,#REF!,#REF!,#REF!,#REF!,$A15,#REF!,#REF!,#REF!,#REF!)</f>
        <v>#VALUE!</v>
      </c>
    </row>
    <row r="16" spans="1:19" x14ac:dyDescent="0.3">
      <c r="A16" s="73" t="s">
        <v>24</v>
      </c>
      <c r="B16" s="127" t="e">
        <f>_xll.DBGET(#REF!,#REF!,#REF!,#REF!,#REF!,#REF!,$A16,#REF!,#REF!,#REF!,#REF!)</f>
        <v>#VALUE!</v>
      </c>
      <c r="C16" s="128" t="e">
        <f>_xll.DBGET(#REF!,#REF!,#REF!,#REF!,#REF!,#REF!,$A16,#REF!,#REF!,#REF!,#REF!)</f>
        <v>#VALUE!</v>
      </c>
      <c r="D16" s="127" t="e">
        <f>_xll.DBGET(#REF!,#REF!,#REF!,#REF!,#REF!,#REF!,$A16,#REF!,#REF!,#REF!,#REF!)</f>
        <v>#VALUE!</v>
      </c>
      <c r="E16" s="128" t="e">
        <f>_xll.DBGET(#REF!,#REF!,#REF!,#REF!,#REF!,#REF!,$A16,#REF!,#REF!,#REF!,#REF!)</f>
        <v>#VALUE!</v>
      </c>
      <c r="F16" s="127" t="e">
        <f>_xll.DBGET(#REF!,#REF!,#REF!,#REF!,#REF!,#REF!,$A16,#REF!,#REF!,#REF!,#REF!)</f>
        <v>#VALUE!</v>
      </c>
      <c r="G16" s="128" t="e">
        <f>_xll.DBGET(#REF!,#REF!,#REF!,#REF!,#REF!,#REF!,$A16,#REF!,#REF!,#REF!,#REF!)</f>
        <v>#VALUE!</v>
      </c>
      <c r="H16" s="127" t="e">
        <f>_xll.DBGET(#REF!,#REF!,#REF!,#REF!,#REF!,#REF!,$A16,#REF!,#REF!,#REF!,#REF!)</f>
        <v>#VALUE!</v>
      </c>
      <c r="I16" s="128" t="e">
        <f>_xll.DBGET(#REF!,#REF!,#REF!,#REF!,#REF!,#REF!,$A16,#REF!,#REF!,#REF!,#REF!)</f>
        <v>#VALUE!</v>
      </c>
      <c r="J16" s="127" t="e">
        <f>_xll.DBGET(#REF!,#REF!,#REF!,#REF!,#REF!,#REF!,$A16,#REF!,#REF!,#REF!,#REF!)</f>
        <v>#VALUE!</v>
      </c>
      <c r="K16" s="128" t="e">
        <f>_xll.DBGET(#REF!,#REF!,#REF!,#REF!,#REF!,#REF!,$A16,#REF!,#REF!,#REF!,#REF!)</f>
        <v>#VALUE!</v>
      </c>
      <c r="L16" s="127" t="e">
        <f>_xll.DBGET(#REF!,#REF!,#REF!,#REF!,#REF!,#REF!,$A16,#REF!,#REF!,#REF!,#REF!)</f>
        <v>#VALUE!</v>
      </c>
      <c r="M16" s="128">
        <f>IFERROR((_xll.DBGET(#REF!,#REF!,#REF!,#REF!,#REF!,#REF!,$A16,#REF!,#REF!,#REF!,#REF!))/L16,0)</f>
        <v>0</v>
      </c>
      <c r="N16" s="127" t="e">
        <f>_xll.DBGET(#REF!,#REF!,#REF!,#REF!,#REF!,#REF!,$A16,#REF!,#REF!,#REF!,#REF!)</f>
        <v>#VALUE!</v>
      </c>
      <c r="O16" s="128">
        <f>IFERROR((_xll.DBGET(#REF!,#REF!,#REF!,#REF!,#REF!,#REF!,$A16,#REF!,#REF!,#REF!,#REF!))/N16,0)</f>
        <v>0</v>
      </c>
      <c r="P16" s="127" t="e">
        <f>_xll.DBGET(#REF!,#REF!,#REF!,#REF!,#REF!,#REF!,$A16,#REF!,#REF!,#REF!,#REF!)</f>
        <v>#VALUE!</v>
      </c>
      <c r="Q16" s="128">
        <f>IFERROR((_xll.DBGET(#REF!,#REF!,#REF!,#REF!,#REF!,#REF!,$A16,#REF!,#REF!,#REF!,#REF!))/P16,0)</f>
        <v>0</v>
      </c>
      <c r="R16" s="127" t="e">
        <f>_xll.DBGET(#REF!,#REF!,#REF!,#REF!,#REF!,#REF!,$A16,#REF!,#REF!,#REF!,#REF!)</f>
        <v>#VALUE!</v>
      </c>
      <c r="S16" s="128" t="e">
        <f>_xll.DBGET(#REF!,#REF!,#REF!,#REF!,#REF!,#REF!,$A16,#REF!,#REF!,#REF!,#REF!)</f>
        <v>#VALUE!</v>
      </c>
    </row>
    <row r="17" spans="1:19" x14ac:dyDescent="0.3">
      <c r="A17" s="10" t="s">
        <v>9</v>
      </c>
      <c r="B17" s="120" t="e">
        <f>_xll.DBGET(#REF!,#REF!,#REF!,#REF!,#REF!,#REF!,$A17,#REF!,#REF!,#REF!,#REF!)</f>
        <v>#VALUE!</v>
      </c>
      <c r="C17" s="121" t="e">
        <f>_xll.DBGET(#REF!,#REF!,#REF!,#REF!,#REF!,#REF!,$A17,#REF!,#REF!,#REF!,#REF!)</f>
        <v>#VALUE!</v>
      </c>
      <c r="D17" s="120" t="e">
        <f>_xll.DBGET(#REF!,#REF!,#REF!,#REF!,#REF!,#REF!,$A17,#REF!,#REF!,#REF!,#REF!)</f>
        <v>#VALUE!</v>
      </c>
      <c r="E17" s="121" t="e">
        <f>_xll.DBGET(#REF!,#REF!,#REF!,#REF!,#REF!,#REF!,$A17,#REF!,#REF!,#REF!,#REF!)</f>
        <v>#VALUE!</v>
      </c>
      <c r="F17" s="120" t="e">
        <f>_xll.DBGET(#REF!,#REF!,#REF!,#REF!,#REF!,#REF!,$A17,#REF!,#REF!,#REF!,#REF!)</f>
        <v>#VALUE!</v>
      </c>
      <c r="G17" s="121" t="e">
        <f>_xll.DBGET(#REF!,#REF!,#REF!,#REF!,#REF!,#REF!,$A17,#REF!,#REF!,#REF!,#REF!)</f>
        <v>#VALUE!</v>
      </c>
      <c r="H17" s="120" t="e">
        <f>_xll.DBGET(#REF!,#REF!,#REF!,#REF!,#REF!,#REF!,$A17,#REF!,#REF!,#REF!,#REF!)</f>
        <v>#VALUE!</v>
      </c>
      <c r="I17" s="121" t="e">
        <f>_xll.DBGET(#REF!,#REF!,#REF!,#REF!,#REF!,#REF!,$A17,#REF!,#REF!,#REF!,#REF!)</f>
        <v>#VALUE!</v>
      </c>
      <c r="J17" s="120" t="e">
        <f>_xll.DBGET(#REF!,#REF!,#REF!,#REF!,#REF!,#REF!,$A17,#REF!,#REF!,#REF!,#REF!)</f>
        <v>#VALUE!</v>
      </c>
      <c r="K17" s="121" t="e">
        <f>_xll.DBGET(#REF!,#REF!,#REF!,#REF!,#REF!,#REF!,$A17,#REF!,#REF!,#REF!,#REF!)</f>
        <v>#VALUE!</v>
      </c>
      <c r="L17" s="120" t="e">
        <f>_xll.DBGET(#REF!,#REF!,#REF!,#REF!,#REF!,#REF!,$A17,#REF!,#REF!,#REF!,#REF!)</f>
        <v>#VALUE!</v>
      </c>
      <c r="M17" s="121">
        <f>IFERROR((_xll.DBGET(#REF!,#REF!,#REF!,#REF!,#REF!,#REF!,$A17,#REF!,#REF!,#REF!,#REF!))/L17,0)</f>
        <v>0</v>
      </c>
      <c r="N17" s="120" t="e">
        <f>_xll.DBGET(#REF!,#REF!,#REF!,#REF!,#REF!,#REF!,$A17,#REF!,#REF!,#REF!,#REF!)</f>
        <v>#VALUE!</v>
      </c>
      <c r="O17" s="121">
        <f>IFERROR((_xll.DBGET(#REF!,#REF!,#REF!,#REF!,#REF!,#REF!,$A17,#REF!,#REF!,#REF!,#REF!))/N17,0)</f>
        <v>0</v>
      </c>
      <c r="P17" s="120" t="e">
        <f>_xll.DBGET(#REF!,#REF!,#REF!,#REF!,#REF!,#REF!,$A17,#REF!,#REF!,#REF!,#REF!)</f>
        <v>#VALUE!</v>
      </c>
      <c r="Q17" s="121">
        <f>IFERROR((_xll.DBGET(#REF!,#REF!,#REF!,#REF!,#REF!,#REF!,$A17,#REF!,#REF!,#REF!,#REF!))/P17,0)</f>
        <v>0</v>
      </c>
      <c r="R17" s="120" t="e">
        <f>_xll.DBGET(#REF!,#REF!,#REF!,#REF!,#REF!,#REF!,$A17,#REF!,#REF!,#REF!,#REF!)</f>
        <v>#VALUE!</v>
      </c>
      <c r="S17" s="121" t="e">
        <f>_xll.DBGET(#REF!,#REF!,#REF!,#REF!,#REF!,#REF!,$A17,#REF!,#REF!,#REF!,#REF!)</f>
        <v>#VALUE!</v>
      </c>
    </row>
    <row r="18" spans="1:19" x14ac:dyDescent="0.3">
      <c r="A18" s="73" t="s">
        <v>42</v>
      </c>
      <c r="B18" s="127" t="e">
        <f>_xll.DBGET(#REF!,#REF!,#REF!,#REF!,#REF!,#REF!,$A18,#REF!,#REF!,#REF!,#REF!)</f>
        <v>#VALUE!</v>
      </c>
      <c r="C18" s="128" t="e">
        <f>_xll.DBGET(#REF!,#REF!,#REF!,#REF!,#REF!,#REF!,$A18,#REF!,#REF!,#REF!,#REF!)</f>
        <v>#VALUE!</v>
      </c>
      <c r="D18" s="127" t="e">
        <f>_xll.DBGET(#REF!,#REF!,#REF!,#REF!,#REF!,#REF!,$A18,#REF!,#REF!,#REF!,#REF!)</f>
        <v>#VALUE!</v>
      </c>
      <c r="E18" s="128" t="e">
        <f>_xll.DBGET(#REF!,#REF!,#REF!,#REF!,#REF!,#REF!,$A18,#REF!,#REF!,#REF!,#REF!)</f>
        <v>#VALUE!</v>
      </c>
      <c r="F18" s="127" t="e">
        <f>_xll.DBGET(#REF!,#REF!,#REF!,#REF!,#REF!,#REF!,$A18,#REF!,#REF!,#REF!,#REF!)</f>
        <v>#VALUE!</v>
      </c>
      <c r="G18" s="128" t="e">
        <f>_xll.DBGET(#REF!,#REF!,#REF!,#REF!,#REF!,#REF!,$A18,#REF!,#REF!,#REF!,#REF!)</f>
        <v>#VALUE!</v>
      </c>
      <c r="H18" s="127" t="e">
        <f>_xll.DBGET(#REF!,#REF!,#REF!,#REF!,#REF!,#REF!,$A18,#REF!,#REF!,#REF!,#REF!)</f>
        <v>#VALUE!</v>
      </c>
      <c r="I18" s="128" t="e">
        <f>_xll.DBGET(#REF!,#REF!,#REF!,#REF!,#REF!,#REF!,$A18,#REF!,#REF!,#REF!,#REF!)</f>
        <v>#VALUE!</v>
      </c>
      <c r="J18" s="127" t="e">
        <f>_xll.DBGET(#REF!,#REF!,#REF!,#REF!,#REF!,#REF!,$A18,#REF!,#REF!,#REF!,#REF!)</f>
        <v>#VALUE!</v>
      </c>
      <c r="K18" s="128" t="e">
        <f>_xll.DBGET(#REF!,#REF!,#REF!,#REF!,#REF!,#REF!,$A18,#REF!,#REF!,#REF!,#REF!)</f>
        <v>#VALUE!</v>
      </c>
      <c r="L18" s="127" t="e">
        <f>_xll.DBGET(#REF!,#REF!,#REF!,#REF!,#REF!,#REF!,$A18,#REF!,#REF!,#REF!,#REF!)</f>
        <v>#VALUE!</v>
      </c>
      <c r="M18" s="128">
        <f>IFERROR((_xll.DBGET(#REF!,#REF!,#REF!,#REF!,#REF!,#REF!,$A18,#REF!,#REF!,#REF!,#REF!))/L18,0)</f>
        <v>0</v>
      </c>
      <c r="N18" s="127" t="e">
        <f>_xll.DBGET(#REF!,#REF!,#REF!,#REF!,#REF!,#REF!,$A18,#REF!,#REF!,#REF!,#REF!)</f>
        <v>#VALUE!</v>
      </c>
      <c r="O18" s="128">
        <f>IFERROR((_xll.DBGET(#REF!,#REF!,#REF!,#REF!,#REF!,#REF!,$A18,#REF!,#REF!,#REF!,#REF!))/N18,0)</f>
        <v>0</v>
      </c>
      <c r="P18" s="127" t="e">
        <f>_xll.DBGET(#REF!,#REF!,#REF!,#REF!,#REF!,#REF!,$A18,#REF!,#REF!,#REF!,#REF!)</f>
        <v>#VALUE!</v>
      </c>
      <c r="Q18" s="128">
        <f>IFERROR((_xll.DBGET(#REF!,#REF!,#REF!,#REF!,#REF!,#REF!,$A18,#REF!,#REF!,#REF!,#REF!))/P18,0)</f>
        <v>0</v>
      </c>
      <c r="R18" s="127" t="e">
        <f>_xll.DBGET(#REF!,#REF!,#REF!,#REF!,#REF!,#REF!,$A18,#REF!,#REF!,#REF!,#REF!)</f>
        <v>#VALUE!</v>
      </c>
      <c r="S18" s="128" t="e">
        <f>_xll.DBGET(#REF!,#REF!,#REF!,#REF!,#REF!,#REF!,$A18,#REF!,#REF!,#REF!,#REF!)</f>
        <v>#VALUE!</v>
      </c>
    </row>
    <row r="19" spans="1:19" hidden="1" outlineLevel="1" x14ac:dyDescent="0.3">
      <c r="A19" s="73" t="s">
        <v>43</v>
      </c>
      <c r="B19" s="127" t="e">
        <f>_xll.DBGET(#REF!,#REF!,#REF!,#REF!,#REF!,#REF!,$A19,#REF!,#REF!,#REF!,#REF!)</f>
        <v>#VALUE!</v>
      </c>
      <c r="C19" s="128" t="e">
        <f>_xll.DBGET(#REF!,#REF!,#REF!,#REF!,#REF!,#REF!,$A19,#REF!,#REF!,#REF!,#REF!)</f>
        <v>#VALUE!</v>
      </c>
      <c r="D19" s="127" t="e">
        <f>_xll.DBGET(#REF!,#REF!,#REF!,#REF!,#REF!,#REF!,$A19,#REF!,#REF!,#REF!,#REF!)</f>
        <v>#VALUE!</v>
      </c>
      <c r="E19" s="128" t="e">
        <f>_xll.DBGET(#REF!,#REF!,#REF!,#REF!,#REF!,#REF!,$A19,#REF!,#REF!,#REF!,#REF!)</f>
        <v>#VALUE!</v>
      </c>
      <c r="F19" s="127" t="e">
        <f>_xll.DBGET(#REF!,#REF!,#REF!,#REF!,#REF!,#REF!,$A19,#REF!,#REF!,#REF!,#REF!)</f>
        <v>#VALUE!</v>
      </c>
      <c r="G19" s="128" t="e">
        <f>_xll.DBGET(#REF!,#REF!,#REF!,#REF!,#REF!,#REF!,$A19,#REF!,#REF!,#REF!,#REF!)</f>
        <v>#VALUE!</v>
      </c>
      <c r="H19" s="127" t="e">
        <f>_xll.DBGET(#REF!,#REF!,#REF!,#REF!,#REF!,#REF!,$A19,#REF!,#REF!,#REF!,#REF!)</f>
        <v>#VALUE!</v>
      </c>
      <c r="I19" s="128" t="e">
        <f>_xll.DBGET(#REF!,#REF!,#REF!,#REF!,#REF!,#REF!,$A19,#REF!,#REF!,#REF!,#REF!)</f>
        <v>#VALUE!</v>
      </c>
      <c r="J19" s="127" t="e">
        <f>_xll.DBGET(#REF!,#REF!,#REF!,#REF!,#REF!,#REF!,$A19,#REF!,#REF!,#REF!,#REF!)</f>
        <v>#VALUE!</v>
      </c>
      <c r="K19" s="128" t="e">
        <f>_xll.DBGET(#REF!,#REF!,#REF!,#REF!,#REF!,#REF!,$A19,#REF!,#REF!,#REF!,#REF!)</f>
        <v>#VALUE!</v>
      </c>
      <c r="L19" s="127" t="e">
        <f>_xll.DBGET(#REF!,#REF!,#REF!,#REF!,#REF!,#REF!,$A19,#REF!,#REF!,#REF!,#REF!)-J19</f>
        <v>#VALUE!</v>
      </c>
      <c r="M19" s="128">
        <f>IFERROR((_xll.DBGET(#REF!,#REF!,#REF!,#REF!,#REF!,#REF!,$A19,#REF!,#REF!,#REF!,#REF!)-(J19*K19))/L19,0)</f>
        <v>0</v>
      </c>
      <c r="N19" s="127" t="e">
        <f>_xll.DBGET(#REF!,#REF!,#REF!,#REF!,#REF!,#REF!,$A19,#REF!,#REF!,#REF!,#REF!)-J19-L19</f>
        <v>#VALUE!</v>
      </c>
      <c r="O19" s="128">
        <f>IFERROR((_xll.DBGET(#REF!,#REF!,#REF!,#REF!,#REF!,#REF!,$A19,#REF!,#REF!,#REF!,#REF!)-(J19*K19)-(L19*M19))/N19,0)</f>
        <v>0</v>
      </c>
      <c r="P19" s="127" t="e">
        <f>_xll.DBGET(#REF!,#REF!,#REF!,#REF!,#REF!,#REF!,$A19,#REF!,#REF!,#REF!,#REF!)-J19-L19-N19</f>
        <v>#VALUE!</v>
      </c>
      <c r="Q19" s="128">
        <f>IFERROR((_xll.DBGET(#REF!,#REF!,#REF!,#REF!,#REF!,#REF!,$A19,#REF!,#REF!,#REF!,#REF!)-(J19*K19)-(L19*M19)-(N19*O19))/P19,0)</f>
        <v>0</v>
      </c>
      <c r="R19" s="127" t="e">
        <f>_xll.DBGET(#REF!,#REF!,#REF!,#REF!,#REF!,#REF!,$A19,#REF!,#REF!,#REF!,#REF!)</f>
        <v>#VALUE!</v>
      </c>
      <c r="S19" s="128" t="e">
        <f>_xll.DBGET(#REF!,#REF!,#REF!,#REF!,#REF!,#REF!,$A19,#REF!,#REF!,#REF!,#REF!)</f>
        <v>#VALUE!</v>
      </c>
    </row>
    <row r="20" spans="1:19" hidden="1" outlineLevel="1" x14ac:dyDescent="0.3">
      <c r="A20" s="73" t="s">
        <v>44</v>
      </c>
      <c r="B20" s="127" t="e">
        <f>_xll.DBGET(#REF!,#REF!,#REF!,#REF!,#REF!,#REF!,$A20,#REF!,#REF!,#REF!,#REF!)</f>
        <v>#VALUE!</v>
      </c>
      <c r="C20" s="128" t="e">
        <f>_xll.DBGET(#REF!,#REF!,#REF!,#REF!,#REF!,#REF!,$A20,#REF!,#REF!,#REF!,#REF!)</f>
        <v>#VALUE!</v>
      </c>
      <c r="D20" s="127" t="e">
        <f>_xll.DBGET(#REF!,#REF!,#REF!,#REF!,#REF!,#REF!,$A20,#REF!,#REF!,#REF!,#REF!)</f>
        <v>#VALUE!</v>
      </c>
      <c r="E20" s="128" t="e">
        <f>_xll.DBGET(#REF!,#REF!,#REF!,#REF!,#REF!,#REF!,$A20,#REF!,#REF!,#REF!,#REF!)</f>
        <v>#VALUE!</v>
      </c>
      <c r="F20" s="127" t="e">
        <f>_xll.DBGET(#REF!,#REF!,#REF!,#REF!,#REF!,#REF!,$A20,#REF!,#REF!,#REF!,#REF!)</f>
        <v>#VALUE!</v>
      </c>
      <c r="G20" s="128" t="e">
        <f>_xll.DBGET(#REF!,#REF!,#REF!,#REF!,#REF!,#REF!,$A20,#REF!,#REF!,#REF!,#REF!)</f>
        <v>#VALUE!</v>
      </c>
      <c r="H20" s="127" t="e">
        <f>_xll.DBGET(#REF!,#REF!,#REF!,#REF!,#REF!,#REF!,$A20,#REF!,#REF!,#REF!,#REF!)</f>
        <v>#VALUE!</v>
      </c>
      <c r="I20" s="128" t="e">
        <f>_xll.DBGET(#REF!,#REF!,#REF!,#REF!,#REF!,#REF!,$A20,#REF!,#REF!,#REF!,#REF!)</f>
        <v>#VALUE!</v>
      </c>
      <c r="J20" s="127" t="e">
        <f>_xll.DBGET(#REF!,#REF!,#REF!,#REF!,#REF!,#REF!,$A20,#REF!,#REF!,#REF!,#REF!)</f>
        <v>#VALUE!</v>
      </c>
      <c r="K20" s="128" t="e">
        <f>_xll.DBGET(#REF!,#REF!,#REF!,#REF!,#REF!,#REF!,$A20,#REF!,#REF!,#REF!,#REF!)</f>
        <v>#VALUE!</v>
      </c>
      <c r="L20" s="127" t="e">
        <f>_xll.DBGET(#REF!,#REF!,#REF!,#REF!,#REF!,#REF!,$A20,#REF!,#REF!,#REF!,#REF!)-J20</f>
        <v>#VALUE!</v>
      </c>
      <c r="M20" s="128">
        <f>IFERROR((_xll.DBGET(#REF!,#REF!,#REF!,#REF!,#REF!,#REF!,$A20,#REF!,#REF!,#REF!,#REF!)-(J20*K20))/L20,0)</f>
        <v>0</v>
      </c>
      <c r="N20" s="127" t="e">
        <f>_xll.DBGET(#REF!,#REF!,#REF!,#REF!,#REF!,#REF!,$A20,#REF!,#REF!,#REF!,#REF!)-J20-L20</f>
        <v>#VALUE!</v>
      </c>
      <c r="O20" s="128">
        <f>IFERROR((_xll.DBGET(#REF!,#REF!,#REF!,#REF!,#REF!,#REF!,$A20,#REF!,#REF!,#REF!,#REF!)-(J20*K20)-(L20*M20))/N20,0)</f>
        <v>0</v>
      </c>
      <c r="P20" s="127" t="e">
        <f>_xll.DBGET(#REF!,#REF!,#REF!,#REF!,#REF!,#REF!,$A20,#REF!,#REF!,#REF!,#REF!)-J20-L20-N20</f>
        <v>#VALUE!</v>
      </c>
      <c r="Q20" s="128">
        <f>IFERROR((_xll.DBGET(#REF!,#REF!,#REF!,#REF!,#REF!,#REF!,$A20,#REF!,#REF!,#REF!,#REF!)-(J20*K20)-(L20*M20)-(N20*O20))/P20,0)</f>
        <v>0</v>
      </c>
      <c r="R20" s="127" t="e">
        <f>_xll.DBGET(#REF!,#REF!,#REF!,#REF!,#REF!,#REF!,$A20,#REF!,#REF!,#REF!,#REF!)</f>
        <v>#VALUE!</v>
      </c>
      <c r="S20" s="128" t="e">
        <f>_xll.DBGET(#REF!,#REF!,#REF!,#REF!,#REF!,#REF!,$A20,#REF!,#REF!,#REF!,#REF!)</f>
        <v>#VALUE!</v>
      </c>
    </row>
    <row r="21" spans="1:19" hidden="1" outlineLevel="1" x14ac:dyDescent="0.3">
      <c r="A21" s="73" t="s">
        <v>45</v>
      </c>
      <c r="B21" s="127" t="e">
        <f>_xll.DBGET(#REF!,#REF!,#REF!,#REF!,#REF!,#REF!,$A21,#REF!,#REF!,#REF!,#REF!)</f>
        <v>#VALUE!</v>
      </c>
      <c r="C21" s="128" t="e">
        <f>_xll.DBGET(#REF!,#REF!,#REF!,#REF!,#REF!,#REF!,$A21,#REF!,#REF!,#REF!,#REF!)</f>
        <v>#VALUE!</v>
      </c>
      <c r="D21" s="127" t="e">
        <f>_xll.DBGET(#REF!,#REF!,#REF!,#REF!,#REF!,#REF!,$A21,#REF!,#REF!,#REF!,#REF!)</f>
        <v>#VALUE!</v>
      </c>
      <c r="E21" s="128" t="e">
        <f>_xll.DBGET(#REF!,#REF!,#REF!,#REF!,#REF!,#REF!,$A21,#REF!,#REF!,#REF!,#REF!)</f>
        <v>#VALUE!</v>
      </c>
      <c r="F21" s="127" t="e">
        <f>_xll.DBGET(#REF!,#REF!,#REF!,#REF!,#REF!,#REF!,$A21,#REF!,#REF!,#REF!,#REF!)</f>
        <v>#VALUE!</v>
      </c>
      <c r="G21" s="128" t="e">
        <f>_xll.DBGET(#REF!,#REF!,#REF!,#REF!,#REF!,#REF!,$A21,#REF!,#REF!,#REF!,#REF!)</f>
        <v>#VALUE!</v>
      </c>
      <c r="H21" s="127" t="e">
        <f>_xll.DBGET(#REF!,#REF!,#REF!,#REF!,#REF!,#REF!,$A21,#REF!,#REF!,#REF!,#REF!)</f>
        <v>#VALUE!</v>
      </c>
      <c r="I21" s="128" t="e">
        <f>_xll.DBGET(#REF!,#REF!,#REF!,#REF!,#REF!,#REF!,$A21,#REF!,#REF!,#REF!,#REF!)</f>
        <v>#VALUE!</v>
      </c>
      <c r="J21" s="127" t="e">
        <f>_xll.DBGET(#REF!,#REF!,#REF!,#REF!,#REF!,#REF!,$A21,#REF!,#REF!,#REF!,#REF!)</f>
        <v>#VALUE!</v>
      </c>
      <c r="K21" s="128" t="e">
        <f>_xll.DBGET(#REF!,#REF!,#REF!,#REF!,#REF!,#REF!,$A21,#REF!,#REF!,#REF!,#REF!)</f>
        <v>#VALUE!</v>
      </c>
      <c r="L21" s="127" t="e">
        <f>_xll.DBGET(#REF!,#REF!,#REF!,#REF!,#REF!,#REF!,$A21,#REF!,#REF!,#REF!,#REF!)-J21</f>
        <v>#VALUE!</v>
      </c>
      <c r="M21" s="128">
        <f>IFERROR((_xll.DBGET(#REF!,#REF!,#REF!,#REF!,#REF!,#REF!,$A21,#REF!,#REF!,#REF!,#REF!)-(J21*K21))/L21,0)</f>
        <v>0</v>
      </c>
      <c r="N21" s="127" t="e">
        <f>_xll.DBGET(#REF!,#REF!,#REF!,#REF!,#REF!,#REF!,$A21,#REF!,#REF!,#REF!,#REF!)-J21-L21</f>
        <v>#VALUE!</v>
      </c>
      <c r="O21" s="128">
        <f>IFERROR((_xll.DBGET(#REF!,#REF!,#REF!,#REF!,#REF!,#REF!,$A21,#REF!,#REF!,#REF!,#REF!)-(J21*K21)-(L21*M21))/N21,0)</f>
        <v>0</v>
      </c>
      <c r="P21" s="127" t="e">
        <f>_xll.DBGET(#REF!,#REF!,#REF!,#REF!,#REF!,#REF!,$A21,#REF!,#REF!,#REF!,#REF!)-J21-L21-N21</f>
        <v>#VALUE!</v>
      </c>
      <c r="Q21" s="128">
        <f>IFERROR((_xll.DBGET(#REF!,#REF!,#REF!,#REF!,#REF!,#REF!,$A21,#REF!,#REF!,#REF!,#REF!)-(J21*K21)-(L21*M21)-(N21*O21))/P21,0)</f>
        <v>0</v>
      </c>
      <c r="R21" s="127" t="e">
        <f>_xll.DBGET(#REF!,#REF!,#REF!,#REF!,#REF!,#REF!,$A21,#REF!,#REF!,#REF!,#REF!)</f>
        <v>#VALUE!</v>
      </c>
      <c r="S21" s="128" t="e">
        <f>_xll.DBGET(#REF!,#REF!,#REF!,#REF!,#REF!,#REF!,$A21,#REF!,#REF!,#REF!,#REF!)</f>
        <v>#VALUE!</v>
      </c>
    </row>
    <row r="22" spans="1:19" hidden="1" outlineLevel="1" x14ac:dyDescent="0.3">
      <c r="A22" s="73" t="s">
        <v>46</v>
      </c>
      <c r="B22" s="127" t="e">
        <f>_xll.DBGET(#REF!,#REF!,#REF!,#REF!,#REF!,#REF!,$A22,#REF!,#REF!,#REF!,#REF!)</f>
        <v>#VALUE!</v>
      </c>
      <c r="C22" s="128" t="e">
        <f>_xll.DBGET(#REF!,#REF!,#REF!,#REF!,#REF!,#REF!,$A22,#REF!,#REF!,#REF!,#REF!)</f>
        <v>#VALUE!</v>
      </c>
      <c r="D22" s="127" t="e">
        <f>_xll.DBGET(#REF!,#REF!,#REF!,#REF!,#REF!,#REF!,$A22,#REF!,#REF!,#REF!,#REF!)</f>
        <v>#VALUE!</v>
      </c>
      <c r="E22" s="128" t="e">
        <f>_xll.DBGET(#REF!,#REF!,#REF!,#REF!,#REF!,#REF!,$A22,#REF!,#REF!,#REF!,#REF!)</f>
        <v>#VALUE!</v>
      </c>
      <c r="F22" s="127" t="e">
        <f>_xll.DBGET(#REF!,#REF!,#REF!,#REF!,#REF!,#REF!,$A22,#REF!,#REF!,#REF!,#REF!)</f>
        <v>#VALUE!</v>
      </c>
      <c r="G22" s="128" t="e">
        <f>_xll.DBGET(#REF!,#REF!,#REF!,#REF!,#REF!,#REF!,$A22,#REF!,#REF!,#REF!,#REF!)</f>
        <v>#VALUE!</v>
      </c>
      <c r="H22" s="127" t="e">
        <f>_xll.DBGET(#REF!,#REF!,#REF!,#REF!,#REF!,#REF!,$A22,#REF!,#REF!,#REF!,#REF!)</f>
        <v>#VALUE!</v>
      </c>
      <c r="I22" s="128" t="e">
        <f>_xll.DBGET(#REF!,#REF!,#REF!,#REF!,#REF!,#REF!,$A22,#REF!,#REF!,#REF!,#REF!)</f>
        <v>#VALUE!</v>
      </c>
      <c r="J22" s="127" t="e">
        <f>_xll.DBGET(#REF!,#REF!,#REF!,#REF!,#REF!,#REF!,$A22,#REF!,#REF!,#REF!,#REF!)</f>
        <v>#VALUE!</v>
      </c>
      <c r="K22" s="128" t="e">
        <f>_xll.DBGET(#REF!,#REF!,#REF!,#REF!,#REF!,#REF!,$A22,#REF!,#REF!,#REF!,#REF!)</f>
        <v>#VALUE!</v>
      </c>
      <c r="L22" s="127" t="e">
        <f>_xll.DBGET(#REF!,#REF!,#REF!,#REF!,#REF!,#REF!,$A22,#REF!,#REF!,#REF!,#REF!)-J22</f>
        <v>#VALUE!</v>
      </c>
      <c r="M22" s="128">
        <f>IFERROR((_xll.DBGET(#REF!,#REF!,#REF!,#REF!,#REF!,#REF!,$A22,#REF!,#REF!,#REF!,#REF!)-(J22*K22))/L22,0)</f>
        <v>0</v>
      </c>
      <c r="N22" s="127" t="e">
        <f>_xll.DBGET(#REF!,#REF!,#REF!,#REF!,#REF!,#REF!,$A22,#REF!,#REF!,#REF!,#REF!)-J22-L22</f>
        <v>#VALUE!</v>
      </c>
      <c r="O22" s="128">
        <f>IFERROR((_xll.DBGET(#REF!,#REF!,#REF!,#REF!,#REF!,#REF!,$A22,#REF!,#REF!,#REF!,#REF!)-(J22*K22)-(L22*M22))/N22,0)</f>
        <v>0</v>
      </c>
      <c r="P22" s="127" t="e">
        <f>_xll.DBGET(#REF!,#REF!,#REF!,#REF!,#REF!,#REF!,$A22,#REF!,#REF!,#REF!,#REF!)-J22-L22-N22</f>
        <v>#VALUE!</v>
      </c>
      <c r="Q22" s="128">
        <f>IFERROR((_xll.DBGET(#REF!,#REF!,#REF!,#REF!,#REF!,#REF!,$A22,#REF!,#REF!,#REF!,#REF!)-(J22*K22)-(L22*M22)-(N22*O22))/P22,0)</f>
        <v>0</v>
      </c>
      <c r="R22" s="127" t="e">
        <f>_xll.DBGET(#REF!,#REF!,#REF!,#REF!,#REF!,#REF!,$A22,#REF!,#REF!,#REF!,#REF!)</f>
        <v>#VALUE!</v>
      </c>
      <c r="S22" s="128" t="e">
        <f>_xll.DBGET(#REF!,#REF!,#REF!,#REF!,#REF!,#REF!,$A22,#REF!,#REF!,#REF!,#REF!)</f>
        <v>#VALUE!</v>
      </c>
    </row>
    <row r="23" spans="1:19" hidden="1" outlineLevel="1" x14ac:dyDescent="0.3">
      <c r="A23" s="73" t="s">
        <v>47</v>
      </c>
      <c r="B23" s="127" t="e">
        <f>_xll.DBGET(#REF!,#REF!,#REF!,#REF!,#REF!,#REF!,$A23,#REF!,#REF!,#REF!,#REF!)</f>
        <v>#VALUE!</v>
      </c>
      <c r="C23" s="128" t="e">
        <f>_xll.DBGET(#REF!,#REF!,#REF!,#REF!,#REF!,#REF!,$A23,#REF!,#REF!,#REF!,#REF!)</f>
        <v>#VALUE!</v>
      </c>
      <c r="D23" s="127" t="e">
        <f>_xll.DBGET(#REF!,#REF!,#REF!,#REF!,#REF!,#REF!,$A23,#REF!,#REF!,#REF!,#REF!)</f>
        <v>#VALUE!</v>
      </c>
      <c r="E23" s="128" t="e">
        <f>_xll.DBGET(#REF!,#REF!,#REF!,#REF!,#REF!,#REF!,$A23,#REF!,#REF!,#REF!,#REF!)</f>
        <v>#VALUE!</v>
      </c>
      <c r="F23" s="127" t="e">
        <f>_xll.DBGET(#REF!,#REF!,#REF!,#REF!,#REF!,#REF!,$A23,#REF!,#REF!,#REF!,#REF!)</f>
        <v>#VALUE!</v>
      </c>
      <c r="G23" s="128" t="e">
        <f>_xll.DBGET(#REF!,#REF!,#REF!,#REF!,#REF!,#REF!,$A23,#REF!,#REF!,#REF!,#REF!)</f>
        <v>#VALUE!</v>
      </c>
      <c r="H23" s="127" t="e">
        <f>_xll.DBGET(#REF!,#REF!,#REF!,#REF!,#REF!,#REF!,$A23,#REF!,#REF!,#REF!,#REF!)</f>
        <v>#VALUE!</v>
      </c>
      <c r="I23" s="128" t="e">
        <f>_xll.DBGET(#REF!,#REF!,#REF!,#REF!,#REF!,#REF!,$A23,#REF!,#REF!,#REF!,#REF!)</f>
        <v>#VALUE!</v>
      </c>
      <c r="J23" s="127" t="e">
        <f>_xll.DBGET(#REF!,#REF!,#REF!,#REF!,#REF!,#REF!,$A23,#REF!,#REF!,#REF!,#REF!)</f>
        <v>#VALUE!</v>
      </c>
      <c r="K23" s="128" t="e">
        <f>_xll.DBGET(#REF!,#REF!,#REF!,#REF!,#REF!,#REF!,$A23,#REF!,#REF!,#REF!,#REF!)</f>
        <v>#VALUE!</v>
      </c>
      <c r="L23" s="127" t="e">
        <f>_xll.DBGET(#REF!,#REF!,#REF!,#REF!,#REF!,#REF!,$A23,#REF!,#REF!,#REF!,#REF!)-J23</f>
        <v>#VALUE!</v>
      </c>
      <c r="M23" s="128">
        <f>IFERROR((_xll.DBGET(#REF!,#REF!,#REF!,#REF!,#REF!,#REF!,$A23,#REF!,#REF!,#REF!,#REF!)-(J23*K23))/L23,0)</f>
        <v>0</v>
      </c>
      <c r="N23" s="127" t="e">
        <f>_xll.DBGET(#REF!,#REF!,#REF!,#REF!,#REF!,#REF!,$A23,#REF!,#REF!,#REF!,#REF!)-J23-L23</f>
        <v>#VALUE!</v>
      </c>
      <c r="O23" s="128">
        <f>IFERROR((_xll.DBGET(#REF!,#REF!,#REF!,#REF!,#REF!,#REF!,$A23,#REF!,#REF!,#REF!,#REF!)-(J23*K23)-(L23*M23))/N23,0)</f>
        <v>0</v>
      </c>
      <c r="P23" s="127" t="e">
        <f>_xll.DBGET(#REF!,#REF!,#REF!,#REF!,#REF!,#REF!,$A23,#REF!,#REF!,#REF!,#REF!)-J23-L23-N23</f>
        <v>#VALUE!</v>
      </c>
      <c r="Q23" s="128">
        <f>IFERROR((_xll.DBGET(#REF!,#REF!,#REF!,#REF!,#REF!,#REF!,$A23,#REF!,#REF!,#REF!,#REF!)-(J23*K23)-(L23*M23)-(N23*O23))/P23,0)</f>
        <v>0</v>
      </c>
      <c r="R23" s="127" t="e">
        <f>_xll.DBGET(#REF!,#REF!,#REF!,#REF!,#REF!,#REF!,$A23,#REF!,#REF!,#REF!,#REF!)</f>
        <v>#VALUE!</v>
      </c>
      <c r="S23" s="128" t="e">
        <f>_xll.DBGET(#REF!,#REF!,#REF!,#REF!,#REF!,#REF!,$A23,#REF!,#REF!,#REF!,#REF!)</f>
        <v>#VALUE!</v>
      </c>
    </row>
    <row r="24" spans="1:19" hidden="1" outlineLevel="1" x14ac:dyDescent="0.3">
      <c r="A24" s="73" t="s">
        <v>48</v>
      </c>
      <c r="B24" s="127" t="e">
        <f>_xll.DBGET(#REF!,#REF!,#REF!,#REF!,#REF!,#REF!,$A24,#REF!,#REF!,#REF!,#REF!)</f>
        <v>#VALUE!</v>
      </c>
      <c r="C24" s="128" t="e">
        <f>_xll.DBGET(#REF!,#REF!,#REF!,#REF!,#REF!,#REF!,$A24,#REF!,#REF!,#REF!,#REF!)</f>
        <v>#VALUE!</v>
      </c>
      <c r="D24" s="127" t="e">
        <f>_xll.DBGET(#REF!,#REF!,#REF!,#REF!,#REF!,#REF!,$A24,#REF!,#REF!,#REF!,#REF!)</f>
        <v>#VALUE!</v>
      </c>
      <c r="E24" s="128" t="e">
        <f>_xll.DBGET(#REF!,#REF!,#REF!,#REF!,#REF!,#REF!,$A24,#REF!,#REF!,#REF!,#REF!)</f>
        <v>#VALUE!</v>
      </c>
      <c r="F24" s="127" t="e">
        <f>_xll.DBGET(#REF!,#REF!,#REF!,#REF!,#REF!,#REF!,$A24,#REF!,#REF!,#REF!,#REF!)</f>
        <v>#VALUE!</v>
      </c>
      <c r="G24" s="128" t="e">
        <f>_xll.DBGET(#REF!,#REF!,#REF!,#REF!,#REF!,#REF!,$A24,#REF!,#REF!,#REF!,#REF!)</f>
        <v>#VALUE!</v>
      </c>
      <c r="H24" s="127" t="e">
        <f>_xll.DBGET(#REF!,#REF!,#REF!,#REF!,#REF!,#REF!,$A24,#REF!,#REF!,#REF!,#REF!)</f>
        <v>#VALUE!</v>
      </c>
      <c r="I24" s="128" t="e">
        <f>_xll.DBGET(#REF!,#REF!,#REF!,#REF!,#REF!,#REF!,$A24,#REF!,#REF!,#REF!,#REF!)</f>
        <v>#VALUE!</v>
      </c>
      <c r="J24" s="127" t="e">
        <f>_xll.DBGET(#REF!,#REF!,#REF!,#REF!,#REF!,#REF!,$A24,#REF!,#REF!,#REF!,#REF!)</f>
        <v>#VALUE!</v>
      </c>
      <c r="K24" s="128" t="e">
        <f>_xll.DBGET(#REF!,#REF!,#REF!,#REF!,#REF!,#REF!,$A24,#REF!,#REF!,#REF!,#REF!)</f>
        <v>#VALUE!</v>
      </c>
      <c r="L24" s="127" t="e">
        <f>_xll.DBGET(#REF!,#REF!,#REF!,#REF!,#REF!,#REF!,$A24,#REF!,#REF!,#REF!,#REF!)-J24</f>
        <v>#VALUE!</v>
      </c>
      <c r="M24" s="128">
        <f>IFERROR((_xll.DBGET(#REF!,#REF!,#REF!,#REF!,#REF!,#REF!,$A24,#REF!,#REF!,#REF!,#REF!)-(J24*K24))/L24,0)</f>
        <v>0</v>
      </c>
      <c r="N24" s="127" t="e">
        <f>_xll.DBGET(#REF!,#REF!,#REF!,#REF!,#REF!,#REF!,$A24,#REF!,#REF!,#REF!,#REF!)-J24-L24</f>
        <v>#VALUE!</v>
      </c>
      <c r="O24" s="128">
        <f>IFERROR((_xll.DBGET(#REF!,#REF!,#REF!,#REF!,#REF!,#REF!,$A24,#REF!,#REF!,#REF!,#REF!)-(J24*K24)-(L24*M24))/N24,0)</f>
        <v>0</v>
      </c>
      <c r="P24" s="127" t="e">
        <f>_xll.DBGET(#REF!,#REF!,#REF!,#REF!,#REF!,#REF!,$A24,#REF!,#REF!,#REF!,#REF!)-J24-L24-N24</f>
        <v>#VALUE!</v>
      </c>
      <c r="Q24" s="128">
        <f>IFERROR((_xll.DBGET(#REF!,#REF!,#REF!,#REF!,#REF!,#REF!,$A24,#REF!,#REF!,#REF!,#REF!)-(J24*K24)-(L24*M24)-(N24*O24))/P24,0)</f>
        <v>0</v>
      </c>
      <c r="R24" s="127" t="e">
        <f>_xll.DBGET(#REF!,#REF!,#REF!,#REF!,#REF!,#REF!,$A24,#REF!,#REF!,#REF!,#REF!)</f>
        <v>#VALUE!</v>
      </c>
      <c r="S24" s="128" t="e">
        <f>_xll.DBGET(#REF!,#REF!,#REF!,#REF!,#REF!,#REF!,$A24,#REF!,#REF!,#REF!,#REF!)</f>
        <v>#VALUE!</v>
      </c>
    </row>
    <row r="25" spans="1:19" hidden="1" outlineLevel="1" x14ac:dyDescent="0.3">
      <c r="A25" s="73" t="s">
        <v>49</v>
      </c>
      <c r="B25" s="127" t="e">
        <f>_xll.DBGET(#REF!,#REF!,#REF!,#REF!,#REF!,#REF!,$A25,#REF!,#REF!,#REF!,#REF!)</f>
        <v>#VALUE!</v>
      </c>
      <c r="C25" s="128" t="e">
        <f>_xll.DBGET(#REF!,#REF!,#REF!,#REF!,#REF!,#REF!,$A25,#REF!,#REF!,#REF!,#REF!)</f>
        <v>#VALUE!</v>
      </c>
      <c r="D25" s="127" t="e">
        <f>_xll.DBGET(#REF!,#REF!,#REF!,#REF!,#REF!,#REF!,$A25,#REF!,#REF!,#REF!,#REF!)</f>
        <v>#VALUE!</v>
      </c>
      <c r="E25" s="128" t="e">
        <f>_xll.DBGET(#REF!,#REF!,#REF!,#REF!,#REF!,#REF!,$A25,#REF!,#REF!,#REF!,#REF!)</f>
        <v>#VALUE!</v>
      </c>
      <c r="F25" s="127" t="e">
        <f>_xll.DBGET(#REF!,#REF!,#REF!,#REF!,#REF!,#REF!,$A25,#REF!,#REF!,#REF!,#REF!)</f>
        <v>#VALUE!</v>
      </c>
      <c r="G25" s="128" t="e">
        <f>_xll.DBGET(#REF!,#REF!,#REF!,#REF!,#REF!,#REF!,$A25,#REF!,#REF!,#REF!,#REF!)</f>
        <v>#VALUE!</v>
      </c>
      <c r="H25" s="127" t="e">
        <f>_xll.DBGET(#REF!,#REF!,#REF!,#REF!,#REF!,#REF!,$A25,#REF!,#REF!,#REF!,#REF!)</f>
        <v>#VALUE!</v>
      </c>
      <c r="I25" s="128" t="e">
        <f>_xll.DBGET(#REF!,#REF!,#REF!,#REF!,#REF!,#REF!,$A25,#REF!,#REF!,#REF!,#REF!)</f>
        <v>#VALUE!</v>
      </c>
      <c r="J25" s="127" t="e">
        <f>_xll.DBGET(#REF!,#REF!,#REF!,#REF!,#REF!,#REF!,$A25,#REF!,#REF!,#REF!,#REF!)</f>
        <v>#VALUE!</v>
      </c>
      <c r="K25" s="128" t="e">
        <f>_xll.DBGET(#REF!,#REF!,#REF!,#REF!,#REF!,#REF!,$A25,#REF!,#REF!,#REF!,#REF!)</f>
        <v>#VALUE!</v>
      </c>
      <c r="L25" s="127" t="e">
        <f>_xll.DBGET(#REF!,#REF!,#REF!,#REF!,#REF!,#REF!,$A25,#REF!,#REF!,#REF!,#REF!)-J25</f>
        <v>#VALUE!</v>
      </c>
      <c r="M25" s="128">
        <f>IFERROR((_xll.DBGET(#REF!,#REF!,#REF!,#REF!,#REF!,#REF!,$A25,#REF!,#REF!,#REF!,#REF!)-(J25*K25))/L25,0)</f>
        <v>0</v>
      </c>
      <c r="N25" s="127" t="e">
        <f>_xll.DBGET(#REF!,#REF!,#REF!,#REF!,#REF!,#REF!,$A25,#REF!,#REF!,#REF!,#REF!)-J25-L25</f>
        <v>#VALUE!</v>
      </c>
      <c r="O25" s="128">
        <f>IFERROR((_xll.DBGET(#REF!,#REF!,#REF!,#REF!,#REF!,#REF!,$A25,#REF!,#REF!,#REF!,#REF!)-(J25*K25)-(L25*M25))/N25,0)</f>
        <v>0</v>
      </c>
      <c r="P25" s="127" t="e">
        <f>_xll.DBGET(#REF!,#REF!,#REF!,#REF!,#REF!,#REF!,$A25,#REF!,#REF!,#REF!,#REF!)-J25-L25-N25</f>
        <v>#VALUE!</v>
      </c>
      <c r="Q25" s="128">
        <f>IFERROR((_xll.DBGET(#REF!,#REF!,#REF!,#REF!,#REF!,#REF!,$A25,#REF!,#REF!,#REF!,#REF!)-(J25*K25)-(L25*M25)-(N25*O25))/P25,0)</f>
        <v>0</v>
      </c>
      <c r="R25" s="127" t="e">
        <f>_xll.DBGET(#REF!,#REF!,#REF!,#REF!,#REF!,#REF!,$A25,#REF!,#REF!,#REF!,#REF!)</f>
        <v>#VALUE!</v>
      </c>
      <c r="S25" s="128" t="e">
        <f>_xll.DBGET(#REF!,#REF!,#REF!,#REF!,#REF!,#REF!,$A25,#REF!,#REF!,#REF!,#REF!)</f>
        <v>#VALUE!</v>
      </c>
    </row>
    <row r="26" spans="1:19" hidden="1" outlineLevel="1" x14ac:dyDescent="0.3">
      <c r="A26" s="73" t="s">
        <v>50</v>
      </c>
      <c r="B26" s="127" t="e">
        <f>_xll.DBGET(#REF!,#REF!,#REF!,#REF!,#REF!,#REF!,$A26,#REF!,#REF!,#REF!,#REF!)</f>
        <v>#VALUE!</v>
      </c>
      <c r="C26" s="128" t="e">
        <f>_xll.DBGET(#REF!,#REF!,#REF!,#REF!,#REF!,#REF!,$A26,#REF!,#REF!,#REF!,#REF!)</f>
        <v>#VALUE!</v>
      </c>
      <c r="D26" s="127" t="e">
        <f>_xll.DBGET(#REF!,#REF!,#REF!,#REF!,#REF!,#REF!,$A26,#REF!,#REF!,#REF!,#REF!)</f>
        <v>#VALUE!</v>
      </c>
      <c r="E26" s="128" t="e">
        <f>_xll.DBGET(#REF!,#REF!,#REF!,#REF!,#REF!,#REF!,$A26,#REF!,#REF!,#REF!,#REF!)</f>
        <v>#VALUE!</v>
      </c>
      <c r="F26" s="127" t="e">
        <f>_xll.DBGET(#REF!,#REF!,#REF!,#REF!,#REF!,#REF!,$A26,#REF!,#REF!,#REF!,#REF!)</f>
        <v>#VALUE!</v>
      </c>
      <c r="G26" s="128" t="e">
        <f>_xll.DBGET(#REF!,#REF!,#REF!,#REF!,#REF!,#REF!,$A26,#REF!,#REF!,#REF!,#REF!)</f>
        <v>#VALUE!</v>
      </c>
      <c r="H26" s="127" t="e">
        <f>_xll.DBGET(#REF!,#REF!,#REF!,#REF!,#REF!,#REF!,$A26,#REF!,#REF!,#REF!,#REF!)</f>
        <v>#VALUE!</v>
      </c>
      <c r="I26" s="128" t="e">
        <f>_xll.DBGET(#REF!,#REF!,#REF!,#REF!,#REF!,#REF!,$A26,#REF!,#REF!,#REF!,#REF!)</f>
        <v>#VALUE!</v>
      </c>
      <c r="J26" s="127" t="e">
        <f>_xll.DBGET(#REF!,#REF!,#REF!,#REF!,#REF!,#REF!,$A26,#REF!,#REF!,#REF!,#REF!)</f>
        <v>#VALUE!</v>
      </c>
      <c r="K26" s="128" t="e">
        <f>_xll.DBGET(#REF!,#REF!,#REF!,#REF!,#REF!,#REF!,$A26,#REF!,#REF!,#REF!,#REF!)</f>
        <v>#VALUE!</v>
      </c>
      <c r="L26" s="127" t="e">
        <f>_xll.DBGET(#REF!,#REF!,#REF!,#REF!,#REF!,#REF!,$A26,#REF!,#REF!,#REF!,#REF!)-J26</f>
        <v>#VALUE!</v>
      </c>
      <c r="M26" s="128">
        <f>IFERROR((_xll.DBGET(#REF!,#REF!,#REF!,#REF!,#REF!,#REF!,$A26,#REF!,#REF!,#REF!,#REF!)-(J26*K26))/L26,0)</f>
        <v>0</v>
      </c>
      <c r="N26" s="127" t="e">
        <f>_xll.DBGET(#REF!,#REF!,#REF!,#REF!,#REF!,#REF!,$A26,#REF!,#REF!,#REF!,#REF!)-J26-L26</f>
        <v>#VALUE!</v>
      </c>
      <c r="O26" s="128">
        <f>IFERROR((_xll.DBGET(#REF!,#REF!,#REF!,#REF!,#REF!,#REF!,$A26,#REF!,#REF!,#REF!,#REF!)-(J26*K26)-(L26*M26))/N26,0)</f>
        <v>0</v>
      </c>
      <c r="P26" s="127" t="e">
        <f>_xll.DBGET(#REF!,#REF!,#REF!,#REF!,#REF!,#REF!,$A26,#REF!,#REF!,#REF!,#REF!)-J26-L26-N26</f>
        <v>#VALUE!</v>
      </c>
      <c r="Q26" s="128">
        <f>IFERROR((_xll.DBGET(#REF!,#REF!,#REF!,#REF!,#REF!,#REF!,$A26,#REF!,#REF!,#REF!,#REF!)-(J26*K26)-(L26*M26)-(N26*O26))/P26,0)</f>
        <v>0</v>
      </c>
      <c r="R26" s="127" t="e">
        <f>_xll.DBGET(#REF!,#REF!,#REF!,#REF!,#REF!,#REF!,$A26,#REF!,#REF!,#REF!,#REF!)</f>
        <v>#VALUE!</v>
      </c>
      <c r="S26" s="128" t="e">
        <f>_xll.DBGET(#REF!,#REF!,#REF!,#REF!,#REF!,#REF!,$A26,#REF!,#REF!,#REF!,#REF!)</f>
        <v>#VALUE!</v>
      </c>
    </row>
    <row r="27" spans="1:19" hidden="1" outlineLevel="1" x14ac:dyDescent="0.3">
      <c r="A27" s="73" t="s">
        <v>51</v>
      </c>
      <c r="B27" s="127" t="e">
        <f>_xll.DBGET(#REF!,#REF!,#REF!,#REF!,#REF!,#REF!,$A27,#REF!,#REF!,#REF!,#REF!)</f>
        <v>#VALUE!</v>
      </c>
      <c r="C27" s="128" t="e">
        <f>_xll.DBGET(#REF!,#REF!,#REF!,#REF!,#REF!,#REF!,$A27,#REF!,#REF!,#REF!,#REF!)</f>
        <v>#VALUE!</v>
      </c>
      <c r="D27" s="127" t="e">
        <f>_xll.DBGET(#REF!,#REF!,#REF!,#REF!,#REF!,#REF!,$A27,#REF!,#REF!,#REF!,#REF!)</f>
        <v>#VALUE!</v>
      </c>
      <c r="E27" s="128" t="e">
        <f>_xll.DBGET(#REF!,#REF!,#REF!,#REF!,#REF!,#REF!,$A27,#REF!,#REF!,#REF!,#REF!)</f>
        <v>#VALUE!</v>
      </c>
      <c r="F27" s="127" t="e">
        <f>_xll.DBGET(#REF!,#REF!,#REF!,#REF!,#REF!,#REF!,$A27,#REF!,#REF!,#REF!,#REF!)</f>
        <v>#VALUE!</v>
      </c>
      <c r="G27" s="128" t="e">
        <f>_xll.DBGET(#REF!,#REF!,#REF!,#REF!,#REF!,#REF!,$A27,#REF!,#REF!,#REF!,#REF!)</f>
        <v>#VALUE!</v>
      </c>
      <c r="H27" s="127" t="e">
        <f>_xll.DBGET(#REF!,#REF!,#REF!,#REF!,#REF!,#REF!,$A27,#REF!,#REF!,#REF!,#REF!)</f>
        <v>#VALUE!</v>
      </c>
      <c r="I27" s="128" t="e">
        <f>_xll.DBGET(#REF!,#REF!,#REF!,#REF!,#REF!,#REF!,$A27,#REF!,#REF!,#REF!,#REF!)</f>
        <v>#VALUE!</v>
      </c>
      <c r="J27" s="127" t="e">
        <f>_xll.DBGET(#REF!,#REF!,#REF!,#REF!,#REF!,#REF!,$A27,#REF!,#REF!,#REF!,#REF!)</f>
        <v>#VALUE!</v>
      </c>
      <c r="K27" s="128" t="e">
        <f>_xll.DBGET(#REF!,#REF!,#REF!,#REF!,#REF!,#REF!,$A27,#REF!,#REF!,#REF!,#REF!)</f>
        <v>#VALUE!</v>
      </c>
      <c r="L27" s="127" t="e">
        <f>_xll.DBGET(#REF!,#REF!,#REF!,#REF!,#REF!,#REF!,$A27,#REF!,#REF!,#REF!,#REF!)-J27</f>
        <v>#VALUE!</v>
      </c>
      <c r="M27" s="128">
        <f>IFERROR((_xll.DBGET(#REF!,#REF!,#REF!,#REF!,#REF!,#REF!,$A27,#REF!,#REF!,#REF!,#REF!)-(J27*K27))/L27,0)</f>
        <v>0</v>
      </c>
      <c r="N27" s="127" t="e">
        <f>_xll.DBGET(#REF!,#REF!,#REF!,#REF!,#REF!,#REF!,$A27,#REF!,#REF!,#REF!,#REF!)-J27-L27</f>
        <v>#VALUE!</v>
      </c>
      <c r="O27" s="128">
        <f>IFERROR((_xll.DBGET(#REF!,#REF!,#REF!,#REF!,#REF!,#REF!,$A27,#REF!,#REF!,#REF!,#REF!)-(J27*K27)-(L27*M27))/N27,0)</f>
        <v>0</v>
      </c>
      <c r="P27" s="127" t="e">
        <f>_xll.DBGET(#REF!,#REF!,#REF!,#REF!,#REF!,#REF!,$A27,#REF!,#REF!,#REF!,#REF!)-J27-L27-N27</f>
        <v>#VALUE!</v>
      </c>
      <c r="Q27" s="128">
        <f>IFERROR((_xll.DBGET(#REF!,#REF!,#REF!,#REF!,#REF!,#REF!,$A27,#REF!,#REF!,#REF!,#REF!)-(J27*K27)-(L27*M27)-(N27*O27))/P27,0)</f>
        <v>0</v>
      </c>
      <c r="R27" s="127" t="e">
        <f>_xll.DBGET(#REF!,#REF!,#REF!,#REF!,#REF!,#REF!,$A27,#REF!,#REF!,#REF!,#REF!)</f>
        <v>#VALUE!</v>
      </c>
      <c r="S27" s="128" t="e">
        <f>_xll.DBGET(#REF!,#REF!,#REF!,#REF!,#REF!,#REF!,$A27,#REF!,#REF!,#REF!,#REF!)</f>
        <v>#VALUE!</v>
      </c>
    </row>
    <row r="28" spans="1:19" hidden="1" outlineLevel="1" x14ac:dyDescent="0.3">
      <c r="A28" s="73" t="s">
        <v>52</v>
      </c>
      <c r="B28" s="127" t="e">
        <f>_xll.DBGET(#REF!,#REF!,#REF!,#REF!,#REF!,#REF!,$A28,#REF!,#REF!,#REF!,#REF!)</f>
        <v>#VALUE!</v>
      </c>
      <c r="C28" s="128" t="e">
        <f>_xll.DBGET(#REF!,#REF!,#REF!,#REF!,#REF!,#REF!,$A28,#REF!,#REF!,#REF!,#REF!)</f>
        <v>#VALUE!</v>
      </c>
      <c r="D28" s="127" t="e">
        <f>_xll.DBGET(#REF!,#REF!,#REF!,#REF!,#REF!,#REF!,$A28,#REF!,#REF!,#REF!,#REF!)</f>
        <v>#VALUE!</v>
      </c>
      <c r="E28" s="128" t="e">
        <f>_xll.DBGET(#REF!,#REF!,#REF!,#REF!,#REF!,#REF!,$A28,#REF!,#REF!,#REF!,#REF!)</f>
        <v>#VALUE!</v>
      </c>
      <c r="F28" s="127" t="e">
        <f>_xll.DBGET(#REF!,#REF!,#REF!,#REF!,#REF!,#REF!,$A28,#REF!,#REF!,#REF!,#REF!)</f>
        <v>#VALUE!</v>
      </c>
      <c r="G28" s="128" t="e">
        <f>_xll.DBGET(#REF!,#REF!,#REF!,#REF!,#REF!,#REF!,$A28,#REF!,#REF!,#REF!,#REF!)</f>
        <v>#VALUE!</v>
      </c>
      <c r="H28" s="127" t="e">
        <f>_xll.DBGET(#REF!,#REF!,#REF!,#REF!,#REF!,#REF!,$A28,#REF!,#REF!,#REF!,#REF!)</f>
        <v>#VALUE!</v>
      </c>
      <c r="I28" s="128" t="e">
        <f>_xll.DBGET(#REF!,#REF!,#REF!,#REF!,#REF!,#REF!,$A28,#REF!,#REF!,#REF!,#REF!)</f>
        <v>#VALUE!</v>
      </c>
      <c r="J28" s="127" t="e">
        <f>_xll.DBGET(#REF!,#REF!,#REF!,#REF!,#REF!,#REF!,$A28,#REF!,#REF!,#REF!,#REF!)</f>
        <v>#VALUE!</v>
      </c>
      <c r="K28" s="128" t="e">
        <f>_xll.DBGET(#REF!,#REF!,#REF!,#REF!,#REF!,#REF!,$A28,#REF!,#REF!,#REF!,#REF!)</f>
        <v>#VALUE!</v>
      </c>
      <c r="L28" s="127" t="e">
        <f>_xll.DBGET(#REF!,#REF!,#REF!,#REF!,#REF!,#REF!,$A28,#REF!,#REF!,#REF!,#REF!)-J28</f>
        <v>#VALUE!</v>
      </c>
      <c r="M28" s="128">
        <f>IFERROR((_xll.DBGET(#REF!,#REF!,#REF!,#REF!,#REF!,#REF!,$A28,#REF!,#REF!,#REF!,#REF!)-(J28*K28))/L28,0)</f>
        <v>0</v>
      </c>
      <c r="N28" s="127" t="e">
        <f>_xll.DBGET(#REF!,#REF!,#REF!,#REF!,#REF!,#REF!,$A28,#REF!,#REF!,#REF!,#REF!)-J28-L28</f>
        <v>#VALUE!</v>
      </c>
      <c r="O28" s="128">
        <f>IFERROR((_xll.DBGET(#REF!,#REF!,#REF!,#REF!,#REF!,#REF!,$A28,#REF!,#REF!,#REF!,#REF!)-(J28*K28)-(L28*M28))/N28,0)</f>
        <v>0</v>
      </c>
      <c r="P28" s="127" t="e">
        <f>_xll.DBGET(#REF!,#REF!,#REF!,#REF!,#REF!,#REF!,$A28,#REF!,#REF!,#REF!,#REF!)-J28-L28-N28</f>
        <v>#VALUE!</v>
      </c>
      <c r="Q28" s="128">
        <f>IFERROR((_xll.DBGET(#REF!,#REF!,#REF!,#REF!,#REF!,#REF!,$A28,#REF!,#REF!,#REF!,#REF!)-(J28*K28)-(L28*M28)-(N28*O28))/P28,0)</f>
        <v>0</v>
      </c>
      <c r="R28" s="127" t="e">
        <f>_xll.DBGET(#REF!,#REF!,#REF!,#REF!,#REF!,#REF!,$A28,#REF!,#REF!,#REF!,#REF!)</f>
        <v>#VALUE!</v>
      </c>
      <c r="S28" s="128" t="e">
        <f>_xll.DBGET(#REF!,#REF!,#REF!,#REF!,#REF!,#REF!,$A28,#REF!,#REF!,#REF!,#REF!)</f>
        <v>#VALUE!</v>
      </c>
    </row>
    <row r="29" spans="1:19" hidden="1" outlineLevel="1" x14ac:dyDescent="0.3">
      <c r="A29" s="73" t="s">
        <v>53</v>
      </c>
      <c r="B29" s="127" t="e">
        <f>_xll.DBGET(#REF!,#REF!,#REF!,#REF!,#REF!,#REF!,$A29,#REF!,#REF!,#REF!,#REF!)</f>
        <v>#VALUE!</v>
      </c>
      <c r="C29" s="128" t="e">
        <f>_xll.DBGET(#REF!,#REF!,#REF!,#REF!,#REF!,#REF!,$A29,#REF!,#REF!,#REF!,#REF!)</f>
        <v>#VALUE!</v>
      </c>
      <c r="D29" s="127" t="e">
        <f>_xll.DBGET(#REF!,#REF!,#REF!,#REF!,#REF!,#REF!,$A29,#REF!,#REF!,#REF!,#REF!)</f>
        <v>#VALUE!</v>
      </c>
      <c r="E29" s="128" t="e">
        <f>_xll.DBGET(#REF!,#REF!,#REF!,#REF!,#REF!,#REF!,$A29,#REF!,#REF!,#REF!,#REF!)</f>
        <v>#VALUE!</v>
      </c>
      <c r="F29" s="127" t="e">
        <f>_xll.DBGET(#REF!,#REF!,#REF!,#REF!,#REF!,#REF!,$A29,#REF!,#REF!,#REF!,#REF!)</f>
        <v>#VALUE!</v>
      </c>
      <c r="G29" s="128" t="e">
        <f>_xll.DBGET(#REF!,#REF!,#REF!,#REF!,#REF!,#REF!,$A29,#REF!,#REF!,#REF!,#REF!)</f>
        <v>#VALUE!</v>
      </c>
      <c r="H29" s="127" t="e">
        <f>_xll.DBGET(#REF!,#REF!,#REF!,#REF!,#REF!,#REF!,$A29,#REF!,#REF!,#REF!,#REF!)</f>
        <v>#VALUE!</v>
      </c>
      <c r="I29" s="128" t="e">
        <f>_xll.DBGET(#REF!,#REF!,#REF!,#REF!,#REF!,#REF!,$A29,#REF!,#REF!,#REF!,#REF!)</f>
        <v>#VALUE!</v>
      </c>
      <c r="J29" s="127" t="e">
        <f>_xll.DBGET(#REF!,#REF!,#REF!,#REF!,#REF!,#REF!,$A29,#REF!,#REF!,#REF!,#REF!)</f>
        <v>#VALUE!</v>
      </c>
      <c r="K29" s="128" t="e">
        <f>_xll.DBGET(#REF!,#REF!,#REF!,#REF!,#REF!,#REF!,$A29,#REF!,#REF!,#REF!,#REF!)</f>
        <v>#VALUE!</v>
      </c>
      <c r="L29" s="127" t="e">
        <f>_xll.DBGET(#REF!,#REF!,#REF!,#REF!,#REF!,#REF!,$A29,#REF!,#REF!,#REF!,#REF!)-J29</f>
        <v>#VALUE!</v>
      </c>
      <c r="M29" s="128">
        <f>IFERROR((_xll.DBGET(#REF!,#REF!,#REF!,#REF!,#REF!,#REF!,$A29,#REF!,#REF!,#REF!,#REF!)-(J29*K29))/L29,0)</f>
        <v>0</v>
      </c>
      <c r="N29" s="127" t="e">
        <f>_xll.DBGET(#REF!,#REF!,#REF!,#REF!,#REF!,#REF!,$A29,#REF!,#REF!,#REF!,#REF!)-J29-L29</f>
        <v>#VALUE!</v>
      </c>
      <c r="O29" s="128">
        <f>IFERROR((_xll.DBGET(#REF!,#REF!,#REF!,#REF!,#REF!,#REF!,$A29,#REF!,#REF!,#REF!,#REF!)-(J29*K29)-(L29*M29))/N29,0)</f>
        <v>0</v>
      </c>
      <c r="P29" s="127" t="e">
        <f>_xll.DBGET(#REF!,#REF!,#REF!,#REF!,#REF!,#REF!,$A29,#REF!,#REF!,#REF!,#REF!)-J29-L29-N29</f>
        <v>#VALUE!</v>
      </c>
      <c r="Q29" s="128">
        <f>IFERROR((_xll.DBGET(#REF!,#REF!,#REF!,#REF!,#REF!,#REF!,$A29,#REF!,#REF!,#REF!,#REF!)-(J29*K29)-(L29*M29)-(N29*O29))/P29,0)</f>
        <v>0</v>
      </c>
      <c r="R29" s="127" t="e">
        <f>_xll.DBGET(#REF!,#REF!,#REF!,#REF!,#REF!,#REF!,$A29,#REF!,#REF!,#REF!,#REF!)</f>
        <v>#VALUE!</v>
      </c>
      <c r="S29" s="128" t="e">
        <f>_xll.DBGET(#REF!,#REF!,#REF!,#REF!,#REF!,#REF!,$A29,#REF!,#REF!,#REF!,#REF!)</f>
        <v>#VALUE!</v>
      </c>
    </row>
    <row r="30" spans="1:19" hidden="1" outlineLevel="1" x14ac:dyDescent="0.3">
      <c r="A30" s="73" t="s">
        <v>54</v>
      </c>
      <c r="B30" s="127" t="e">
        <f>_xll.DBGET(#REF!,#REF!,#REF!,#REF!,#REF!,#REF!,$A30,#REF!,#REF!,#REF!,#REF!)</f>
        <v>#VALUE!</v>
      </c>
      <c r="C30" s="128" t="e">
        <f>_xll.DBGET(#REF!,#REF!,#REF!,#REF!,#REF!,#REF!,$A30,#REF!,#REF!,#REF!,#REF!)</f>
        <v>#VALUE!</v>
      </c>
      <c r="D30" s="127" t="e">
        <f>_xll.DBGET(#REF!,#REF!,#REF!,#REF!,#REF!,#REF!,$A30,#REF!,#REF!,#REF!,#REF!)</f>
        <v>#VALUE!</v>
      </c>
      <c r="E30" s="128" t="e">
        <f>_xll.DBGET(#REF!,#REF!,#REF!,#REF!,#REF!,#REF!,$A30,#REF!,#REF!,#REF!,#REF!)</f>
        <v>#VALUE!</v>
      </c>
      <c r="F30" s="127" t="e">
        <f>_xll.DBGET(#REF!,#REF!,#REF!,#REF!,#REF!,#REF!,$A30,#REF!,#REF!,#REF!,#REF!)</f>
        <v>#VALUE!</v>
      </c>
      <c r="G30" s="128" t="e">
        <f>_xll.DBGET(#REF!,#REF!,#REF!,#REF!,#REF!,#REF!,$A30,#REF!,#REF!,#REF!,#REF!)</f>
        <v>#VALUE!</v>
      </c>
      <c r="H30" s="127" t="e">
        <f>_xll.DBGET(#REF!,#REF!,#REF!,#REF!,#REF!,#REF!,$A30,#REF!,#REF!,#REF!,#REF!)</f>
        <v>#VALUE!</v>
      </c>
      <c r="I30" s="128" t="e">
        <f>_xll.DBGET(#REF!,#REF!,#REF!,#REF!,#REF!,#REF!,$A30,#REF!,#REF!,#REF!,#REF!)</f>
        <v>#VALUE!</v>
      </c>
      <c r="J30" s="127" t="e">
        <f>_xll.DBGET(#REF!,#REF!,#REF!,#REF!,#REF!,#REF!,$A30,#REF!,#REF!,#REF!,#REF!)</f>
        <v>#VALUE!</v>
      </c>
      <c r="K30" s="128" t="e">
        <f>_xll.DBGET(#REF!,#REF!,#REF!,#REF!,#REF!,#REF!,$A30,#REF!,#REF!,#REF!,#REF!)</f>
        <v>#VALUE!</v>
      </c>
      <c r="L30" s="127" t="e">
        <f>_xll.DBGET(#REF!,#REF!,#REF!,#REF!,#REF!,#REF!,$A30,#REF!,#REF!,#REF!,#REF!)-J30</f>
        <v>#VALUE!</v>
      </c>
      <c r="M30" s="128">
        <f>IFERROR((_xll.DBGET(#REF!,#REF!,#REF!,#REF!,#REF!,#REF!,$A30,#REF!,#REF!,#REF!,#REF!)-(J30*K30))/L30,0)</f>
        <v>0</v>
      </c>
      <c r="N30" s="127" t="e">
        <f>_xll.DBGET(#REF!,#REF!,#REF!,#REF!,#REF!,#REF!,$A30,#REF!,#REF!,#REF!,#REF!)-J30-L30</f>
        <v>#VALUE!</v>
      </c>
      <c r="O30" s="128">
        <f>IFERROR((_xll.DBGET(#REF!,#REF!,#REF!,#REF!,#REF!,#REF!,$A30,#REF!,#REF!,#REF!,#REF!)-(J30*K30)-(L30*M30))/N30,0)</f>
        <v>0</v>
      </c>
      <c r="P30" s="127" t="e">
        <f>_xll.DBGET(#REF!,#REF!,#REF!,#REF!,#REF!,#REF!,$A30,#REF!,#REF!,#REF!,#REF!)-J30-L30-N30</f>
        <v>#VALUE!</v>
      </c>
      <c r="Q30" s="128">
        <f>IFERROR((_xll.DBGET(#REF!,#REF!,#REF!,#REF!,#REF!,#REF!,$A30,#REF!,#REF!,#REF!,#REF!)-(J30*K30)-(L30*M30)-(N30*O30))/P30,0)</f>
        <v>0</v>
      </c>
      <c r="R30" s="127" t="e">
        <f>_xll.DBGET(#REF!,#REF!,#REF!,#REF!,#REF!,#REF!,$A30,#REF!,#REF!,#REF!,#REF!)</f>
        <v>#VALUE!</v>
      </c>
      <c r="S30" s="128" t="e">
        <f>_xll.DBGET(#REF!,#REF!,#REF!,#REF!,#REF!,#REF!,$A30,#REF!,#REF!,#REF!,#REF!)</f>
        <v>#VALUE!</v>
      </c>
    </row>
    <row r="31" spans="1:19" hidden="1" outlineLevel="1" x14ac:dyDescent="0.3">
      <c r="A31" s="73" t="s">
        <v>55</v>
      </c>
      <c r="B31" s="127" t="e">
        <f>_xll.DBGET(#REF!,#REF!,#REF!,#REF!,#REF!,#REF!,$A31,#REF!,#REF!,#REF!,#REF!)</f>
        <v>#VALUE!</v>
      </c>
      <c r="C31" s="128" t="e">
        <f>_xll.DBGET(#REF!,#REF!,#REF!,#REF!,#REF!,#REF!,$A31,#REF!,#REF!,#REF!,#REF!)</f>
        <v>#VALUE!</v>
      </c>
      <c r="D31" s="127" t="e">
        <f>_xll.DBGET(#REF!,#REF!,#REF!,#REF!,#REF!,#REF!,$A31,#REF!,#REF!,#REF!,#REF!)</f>
        <v>#VALUE!</v>
      </c>
      <c r="E31" s="128" t="e">
        <f>_xll.DBGET(#REF!,#REF!,#REF!,#REF!,#REF!,#REF!,$A31,#REF!,#REF!,#REF!,#REF!)</f>
        <v>#VALUE!</v>
      </c>
      <c r="F31" s="127" t="e">
        <f>_xll.DBGET(#REF!,#REF!,#REF!,#REF!,#REF!,#REF!,$A31,#REF!,#REF!,#REF!,#REF!)</f>
        <v>#VALUE!</v>
      </c>
      <c r="G31" s="128" t="e">
        <f>_xll.DBGET(#REF!,#REF!,#REF!,#REF!,#REF!,#REF!,$A31,#REF!,#REF!,#REF!,#REF!)</f>
        <v>#VALUE!</v>
      </c>
      <c r="H31" s="127" t="e">
        <f>_xll.DBGET(#REF!,#REF!,#REF!,#REF!,#REF!,#REF!,$A31,#REF!,#REF!,#REF!,#REF!)</f>
        <v>#VALUE!</v>
      </c>
      <c r="I31" s="128" t="e">
        <f>_xll.DBGET(#REF!,#REF!,#REF!,#REF!,#REF!,#REF!,$A31,#REF!,#REF!,#REF!,#REF!)</f>
        <v>#VALUE!</v>
      </c>
      <c r="J31" s="127" t="e">
        <f>_xll.DBGET(#REF!,#REF!,#REF!,#REF!,#REF!,#REF!,$A31,#REF!,#REF!,#REF!,#REF!)</f>
        <v>#VALUE!</v>
      </c>
      <c r="K31" s="128" t="e">
        <f>_xll.DBGET(#REF!,#REF!,#REF!,#REF!,#REF!,#REF!,$A31,#REF!,#REF!,#REF!,#REF!)</f>
        <v>#VALUE!</v>
      </c>
      <c r="L31" s="127" t="e">
        <f>_xll.DBGET(#REF!,#REF!,#REF!,#REF!,#REF!,#REF!,$A31,#REF!,#REF!,#REF!,#REF!)-J31</f>
        <v>#VALUE!</v>
      </c>
      <c r="M31" s="128">
        <f>IFERROR((_xll.DBGET(#REF!,#REF!,#REF!,#REF!,#REF!,#REF!,$A31,#REF!,#REF!,#REF!,#REF!)-(J31*K31))/L31,0)</f>
        <v>0</v>
      </c>
      <c r="N31" s="127" t="e">
        <f>_xll.DBGET(#REF!,#REF!,#REF!,#REF!,#REF!,#REF!,$A31,#REF!,#REF!,#REF!,#REF!)-J31-L31</f>
        <v>#VALUE!</v>
      </c>
      <c r="O31" s="128">
        <f>IFERROR((_xll.DBGET(#REF!,#REF!,#REF!,#REF!,#REF!,#REF!,$A31,#REF!,#REF!,#REF!,#REF!)-(J31*K31)-(L31*M31))/N31,0)</f>
        <v>0</v>
      </c>
      <c r="P31" s="127" t="e">
        <f>_xll.DBGET(#REF!,#REF!,#REF!,#REF!,#REF!,#REF!,$A31,#REF!,#REF!,#REF!,#REF!)-J31-L31-N31</f>
        <v>#VALUE!</v>
      </c>
      <c r="Q31" s="128">
        <f>IFERROR((_xll.DBGET(#REF!,#REF!,#REF!,#REF!,#REF!,#REF!,$A31,#REF!,#REF!,#REF!,#REF!)-(J31*K31)-(L31*M31)-(N31*O31))/P31,0)</f>
        <v>0</v>
      </c>
      <c r="R31" s="127" t="e">
        <f>_xll.DBGET(#REF!,#REF!,#REF!,#REF!,#REF!,#REF!,$A31,#REF!,#REF!,#REF!,#REF!)</f>
        <v>#VALUE!</v>
      </c>
      <c r="S31" s="128" t="e">
        <f>_xll.DBGET(#REF!,#REF!,#REF!,#REF!,#REF!,#REF!,$A31,#REF!,#REF!,#REF!,#REF!)</f>
        <v>#VALUE!</v>
      </c>
    </row>
    <row r="32" spans="1:19" hidden="1" outlineLevel="1" x14ac:dyDescent="0.3">
      <c r="A32" s="73" t="s">
        <v>56</v>
      </c>
      <c r="B32" s="127" t="e">
        <f>_xll.DBGET(#REF!,#REF!,#REF!,#REF!,#REF!,#REF!,$A32,#REF!,#REF!,#REF!,#REF!)</f>
        <v>#VALUE!</v>
      </c>
      <c r="C32" s="128" t="e">
        <f>_xll.DBGET(#REF!,#REF!,#REF!,#REF!,#REF!,#REF!,$A32,#REF!,#REF!,#REF!,#REF!)</f>
        <v>#VALUE!</v>
      </c>
      <c r="D32" s="127" t="e">
        <f>_xll.DBGET(#REF!,#REF!,#REF!,#REF!,#REF!,#REF!,$A32,#REF!,#REF!,#REF!,#REF!)</f>
        <v>#VALUE!</v>
      </c>
      <c r="E32" s="128" t="e">
        <f>_xll.DBGET(#REF!,#REF!,#REF!,#REF!,#REF!,#REF!,$A32,#REF!,#REF!,#REF!,#REF!)</f>
        <v>#VALUE!</v>
      </c>
      <c r="F32" s="127" t="e">
        <f>_xll.DBGET(#REF!,#REF!,#REF!,#REF!,#REF!,#REF!,$A32,#REF!,#REF!,#REF!,#REF!)</f>
        <v>#VALUE!</v>
      </c>
      <c r="G32" s="128" t="e">
        <f>_xll.DBGET(#REF!,#REF!,#REF!,#REF!,#REF!,#REF!,$A32,#REF!,#REF!,#REF!,#REF!)</f>
        <v>#VALUE!</v>
      </c>
      <c r="H32" s="127" t="e">
        <f>_xll.DBGET(#REF!,#REF!,#REF!,#REF!,#REF!,#REF!,$A32,#REF!,#REF!,#REF!,#REF!)</f>
        <v>#VALUE!</v>
      </c>
      <c r="I32" s="128" t="e">
        <f>_xll.DBGET(#REF!,#REF!,#REF!,#REF!,#REF!,#REF!,$A32,#REF!,#REF!,#REF!,#REF!)</f>
        <v>#VALUE!</v>
      </c>
      <c r="J32" s="127" t="e">
        <f>_xll.DBGET(#REF!,#REF!,#REF!,#REF!,#REF!,#REF!,$A32,#REF!,#REF!,#REF!,#REF!)</f>
        <v>#VALUE!</v>
      </c>
      <c r="K32" s="128" t="e">
        <f>_xll.DBGET(#REF!,#REF!,#REF!,#REF!,#REF!,#REF!,$A32,#REF!,#REF!,#REF!,#REF!)</f>
        <v>#VALUE!</v>
      </c>
      <c r="L32" s="127" t="e">
        <f>_xll.DBGET(#REF!,#REF!,#REF!,#REF!,#REF!,#REF!,$A32,#REF!,#REF!,#REF!,#REF!)-J32</f>
        <v>#VALUE!</v>
      </c>
      <c r="M32" s="128">
        <f>IFERROR((_xll.DBGET(#REF!,#REF!,#REF!,#REF!,#REF!,#REF!,$A32,#REF!,#REF!,#REF!,#REF!)-(J32*K32))/L32,0)</f>
        <v>0</v>
      </c>
      <c r="N32" s="127" t="e">
        <f>_xll.DBGET(#REF!,#REF!,#REF!,#REF!,#REF!,#REF!,$A32,#REF!,#REF!,#REF!,#REF!)-J32-L32</f>
        <v>#VALUE!</v>
      </c>
      <c r="O32" s="128">
        <f>IFERROR((_xll.DBGET(#REF!,#REF!,#REF!,#REF!,#REF!,#REF!,$A32,#REF!,#REF!,#REF!,#REF!)-(J32*K32)-(L32*M32))/N32,0)</f>
        <v>0</v>
      </c>
      <c r="P32" s="127" t="e">
        <f>_xll.DBGET(#REF!,#REF!,#REF!,#REF!,#REF!,#REF!,$A32,#REF!,#REF!,#REF!,#REF!)-J32-L32-N32</f>
        <v>#VALUE!</v>
      </c>
      <c r="Q32" s="128">
        <f>IFERROR((_xll.DBGET(#REF!,#REF!,#REF!,#REF!,#REF!,#REF!,$A32,#REF!,#REF!,#REF!,#REF!)-(J32*K32)-(L32*M32)-(N32*O32))/P32,0)</f>
        <v>0</v>
      </c>
      <c r="R32" s="127" t="e">
        <f>_xll.DBGET(#REF!,#REF!,#REF!,#REF!,#REF!,#REF!,$A32,#REF!,#REF!,#REF!,#REF!)</f>
        <v>#VALUE!</v>
      </c>
      <c r="S32" s="128" t="e">
        <f>_xll.DBGET(#REF!,#REF!,#REF!,#REF!,#REF!,#REF!,$A32,#REF!,#REF!,#REF!,#REF!)</f>
        <v>#VALUE!</v>
      </c>
    </row>
    <row r="33" spans="1:19" collapsed="1" x14ac:dyDescent="0.3">
      <c r="A33" s="73" t="s">
        <v>25</v>
      </c>
      <c r="B33" s="127" t="e">
        <f>_xll.DBGET(#REF!,#REF!,#REF!,#REF!,#REF!,#REF!,$A33,#REF!,#REF!,#REF!,#REF!)</f>
        <v>#VALUE!</v>
      </c>
      <c r="C33" s="128" t="e">
        <f>_xll.DBGET(#REF!,#REF!,#REF!,#REF!,#REF!,#REF!,$A33,#REF!,#REF!,#REF!,#REF!)</f>
        <v>#VALUE!</v>
      </c>
      <c r="D33" s="127" t="e">
        <f>_xll.DBGET(#REF!,#REF!,#REF!,#REF!,#REF!,#REF!,$A33,#REF!,#REF!,#REF!,#REF!)</f>
        <v>#VALUE!</v>
      </c>
      <c r="E33" s="128" t="e">
        <f>_xll.DBGET(#REF!,#REF!,#REF!,#REF!,#REF!,#REF!,$A33,#REF!,#REF!,#REF!,#REF!)</f>
        <v>#VALUE!</v>
      </c>
      <c r="F33" s="127" t="e">
        <f>_xll.DBGET(#REF!,#REF!,#REF!,#REF!,#REF!,#REF!,$A33,#REF!,#REF!,#REF!,#REF!)</f>
        <v>#VALUE!</v>
      </c>
      <c r="G33" s="128" t="e">
        <f>_xll.DBGET(#REF!,#REF!,#REF!,#REF!,#REF!,#REF!,$A33,#REF!,#REF!,#REF!,#REF!)</f>
        <v>#VALUE!</v>
      </c>
      <c r="H33" s="127" t="e">
        <f>_xll.DBGET(#REF!,#REF!,#REF!,#REF!,#REF!,#REF!,$A33,#REF!,#REF!,#REF!,#REF!)</f>
        <v>#VALUE!</v>
      </c>
      <c r="I33" s="128" t="e">
        <f>_xll.DBGET(#REF!,#REF!,#REF!,#REF!,#REF!,#REF!,$A33,#REF!,#REF!,#REF!,#REF!)</f>
        <v>#VALUE!</v>
      </c>
      <c r="J33" s="127" t="e">
        <f>_xll.DBGET(#REF!,#REF!,#REF!,#REF!,#REF!,#REF!,$A33,#REF!,#REF!,#REF!,#REF!)</f>
        <v>#VALUE!</v>
      </c>
      <c r="K33" s="128" t="e">
        <f>_xll.DBGET(#REF!,#REF!,#REF!,#REF!,#REF!,#REF!,$A33,#REF!,#REF!,#REF!,#REF!)</f>
        <v>#VALUE!</v>
      </c>
      <c r="L33" s="127" t="e">
        <f>_xll.DBGET(#REF!,#REF!,#REF!,#REF!,#REF!,#REF!,$A33,#REF!,#REF!,#REF!,#REF!)</f>
        <v>#VALUE!</v>
      </c>
      <c r="M33" s="128">
        <f>IFERROR((_xll.DBGET(#REF!,#REF!,#REF!,#REF!,#REF!,#REF!,$A33,#REF!,#REF!,#REF!,#REF!))/L33,0)</f>
        <v>0</v>
      </c>
      <c r="N33" s="127" t="e">
        <f>_xll.DBGET(#REF!,#REF!,#REF!,#REF!,#REF!,#REF!,$A33,#REF!,#REF!,#REF!,#REF!)</f>
        <v>#VALUE!</v>
      </c>
      <c r="O33" s="128">
        <f>IFERROR((_xll.DBGET(#REF!,#REF!,#REF!,#REF!,#REF!,#REF!,$A33,#REF!,#REF!,#REF!,#REF!))/N33,0)</f>
        <v>0</v>
      </c>
      <c r="P33" s="127" t="e">
        <f>_xll.DBGET(#REF!,#REF!,#REF!,#REF!,#REF!,#REF!,$A33,#REF!,#REF!,#REF!,#REF!)</f>
        <v>#VALUE!</v>
      </c>
      <c r="Q33" s="128">
        <f>IFERROR((_xll.DBGET(#REF!,#REF!,#REF!,#REF!,#REF!,#REF!,$A33,#REF!,#REF!,#REF!,#REF!))/P33,0)</f>
        <v>0</v>
      </c>
      <c r="R33" s="127" t="e">
        <f>_xll.DBGET(#REF!,#REF!,#REF!,#REF!,#REF!,#REF!,$A33,#REF!,#REF!,#REF!,#REF!)</f>
        <v>#VALUE!</v>
      </c>
      <c r="S33" s="128" t="e">
        <f>_xll.DBGET(#REF!,#REF!,#REF!,#REF!,#REF!,#REF!,$A33,#REF!,#REF!,#REF!,#REF!)</f>
        <v>#VALUE!</v>
      </c>
    </row>
    <row r="34" spans="1:19" x14ac:dyDescent="0.3">
      <c r="A34" s="73" t="s">
        <v>26</v>
      </c>
      <c r="B34" s="127" t="e">
        <f>_xll.DBGET(#REF!,#REF!,#REF!,#REF!,#REF!,#REF!,$A34,#REF!,#REF!,#REF!,#REF!)</f>
        <v>#VALUE!</v>
      </c>
      <c r="C34" s="128" t="e">
        <f>_xll.DBGET(#REF!,#REF!,#REF!,#REF!,#REF!,#REF!,$A34,#REF!,#REF!,#REF!,#REF!)</f>
        <v>#VALUE!</v>
      </c>
      <c r="D34" s="127" t="e">
        <f>_xll.DBGET(#REF!,#REF!,#REF!,#REF!,#REF!,#REF!,$A34,#REF!,#REF!,#REF!,#REF!)</f>
        <v>#VALUE!</v>
      </c>
      <c r="E34" s="128" t="e">
        <f>_xll.DBGET(#REF!,#REF!,#REF!,#REF!,#REF!,#REF!,$A34,#REF!,#REF!,#REF!,#REF!)</f>
        <v>#VALUE!</v>
      </c>
      <c r="F34" s="127" t="e">
        <f>_xll.DBGET(#REF!,#REF!,#REF!,#REF!,#REF!,#REF!,$A34,#REF!,#REF!,#REF!,#REF!)</f>
        <v>#VALUE!</v>
      </c>
      <c r="G34" s="128" t="e">
        <f>_xll.DBGET(#REF!,#REF!,#REF!,#REF!,#REF!,#REF!,$A34,#REF!,#REF!,#REF!,#REF!)</f>
        <v>#VALUE!</v>
      </c>
      <c r="H34" s="127" t="e">
        <f>_xll.DBGET(#REF!,#REF!,#REF!,#REF!,#REF!,#REF!,$A34,#REF!,#REF!,#REF!,#REF!)</f>
        <v>#VALUE!</v>
      </c>
      <c r="I34" s="128" t="e">
        <f>_xll.DBGET(#REF!,#REF!,#REF!,#REF!,#REF!,#REF!,$A34,#REF!,#REF!,#REF!,#REF!)</f>
        <v>#VALUE!</v>
      </c>
      <c r="J34" s="127" t="e">
        <f>_xll.DBGET(#REF!,#REF!,#REF!,#REF!,#REF!,#REF!,$A34,#REF!,#REF!,#REF!,#REF!)</f>
        <v>#VALUE!</v>
      </c>
      <c r="K34" s="128" t="e">
        <f>_xll.DBGET(#REF!,#REF!,#REF!,#REF!,#REF!,#REF!,$A34,#REF!,#REF!,#REF!,#REF!)</f>
        <v>#VALUE!</v>
      </c>
      <c r="L34" s="127" t="e">
        <f>_xll.DBGET(#REF!,#REF!,#REF!,#REF!,#REF!,#REF!,$A34,#REF!,#REF!,#REF!,#REF!)</f>
        <v>#VALUE!</v>
      </c>
      <c r="M34" s="128">
        <f>IFERROR((_xll.DBGET(#REF!,#REF!,#REF!,#REF!,#REF!,#REF!,$A34,#REF!,#REF!,#REF!,#REF!))/L34,0)</f>
        <v>0</v>
      </c>
      <c r="N34" s="127" t="e">
        <f>_xll.DBGET(#REF!,#REF!,#REF!,#REF!,#REF!,#REF!,$A34,#REF!,#REF!,#REF!,#REF!)</f>
        <v>#VALUE!</v>
      </c>
      <c r="O34" s="128">
        <f>IFERROR((_xll.DBGET(#REF!,#REF!,#REF!,#REF!,#REF!,#REF!,$A34,#REF!,#REF!,#REF!,#REF!))/N34,0)</f>
        <v>0</v>
      </c>
      <c r="P34" s="127" t="e">
        <f>_xll.DBGET(#REF!,#REF!,#REF!,#REF!,#REF!,#REF!,$A34,#REF!,#REF!,#REF!,#REF!)</f>
        <v>#VALUE!</v>
      </c>
      <c r="Q34" s="128">
        <f>IFERROR((_xll.DBGET(#REF!,#REF!,#REF!,#REF!,#REF!,#REF!,$A34,#REF!,#REF!,#REF!,#REF!))/P34,0)</f>
        <v>0</v>
      </c>
      <c r="R34" s="127" t="e">
        <f>_xll.DBGET(#REF!,#REF!,#REF!,#REF!,#REF!,#REF!,$A34,#REF!,#REF!,#REF!,#REF!)</f>
        <v>#VALUE!</v>
      </c>
      <c r="S34" s="128" t="e">
        <f>_xll.DBGET(#REF!,#REF!,#REF!,#REF!,#REF!,#REF!,$A34,#REF!,#REF!,#REF!,#REF!)</f>
        <v>#VALUE!</v>
      </c>
    </row>
    <row r="35" spans="1:19" x14ac:dyDescent="0.3">
      <c r="A35" s="73" t="s">
        <v>27</v>
      </c>
      <c r="B35" s="127" t="e">
        <f>_xll.DBGET(#REF!,#REF!,#REF!,#REF!,#REF!,#REF!,$A35,#REF!,#REF!,#REF!,#REF!)</f>
        <v>#VALUE!</v>
      </c>
      <c r="C35" s="128" t="e">
        <f>_xll.DBGET(#REF!,#REF!,#REF!,#REF!,#REF!,#REF!,$A35,#REF!,#REF!,#REF!,#REF!)</f>
        <v>#VALUE!</v>
      </c>
      <c r="D35" s="127" t="e">
        <f>_xll.DBGET(#REF!,#REF!,#REF!,#REF!,#REF!,#REF!,$A35,#REF!,#REF!,#REF!,#REF!)</f>
        <v>#VALUE!</v>
      </c>
      <c r="E35" s="128" t="e">
        <f>_xll.DBGET(#REF!,#REF!,#REF!,#REF!,#REF!,#REF!,$A35,#REF!,#REF!,#REF!,#REF!)</f>
        <v>#VALUE!</v>
      </c>
      <c r="F35" s="127" t="e">
        <f>_xll.DBGET(#REF!,#REF!,#REF!,#REF!,#REF!,#REF!,$A35,#REF!,#REF!,#REF!,#REF!)</f>
        <v>#VALUE!</v>
      </c>
      <c r="G35" s="128" t="e">
        <f>_xll.DBGET(#REF!,#REF!,#REF!,#REF!,#REF!,#REF!,$A35,#REF!,#REF!,#REF!,#REF!)</f>
        <v>#VALUE!</v>
      </c>
      <c r="H35" s="127" t="e">
        <f>_xll.DBGET(#REF!,#REF!,#REF!,#REF!,#REF!,#REF!,$A35,#REF!,#REF!,#REF!,#REF!)</f>
        <v>#VALUE!</v>
      </c>
      <c r="I35" s="128" t="e">
        <f>_xll.DBGET(#REF!,#REF!,#REF!,#REF!,#REF!,#REF!,$A35,#REF!,#REF!,#REF!,#REF!)</f>
        <v>#VALUE!</v>
      </c>
      <c r="J35" s="127" t="e">
        <f>_xll.DBGET(#REF!,#REF!,#REF!,#REF!,#REF!,#REF!,$A35,#REF!,#REF!,#REF!,#REF!)</f>
        <v>#VALUE!</v>
      </c>
      <c r="K35" s="128" t="e">
        <f>_xll.DBGET(#REF!,#REF!,#REF!,#REF!,#REF!,#REF!,$A35,#REF!,#REF!,#REF!,#REF!)</f>
        <v>#VALUE!</v>
      </c>
      <c r="L35" s="127" t="e">
        <f>_xll.DBGET(#REF!,#REF!,#REF!,#REF!,#REF!,#REF!,$A35,#REF!,#REF!,#REF!,#REF!)</f>
        <v>#VALUE!</v>
      </c>
      <c r="M35" s="128">
        <f>IFERROR((_xll.DBGET(#REF!,#REF!,#REF!,#REF!,#REF!,#REF!,$A35,#REF!,#REF!,#REF!,#REF!))/L35,0)</f>
        <v>0</v>
      </c>
      <c r="N35" s="127" t="e">
        <f>_xll.DBGET(#REF!,#REF!,#REF!,#REF!,#REF!,#REF!,$A35,#REF!,#REF!,#REF!,#REF!)</f>
        <v>#VALUE!</v>
      </c>
      <c r="O35" s="128">
        <f>IFERROR((_xll.DBGET(#REF!,#REF!,#REF!,#REF!,#REF!,#REF!,$A35,#REF!,#REF!,#REF!,#REF!))/N35,0)</f>
        <v>0</v>
      </c>
      <c r="P35" s="127" t="e">
        <f>_xll.DBGET(#REF!,#REF!,#REF!,#REF!,#REF!,#REF!,$A35,#REF!,#REF!,#REF!,#REF!)</f>
        <v>#VALUE!</v>
      </c>
      <c r="Q35" s="128">
        <f>IFERROR((_xll.DBGET(#REF!,#REF!,#REF!,#REF!,#REF!,#REF!,$A35,#REF!,#REF!,#REF!,#REF!))/P35,0)</f>
        <v>0</v>
      </c>
      <c r="R35" s="127" t="e">
        <f>_xll.DBGET(#REF!,#REF!,#REF!,#REF!,#REF!,#REF!,$A35,#REF!,#REF!,#REF!,#REF!)</f>
        <v>#VALUE!</v>
      </c>
      <c r="S35" s="128" t="e">
        <f>_xll.DBGET(#REF!,#REF!,#REF!,#REF!,#REF!,#REF!,$A35,#REF!,#REF!,#REF!,#REF!)</f>
        <v>#VALUE!</v>
      </c>
    </row>
    <row r="36" spans="1:19" x14ac:dyDescent="0.3">
      <c r="A36" s="73" t="s">
        <v>28</v>
      </c>
      <c r="B36" s="127" t="e">
        <f>_xll.DBGET(#REF!,#REF!,#REF!,#REF!,#REF!,#REF!,$A36,#REF!,#REF!,#REF!,#REF!)</f>
        <v>#VALUE!</v>
      </c>
      <c r="C36" s="128" t="e">
        <f>_xll.DBGET(#REF!,#REF!,#REF!,#REF!,#REF!,#REF!,$A36,#REF!,#REF!,#REF!,#REF!)</f>
        <v>#VALUE!</v>
      </c>
      <c r="D36" s="127" t="e">
        <f>_xll.DBGET(#REF!,#REF!,#REF!,#REF!,#REF!,#REF!,$A36,#REF!,#REF!,#REF!,#REF!)</f>
        <v>#VALUE!</v>
      </c>
      <c r="E36" s="128" t="e">
        <f>_xll.DBGET(#REF!,#REF!,#REF!,#REF!,#REF!,#REF!,$A36,#REF!,#REF!,#REF!,#REF!)</f>
        <v>#VALUE!</v>
      </c>
      <c r="F36" s="127" t="e">
        <f>_xll.DBGET(#REF!,#REF!,#REF!,#REF!,#REF!,#REF!,$A36,#REF!,#REF!,#REF!,#REF!)</f>
        <v>#VALUE!</v>
      </c>
      <c r="G36" s="128" t="e">
        <f>_xll.DBGET(#REF!,#REF!,#REF!,#REF!,#REF!,#REF!,$A36,#REF!,#REF!,#REF!,#REF!)</f>
        <v>#VALUE!</v>
      </c>
      <c r="H36" s="127" t="e">
        <f>_xll.DBGET(#REF!,#REF!,#REF!,#REF!,#REF!,#REF!,$A36,#REF!,#REF!,#REF!,#REF!)</f>
        <v>#VALUE!</v>
      </c>
      <c r="I36" s="128" t="e">
        <f>_xll.DBGET(#REF!,#REF!,#REF!,#REF!,#REF!,#REF!,$A36,#REF!,#REF!,#REF!,#REF!)</f>
        <v>#VALUE!</v>
      </c>
      <c r="J36" s="127" t="e">
        <f>_xll.DBGET(#REF!,#REF!,#REF!,#REF!,#REF!,#REF!,$A36,#REF!,#REF!,#REF!,#REF!)</f>
        <v>#VALUE!</v>
      </c>
      <c r="K36" s="128" t="e">
        <f>_xll.DBGET(#REF!,#REF!,#REF!,#REF!,#REF!,#REF!,$A36,#REF!,#REF!,#REF!,#REF!)</f>
        <v>#VALUE!</v>
      </c>
      <c r="L36" s="127" t="e">
        <f>_xll.DBGET(#REF!,#REF!,#REF!,#REF!,#REF!,#REF!,$A36,#REF!,#REF!,#REF!,#REF!)</f>
        <v>#VALUE!</v>
      </c>
      <c r="M36" s="128">
        <f>IFERROR((_xll.DBGET(#REF!,#REF!,#REF!,#REF!,#REF!,#REF!,$A36,#REF!,#REF!,#REF!,#REF!))/L36,0)</f>
        <v>0</v>
      </c>
      <c r="N36" s="127" t="e">
        <f>_xll.DBGET(#REF!,#REF!,#REF!,#REF!,#REF!,#REF!,$A36,#REF!,#REF!,#REF!,#REF!)</f>
        <v>#VALUE!</v>
      </c>
      <c r="O36" s="128">
        <f>IFERROR((_xll.DBGET(#REF!,#REF!,#REF!,#REF!,#REF!,#REF!,$A36,#REF!,#REF!,#REF!,#REF!))/N36,0)</f>
        <v>0</v>
      </c>
      <c r="P36" s="127" t="e">
        <f>_xll.DBGET(#REF!,#REF!,#REF!,#REF!,#REF!,#REF!,$A36,#REF!,#REF!,#REF!,#REF!)</f>
        <v>#VALUE!</v>
      </c>
      <c r="Q36" s="128">
        <f>IFERROR((_xll.DBGET(#REF!,#REF!,#REF!,#REF!,#REF!,#REF!,$A36,#REF!,#REF!,#REF!,#REF!))/P36,0)</f>
        <v>0</v>
      </c>
      <c r="R36" s="127" t="e">
        <f>_xll.DBGET(#REF!,#REF!,#REF!,#REF!,#REF!,#REF!,$A36,#REF!,#REF!,#REF!,#REF!)</f>
        <v>#VALUE!</v>
      </c>
      <c r="S36" s="128" t="e">
        <f>_xll.DBGET(#REF!,#REF!,#REF!,#REF!,#REF!,#REF!,$A36,#REF!,#REF!,#REF!,#REF!)</f>
        <v>#VALUE!</v>
      </c>
    </row>
    <row r="37" spans="1:19" x14ac:dyDescent="0.3">
      <c r="A37" s="73" t="s">
        <v>29</v>
      </c>
      <c r="B37" s="127" t="e">
        <f>_xll.DBGET(#REF!,#REF!,#REF!,#REF!,#REF!,#REF!,$A37,#REF!,#REF!,#REF!,#REF!)</f>
        <v>#VALUE!</v>
      </c>
      <c r="C37" s="128" t="e">
        <f>_xll.DBGET(#REF!,#REF!,#REF!,#REF!,#REF!,#REF!,$A37,#REF!,#REF!,#REF!,#REF!)</f>
        <v>#VALUE!</v>
      </c>
      <c r="D37" s="127" t="e">
        <f>_xll.DBGET(#REF!,#REF!,#REF!,#REF!,#REF!,#REF!,$A37,#REF!,#REF!,#REF!,#REF!)</f>
        <v>#VALUE!</v>
      </c>
      <c r="E37" s="128" t="e">
        <f>_xll.DBGET(#REF!,#REF!,#REF!,#REF!,#REF!,#REF!,$A37,#REF!,#REF!,#REF!,#REF!)</f>
        <v>#VALUE!</v>
      </c>
      <c r="F37" s="127" t="e">
        <f>_xll.DBGET(#REF!,#REF!,#REF!,#REF!,#REF!,#REF!,$A37,#REF!,#REF!,#REF!,#REF!)</f>
        <v>#VALUE!</v>
      </c>
      <c r="G37" s="128" t="e">
        <f>_xll.DBGET(#REF!,#REF!,#REF!,#REF!,#REF!,#REF!,$A37,#REF!,#REF!,#REF!,#REF!)</f>
        <v>#VALUE!</v>
      </c>
      <c r="H37" s="127" t="e">
        <f>_xll.DBGET(#REF!,#REF!,#REF!,#REF!,#REF!,#REF!,$A37,#REF!,#REF!,#REF!,#REF!)</f>
        <v>#VALUE!</v>
      </c>
      <c r="I37" s="128" t="e">
        <f>_xll.DBGET(#REF!,#REF!,#REF!,#REF!,#REF!,#REF!,$A37,#REF!,#REF!,#REF!,#REF!)</f>
        <v>#VALUE!</v>
      </c>
      <c r="J37" s="127" t="e">
        <f>_xll.DBGET(#REF!,#REF!,#REF!,#REF!,#REF!,#REF!,$A37,#REF!,#REF!,#REF!,#REF!)</f>
        <v>#VALUE!</v>
      </c>
      <c r="K37" s="128" t="e">
        <f>_xll.DBGET(#REF!,#REF!,#REF!,#REF!,#REF!,#REF!,$A37,#REF!,#REF!,#REF!,#REF!)</f>
        <v>#VALUE!</v>
      </c>
      <c r="L37" s="127" t="e">
        <f>_xll.DBGET(#REF!,#REF!,#REF!,#REF!,#REF!,#REF!,$A37,#REF!,#REF!,#REF!,#REF!)</f>
        <v>#VALUE!</v>
      </c>
      <c r="M37" s="128">
        <f>IFERROR((_xll.DBGET(#REF!,#REF!,#REF!,#REF!,#REF!,#REF!,$A37,#REF!,#REF!,#REF!,#REF!))/L37,0)</f>
        <v>0</v>
      </c>
      <c r="N37" s="127" t="e">
        <f>_xll.DBGET(#REF!,#REF!,#REF!,#REF!,#REF!,#REF!,$A37,#REF!,#REF!,#REF!,#REF!)</f>
        <v>#VALUE!</v>
      </c>
      <c r="O37" s="128">
        <f>IFERROR((_xll.DBGET(#REF!,#REF!,#REF!,#REF!,#REF!,#REF!,$A37,#REF!,#REF!,#REF!,#REF!))/N37,0)</f>
        <v>0</v>
      </c>
      <c r="P37" s="127" t="e">
        <f>_xll.DBGET(#REF!,#REF!,#REF!,#REF!,#REF!,#REF!,$A37,#REF!,#REF!,#REF!,#REF!)</f>
        <v>#VALUE!</v>
      </c>
      <c r="Q37" s="128">
        <f>IFERROR((_xll.DBGET(#REF!,#REF!,#REF!,#REF!,#REF!,#REF!,$A37,#REF!,#REF!,#REF!,#REF!))/P37,0)</f>
        <v>0</v>
      </c>
      <c r="R37" s="127" t="e">
        <f>_xll.DBGET(#REF!,#REF!,#REF!,#REF!,#REF!,#REF!,$A37,#REF!,#REF!,#REF!,#REF!)</f>
        <v>#VALUE!</v>
      </c>
      <c r="S37" s="128" t="e">
        <f>_xll.DBGET(#REF!,#REF!,#REF!,#REF!,#REF!,#REF!,$A37,#REF!,#REF!,#REF!,#REF!)</f>
        <v>#VALUE!</v>
      </c>
    </row>
    <row r="38" spans="1:19" x14ac:dyDescent="0.3">
      <c r="A38" s="73" t="s">
        <v>30</v>
      </c>
      <c r="B38" s="127" t="e">
        <f>_xll.DBGET(#REF!,#REF!,#REF!,#REF!,#REF!,#REF!,$A38,#REF!,#REF!,#REF!,#REF!)</f>
        <v>#VALUE!</v>
      </c>
      <c r="C38" s="128" t="e">
        <f>_xll.DBGET(#REF!,#REF!,#REF!,#REF!,#REF!,#REF!,$A38,#REF!,#REF!,#REF!,#REF!)</f>
        <v>#VALUE!</v>
      </c>
      <c r="D38" s="127" t="e">
        <f>_xll.DBGET(#REF!,#REF!,#REF!,#REF!,#REF!,#REF!,$A38,#REF!,#REF!,#REF!,#REF!)</f>
        <v>#VALUE!</v>
      </c>
      <c r="E38" s="128" t="e">
        <f>_xll.DBGET(#REF!,#REF!,#REF!,#REF!,#REF!,#REF!,$A38,#REF!,#REF!,#REF!,#REF!)</f>
        <v>#VALUE!</v>
      </c>
      <c r="F38" s="127" t="e">
        <f>_xll.DBGET(#REF!,#REF!,#REF!,#REF!,#REF!,#REF!,$A38,#REF!,#REF!,#REF!,#REF!)</f>
        <v>#VALUE!</v>
      </c>
      <c r="G38" s="128" t="e">
        <f>_xll.DBGET(#REF!,#REF!,#REF!,#REF!,#REF!,#REF!,$A38,#REF!,#REF!,#REF!,#REF!)</f>
        <v>#VALUE!</v>
      </c>
      <c r="H38" s="127" t="e">
        <f>_xll.DBGET(#REF!,#REF!,#REF!,#REF!,#REF!,#REF!,$A38,#REF!,#REF!,#REF!,#REF!)</f>
        <v>#VALUE!</v>
      </c>
      <c r="I38" s="128" t="e">
        <f>_xll.DBGET(#REF!,#REF!,#REF!,#REF!,#REF!,#REF!,$A38,#REF!,#REF!,#REF!,#REF!)</f>
        <v>#VALUE!</v>
      </c>
      <c r="J38" s="127" t="e">
        <f>_xll.DBGET(#REF!,#REF!,#REF!,#REF!,#REF!,#REF!,$A38,#REF!,#REF!,#REF!,#REF!)</f>
        <v>#VALUE!</v>
      </c>
      <c r="K38" s="128" t="e">
        <f>_xll.DBGET(#REF!,#REF!,#REF!,#REF!,#REF!,#REF!,$A38,#REF!,#REF!,#REF!,#REF!)</f>
        <v>#VALUE!</v>
      </c>
      <c r="L38" s="127" t="e">
        <f>_xll.DBGET(#REF!,#REF!,#REF!,#REF!,#REF!,#REF!,$A38,#REF!,#REF!,#REF!,#REF!)</f>
        <v>#VALUE!</v>
      </c>
      <c r="M38" s="128">
        <f>IFERROR((_xll.DBGET(#REF!,#REF!,#REF!,#REF!,#REF!,#REF!,$A38,#REF!,#REF!,#REF!,#REF!))/L38,0)</f>
        <v>0</v>
      </c>
      <c r="N38" s="127" t="e">
        <f>_xll.DBGET(#REF!,#REF!,#REF!,#REF!,#REF!,#REF!,$A38,#REF!,#REF!,#REF!,#REF!)</f>
        <v>#VALUE!</v>
      </c>
      <c r="O38" s="128">
        <f>IFERROR((_xll.DBGET(#REF!,#REF!,#REF!,#REF!,#REF!,#REF!,$A38,#REF!,#REF!,#REF!,#REF!))/N38,0)</f>
        <v>0</v>
      </c>
      <c r="P38" s="127" t="e">
        <f>_xll.DBGET(#REF!,#REF!,#REF!,#REF!,#REF!,#REF!,$A38,#REF!,#REF!,#REF!,#REF!)</f>
        <v>#VALUE!</v>
      </c>
      <c r="Q38" s="128">
        <f>IFERROR((_xll.DBGET(#REF!,#REF!,#REF!,#REF!,#REF!,#REF!,$A38,#REF!,#REF!,#REF!,#REF!))/P38,0)</f>
        <v>0</v>
      </c>
      <c r="R38" s="127" t="e">
        <f>_xll.DBGET(#REF!,#REF!,#REF!,#REF!,#REF!,#REF!,$A38,#REF!,#REF!,#REF!,#REF!)</f>
        <v>#VALUE!</v>
      </c>
      <c r="S38" s="128" t="e">
        <f>_xll.DBGET(#REF!,#REF!,#REF!,#REF!,#REF!,#REF!,$A38,#REF!,#REF!,#REF!,#REF!)</f>
        <v>#VALUE!</v>
      </c>
    </row>
    <row r="39" spans="1:19" hidden="1" outlineLevel="1" x14ac:dyDescent="0.3">
      <c r="A39" s="73" t="s">
        <v>57</v>
      </c>
      <c r="B39" s="127" t="e">
        <f>_xll.DBGET(#REF!,#REF!,#REF!,#REF!,#REF!,#REF!,$A39,#REF!,#REF!,#REF!,#REF!)</f>
        <v>#VALUE!</v>
      </c>
      <c r="C39" s="128" t="e">
        <f>_xll.DBGET(#REF!,#REF!,#REF!,#REF!,#REF!,#REF!,$A39,#REF!,#REF!,#REF!,#REF!)</f>
        <v>#VALUE!</v>
      </c>
      <c r="D39" s="127" t="e">
        <f>_xll.DBGET(#REF!,#REF!,#REF!,#REF!,#REF!,#REF!,$A39,#REF!,#REF!,#REF!,#REF!)</f>
        <v>#VALUE!</v>
      </c>
      <c r="E39" s="128" t="e">
        <f>_xll.DBGET(#REF!,#REF!,#REF!,#REF!,#REF!,#REF!,$A39,#REF!,#REF!,#REF!,#REF!)</f>
        <v>#VALUE!</v>
      </c>
      <c r="F39" s="127" t="e">
        <f>_xll.DBGET(#REF!,#REF!,#REF!,#REF!,#REF!,#REF!,$A39,#REF!,#REF!,#REF!,#REF!)</f>
        <v>#VALUE!</v>
      </c>
      <c r="G39" s="128" t="e">
        <f>_xll.DBGET(#REF!,#REF!,#REF!,#REF!,#REF!,#REF!,$A39,#REF!,#REF!,#REF!,#REF!)</f>
        <v>#VALUE!</v>
      </c>
      <c r="H39" s="127" t="e">
        <f>_xll.DBGET(#REF!,#REF!,#REF!,#REF!,#REF!,#REF!,$A39,#REF!,#REF!,#REF!,#REF!)</f>
        <v>#VALUE!</v>
      </c>
      <c r="I39" s="128" t="e">
        <f>_xll.DBGET(#REF!,#REF!,#REF!,#REF!,#REF!,#REF!,$A39,#REF!,#REF!,#REF!,#REF!)</f>
        <v>#VALUE!</v>
      </c>
      <c r="J39" s="127" t="e">
        <f>_xll.DBGET(#REF!,#REF!,#REF!,#REF!,#REF!,#REF!,$A39,#REF!,#REF!,#REF!,#REF!)</f>
        <v>#VALUE!</v>
      </c>
      <c r="K39" s="128" t="e">
        <f>_xll.DBGET(#REF!,#REF!,#REF!,#REF!,#REF!,#REF!,$A39,#REF!,#REF!,#REF!,#REF!)</f>
        <v>#VALUE!</v>
      </c>
      <c r="L39" s="127" t="e">
        <f>_xll.DBGET(#REF!,#REF!,#REF!,#REF!,#REF!,#REF!,$A39,#REF!,#REF!,#REF!,#REF!)</f>
        <v>#VALUE!</v>
      </c>
      <c r="M39" s="128">
        <f>IFERROR((_xll.DBGET(#REF!,#REF!,#REF!,#REF!,#REF!,#REF!,$A39,#REF!,#REF!,#REF!,#REF!))/L39,0)</f>
        <v>0</v>
      </c>
      <c r="N39" s="127" t="e">
        <f>_xll.DBGET(#REF!,#REF!,#REF!,#REF!,#REF!,#REF!,$A39,#REF!,#REF!,#REF!,#REF!)</f>
        <v>#VALUE!</v>
      </c>
      <c r="O39" s="128">
        <f>IFERROR((_xll.DBGET(#REF!,#REF!,#REF!,#REF!,#REF!,#REF!,$A39,#REF!,#REF!,#REF!,#REF!))/N39,0)</f>
        <v>0</v>
      </c>
      <c r="P39" s="127" t="e">
        <f>_xll.DBGET(#REF!,#REF!,#REF!,#REF!,#REF!,#REF!,$A39,#REF!,#REF!,#REF!,#REF!)</f>
        <v>#VALUE!</v>
      </c>
      <c r="Q39" s="128">
        <f>IFERROR((_xll.DBGET(#REF!,#REF!,#REF!,#REF!,#REF!,#REF!,$A39,#REF!,#REF!,#REF!,#REF!))/P39,0)</f>
        <v>0</v>
      </c>
      <c r="R39" s="127" t="e">
        <f>_xll.DBGET(#REF!,#REF!,#REF!,#REF!,#REF!,#REF!,$A39,#REF!,#REF!,#REF!,#REF!)</f>
        <v>#VALUE!</v>
      </c>
      <c r="S39" s="128" t="e">
        <f>_xll.DBGET(#REF!,#REF!,#REF!,#REF!,#REF!,#REF!,$A39,#REF!,#REF!,#REF!,#REF!)</f>
        <v>#VALUE!</v>
      </c>
    </row>
    <row r="40" spans="1:19" collapsed="1" x14ac:dyDescent="0.3">
      <c r="A40" s="73" t="s">
        <v>31</v>
      </c>
      <c r="B40" s="127" t="e">
        <f>_xll.DBGET(#REF!,#REF!,#REF!,#REF!,#REF!,#REF!,$A40,#REF!,#REF!,#REF!,#REF!)</f>
        <v>#VALUE!</v>
      </c>
      <c r="C40" s="128" t="e">
        <f>_xll.DBGET(#REF!,#REF!,#REF!,#REF!,#REF!,#REF!,$A40,#REF!,#REF!,#REF!,#REF!)</f>
        <v>#VALUE!</v>
      </c>
      <c r="D40" s="127" t="e">
        <f>_xll.DBGET(#REF!,#REF!,#REF!,#REF!,#REF!,#REF!,$A40,#REF!,#REF!,#REF!,#REF!)</f>
        <v>#VALUE!</v>
      </c>
      <c r="E40" s="128" t="e">
        <f>_xll.DBGET(#REF!,#REF!,#REF!,#REF!,#REF!,#REF!,$A40,#REF!,#REF!,#REF!,#REF!)</f>
        <v>#VALUE!</v>
      </c>
      <c r="F40" s="127" t="e">
        <f>_xll.DBGET(#REF!,#REF!,#REF!,#REF!,#REF!,#REF!,$A40,#REF!,#REF!,#REF!,#REF!)</f>
        <v>#VALUE!</v>
      </c>
      <c r="G40" s="128" t="e">
        <f>_xll.DBGET(#REF!,#REF!,#REF!,#REF!,#REF!,#REF!,$A40,#REF!,#REF!,#REF!,#REF!)</f>
        <v>#VALUE!</v>
      </c>
      <c r="H40" s="127" t="e">
        <f>_xll.DBGET(#REF!,#REF!,#REF!,#REF!,#REF!,#REF!,$A40,#REF!,#REF!,#REF!,#REF!)</f>
        <v>#VALUE!</v>
      </c>
      <c r="I40" s="128" t="e">
        <f>_xll.DBGET(#REF!,#REF!,#REF!,#REF!,#REF!,#REF!,$A40,#REF!,#REF!,#REF!,#REF!)</f>
        <v>#VALUE!</v>
      </c>
      <c r="J40" s="127" t="e">
        <f>_xll.DBGET(#REF!,#REF!,#REF!,#REF!,#REF!,#REF!,$A40,#REF!,#REF!,#REF!,#REF!)</f>
        <v>#VALUE!</v>
      </c>
      <c r="K40" s="128" t="e">
        <f>_xll.DBGET(#REF!,#REF!,#REF!,#REF!,#REF!,#REF!,$A40,#REF!,#REF!,#REF!,#REF!)</f>
        <v>#VALUE!</v>
      </c>
      <c r="L40" s="127" t="e">
        <f>_xll.DBGET(#REF!,#REF!,#REF!,#REF!,#REF!,#REF!,$A40,#REF!,#REF!,#REF!,#REF!)</f>
        <v>#VALUE!</v>
      </c>
      <c r="M40" s="128">
        <f>IFERROR((_xll.DBGET(#REF!,#REF!,#REF!,#REF!,#REF!,#REF!,$A40,#REF!,#REF!,#REF!,#REF!))/L40,0)</f>
        <v>0</v>
      </c>
      <c r="N40" s="127" t="e">
        <f>_xll.DBGET(#REF!,#REF!,#REF!,#REF!,#REF!,#REF!,$A40,#REF!,#REF!,#REF!,#REF!)</f>
        <v>#VALUE!</v>
      </c>
      <c r="O40" s="128">
        <f>IFERROR((_xll.DBGET(#REF!,#REF!,#REF!,#REF!,#REF!,#REF!,$A40,#REF!,#REF!,#REF!,#REF!))/N40,0)</f>
        <v>0</v>
      </c>
      <c r="P40" s="127" t="e">
        <f>_xll.DBGET(#REF!,#REF!,#REF!,#REF!,#REF!,#REF!,$A40,#REF!,#REF!,#REF!,#REF!)</f>
        <v>#VALUE!</v>
      </c>
      <c r="Q40" s="128">
        <f>IFERROR((_xll.DBGET(#REF!,#REF!,#REF!,#REF!,#REF!,#REF!,$A40,#REF!,#REF!,#REF!,#REF!))/P40,0)</f>
        <v>0</v>
      </c>
      <c r="R40" s="127" t="e">
        <f>_xll.DBGET(#REF!,#REF!,#REF!,#REF!,#REF!,#REF!,$A40,#REF!,#REF!,#REF!,#REF!)</f>
        <v>#VALUE!</v>
      </c>
      <c r="S40" s="128" t="e">
        <f>_xll.DBGET(#REF!,#REF!,#REF!,#REF!,#REF!,#REF!,$A40,#REF!,#REF!,#REF!,#REF!)</f>
        <v>#VALUE!</v>
      </c>
    </row>
    <row r="41" spans="1:19" x14ac:dyDescent="0.3">
      <c r="A41" s="73" t="s">
        <v>32</v>
      </c>
      <c r="B41" s="127" t="e">
        <f>_xll.DBGET(#REF!,#REF!,#REF!,#REF!,#REF!,#REF!,$A41,#REF!,#REF!,#REF!,#REF!)</f>
        <v>#VALUE!</v>
      </c>
      <c r="C41" s="128" t="e">
        <f>_xll.DBGET(#REF!,#REF!,#REF!,#REF!,#REF!,#REF!,$A41,#REF!,#REF!,#REF!,#REF!)</f>
        <v>#VALUE!</v>
      </c>
      <c r="D41" s="127" t="e">
        <f>_xll.DBGET(#REF!,#REF!,#REF!,#REF!,#REF!,#REF!,$A41,#REF!,#REF!,#REF!,#REF!)</f>
        <v>#VALUE!</v>
      </c>
      <c r="E41" s="128" t="e">
        <f>_xll.DBGET(#REF!,#REF!,#REF!,#REF!,#REF!,#REF!,$A41,#REF!,#REF!,#REF!,#REF!)</f>
        <v>#VALUE!</v>
      </c>
      <c r="F41" s="127" t="e">
        <f>_xll.DBGET(#REF!,#REF!,#REF!,#REF!,#REF!,#REF!,$A41,#REF!,#REF!,#REF!,#REF!)</f>
        <v>#VALUE!</v>
      </c>
      <c r="G41" s="128" t="e">
        <f>_xll.DBGET(#REF!,#REF!,#REF!,#REF!,#REF!,#REF!,$A41,#REF!,#REF!,#REF!,#REF!)</f>
        <v>#VALUE!</v>
      </c>
      <c r="H41" s="127" t="e">
        <f>_xll.DBGET(#REF!,#REF!,#REF!,#REF!,#REF!,#REF!,$A41,#REF!,#REF!,#REF!,#REF!)</f>
        <v>#VALUE!</v>
      </c>
      <c r="I41" s="128" t="e">
        <f>_xll.DBGET(#REF!,#REF!,#REF!,#REF!,#REF!,#REF!,$A41,#REF!,#REF!,#REF!,#REF!)</f>
        <v>#VALUE!</v>
      </c>
      <c r="J41" s="127" t="e">
        <f>_xll.DBGET(#REF!,#REF!,#REF!,#REF!,#REF!,#REF!,$A41,#REF!,#REF!,#REF!,#REF!)</f>
        <v>#VALUE!</v>
      </c>
      <c r="K41" s="128" t="e">
        <f>_xll.DBGET(#REF!,#REF!,#REF!,#REF!,#REF!,#REF!,$A41,#REF!,#REF!,#REF!,#REF!)</f>
        <v>#VALUE!</v>
      </c>
      <c r="L41" s="127" t="e">
        <f>_xll.DBGET(#REF!,#REF!,#REF!,#REF!,#REF!,#REF!,$A41,#REF!,#REF!,#REF!,#REF!)</f>
        <v>#VALUE!</v>
      </c>
      <c r="M41" s="128">
        <f>IFERROR((_xll.DBGET(#REF!,#REF!,#REF!,#REF!,#REF!,#REF!,$A41,#REF!,#REF!,#REF!,#REF!))/L41,0)</f>
        <v>0</v>
      </c>
      <c r="N41" s="127" t="e">
        <f>_xll.DBGET(#REF!,#REF!,#REF!,#REF!,#REF!,#REF!,$A41,#REF!,#REF!,#REF!,#REF!)</f>
        <v>#VALUE!</v>
      </c>
      <c r="O41" s="128">
        <f>IFERROR((_xll.DBGET(#REF!,#REF!,#REF!,#REF!,#REF!,#REF!,$A41,#REF!,#REF!,#REF!,#REF!))/N41,0)</f>
        <v>0</v>
      </c>
      <c r="P41" s="127" t="e">
        <f>_xll.DBGET(#REF!,#REF!,#REF!,#REF!,#REF!,#REF!,$A41,#REF!,#REF!,#REF!,#REF!)</f>
        <v>#VALUE!</v>
      </c>
      <c r="Q41" s="128">
        <f>IFERROR((_xll.DBGET(#REF!,#REF!,#REF!,#REF!,#REF!,#REF!,$A41,#REF!,#REF!,#REF!,#REF!))/P41,0)</f>
        <v>0</v>
      </c>
      <c r="R41" s="127" t="e">
        <f>_xll.DBGET(#REF!,#REF!,#REF!,#REF!,#REF!,#REF!,$A41,#REF!,#REF!,#REF!,#REF!)</f>
        <v>#VALUE!</v>
      </c>
      <c r="S41" s="128" t="e">
        <f>_xll.DBGET(#REF!,#REF!,#REF!,#REF!,#REF!,#REF!,$A41,#REF!,#REF!,#REF!,#REF!)</f>
        <v>#VALUE!</v>
      </c>
    </row>
    <row r="42" spans="1:19" x14ac:dyDescent="0.3">
      <c r="A42" s="73" t="s">
        <v>33</v>
      </c>
      <c r="B42" s="127" t="e">
        <f>_xll.DBGET(#REF!,#REF!,#REF!,#REF!,#REF!,#REF!,$A42,#REF!,#REF!,#REF!,#REF!)</f>
        <v>#VALUE!</v>
      </c>
      <c r="C42" s="128" t="e">
        <f>_xll.DBGET(#REF!,#REF!,#REF!,#REF!,#REF!,#REF!,$A42,#REF!,#REF!,#REF!,#REF!)</f>
        <v>#VALUE!</v>
      </c>
      <c r="D42" s="127" t="e">
        <f>_xll.DBGET(#REF!,#REF!,#REF!,#REF!,#REF!,#REF!,$A42,#REF!,#REF!,#REF!,#REF!)</f>
        <v>#VALUE!</v>
      </c>
      <c r="E42" s="128" t="e">
        <f>_xll.DBGET(#REF!,#REF!,#REF!,#REF!,#REF!,#REF!,$A42,#REF!,#REF!,#REF!,#REF!)</f>
        <v>#VALUE!</v>
      </c>
      <c r="F42" s="127" t="e">
        <f>_xll.DBGET(#REF!,#REF!,#REF!,#REF!,#REF!,#REF!,$A42,#REF!,#REF!,#REF!,#REF!)</f>
        <v>#VALUE!</v>
      </c>
      <c r="G42" s="128" t="e">
        <f>_xll.DBGET(#REF!,#REF!,#REF!,#REF!,#REF!,#REF!,$A42,#REF!,#REF!,#REF!,#REF!)</f>
        <v>#VALUE!</v>
      </c>
      <c r="H42" s="127" t="e">
        <f>_xll.DBGET(#REF!,#REF!,#REF!,#REF!,#REF!,#REF!,$A42,#REF!,#REF!,#REF!,#REF!)</f>
        <v>#VALUE!</v>
      </c>
      <c r="I42" s="128" t="e">
        <f>_xll.DBGET(#REF!,#REF!,#REF!,#REF!,#REF!,#REF!,$A42,#REF!,#REF!,#REF!,#REF!)</f>
        <v>#VALUE!</v>
      </c>
      <c r="J42" s="127" t="e">
        <f>_xll.DBGET(#REF!,#REF!,#REF!,#REF!,#REF!,#REF!,$A42,#REF!,#REF!,#REF!,#REF!)</f>
        <v>#VALUE!</v>
      </c>
      <c r="K42" s="128" t="e">
        <f>_xll.DBGET(#REF!,#REF!,#REF!,#REF!,#REF!,#REF!,$A42,#REF!,#REF!,#REF!,#REF!)</f>
        <v>#VALUE!</v>
      </c>
      <c r="L42" s="127" t="e">
        <f>_xll.DBGET(#REF!,#REF!,#REF!,#REF!,#REF!,#REF!,$A42,#REF!,#REF!,#REF!,#REF!)</f>
        <v>#VALUE!</v>
      </c>
      <c r="M42" s="128">
        <f>IFERROR((_xll.DBGET(#REF!,#REF!,#REF!,#REF!,#REF!,#REF!,$A42,#REF!,#REF!,#REF!,#REF!))/L42,0)</f>
        <v>0</v>
      </c>
      <c r="N42" s="127" t="e">
        <f>_xll.DBGET(#REF!,#REF!,#REF!,#REF!,#REF!,#REF!,$A42,#REF!,#REF!,#REF!,#REF!)</f>
        <v>#VALUE!</v>
      </c>
      <c r="O42" s="128">
        <f>IFERROR((_xll.DBGET(#REF!,#REF!,#REF!,#REF!,#REF!,#REF!,$A42,#REF!,#REF!,#REF!,#REF!))/N42,0)</f>
        <v>0</v>
      </c>
      <c r="P42" s="127" t="e">
        <f>_xll.DBGET(#REF!,#REF!,#REF!,#REF!,#REF!,#REF!,$A42,#REF!,#REF!,#REF!,#REF!)</f>
        <v>#VALUE!</v>
      </c>
      <c r="Q42" s="128">
        <f>IFERROR((_xll.DBGET(#REF!,#REF!,#REF!,#REF!,#REF!,#REF!,$A42,#REF!,#REF!,#REF!,#REF!))/P42,0)</f>
        <v>0</v>
      </c>
      <c r="R42" s="127" t="e">
        <f>_xll.DBGET(#REF!,#REF!,#REF!,#REF!,#REF!,#REF!,$A42,#REF!,#REF!,#REF!,#REF!)</f>
        <v>#VALUE!</v>
      </c>
      <c r="S42" s="128" t="e">
        <f>_xll.DBGET(#REF!,#REF!,#REF!,#REF!,#REF!,#REF!,$A42,#REF!,#REF!,#REF!,#REF!)</f>
        <v>#VALUE!</v>
      </c>
    </row>
    <row r="43" spans="1:19" x14ac:dyDescent="0.3">
      <c r="A43" s="73" t="s">
        <v>34</v>
      </c>
      <c r="B43" s="127" t="e">
        <f>_xll.DBGET(#REF!,#REF!,#REF!,#REF!,#REF!,#REF!,$A43,#REF!,#REF!,#REF!,#REF!)</f>
        <v>#VALUE!</v>
      </c>
      <c r="C43" s="128" t="e">
        <f>_xll.DBGET(#REF!,#REF!,#REF!,#REF!,#REF!,#REF!,$A43,#REF!,#REF!,#REF!,#REF!)</f>
        <v>#VALUE!</v>
      </c>
      <c r="D43" s="127" t="e">
        <f>_xll.DBGET(#REF!,#REF!,#REF!,#REF!,#REF!,#REF!,$A43,#REF!,#REF!,#REF!,#REF!)</f>
        <v>#VALUE!</v>
      </c>
      <c r="E43" s="128" t="e">
        <f>_xll.DBGET(#REF!,#REF!,#REF!,#REF!,#REF!,#REF!,$A43,#REF!,#REF!,#REF!,#REF!)</f>
        <v>#VALUE!</v>
      </c>
      <c r="F43" s="127" t="e">
        <f>_xll.DBGET(#REF!,#REF!,#REF!,#REF!,#REF!,#REF!,$A43,#REF!,#REF!,#REF!,#REF!)</f>
        <v>#VALUE!</v>
      </c>
      <c r="G43" s="128" t="e">
        <f>_xll.DBGET(#REF!,#REF!,#REF!,#REF!,#REF!,#REF!,$A43,#REF!,#REF!,#REF!,#REF!)</f>
        <v>#VALUE!</v>
      </c>
      <c r="H43" s="127" t="e">
        <f>_xll.DBGET(#REF!,#REF!,#REF!,#REF!,#REF!,#REF!,$A43,#REF!,#REF!,#REF!,#REF!)</f>
        <v>#VALUE!</v>
      </c>
      <c r="I43" s="128" t="e">
        <f>_xll.DBGET(#REF!,#REF!,#REF!,#REF!,#REF!,#REF!,$A43,#REF!,#REF!,#REF!,#REF!)</f>
        <v>#VALUE!</v>
      </c>
      <c r="J43" s="127" t="e">
        <f>_xll.DBGET(#REF!,#REF!,#REF!,#REF!,#REF!,#REF!,$A43,#REF!,#REF!,#REF!,#REF!)</f>
        <v>#VALUE!</v>
      </c>
      <c r="K43" s="128" t="e">
        <f>_xll.DBGET(#REF!,#REF!,#REF!,#REF!,#REF!,#REF!,$A43,#REF!,#REF!,#REF!,#REF!)</f>
        <v>#VALUE!</v>
      </c>
      <c r="L43" s="127" t="e">
        <f>_xll.DBGET(#REF!,#REF!,#REF!,#REF!,#REF!,#REF!,$A43,#REF!,#REF!,#REF!,#REF!)</f>
        <v>#VALUE!</v>
      </c>
      <c r="M43" s="128">
        <f>IFERROR((_xll.DBGET(#REF!,#REF!,#REF!,#REF!,#REF!,#REF!,$A43,#REF!,#REF!,#REF!,#REF!))/L43,0)</f>
        <v>0</v>
      </c>
      <c r="N43" s="127" t="e">
        <f>_xll.DBGET(#REF!,#REF!,#REF!,#REF!,#REF!,#REF!,$A43,#REF!,#REF!,#REF!,#REF!)</f>
        <v>#VALUE!</v>
      </c>
      <c r="O43" s="128">
        <f>IFERROR((_xll.DBGET(#REF!,#REF!,#REF!,#REF!,#REF!,#REF!,$A43,#REF!,#REF!,#REF!,#REF!))/N43,0)</f>
        <v>0</v>
      </c>
      <c r="P43" s="127" t="e">
        <f>_xll.DBGET(#REF!,#REF!,#REF!,#REF!,#REF!,#REF!,$A43,#REF!,#REF!,#REF!,#REF!)</f>
        <v>#VALUE!</v>
      </c>
      <c r="Q43" s="128">
        <f>IFERROR((_xll.DBGET(#REF!,#REF!,#REF!,#REF!,#REF!,#REF!,$A43,#REF!,#REF!,#REF!,#REF!))/P43,0)</f>
        <v>0</v>
      </c>
      <c r="R43" s="127" t="e">
        <f>_xll.DBGET(#REF!,#REF!,#REF!,#REF!,#REF!,#REF!,$A43,#REF!,#REF!,#REF!,#REF!)</f>
        <v>#VALUE!</v>
      </c>
      <c r="S43" s="128" t="e">
        <f>_xll.DBGET(#REF!,#REF!,#REF!,#REF!,#REF!,#REF!,$A43,#REF!,#REF!,#REF!,#REF!)</f>
        <v>#VALUE!</v>
      </c>
    </row>
    <row r="44" spans="1:19" hidden="1" outlineLevel="1" x14ac:dyDescent="0.3">
      <c r="A44" s="73" t="s">
        <v>58</v>
      </c>
      <c r="B44" s="127" t="e">
        <f>_xll.DBGET(#REF!,#REF!,#REF!,#REF!,#REF!,#REF!,$A44,#REF!,#REF!,#REF!,#REF!)</f>
        <v>#VALUE!</v>
      </c>
      <c r="C44" s="128" t="e">
        <f>_xll.DBGET(#REF!,#REF!,#REF!,#REF!,#REF!,#REF!,$A44,#REF!,#REF!,#REF!,#REF!)</f>
        <v>#VALUE!</v>
      </c>
      <c r="D44" s="127" t="e">
        <f>_xll.DBGET(#REF!,#REF!,#REF!,#REF!,#REF!,#REF!,$A44,#REF!,#REF!,#REF!,#REF!)</f>
        <v>#VALUE!</v>
      </c>
      <c r="E44" s="128" t="e">
        <f>_xll.DBGET(#REF!,#REF!,#REF!,#REF!,#REF!,#REF!,$A44,#REF!,#REF!,#REF!,#REF!)</f>
        <v>#VALUE!</v>
      </c>
      <c r="F44" s="127" t="e">
        <f>_xll.DBGET(#REF!,#REF!,#REF!,#REF!,#REF!,#REF!,$A44,#REF!,#REF!,#REF!,#REF!)</f>
        <v>#VALUE!</v>
      </c>
      <c r="G44" s="128" t="e">
        <f>_xll.DBGET(#REF!,#REF!,#REF!,#REF!,#REF!,#REF!,$A44,#REF!,#REF!,#REF!,#REF!)</f>
        <v>#VALUE!</v>
      </c>
      <c r="H44" s="127" t="e">
        <f>_xll.DBGET(#REF!,#REF!,#REF!,#REF!,#REF!,#REF!,$A44,#REF!,#REF!,#REF!,#REF!)</f>
        <v>#VALUE!</v>
      </c>
      <c r="I44" s="128" t="e">
        <f>_xll.DBGET(#REF!,#REF!,#REF!,#REF!,#REF!,#REF!,$A44,#REF!,#REF!,#REF!,#REF!)</f>
        <v>#VALUE!</v>
      </c>
      <c r="J44" s="127" t="e">
        <f>_xll.DBGET(#REF!,#REF!,#REF!,#REF!,#REF!,#REF!,$A44,#REF!,#REF!,#REF!,#REF!)</f>
        <v>#VALUE!</v>
      </c>
      <c r="K44" s="128" t="e">
        <f>_xll.DBGET(#REF!,#REF!,#REF!,#REF!,#REF!,#REF!,$A44,#REF!,#REF!,#REF!,#REF!)</f>
        <v>#VALUE!</v>
      </c>
      <c r="L44" s="127" t="e">
        <f>_xll.DBGET(#REF!,#REF!,#REF!,#REF!,#REF!,#REF!,$A44,#REF!,#REF!,#REF!,#REF!)-J44</f>
        <v>#VALUE!</v>
      </c>
      <c r="M44" s="128">
        <f>IFERROR((_xll.DBGET(#REF!,#REF!,#REF!,#REF!,#REF!,#REF!,$A44,#REF!,#REF!,#REF!,#REF!)-(J44*K44))/L44,0)</f>
        <v>0</v>
      </c>
      <c r="N44" s="127" t="e">
        <f>_xll.DBGET(#REF!,#REF!,#REF!,#REF!,#REF!,#REF!,$A44,#REF!,#REF!,#REF!,#REF!)-J44-L44</f>
        <v>#VALUE!</v>
      </c>
      <c r="O44" s="128">
        <f>IFERROR((_xll.DBGET(#REF!,#REF!,#REF!,#REF!,#REF!,#REF!,$A44,#REF!,#REF!,#REF!,#REF!)-(J44*K44)-(L44*M44))/N44,0)</f>
        <v>0</v>
      </c>
      <c r="P44" s="127" t="e">
        <f>_xll.DBGET(#REF!,#REF!,#REF!,#REF!,#REF!,#REF!,$A44,#REF!,#REF!,#REF!,#REF!)-J44-L44-N44</f>
        <v>#VALUE!</v>
      </c>
      <c r="Q44" s="128">
        <f>IFERROR((_xll.DBGET(#REF!,#REF!,#REF!,#REF!,#REF!,#REF!,$A44,#REF!,#REF!,#REF!,#REF!)-(J44*K44)-(L44*M44)-(N44*O44))/P44,0)</f>
        <v>0</v>
      </c>
      <c r="R44" s="127" t="e">
        <f>_xll.DBGET(#REF!,#REF!,#REF!,#REF!,#REF!,#REF!,$A44,#REF!,#REF!,#REF!,#REF!)</f>
        <v>#VALUE!</v>
      </c>
      <c r="S44" s="128" t="e">
        <f>_xll.DBGET(#REF!,#REF!,#REF!,#REF!,#REF!,#REF!,$A44,#REF!,#REF!,#REF!,#REF!)</f>
        <v>#VALUE!</v>
      </c>
    </row>
    <row r="45" spans="1:19" collapsed="1" x14ac:dyDescent="0.3">
      <c r="A45" s="73" t="s">
        <v>35</v>
      </c>
      <c r="B45" s="127" t="e">
        <f>_xll.DBGET(#REF!,#REF!,#REF!,#REF!,#REF!,#REF!,$A45,#REF!,#REF!,#REF!,#REF!)</f>
        <v>#VALUE!</v>
      </c>
      <c r="C45" s="128" t="e">
        <f>_xll.DBGET(#REF!,#REF!,#REF!,#REF!,#REF!,#REF!,$A45,#REF!,#REF!,#REF!,#REF!)</f>
        <v>#VALUE!</v>
      </c>
      <c r="D45" s="127" t="e">
        <f>_xll.DBGET(#REF!,#REF!,#REF!,#REF!,#REF!,#REF!,$A45,#REF!,#REF!,#REF!,#REF!)</f>
        <v>#VALUE!</v>
      </c>
      <c r="E45" s="128" t="e">
        <f>_xll.DBGET(#REF!,#REF!,#REF!,#REF!,#REF!,#REF!,$A45,#REF!,#REF!,#REF!,#REF!)</f>
        <v>#VALUE!</v>
      </c>
      <c r="F45" s="127" t="e">
        <f>_xll.DBGET(#REF!,#REF!,#REF!,#REF!,#REF!,#REF!,$A45,#REF!,#REF!,#REF!,#REF!)</f>
        <v>#VALUE!</v>
      </c>
      <c r="G45" s="128" t="e">
        <f>_xll.DBGET(#REF!,#REF!,#REF!,#REF!,#REF!,#REF!,$A45,#REF!,#REF!,#REF!,#REF!)</f>
        <v>#VALUE!</v>
      </c>
      <c r="H45" s="127" t="e">
        <f>_xll.DBGET(#REF!,#REF!,#REF!,#REF!,#REF!,#REF!,$A45,#REF!,#REF!,#REF!,#REF!)</f>
        <v>#VALUE!</v>
      </c>
      <c r="I45" s="128" t="e">
        <f>_xll.DBGET(#REF!,#REF!,#REF!,#REF!,#REF!,#REF!,$A45,#REF!,#REF!,#REF!,#REF!)</f>
        <v>#VALUE!</v>
      </c>
      <c r="J45" s="127" t="e">
        <f>_xll.DBGET(#REF!,#REF!,#REF!,#REF!,#REF!,#REF!,$A45,#REF!,#REF!,#REF!,#REF!)</f>
        <v>#VALUE!</v>
      </c>
      <c r="K45" s="128" t="e">
        <f>_xll.DBGET(#REF!,#REF!,#REF!,#REF!,#REF!,#REF!,$A45,#REF!,#REF!,#REF!,#REF!)</f>
        <v>#VALUE!</v>
      </c>
      <c r="L45" s="127" t="e">
        <f>_xll.DBGET(#REF!,#REF!,#REF!,#REF!,#REF!,#REF!,$A45,#REF!,#REF!,#REF!,#REF!)</f>
        <v>#VALUE!</v>
      </c>
      <c r="M45" s="128">
        <f>IFERROR((_xll.DBGET(#REF!,#REF!,#REF!,#REF!,#REF!,#REF!,$A45,#REF!,#REF!,#REF!,#REF!))/L45,0)</f>
        <v>0</v>
      </c>
      <c r="N45" s="127" t="e">
        <f>_xll.DBGET(#REF!,#REF!,#REF!,#REF!,#REF!,#REF!,$A45,#REF!,#REF!,#REF!,#REF!)</f>
        <v>#VALUE!</v>
      </c>
      <c r="O45" s="128">
        <f>IFERROR((_xll.DBGET(#REF!,#REF!,#REF!,#REF!,#REF!,#REF!,$A45,#REF!,#REF!,#REF!,#REF!))/N45,0)</f>
        <v>0</v>
      </c>
      <c r="P45" s="127" t="e">
        <f>_xll.DBGET(#REF!,#REF!,#REF!,#REF!,#REF!,#REF!,$A45,#REF!,#REF!,#REF!,#REF!)</f>
        <v>#VALUE!</v>
      </c>
      <c r="Q45" s="128">
        <f>IFERROR((_xll.DBGET(#REF!,#REF!,#REF!,#REF!,#REF!,#REF!,$A45,#REF!,#REF!,#REF!,#REF!))/P45,0)</f>
        <v>0</v>
      </c>
      <c r="R45" s="127" t="e">
        <f>_xll.DBGET(#REF!,#REF!,#REF!,#REF!,#REF!,#REF!,$A45,#REF!,#REF!,#REF!,#REF!)</f>
        <v>#VALUE!</v>
      </c>
      <c r="S45" s="128" t="e">
        <f>_xll.DBGET(#REF!,#REF!,#REF!,#REF!,#REF!,#REF!,$A45,#REF!,#REF!,#REF!,#REF!)</f>
        <v>#VALUE!</v>
      </c>
    </row>
    <row r="46" spans="1:19" hidden="1" outlineLevel="1" x14ac:dyDescent="0.3">
      <c r="A46" s="73" t="s">
        <v>59</v>
      </c>
      <c r="B46" s="75" t="e">
        <f>_xll.DBGET(#REF!,#REF!,#REF!,#REF!,#REF!,#REF!,$A46,#REF!,#REF!,#REF!,#REF!)</f>
        <v>#VALUE!</v>
      </c>
      <c r="C46" s="74" t="e">
        <f>_xll.DBGET(#REF!,#REF!,#REF!,#REF!,#REF!,#REF!,$A46,#REF!,#REF!,#REF!,#REF!)</f>
        <v>#VALUE!</v>
      </c>
      <c r="D46" s="75" t="e">
        <f>_xll.DBGET(#REF!,#REF!,#REF!,#REF!,#REF!,#REF!,$A46,#REF!,#REF!,#REF!,#REF!)</f>
        <v>#VALUE!</v>
      </c>
      <c r="E46" s="74" t="e">
        <f>_xll.DBGET(#REF!,#REF!,#REF!,#REF!,#REF!,#REF!,$A46,#REF!,#REF!,#REF!,#REF!)</f>
        <v>#VALUE!</v>
      </c>
      <c r="F46" s="75" t="e">
        <f>_xll.DBGET(#REF!,#REF!,#REF!,#REF!,#REF!,#REF!,$A46,#REF!,#REF!,#REF!,#REF!)</f>
        <v>#VALUE!</v>
      </c>
      <c r="G46" s="74" t="e">
        <f>_xll.DBGET(#REF!,#REF!,#REF!,#REF!,#REF!,#REF!,$A46,#REF!,#REF!,#REF!,#REF!)</f>
        <v>#VALUE!</v>
      </c>
      <c r="H46" s="75" t="e">
        <f>_xll.DBGET(#REF!,#REF!,#REF!,#REF!,#REF!,#REF!,$A46,#REF!,#REF!,#REF!,#REF!)</f>
        <v>#VALUE!</v>
      </c>
      <c r="I46" s="74" t="e">
        <f>_xll.DBGET(#REF!,#REF!,#REF!,#REF!,#REF!,#REF!,$A46,#REF!,#REF!,#REF!,#REF!)</f>
        <v>#VALUE!</v>
      </c>
      <c r="J46" s="75" t="e">
        <f>_xll.DBGET(#REF!,#REF!,#REF!,#REF!,#REF!,#REF!,$A46,#REF!,#REF!,#REF!,#REF!)</f>
        <v>#VALUE!</v>
      </c>
      <c r="K46" s="74" t="e">
        <f>_xll.DBGET(#REF!,#REF!,#REF!,#REF!,#REF!,#REF!,$A46,#REF!,#REF!,#REF!,#REF!)</f>
        <v>#VALUE!</v>
      </c>
      <c r="L46" s="75" t="e">
        <f>_xll.DBGET(#REF!,#REF!,#REF!,#REF!,#REF!,#REF!,$A46,#REF!,#REF!,#REF!,#REF!)-J46</f>
        <v>#VALUE!</v>
      </c>
      <c r="M46" s="74">
        <f>IFERROR((_xll.DBGET(#REF!,#REF!,#REF!,#REF!,#REF!,#REF!,$A46,#REF!,#REF!,#REF!,#REF!)-(J46*K46))/L46,0)</f>
        <v>0</v>
      </c>
      <c r="N46" s="75" t="e">
        <f>_xll.DBGET(#REF!,#REF!,#REF!,#REF!,#REF!,#REF!,$A46,#REF!,#REF!,#REF!,#REF!)-J46-L46</f>
        <v>#VALUE!</v>
      </c>
      <c r="O46" s="74">
        <f>IFERROR((_xll.DBGET(#REF!,#REF!,#REF!,#REF!,#REF!,#REF!,$A46,#REF!,#REF!,#REF!,#REF!)-(J46*K46)-(L46*M46))/N46,0)</f>
        <v>0</v>
      </c>
      <c r="P46" s="75" t="e">
        <f>_xll.DBGET(#REF!,#REF!,#REF!,#REF!,#REF!,#REF!,$A46,#REF!,#REF!,#REF!,#REF!)-J46-L46-N46</f>
        <v>#VALUE!</v>
      </c>
      <c r="Q46" s="74">
        <f>IFERROR((_xll.DBGET(#REF!,#REF!,#REF!,#REF!,#REF!,#REF!,$A46,#REF!,#REF!,#REF!,#REF!)-(J46*K46)-(L46*M46)-(N46*O46))/P46,0)</f>
        <v>0</v>
      </c>
      <c r="R46" s="75" t="e">
        <f>_xll.DBGET(#REF!,#REF!,#REF!,#REF!,#REF!,#REF!,$A46,#REF!,#REF!,#REF!,#REF!)</f>
        <v>#VALUE!</v>
      </c>
      <c r="S46" s="72" t="e">
        <f>_xll.DBGET(#REF!,#REF!,#REF!,#REF!,#REF!,#REF!,$A46,#REF!,#REF!,#REF!,#REF!)</f>
        <v>#VALUE!</v>
      </c>
    </row>
    <row r="47" spans="1:19" collapsed="1" x14ac:dyDescent="0.3">
      <c r="B47" s="76"/>
      <c r="C47" s="77"/>
      <c r="D47" s="76"/>
      <c r="E47" s="77"/>
      <c r="F47" s="76"/>
      <c r="G47" s="77"/>
      <c r="H47" s="76"/>
      <c r="I47" s="77"/>
      <c r="J47" s="76"/>
      <c r="K47" s="77"/>
      <c r="L47" s="76"/>
      <c r="M47" s="77"/>
      <c r="N47" s="76"/>
      <c r="O47" s="77"/>
      <c r="P47" s="76"/>
      <c r="Q47" s="77"/>
      <c r="R47" s="76"/>
      <c r="S47" s="77"/>
    </row>
    <row r="48" spans="1:19" ht="37.5" customHeight="1" x14ac:dyDescent="0.45">
      <c r="A48" s="106"/>
      <c r="B48" s="180" t="e">
        <f>CONCATENATE(#REF!,"
 Forecast")</f>
        <v>#REF!</v>
      </c>
      <c r="C48" s="180"/>
    </row>
    <row r="49" spans="1:3" ht="16.2" x14ac:dyDescent="0.45">
      <c r="A49" s="107"/>
      <c r="B49" s="108" t="s">
        <v>0</v>
      </c>
      <c r="C49" s="109" t="s">
        <v>61</v>
      </c>
    </row>
    <row r="50" spans="1:3" x14ac:dyDescent="0.3">
      <c r="A50" s="8" t="s">
        <v>7</v>
      </c>
      <c r="B50" s="125" t="e">
        <f>_xll.DBGET(#REF!,#REF!,#REF!,#REF!,#REF!,#REF!,$A50,#REF!,#REF!,#REF!,#REF!)</f>
        <v>#VALUE!</v>
      </c>
      <c r="C50" s="126" t="e">
        <f>_xll.DBGET(#REF!,#REF!,#REF!,#REF!,#REF!,#REF!,$A50,#REF!,#REF!,#REF!,#REF!)</f>
        <v>#VALUE!</v>
      </c>
    </row>
    <row r="51" spans="1:3" x14ac:dyDescent="0.3">
      <c r="A51" s="10" t="s">
        <v>8</v>
      </c>
      <c r="B51" s="120" t="e">
        <f>_xll.DBGET(#REF!,#REF!,#REF!,#REF!,#REF!,#REF!,$A51,#REF!,#REF!,#REF!,#REF!)</f>
        <v>#VALUE!</v>
      </c>
      <c r="C51" s="121" t="e">
        <f>_xll.DBGET(#REF!,#REF!,#REF!,#REF!,#REF!,#REF!,$A51,#REF!,#REF!,#REF!,#REF!)</f>
        <v>#VALUE!</v>
      </c>
    </row>
    <row r="52" spans="1:3" hidden="1" outlineLevel="1" x14ac:dyDescent="0.3">
      <c r="A52" s="73" t="s">
        <v>36</v>
      </c>
      <c r="B52" s="127" t="e">
        <f>_xll.DBGET(#REF!,#REF!,#REF!,#REF!,#REF!,#REF!,$A52,#REF!,#REF!,#REF!,#REF!)</f>
        <v>#VALUE!</v>
      </c>
      <c r="C52" s="128" t="e">
        <f>_xll.DBGET(#REF!,#REF!,#REF!,#REF!,#REF!,#REF!,$A52,#REF!,#REF!,#REF!,#REF!)</f>
        <v>#VALUE!</v>
      </c>
    </row>
    <row r="53" spans="1:3" hidden="1" outlineLevel="1" x14ac:dyDescent="0.3">
      <c r="A53" s="73" t="s">
        <v>37</v>
      </c>
      <c r="B53" s="127" t="e">
        <f>_xll.DBGET(#REF!,#REF!,#REF!,#REF!,#REF!,#REF!,$A53,#REF!,#REF!,#REF!,#REF!)</f>
        <v>#VALUE!</v>
      </c>
      <c r="C53" s="128" t="e">
        <f>_xll.DBGET(#REF!,#REF!,#REF!,#REF!,#REF!,#REF!,$A53,#REF!,#REF!,#REF!,#REF!)</f>
        <v>#VALUE!</v>
      </c>
    </row>
    <row r="54" spans="1:3" hidden="1" outlineLevel="1" x14ac:dyDescent="0.3">
      <c r="A54" s="73" t="s">
        <v>38</v>
      </c>
      <c r="B54" s="127" t="e">
        <f>_xll.DBGET(#REF!,#REF!,#REF!,#REF!,#REF!,#REF!,$A54,#REF!,#REF!,#REF!,#REF!)</f>
        <v>#VALUE!</v>
      </c>
      <c r="C54" s="128" t="e">
        <f>_xll.DBGET(#REF!,#REF!,#REF!,#REF!,#REF!,#REF!,$A54,#REF!,#REF!,#REF!,#REF!)</f>
        <v>#VALUE!</v>
      </c>
    </row>
    <row r="55" spans="1:3" hidden="1" outlineLevel="1" x14ac:dyDescent="0.3">
      <c r="A55" s="73" t="s">
        <v>39</v>
      </c>
      <c r="B55" s="127" t="e">
        <f>_xll.DBGET(#REF!,#REF!,#REF!,#REF!,#REF!,#REF!,$A55,#REF!,#REF!,#REF!,#REF!)</f>
        <v>#VALUE!</v>
      </c>
      <c r="C55" s="128" t="e">
        <f>_xll.DBGET(#REF!,#REF!,#REF!,#REF!,#REF!,#REF!,$A55,#REF!,#REF!,#REF!,#REF!)</f>
        <v>#VALUE!</v>
      </c>
    </row>
    <row r="56" spans="1:3" collapsed="1" x14ac:dyDescent="0.3">
      <c r="A56" s="73" t="s">
        <v>40</v>
      </c>
      <c r="B56" s="127" t="e">
        <f>_xll.DBGET(#REF!,#REF!,#REF!,#REF!,#REF!,#REF!,$A56,#REF!,#REF!,#REF!,#REF!)</f>
        <v>#VALUE!</v>
      </c>
      <c r="C56" s="128" t="e">
        <f>_xll.DBGET(#REF!,#REF!,#REF!,#REF!,#REF!,#REF!,$A56,#REF!,#REF!,#REF!,#REF!)</f>
        <v>#VALUE!</v>
      </c>
    </row>
    <row r="57" spans="1:3" hidden="1" outlineLevel="1" x14ac:dyDescent="0.3">
      <c r="A57" s="73" t="s">
        <v>41</v>
      </c>
      <c r="B57" s="127" t="e">
        <f>_xll.DBGET(#REF!,#REF!,#REF!,#REF!,#REF!,#REF!,$A57,#REF!,#REF!,#REF!,#REF!)</f>
        <v>#VALUE!</v>
      </c>
      <c r="C57" s="128" t="e">
        <f>_xll.DBGET(#REF!,#REF!,#REF!,#REF!,#REF!,#REF!,$A57,#REF!,#REF!,#REF!,#REF!)</f>
        <v>#VALUE!</v>
      </c>
    </row>
    <row r="58" spans="1:3" collapsed="1" x14ac:dyDescent="0.3">
      <c r="A58" s="73" t="s">
        <v>20</v>
      </c>
      <c r="B58" s="127" t="e">
        <f>_xll.DBGET(#REF!,#REF!,#REF!,#REF!,#REF!,#REF!,$A58,#REF!,#REF!,#REF!,#REF!)</f>
        <v>#VALUE!</v>
      </c>
      <c r="C58" s="128" t="e">
        <f>_xll.DBGET(#REF!,#REF!,#REF!,#REF!,#REF!,#REF!,$A58,#REF!,#REF!,#REF!,#REF!)</f>
        <v>#VALUE!</v>
      </c>
    </row>
    <row r="59" spans="1:3" x14ac:dyDescent="0.3">
      <c r="A59" s="73" t="s">
        <v>21</v>
      </c>
      <c r="B59" s="127" t="e">
        <f>_xll.DBGET(#REF!,#REF!,#REF!,#REF!,#REF!,#REF!,$A59,#REF!,#REF!,#REF!,#REF!)</f>
        <v>#VALUE!</v>
      </c>
      <c r="C59" s="128" t="e">
        <f>_xll.DBGET(#REF!,#REF!,#REF!,#REF!,#REF!,#REF!,$A59,#REF!,#REF!,#REF!,#REF!)</f>
        <v>#VALUE!</v>
      </c>
    </row>
    <row r="60" spans="1:3" x14ac:dyDescent="0.3">
      <c r="A60" s="73" t="s">
        <v>22</v>
      </c>
      <c r="B60" s="127" t="e">
        <f>_xll.DBGET(#REF!,#REF!,#REF!,#REF!,#REF!,#REF!,$A60,#REF!,#REF!,#REF!,#REF!)</f>
        <v>#VALUE!</v>
      </c>
      <c r="C60" s="128" t="e">
        <f>_xll.DBGET(#REF!,#REF!,#REF!,#REF!,#REF!,#REF!,$A60,#REF!,#REF!,#REF!,#REF!)</f>
        <v>#VALUE!</v>
      </c>
    </row>
    <row r="61" spans="1:3" x14ac:dyDescent="0.3">
      <c r="A61" s="73" t="s">
        <v>23</v>
      </c>
      <c r="B61" s="127" t="e">
        <f>_xll.DBGET(#REF!,#REF!,#REF!,#REF!,#REF!,#REF!,$A61,#REF!,#REF!,#REF!,#REF!)</f>
        <v>#VALUE!</v>
      </c>
      <c r="C61" s="128" t="e">
        <f>_xll.DBGET(#REF!,#REF!,#REF!,#REF!,#REF!,#REF!,$A61,#REF!,#REF!,#REF!,#REF!)</f>
        <v>#VALUE!</v>
      </c>
    </row>
    <row r="62" spans="1:3" x14ac:dyDescent="0.3">
      <c r="A62" s="73" t="s">
        <v>24</v>
      </c>
      <c r="B62" s="127" t="e">
        <f>_xll.DBGET(#REF!,#REF!,#REF!,#REF!,#REF!,#REF!,$A62,#REF!,#REF!,#REF!,#REF!)</f>
        <v>#VALUE!</v>
      </c>
      <c r="C62" s="128" t="e">
        <f>_xll.DBGET(#REF!,#REF!,#REF!,#REF!,#REF!,#REF!,$A62,#REF!,#REF!,#REF!,#REF!)</f>
        <v>#VALUE!</v>
      </c>
    </row>
    <row r="63" spans="1:3" x14ac:dyDescent="0.3">
      <c r="A63" s="10" t="s">
        <v>9</v>
      </c>
      <c r="B63" s="120" t="e">
        <f>_xll.DBGET(#REF!,#REF!,#REF!,#REF!,#REF!,#REF!,$A63,#REF!,#REF!,#REF!,#REF!)</f>
        <v>#VALUE!</v>
      </c>
      <c r="C63" s="121" t="e">
        <f>_xll.DBGET(#REF!,#REF!,#REF!,#REF!,#REF!,#REF!,$A63,#REF!,#REF!,#REF!,#REF!)</f>
        <v>#VALUE!</v>
      </c>
    </row>
    <row r="64" spans="1:3" x14ac:dyDescent="0.3">
      <c r="A64" s="73" t="s">
        <v>42</v>
      </c>
      <c r="B64" s="127" t="e">
        <f>_xll.DBGET(#REF!,#REF!,#REF!,#REF!,#REF!,#REF!,$A64,#REF!,#REF!,#REF!,#REF!)</f>
        <v>#VALUE!</v>
      </c>
      <c r="C64" s="128" t="e">
        <f>_xll.DBGET(#REF!,#REF!,#REF!,#REF!,#REF!,#REF!,$A64,#REF!,#REF!,#REF!,#REF!)</f>
        <v>#VALUE!</v>
      </c>
    </row>
    <row r="65" spans="1:3" hidden="1" outlineLevel="1" x14ac:dyDescent="0.3">
      <c r="A65" s="73" t="s">
        <v>43</v>
      </c>
      <c r="B65" s="127" t="e">
        <f>_xll.DBGET(#REF!,#REF!,#REF!,#REF!,#REF!,#REF!,$A65,#REF!,#REF!,#REF!,#REF!)</f>
        <v>#VALUE!</v>
      </c>
      <c r="C65" s="128" t="e">
        <f>_xll.DBGET(#REF!,#REF!,#REF!,#REF!,#REF!,#REF!,$A65,#REF!,#REF!,#REF!,#REF!)</f>
        <v>#VALUE!</v>
      </c>
    </row>
    <row r="66" spans="1:3" hidden="1" outlineLevel="1" x14ac:dyDescent="0.3">
      <c r="A66" s="73" t="s">
        <v>44</v>
      </c>
      <c r="B66" s="127" t="e">
        <f>_xll.DBGET(#REF!,#REF!,#REF!,#REF!,#REF!,#REF!,$A66,#REF!,#REF!,#REF!,#REF!)</f>
        <v>#VALUE!</v>
      </c>
      <c r="C66" s="128" t="e">
        <f>_xll.DBGET(#REF!,#REF!,#REF!,#REF!,#REF!,#REF!,$A66,#REF!,#REF!,#REF!,#REF!)</f>
        <v>#VALUE!</v>
      </c>
    </row>
    <row r="67" spans="1:3" hidden="1" outlineLevel="1" x14ac:dyDescent="0.3">
      <c r="A67" s="73" t="s">
        <v>45</v>
      </c>
      <c r="B67" s="127" t="e">
        <f>_xll.DBGET(#REF!,#REF!,#REF!,#REF!,#REF!,#REF!,$A67,#REF!,#REF!,#REF!,#REF!)</f>
        <v>#VALUE!</v>
      </c>
      <c r="C67" s="128" t="e">
        <f>_xll.DBGET(#REF!,#REF!,#REF!,#REF!,#REF!,#REF!,$A67,#REF!,#REF!,#REF!,#REF!)</f>
        <v>#VALUE!</v>
      </c>
    </row>
    <row r="68" spans="1:3" hidden="1" outlineLevel="1" x14ac:dyDescent="0.3">
      <c r="A68" s="73" t="s">
        <v>46</v>
      </c>
      <c r="B68" s="127" t="e">
        <f>_xll.DBGET(#REF!,#REF!,#REF!,#REF!,#REF!,#REF!,$A68,#REF!,#REF!,#REF!,#REF!)</f>
        <v>#VALUE!</v>
      </c>
      <c r="C68" s="128" t="e">
        <f>_xll.DBGET(#REF!,#REF!,#REF!,#REF!,#REF!,#REF!,$A68,#REF!,#REF!,#REF!,#REF!)</f>
        <v>#VALUE!</v>
      </c>
    </row>
    <row r="69" spans="1:3" hidden="1" outlineLevel="1" x14ac:dyDescent="0.3">
      <c r="A69" s="73" t="s">
        <v>47</v>
      </c>
      <c r="B69" s="127" t="e">
        <f>_xll.DBGET(#REF!,#REF!,#REF!,#REF!,#REF!,#REF!,$A69,#REF!,#REF!,#REF!,#REF!)</f>
        <v>#VALUE!</v>
      </c>
      <c r="C69" s="128" t="e">
        <f>_xll.DBGET(#REF!,#REF!,#REF!,#REF!,#REF!,#REF!,$A69,#REF!,#REF!,#REF!,#REF!)</f>
        <v>#VALUE!</v>
      </c>
    </row>
    <row r="70" spans="1:3" hidden="1" outlineLevel="1" x14ac:dyDescent="0.3">
      <c r="A70" s="73" t="s">
        <v>48</v>
      </c>
      <c r="B70" s="127" t="e">
        <f>_xll.DBGET(#REF!,#REF!,#REF!,#REF!,#REF!,#REF!,$A70,#REF!,#REF!,#REF!,#REF!)</f>
        <v>#VALUE!</v>
      </c>
      <c r="C70" s="128" t="e">
        <f>_xll.DBGET(#REF!,#REF!,#REF!,#REF!,#REF!,#REF!,$A70,#REF!,#REF!,#REF!,#REF!)</f>
        <v>#VALUE!</v>
      </c>
    </row>
    <row r="71" spans="1:3" hidden="1" outlineLevel="1" x14ac:dyDescent="0.3">
      <c r="A71" s="73" t="s">
        <v>49</v>
      </c>
      <c r="B71" s="127" t="e">
        <f>_xll.DBGET(#REF!,#REF!,#REF!,#REF!,#REF!,#REF!,$A71,#REF!,#REF!,#REF!,#REF!)</f>
        <v>#VALUE!</v>
      </c>
      <c r="C71" s="128" t="e">
        <f>_xll.DBGET(#REF!,#REF!,#REF!,#REF!,#REF!,#REF!,$A71,#REF!,#REF!,#REF!,#REF!)</f>
        <v>#VALUE!</v>
      </c>
    </row>
    <row r="72" spans="1:3" hidden="1" outlineLevel="1" x14ac:dyDescent="0.3">
      <c r="A72" s="73" t="s">
        <v>50</v>
      </c>
      <c r="B72" s="127" t="e">
        <f>_xll.DBGET(#REF!,#REF!,#REF!,#REF!,#REF!,#REF!,$A72,#REF!,#REF!,#REF!,#REF!)</f>
        <v>#VALUE!</v>
      </c>
      <c r="C72" s="128" t="e">
        <f>_xll.DBGET(#REF!,#REF!,#REF!,#REF!,#REF!,#REF!,$A72,#REF!,#REF!,#REF!,#REF!)</f>
        <v>#VALUE!</v>
      </c>
    </row>
    <row r="73" spans="1:3" hidden="1" outlineLevel="1" x14ac:dyDescent="0.3">
      <c r="A73" s="73" t="s">
        <v>51</v>
      </c>
      <c r="B73" s="127" t="e">
        <f>_xll.DBGET(#REF!,#REF!,#REF!,#REF!,#REF!,#REF!,$A73,#REF!,#REF!,#REF!,#REF!)</f>
        <v>#VALUE!</v>
      </c>
      <c r="C73" s="128" t="e">
        <f>_xll.DBGET(#REF!,#REF!,#REF!,#REF!,#REF!,#REF!,$A73,#REF!,#REF!,#REF!,#REF!)</f>
        <v>#VALUE!</v>
      </c>
    </row>
    <row r="74" spans="1:3" hidden="1" outlineLevel="1" x14ac:dyDescent="0.3">
      <c r="A74" s="73" t="s">
        <v>52</v>
      </c>
      <c r="B74" s="127" t="e">
        <f>_xll.DBGET(#REF!,#REF!,#REF!,#REF!,#REF!,#REF!,$A74,#REF!,#REF!,#REF!,#REF!)</f>
        <v>#VALUE!</v>
      </c>
      <c r="C74" s="128" t="e">
        <f>_xll.DBGET(#REF!,#REF!,#REF!,#REF!,#REF!,#REF!,$A74,#REF!,#REF!,#REF!,#REF!)</f>
        <v>#VALUE!</v>
      </c>
    </row>
    <row r="75" spans="1:3" hidden="1" outlineLevel="1" x14ac:dyDescent="0.3">
      <c r="A75" s="73" t="s">
        <v>53</v>
      </c>
      <c r="B75" s="127" t="e">
        <f>_xll.DBGET(#REF!,#REF!,#REF!,#REF!,#REF!,#REF!,$A75,#REF!,#REF!,#REF!,#REF!)</f>
        <v>#VALUE!</v>
      </c>
      <c r="C75" s="128" t="e">
        <f>_xll.DBGET(#REF!,#REF!,#REF!,#REF!,#REF!,#REF!,$A75,#REF!,#REF!,#REF!,#REF!)</f>
        <v>#VALUE!</v>
      </c>
    </row>
    <row r="76" spans="1:3" hidden="1" outlineLevel="1" x14ac:dyDescent="0.3">
      <c r="A76" s="73" t="s">
        <v>54</v>
      </c>
      <c r="B76" s="127" t="e">
        <f>_xll.DBGET(#REF!,#REF!,#REF!,#REF!,#REF!,#REF!,$A76,#REF!,#REF!,#REF!,#REF!)</f>
        <v>#VALUE!</v>
      </c>
      <c r="C76" s="128" t="e">
        <f>_xll.DBGET(#REF!,#REF!,#REF!,#REF!,#REF!,#REF!,$A76,#REF!,#REF!,#REF!,#REF!)</f>
        <v>#VALUE!</v>
      </c>
    </row>
    <row r="77" spans="1:3" hidden="1" outlineLevel="1" x14ac:dyDescent="0.3">
      <c r="A77" s="73" t="s">
        <v>55</v>
      </c>
      <c r="B77" s="127" t="e">
        <f>_xll.DBGET(#REF!,#REF!,#REF!,#REF!,#REF!,#REF!,$A77,#REF!,#REF!,#REF!,#REF!)</f>
        <v>#VALUE!</v>
      </c>
      <c r="C77" s="128" t="e">
        <f>_xll.DBGET(#REF!,#REF!,#REF!,#REF!,#REF!,#REF!,$A77,#REF!,#REF!,#REF!,#REF!)</f>
        <v>#VALUE!</v>
      </c>
    </row>
    <row r="78" spans="1:3" hidden="1" outlineLevel="1" x14ac:dyDescent="0.3">
      <c r="A78" s="73" t="s">
        <v>56</v>
      </c>
      <c r="B78" s="127" t="e">
        <f>_xll.DBGET(#REF!,#REF!,#REF!,#REF!,#REF!,#REF!,$A78,#REF!,#REF!,#REF!,#REF!)</f>
        <v>#VALUE!</v>
      </c>
      <c r="C78" s="128" t="e">
        <f>_xll.DBGET(#REF!,#REF!,#REF!,#REF!,#REF!,#REF!,$A78,#REF!,#REF!,#REF!,#REF!)</f>
        <v>#VALUE!</v>
      </c>
    </row>
    <row r="79" spans="1:3" collapsed="1" x14ac:dyDescent="0.3">
      <c r="A79" s="73" t="s">
        <v>25</v>
      </c>
      <c r="B79" s="127" t="e">
        <f>_xll.DBGET(#REF!,#REF!,#REF!,#REF!,#REF!,#REF!,$A79,#REF!,#REF!,#REF!,#REF!)</f>
        <v>#VALUE!</v>
      </c>
      <c r="C79" s="128" t="e">
        <f>_xll.DBGET(#REF!,#REF!,#REF!,#REF!,#REF!,#REF!,$A79,#REF!,#REF!,#REF!,#REF!)</f>
        <v>#VALUE!</v>
      </c>
    </row>
    <row r="80" spans="1:3" x14ac:dyDescent="0.3">
      <c r="A80" s="73" t="s">
        <v>26</v>
      </c>
      <c r="B80" s="127" t="e">
        <f>_xll.DBGET(#REF!,#REF!,#REF!,#REF!,#REF!,#REF!,$A80,#REF!,#REF!,#REF!,#REF!)</f>
        <v>#VALUE!</v>
      </c>
      <c r="C80" s="128" t="e">
        <f>_xll.DBGET(#REF!,#REF!,#REF!,#REF!,#REF!,#REF!,$A80,#REF!,#REF!,#REF!,#REF!)</f>
        <v>#VALUE!</v>
      </c>
    </row>
    <row r="81" spans="1:3" x14ac:dyDescent="0.3">
      <c r="A81" s="73" t="s">
        <v>27</v>
      </c>
      <c r="B81" s="127" t="e">
        <f>_xll.DBGET(#REF!,#REF!,#REF!,#REF!,#REF!,#REF!,$A81,#REF!,#REF!,#REF!,#REF!)</f>
        <v>#VALUE!</v>
      </c>
      <c r="C81" s="128" t="e">
        <f>_xll.DBGET(#REF!,#REF!,#REF!,#REF!,#REF!,#REF!,$A81,#REF!,#REF!,#REF!,#REF!)</f>
        <v>#VALUE!</v>
      </c>
    </row>
    <row r="82" spans="1:3" x14ac:dyDescent="0.3">
      <c r="A82" s="73" t="s">
        <v>28</v>
      </c>
      <c r="B82" s="127" t="e">
        <f>_xll.DBGET(#REF!,#REF!,#REF!,#REF!,#REF!,#REF!,$A82,#REF!,#REF!,#REF!,#REF!)</f>
        <v>#VALUE!</v>
      </c>
      <c r="C82" s="128" t="e">
        <f>_xll.DBGET(#REF!,#REF!,#REF!,#REF!,#REF!,#REF!,$A82,#REF!,#REF!,#REF!,#REF!)</f>
        <v>#VALUE!</v>
      </c>
    </row>
    <row r="83" spans="1:3" x14ac:dyDescent="0.3">
      <c r="A83" s="73" t="s">
        <v>29</v>
      </c>
      <c r="B83" s="127" t="e">
        <f>_xll.DBGET(#REF!,#REF!,#REF!,#REF!,#REF!,#REF!,$A83,#REF!,#REF!,#REF!,#REF!)</f>
        <v>#VALUE!</v>
      </c>
      <c r="C83" s="128" t="e">
        <f>_xll.DBGET(#REF!,#REF!,#REF!,#REF!,#REF!,#REF!,$A83,#REF!,#REF!,#REF!,#REF!)</f>
        <v>#VALUE!</v>
      </c>
    </row>
    <row r="84" spans="1:3" x14ac:dyDescent="0.3">
      <c r="A84" s="73" t="s">
        <v>30</v>
      </c>
      <c r="B84" s="127" t="e">
        <f>_xll.DBGET(#REF!,#REF!,#REF!,#REF!,#REF!,#REF!,$A84,#REF!,#REF!,#REF!,#REF!)</f>
        <v>#VALUE!</v>
      </c>
      <c r="C84" s="128" t="e">
        <f>_xll.DBGET(#REF!,#REF!,#REF!,#REF!,#REF!,#REF!,$A84,#REF!,#REF!,#REF!,#REF!)</f>
        <v>#VALUE!</v>
      </c>
    </row>
    <row r="85" spans="1:3" hidden="1" outlineLevel="1" x14ac:dyDescent="0.3">
      <c r="A85" s="73" t="s">
        <v>57</v>
      </c>
      <c r="B85" s="127" t="e">
        <f>_xll.DBGET(#REF!,#REF!,#REF!,#REF!,#REF!,#REF!,$A85,#REF!,#REF!,#REF!,#REF!)</f>
        <v>#VALUE!</v>
      </c>
      <c r="C85" s="128" t="e">
        <f>_xll.DBGET(#REF!,#REF!,#REF!,#REF!,#REF!,#REF!,$A85,#REF!,#REF!,#REF!,#REF!)</f>
        <v>#VALUE!</v>
      </c>
    </row>
    <row r="86" spans="1:3" collapsed="1" x14ac:dyDescent="0.3">
      <c r="A86" s="73" t="s">
        <v>31</v>
      </c>
      <c r="B86" s="127" t="e">
        <f>_xll.DBGET(#REF!,#REF!,#REF!,#REF!,#REF!,#REF!,$A86,#REF!,#REF!,#REF!,#REF!)</f>
        <v>#VALUE!</v>
      </c>
      <c r="C86" s="128" t="e">
        <f>_xll.DBGET(#REF!,#REF!,#REF!,#REF!,#REF!,#REF!,$A86,#REF!,#REF!,#REF!,#REF!)</f>
        <v>#VALUE!</v>
      </c>
    </row>
    <row r="87" spans="1:3" x14ac:dyDescent="0.3">
      <c r="A87" s="73" t="s">
        <v>32</v>
      </c>
      <c r="B87" s="127" t="e">
        <f>_xll.DBGET(#REF!,#REF!,#REF!,#REF!,#REF!,#REF!,$A87,#REF!,#REF!,#REF!,#REF!)</f>
        <v>#VALUE!</v>
      </c>
      <c r="C87" s="128" t="e">
        <f>_xll.DBGET(#REF!,#REF!,#REF!,#REF!,#REF!,#REF!,$A87,#REF!,#REF!,#REF!,#REF!)</f>
        <v>#VALUE!</v>
      </c>
    </row>
    <row r="88" spans="1:3" x14ac:dyDescent="0.3">
      <c r="A88" s="73" t="s">
        <v>33</v>
      </c>
      <c r="B88" s="127" t="e">
        <f>_xll.DBGET(#REF!,#REF!,#REF!,#REF!,#REF!,#REF!,$A88,#REF!,#REF!,#REF!,#REF!)</f>
        <v>#VALUE!</v>
      </c>
      <c r="C88" s="128" t="e">
        <f>_xll.DBGET(#REF!,#REF!,#REF!,#REF!,#REF!,#REF!,$A88,#REF!,#REF!,#REF!,#REF!)</f>
        <v>#VALUE!</v>
      </c>
    </row>
    <row r="89" spans="1:3" x14ac:dyDescent="0.3">
      <c r="A89" s="73" t="s">
        <v>34</v>
      </c>
      <c r="B89" s="127" t="e">
        <f>_xll.DBGET(#REF!,#REF!,#REF!,#REF!,#REF!,#REF!,$A89,#REF!,#REF!,#REF!,#REF!)</f>
        <v>#VALUE!</v>
      </c>
      <c r="C89" s="128" t="e">
        <f>_xll.DBGET(#REF!,#REF!,#REF!,#REF!,#REF!,#REF!,$A89,#REF!,#REF!,#REF!,#REF!)</f>
        <v>#VALUE!</v>
      </c>
    </row>
    <row r="90" spans="1:3" hidden="1" outlineLevel="1" x14ac:dyDescent="0.3">
      <c r="A90" s="73" t="s">
        <v>58</v>
      </c>
      <c r="B90" s="127" t="e">
        <f>_xll.DBGET(#REF!,#REF!,#REF!,#REF!,#REF!,#REF!,$A90,#REF!,#REF!,#REF!,#REF!)</f>
        <v>#VALUE!</v>
      </c>
      <c r="C90" s="128" t="e">
        <f>_xll.DBGET(#REF!,#REF!,#REF!,#REF!,#REF!,#REF!,$A90,#REF!,#REF!,#REF!,#REF!)</f>
        <v>#VALUE!</v>
      </c>
    </row>
    <row r="91" spans="1:3" collapsed="1" x14ac:dyDescent="0.3">
      <c r="A91" s="73" t="s">
        <v>35</v>
      </c>
      <c r="B91" s="127" t="e">
        <f>_xll.DBGET(#REF!,#REF!,#REF!,#REF!,#REF!,#REF!,$A91,#REF!,#REF!,#REF!,#REF!)</f>
        <v>#VALUE!</v>
      </c>
      <c r="C91" s="128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9E76-B958-41AA-A4C4-713905195B62}">
  <sheetPr>
    <tabColor theme="5"/>
    <pageSetUpPr fitToPage="1"/>
  </sheetPr>
  <dimension ref="A1:AF37"/>
  <sheetViews>
    <sheetView showGridLines="0" tabSelected="1" zoomScale="90" zoomScaleNormal="90" workbookViewId="0">
      <selection activeCell="O28" sqref="O28"/>
    </sheetView>
  </sheetViews>
  <sheetFormatPr defaultColWidth="9.109375" defaultRowHeight="14.4" outlineLevelCol="1" x14ac:dyDescent="0.3"/>
  <cols>
    <col min="1" max="1" width="14" style="152" customWidth="1"/>
    <col min="2" max="2" width="4.44140625" style="152" hidden="1" customWidth="1" outlineLevel="1"/>
    <col min="3" max="3" width="8.44140625" style="152" customWidth="1" collapsed="1"/>
    <col min="4" max="4" width="11.6640625" style="152" customWidth="1"/>
    <col min="5" max="5" width="14.6640625" style="152" customWidth="1"/>
    <col min="6" max="6" width="11.6640625" style="152" customWidth="1"/>
    <col min="7" max="7" width="14.6640625" style="152" customWidth="1"/>
    <col min="8" max="8" width="11.6640625" style="152" customWidth="1"/>
    <col min="9" max="9" width="17" style="152" customWidth="1"/>
    <col min="10" max="10" width="11.6640625" style="152" customWidth="1"/>
    <col min="11" max="11" width="14.6640625" style="152" customWidth="1"/>
    <col min="12" max="12" width="11.6640625" style="152" customWidth="1"/>
    <col min="13" max="13" width="14.6640625" style="152" customWidth="1"/>
    <col min="14" max="14" width="11.6640625" style="152" customWidth="1"/>
    <col min="15" max="15" width="14.6640625" style="152" customWidth="1"/>
    <col min="16" max="16" width="11.6640625" style="152" customWidth="1"/>
    <col min="17" max="17" width="14.6640625" style="152" customWidth="1"/>
    <col min="18" max="18" width="11.6640625" style="152" customWidth="1"/>
    <col min="19" max="19" width="14.6640625" style="152" customWidth="1"/>
    <col min="20" max="20" width="11.6640625" style="152" customWidth="1"/>
    <col min="21" max="21" width="14.6640625" style="152" customWidth="1"/>
    <col min="22" max="22" width="13.44140625" style="152" bestFit="1" customWidth="1"/>
    <col min="23" max="23" width="14.6640625" style="152" customWidth="1"/>
    <col min="24" max="24" width="11.6640625" style="152" hidden="1" customWidth="1"/>
    <col min="25" max="25" width="14.6640625" style="152" hidden="1" customWidth="1"/>
    <col min="26" max="26" width="7.5546875" style="152" customWidth="1"/>
    <col min="27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70"/>
      <c r="Y1" s="170"/>
    </row>
    <row r="2" spans="1:32" s="6" customFormat="1" ht="37.5" customHeight="1" x14ac:dyDescent="0.45">
      <c r="A2" s="106"/>
      <c r="B2" s="106"/>
      <c r="C2" s="106"/>
      <c r="D2" s="182" t="s">
        <v>147</v>
      </c>
      <c r="E2" s="182"/>
      <c r="F2" s="182" t="s">
        <v>135</v>
      </c>
      <c r="G2" s="182"/>
      <c r="H2" s="182" t="s">
        <v>141</v>
      </c>
      <c r="I2" s="182"/>
      <c r="J2" s="182" t="s">
        <v>144</v>
      </c>
      <c r="K2" s="182"/>
      <c r="L2" s="182" t="s">
        <v>146</v>
      </c>
      <c r="M2" s="182"/>
      <c r="N2" s="182" t="s">
        <v>136</v>
      </c>
      <c r="O2" s="182"/>
      <c r="P2" s="182" t="s">
        <v>137</v>
      </c>
      <c r="Q2" s="182"/>
      <c r="R2" s="182" t="s">
        <v>133</v>
      </c>
      <c r="S2" s="182"/>
      <c r="T2" s="182" t="s">
        <v>138</v>
      </c>
      <c r="U2" s="182"/>
      <c r="V2" s="182" t="s">
        <v>139</v>
      </c>
      <c r="W2" s="182"/>
      <c r="X2" s="182" t="s">
        <v>131</v>
      </c>
      <c r="Y2" s="182"/>
    </row>
    <row r="3" spans="1:32" ht="16.2" x14ac:dyDescent="0.45">
      <c r="A3" s="107"/>
      <c r="B3" s="107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64</v>
      </c>
      <c r="B4" s="167" t="s">
        <v>65</v>
      </c>
      <c r="C4" s="2" t="s">
        <v>7</v>
      </c>
      <c r="D4" s="42">
        <v>2625659.85</v>
      </c>
      <c r="E4" s="4">
        <v>158.73574563019</v>
      </c>
      <c r="F4" s="42">
        <v>981392.98899999994</v>
      </c>
      <c r="G4" s="4">
        <v>157.02198560080001</v>
      </c>
      <c r="H4" s="42">
        <v>955466</v>
      </c>
      <c r="I4" s="4">
        <v>168.68664839565</v>
      </c>
      <c r="J4" s="42">
        <v>1172334</v>
      </c>
      <c r="K4" s="4">
        <v>178.75526070031</v>
      </c>
      <c r="L4" s="42">
        <v>1290550</v>
      </c>
      <c r="M4" s="4">
        <v>184.26027944638</v>
      </c>
      <c r="N4" s="42">
        <v>2625659.85</v>
      </c>
      <c r="O4" s="4">
        <v>158.73574563019</v>
      </c>
      <c r="P4" s="42">
        <v>3109192.9890000001</v>
      </c>
      <c r="Q4" s="4">
        <v>168.80119845829</v>
      </c>
      <c r="R4" s="42">
        <v>3897586.01</v>
      </c>
      <c r="S4" s="4">
        <v>184.61179079355</v>
      </c>
      <c r="T4" s="42">
        <v>3209536.01</v>
      </c>
      <c r="U4" s="4">
        <v>177.06073558506</v>
      </c>
      <c r="V4" s="42">
        <v>12841974.858999999</v>
      </c>
      <c r="W4" s="4">
        <v>173.60606458244001</v>
      </c>
      <c r="X4" s="42">
        <v>0</v>
      </c>
      <c r="Y4" s="4">
        <v>0</v>
      </c>
    </row>
    <row r="5" spans="1:32" x14ac:dyDescent="0.3">
      <c r="A5" s="165" t="s">
        <v>1</v>
      </c>
      <c r="B5" s="164" t="s">
        <v>6</v>
      </c>
      <c r="C5" s="16" t="s">
        <v>7</v>
      </c>
      <c r="D5" s="43">
        <v>1524178.75</v>
      </c>
      <c r="E5" s="5">
        <v>157.48064517373999</v>
      </c>
      <c r="F5" s="43">
        <v>493585</v>
      </c>
      <c r="G5" s="5">
        <v>160.47620586708001</v>
      </c>
      <c r="H5" s="43">
        <v>553895</v>
      </c>
      <c r="I5" s="5">
        <v>166.21190172748001</v>
      </c>
      <c r="J5" s="43">
        <v>599283</v>
      </c>
      <c r="K5" s="5">
        <v>174.76803224695999</v>
      </c>
      <c r="L5" s="43">
        <v>642650</v>
      </c>
      <c r="M5" s="5">
        <v>173.52879604501999</v>
      </c>
      <c r="N5" s="43">
        <v>1524178.75</v>
      </c>
      <c r="O5" s="5">
        <v>157.48064517373999</v>
      </c>
      <c r="P5" s="43">
        <v>1646763</v>
      </c>
      <c r="Q5" s="5">
        <v>167.60644977407</v>
      </c>
      <c r="R5" s="43">
        <v>2024986</v>
      </c>
      <c r="S5" s="5">
        <v>172.99733002011001</v>
      </c>
      <c r="T5" s="43">
        <v>1880536</v>
      </c>
      <c r="U5" s="5">
        <v>167.59669871369999</v>
      </c>
      <c r="V5" s="43">
        <v>7076463.75</v>
      </c>
      <c r="W5" s="5">
        <v>166.96553412002999</v>
      </c>
      <c r="X5" s="43">
        <v>0</v>
      </c>
      <c r="Y5" s="5">
        <v>0</v>
      </c>
    </row>
    <row r="6" spans="1:32" x14ac:dyDescent="0.3">
      <c r="A6" s="52"/>
      <c r="B6" s="163" t="s">
        <v>6</v>
      </c>
      <c r="C6" s="57" t="s">
        <v>8</v>
      </c>
      <c r="D6" s="61">
        <v>1160663</v>
      </c>
      <c r="E6" s="59">
        <v>149.24874679937</v>
      </c>
      <c r="F6" s="61">
        <v>341324</v>
      </c>
      <c r="G6" s="59">
        <v>154.56486552304</v>
      </c>
      <c r="H6" s="61">
        <v>424563</v>
      </c>
      <c r="I6" s="59">
        <v>158.85276704325</v>
      </c>
      <c r="J6" s="61">
        <v>427947</v>
      </c>
      <c r="K6" s="59">
        <v>166.18324264852001</v>
      </c>
      <c r="L6" s="61">
        <v>542650</v>
      </c>
      <c r="M6" s="59">
        <v>172.63179107146999</v>
      </c>
      <c r="N6" s="61">
        <v>1160663</v>
      </c>
      <c r="O6" s="59">
        <v>149.24874679937</v>
      </c>
      <c r="P6" s="61">
        <v>1193834</v>
      </c>
      <c r="Q6" s="59">
        <v>160.25454597178</v>
      </c>
      <c r="R6" s="61">
        <v>1526550</v>
      </c>
      <c r="S6" s="59">
        <v>168.91037261129</v>
      </c>
      <c r="T6" s="61">
        <v>1470700</v>
      </c>
      <c r="U6" s="59">
        <v>160.60063059186001</v>
      </c>
      <c r="V6" s="61">
        <v>5351747</v>
      </c>
      <c r="W6" s="59">
        <v>160.43178060609</v>
      </c>
      <c r="X6" s="61">
        <v>0</v>
      </c>
      <c r="Y6" s="59">
        <v>0</v>
      </c>
    </row>
    <row r="7" spans="1:32" x14ac:dyDescent="0.3">
      <c r="A7" s="54"/>
      <c r="B7" s="169" t="s">
        <v>6</v>
      </c>
      <c r="C7" s="58" t="s">
        <v>9</v>
      </c>
      <c r="D7" s="62">
        <v>363515.75</v>
      </c>
      <c r="E7" s="60">
        <v>183.76412769928001</v>
      </c>
      <c r="F7" s="62">
        <v>152261</v>
      </c>
      <c r="G7" s="60">
        <v>173.72767756101999</v>
      </c>
      <c r="H7" s="62">
        <v>129332</v>
      </c>
      <c r="I7" s="60">
        <v>190.37000876164001</v>
      </c>
      <c r="J7" s="62">
        <v>171336</v>
      </c>
      <c r="K7" s="60">
        <v>196.21031497963</v>
      </c>
      <c r="L7" s="62">
        <v>100000</v>
      </c>
      <c r="M7" s="60">
        <v>178.39639353398999</v>
      </c>
      <c r="N7" s="62">
        <v>363515.75</v>
      </c>
      <c r="O7" s="60">
        <v>183.76412769928001</v>
      </c>
      <c r="P7" s="62">
        <v>452929</v>
      </c>
      <c r="Q7" s="60">
        <v>186.98465855273</v>
      </c>
      <c r="R7" s="62">
        <v>498436</v>
      </c>
      <c r="S7" s="60">
        <v>185.51437299541001</v>
      </c>
      <c r="T7" s="62">
        <v>409836</v>
      </c>
      <c r="U7" s="60">
        <v>192.70214915433999</v>
      </c>
      <c r="V7" s="62">
        <v>1724716.75</v>
      </c>
      <c r="W7" s="60">
        <v>187.23958536175999</v>
      </c>
      <c r="X7" s="62">
        <v>0</v>
      </c>
      <c r="Y7" s="60">
        <v>0</v>
      </c>
    </row>
    <row r="8" spans="1:32" x14ac:dyDescent="0.3">
      <c r="A8" s="165" t="s">
        <v>2</v>
      </c>
      <c r="B8" s="164" t="s">
        <v>10</v>
      </c>
      <c r="C8" s="16" t="s">
        <v>7</v>
      </c>
      <c r="D8" s="63">
        <v>781964</v>
      </c>
      <c r="E8" s="5">
        <v>154.87152953269</v>
      </c>
      <c r="F8" s="63">
        <v>384911.41399999999</v>
      </c>
      <c r="G8" s="5">
        <v>148.68851897003</v>
      </c>
      <c r="H8" s="63">
        <v>295431</v>
      </c>
      <c r="I8" s="5">
        <v>168.54993650048999</v>
      </c>
      <c r="J8" s="63">
        <v>470688</v>
      </c>
      <c r="K8" s="5">
        <v>181.36123438371999</v>
      </c>
      <c r="L8" s="63">
        <v>535900</v>
      </c>
      <c r="M8" s="5">
        <v>198.06447222441</v>
      </c>
      <c r="N8" s="63">
        <v>781964</v>
      </c>
      <c r="O8" s="5">
        <v>154.87152953269</v>
      </c>
      <c r="P8" s="63">
        <v>1151030.4140000001</v>
      </c>
      <c r="Q8" s="5">
        <v>167.14705252106</v>
      </c>
      <c r="R8" s="63">
        <v>1644600.01</v>
      </c>
      <c r="S8" s="5">
        <v>198.21840757555</v>
      </c>
      <c r="T8" s="63">
        <v>978500.01</v>
      </c>
      <c r="U8" s="5">
        <v>195.64557690290999</v>
      </c>
      <c r="V8" s="63">
        <v>4556094.4340000004</v>
      </c>
      <c r="W8" s="5">
        <v>182.37648667196001</v>
      </c>
      <c r="X8" s="63">
        <v>0</v>
      </c>
      <c r="Y8" s="5">
        <v>0</v>
      </c>
    </row>
    <row r="9" spans="1:32" x14ac:dyDescent="0.3">
      <c r="A9" s="52"/>
      <c r="B9" s="163" t="s">
        <v>10</v>
      </c>
      <c r="C9" s="57" t="s">
        <v>8</v>
      </c>
      <c r="D9" s="61">
        <v>32135</v>
      </c>
      <c r="E9" s="59">
        <v>138.3598051626</v>
      </c>
      <c r="F9" s="61">
        <v>12888</v>
      </c>
      <c r="G9" s="59">
        <v>154.14756582799001</v>
      </c>
      <c r="H9" s="61">
        <v>20972</v>
      </c>
      <c r="I9" s="59">
        <v>169.11245874062001</v>
      </c>
      <c r="J9" s="61">
        <v>28500</v>
      </c>
      <c r="K9" s="59">
        <v>176.30511836708001</v>
      </c>
      <c r="L9" s="61">
        <v>24000</v>
      </c>
      <c r="M9" s="59">
        <v>210.81607963611</v>
      </c>
      <c r="N9" s="61">
        <v>32135</v>
      </c>
      <c r="O9" s="59">
        <v>138.3598051626</v>
      </c>
      <c r="P9" s="61">
        <v>62360</v>
      </c>
      <c r="Q9" s="59">
        <v>169.30686636563999</v>
      </c>
      <c r="R9" s="61">
        <v>57000</v>
      </c>
      <c r="S9" s="59">
        <v>193.45394332590001</v>
      </c>
      <c r="T9" s="61">
        <v>50500</v>
      </c>
      <c r="U9" s="59">
        <v>167.32393455677999</v>
      </c>
      <c r="V9" s="61">
        <v>201995</v>
      </c>
      <c r="W9" s="59">
        <v>170.70175989581</v>
      </c>
      <c r="X9" s="61">
        <v>0</v>
      </c>
      <c r="Y9" s="59">
        <v>0</v>
      </c>
    </row>
    <row r="10" spans="1:32" x14ac:dyDescent="0.3">
      <c r="A10" s="54"/>
      <c r="B10" s="169" t="s">
        <v>10</v>
      </c>
      <c r="C10" s="58" t="s">
        <v>9</v>
      </c>
      <c r="D10" s="62">
        <v>749829</v>
      </c>
      <c r="E10" s="60">
        <v>155.57916322335001</v>
      </c>
      <c r="F10" s="62">
        <v>372023.41399999999</v>
      </c>
      <c r="G10" s="60">
        <v>148.49940131437</v>
      </c>
      <c r="H10" s="62">
        <v>274459</v>
      </c>
      <c r="I10" s="60">
        <v>168.50695297135999</v>
      </c>
      <c r="J10" s="62">
        <v>442188</v>
      </c>
      <c r="K10" s="60">
        <v>181.68711230548999</v>
      </c>
      <c r="L10" s="62">
        <v>511900</v>
      </c>
      <c r="M10" s="60">
        <v>197.46662385972999</v>
      </c>
      <c r="N10" s="62">
        <v>749829</v>
      </c>
      <c r="O10" s="60">
        <v>155.57916322335001</v>
      </c>
      <c r="P10" s="62">
        <v>1088670.4140000001</v>
      </c>
      <c r="Q10" s="60">
        <v>167.02333648211001</v>
      </c>
      <c r="R10" s="62">
        <v>1587600.01</v>
      </c>
      <c r="S10" s="60">
        <v>198.38946732644999</v>
      </c>
      <c r="T10" s="62">
        <v>928000.01</v>
      </c>
      <c r="U10" s="60">
        <v>197.18678694932001</v>
      </c>
      <c r="V10" s="62">
        <v>4354099.4340000004</v>
      </c>
      <c r="W10" s="60">
        <v>182.91809957512999</v>
      </c>
      <c r="X10" s="62">
        <v>0</v>
      </c>
      <c r="Y10" s="60">
        <v>0</v>
      </c>
    </row>
    <row r="11" spans="1:32" x14ac:dyDescent="0.3">
      <c r="A11" s="14" t="s">
        <v>3</v>
      </c>
      <c r="B11" s="166" t="s">
        <v>11</v>
      </c>
      <c r="C11" s="17" t="s">
        <v>7</v>
      </c>
      <c r="D11" s="63">
        <v>157866</v>
      </c>
      <c r="E11" s="5">
        <v>173.78825839635999</v>
      </c>
      <c r="F11" s="63">
        <v>41468</v>
      </c>
      <c r="G11" s="5">
        <v>173.92159451916001</v>
      </c>
      <c r="H11" s="63">
        <v>66240</v>
      </c>
      <c r="I11" s="5">
        <v>171.67864224631001</v>
      </c>
      <c r="J11" s="63">
        <v>42658</v>
      </c>
      <c r="K11" s="5">
        <v>209.10386529249999</v>
      </c>
      <c r="L11" s="63">
        <v>20500</v>
      </c>
      <c r="M11" s="5">
        <v>202.48811820917999</v>
      </c>
      <c r="N11" s="63">
        <v>157866</v>
      </c>
      <c r="O11" s="5">
        <v>173.78825839635999</v>
      </c>
      <c r="P11" s="63">
        <v>150366</v>
      </c>
      <c r="Q11" s="5">
        <v>182.91453273721001</v>
      </c>
      <c r="R11" s="63">
        <v>72500</v>
      </c>
      <c r="S11" s="5">
        <v>197.82421832557</v>
      </c>
      <c r="T11" s="63">
        <v>125000</v>
      </c>
      <c r="U11" s="5">
        <v>189.10732381528001</v>
      </c>
      <c r="V11" s="63">
        <v>505732</v>
      </c>
      <c r="W11" s="5">
        <v>183.73378614577999</v>
      </c>
      <c r="X11" s="63">
        <v>0</v>
      </c>
      <c r="Y11" s="5">
        <v>0</v>
      </c>
    </row>
    <row r="12" spans="1:32" x14ac:dyDescent="0.3">
      <c r="A12" s="52"/>
      <c r="B12" s="163" t="s">
        <v>11</v>
      </c>
      <c r="C12" s="57" t="s">
        <v>8</v>
      </c>
      <c r="D12" s="123">
        <v>10978</v>
      </c>
      <c r="E12" s="119">
        <v>129.33750181272001</v>
      </c>
      <c r="F12" s="123">
        <v>7662</v>
      </c>
      <c r="G12" s="119">
        <v>165.71117662316999</v>
      </c>
      <c r="H12" s="123">
        <v>0</v>
      </c>
      <c r="I12" s="119">
        <v>0</v>
      </c>
      <c r="J12" s="123">
        <v>1000</v>
      </c>
      <c r="K12" s="119">
        <v>257.98924500956002</v>
      </c>
      <c r="L12" s="123">
        <v>0</v>
      </c>
      <c r="M12" s="119">
        <v>0</v>
      </c>
      <c r="N12" s="123">
        <v>10978</v>
      </c>
      <c r="O12" s="119">
        <v>129.33750181272001</v>
      </c>
      <c r="P12" s="123">
        <v>8662</v>
      </c>
      <c r="Q12" s="119">
        <v>176.36438239393999</v>
      </c>
      <c r="R12" s="123">
        <v>0</v>
      </c>
      <c r="S12" s="119">
        <v>0</v>
      </c>
      <c r="T12" s="123">
        <v>0</v>
      </c>
      <c r="U12" s="119">
        <v>0</v>
      </c>
      <c r="V12" s="123">
        <v>19640</v>
      </c>
      <c r="W12" s="119">
        <v>150.07817592648999</v>
      </c>
      <c r="X12" s="123">
        <v>0</v>
      </c>
      <c r="Y12" s="119">
        <v>0</v>
      </c>
    </row>
    <row r="13" spans="1:32" x14ac:dyDescent="0.3">
      <c r="A13" s="52"/>
      <c r="B13" s="163" t="s">
        <v>11</v>
      </c>
      <c r="C13" s="57" t="s">
        <v>9</v>
      </c>
      <c r="D13" s="123">
        <v>146888</v>
      </c>
      <c r="E13" s="119">
        <v>177.11038413688999</v>
      </c>
      <c r="F13" s="123">
        <v>33806</v>
      </c>
      <c r="G13" s="119">
        <v>175.78245418664</v>
      </c>
      <c r="H13" s="123">
        <v>66240</v>
      </c>
      <c r="I13" s="119">
        <v>171.67864224631001</v>
      </c>
      <c r="J13" s="123">
        <v>41658</v>
      </c>
      <c r="K13" s="119">
        <v>207.93037209271</v>
      </c>
      <c r="L13" s="123">
        <v>20500</v>
      </c>
      <c r="M13" s="119">
        <v>202.48811820917999</v>
      </c>
      <c r="N13" s="123">
        <v>146888</v>
      </c>
      <c r="O13" s="119">
        <v>177.11038413688999</v>
      </c>
      <c r="P13" s="123">
        <v>141704</v>
      </c>
      <c r="Q13" s="119">
        <v>183.31492653184</v>
      </c>
      <c r="R13" s="123">
        <v>72500</v>
      </c>
      <c r="S13" s="119">
        <v>197.82421832557</v>
      </c>
      <c r="T13" s="123">
        <v>125000</v>
      </c>
      <c r="U13" s="119">
        <v>189.10732381528001</v>
      </c>
      <c r="V13" s="123">
        <v>486092</v>
      </c>
      <c r="W13" s="119">
        <v>185.09360318597999</v>
      </c>
      <c r="X13" s="123">
        <v>0</v>
      </c>
      <c r="Y13" s="119">
        <v>0</v>
      </c>
    </row>
    <row r="14" spans="1:32" x14ac:dyDescent="0.3">
      <c r="A14" s="165" t="s">
        <v>4</v>
      </c>
      <c r="B14" s="164" t="s">
        <v>12</v>
      </c>
      <c r="C14" s="16" t="s">
        <v>7</v>
      </c>
      <c r="D14" s="122">
        <v>161651.1</v>
      </c>
      <c r="E14" s="121">
        <v>174.57862477520999</v>
      </c>
      <c r="F14" s="122">
        <v>51528.574999999997</v>
      </c>
      <c r="G14" s="121">
        <v>180.63019402993999</v>
      </c>
      <c r="H14" s="122">
        <v>25500</v>
      </c>
      <c r="I14" s="121">
        <v>237.97657031902</v>
      </c>
      <c r="J14" s="122">
        <v>59705</v>
      </c>
      <c r="K14" s="121">
        <v>176.54886112609</v>
      </c>
      <c r="L14" s="122">
        <v>91500</v>
      </c>
      <c r="M14" s="121">
        <v>174.70017238079001</v>
      </c>
      <c r="N14" s="122">
        <v>161651.1</v>
      </c>
      <c r="O14" s="121">
        <v>174.57862477520999</v>
      </c>
      <c r="P14" s="122">
        <v>136733.57500000001</v>
      </c>
      <c r="Q14" s="121">
        <v>189.54283025953001</v>
      </c>
      <c r="R14" s="122">
        <v>155500</v>
      </c>
      <c r="S14" s="121">
        <v>185.79363884473</v>
      </c>
      <c r="T14" s="122">
        <v>218500</v>
      </c>
      <c r="U14" s="121">
        <v>172.87974682718001</v>
      </c>
      <c r="V14" s="122">
        <v>672384.67500000005</v>
      </c>
      <c r="W14" s="121">
        <v>179.66327244222001</v>
      </c>
      <c r="X14" s="122">
        <v>0</v>
      </c>
      <c r="Y14" s="121">
        <v>0</v>
      </c>
    </row>
    <row r="15" spans="1:32" x14ac:dyDescent="0.3">
      <c r="A15" s="52"/>
      <c r="B15" s="163" t="s">
        <v>12</v>
      </c>
      <c r="C15" s="57" t="s">
        <v>8</v>
      </c>
      <c r="D15" s="123">
        <v>25527</v>
      </c>
      <c r="E15" s="119">
        <v>127.53732066048001</v>
      </c>
      <c r="F15" s="123">
        <v>0</v>
      </c>
      <c r="G15" s="119">
        <v>0</v>
      </c>
      <c r="H15" s="123">
        <v>0</v>
      </c>
      <c r="I15" s="119">
        <v>0</v>
      </c>
      <c r="J15" s="123">
        <v>33705</v>
      </c>
      <c r="K15" s="119">
        <v>143.57608462861</v>
      </c>
      <c r="L15" s="123">
        <v>35000</v>
      </c>
      <c r="M15" s="119">
        <v>171.60666850242001</v>
      </c>
      <c r="N15" s="123">
        <v>25527</v>
      </c>
      <c r="O15" s="119">
        <v>127.53732066048001</v>
      </c>
      <c r="P15" s="123">
        <v>33705</v>
      </c>
      <c r="Q15" s="119">
        <v>143.57608462861</v>
      </c>
      <c r="R15" s="123">
        <v>35000</v>
      </c>
      <c r="S15" s="119">
        <v>171.60666850242001</v>
      </c>
      <c r="T15" s="123">
        <v>70000</v>
      </c>
      <c r="U15" s="119">
        <v>144.45262572269999</v>
      </c>
      <c r="V15" s="123">
        <v>164232</v>
      </c>
      <c r="W15" s="119">
        <v>147.43042960617001</v>
      </c>
      <c r="X15" s="123">
        <v>0</v>
      </c>
      <c r="Y15" s="119">
        <v>0</v>
      </c>
    </row>
    <row r="16" spans="1:32" x14ac:dyDescent="0.3">
      <c r="A16" s="52"/>
      <c r="B16" s="163" t="s">
        <v>12</v>
      </c>
      <c r="C16" s="57" t="s">
        <v>9</v>
      </c>
      <c r="D16" s="123">
        <v>136124.1</v>
      </c>
      <c r="E16" s="119">
        <v>183.40015872942001</v>
      </c>
      <c r="F16" s="123">
        <v>51528.574999999997</v>
      </c>
      <c r="G16" s="119">
        <v>180.63019402993999</v>
      </c>
      <c r="H16" s="123">
        <v>25500</v>
      </c>
      <c r="I16" s="119">
        <v>237.97657031902</v>
      </c>
      <c r="J16" s="123">
        <v>26000</v>
      </c>
      <c r="K16" s="119">
        <v>219.29299312022999</v>
      </c>
      <c r="L16" s="123">
        <v>56500</v>
      </c>
      <c r="M16" s="119">
        <v>176.61650221694001</v>
      </c>
      <c r="N16" s="123">
        <v>136124.1</v>
      </c>
      <c r="O16" s="119">
        <v>183.40015872942001</v>
      </c>
      <c r="P16" s="123">
        <v>103028.575</v>
      </c>
      <c r="Q16" s="119">
        <v>204.58049492188999</v>
      </c>
      <c r="R16" s="123">
        <v>120500</v>
      </c>
      <c r="S16" s="119">
        <v>189.91433562466</v>
      </c>
      <c r="T16" s="123">
        <v>148500</v>
      </c>
      <c r="U16" s="119">
        <v>186.27973657339001</v>
      </c>
      <c r="V16" s="123">
        <v>508152.67499999999</v>
      </c>
      <c r="W16" s="119">
        <v>190.08074046922999</v>
      </c>
      <c r="X16" s="123">
        <v>0</v>
      </c>
      <c r="Y16" s="119">
        <v>0</v>
      </c>
    </row>
    <row r="17" spans="1:25" x14ac:dyDescent="0.3">
      <c r="A17" s="165" t="s">
        <v>5</v>
      </c>
      <c r="B17" s="164" t="s">
        <v>13</v>
      </c>
      <c r="C17" s="16" t="s">
        <v>7</v>
      </c>
      <c r="D17" s="122">
        <v>0</v>
      </c>
      <c r="E17" s="121">
        <v>0</v>
      </c>
      <c r="F17" s="122">
        <v>9900</v>
      </c>
      <c r="G17" s="121">
        <v>115.14368185897</v>
      </c>
      <c r="H17" s="122">
        <v>14400</v>
      </c>
      <c r="I17" s="121">
        <v>130.21831894771</v>
      </c>
      <c r="J17" s="122">
        <v>0</v>
      </c>
      <c r="K17" s="121">
        <v>0</v>
      </c>
      <c r="L17" s="122">
        <v>0</v>
      </c>
      <c r="M17" s="121">
        <v>0</v>
      </c>
      <c r="N17" s="122">
        <v>0</v>
      </c>
      <c r="O17" s="121">
        <v>0</v>
      </c>
      <c r="P17" s="122">
        <v>24300</v>
      </c>
      <c r="Q17" s="121">
        <v>124.07680013378</v>
      </c>
      <c r="R17" s="122">
        <v>0</v>
      </c>
      <c r="S17" s="121">
        <v>0</v>
      </c>
      <c r="T17" s="122">
        <v>7000</v>
      </c>
      <c r="U17" s="121">
        <v>37.048898639156</v>
      </c>
      <c r="V17" s="122">
        <v>31300</v>
      </c>
      <c r="W17" s="121">
        <v>104.52987328195</v>
      </c>
      <c r="X17" s="122">
        <v>0</v>
      </c>
      <c r="Y17" s="121">
        <v>0</v>
      </c>
    </row>
    <row r="18" spans="1:25" x14ac:dyDescent="0.3">
      <c r="A18" s="52"/>
      <c r="B18" s="163" t="s">
        <v>13</v>
      </c>
      <c r="C18" s="57" t="s">
        <v>8</v>
      </c>
      <c r="D18" s="123">
        <v>0</v>
      </c>
      <c r="E18" s="119">
        <v>0</v>
      </c>
      <c r="F18" s="123">
        <v>0</v>
      </c>
      <c r="G18" s="119">
        <v>0</v>
      </c>
      <c r="H18" s="123">
        <v>0</v>
      </c>
      <c r="I18" s="119">
        <v>0</v>
      </c>
      <c r="J18" s="123">
        <v>0</v>
      </c>
      <c r="K18" s="119">
        <v>0</v>
      </c>
      <c r="L18" s="123">
        <v>0</v>
      </c>
      <c r="M18" s="119">
        <v>0</v>
      </c>
      <c r="N18" s="123">
        <v>0</v>
      </c>
      <c r="O18" s="119">
        <v>0</v>
      </c>
      <c r="P18" s="123">
        <v>0</v>
      </c>
      <c r="Q18" s="119">
        <v>0</v>
      </c>
      <c r="R18" s="123">
        <v>0</v>
      </c>
      <c r="S18" s="119">
        <v>0</v>
      </c>
      <c r="T18" s="123">
        <v>0</v>
      </c>
      <c r="U18" s="119">
        <v>0</v>
      </c>
      <c r="V18" s="123">
        <v>0</v>
      </c>
      <c r="W18" s="119">
        <v>0</v>
      </c>
      <c r="X18" s="123">
        <v>0</v>
      </c>
      <c r="Y18" s="119">
        <v>0</v>
      </c>
    </row>
    <row r="19" spans="1:25" x14ac:dyDescent="0.3">
      <c r="A19" s="52"/>
      <c r="B19" s="163" t="s">
        <v>13</v>
      </c>
      <c r="C19" s="57" t="s">
        <v>9</v>
      </c>
      <c r="D19" s="123">
        <v>0</v>
      </c>
      <c r="E19" s="119">
        <v>0</v>
      </c>
      <c r="F19" s="123">
        <v>9900</v>
      </c>
      <c r="G19" s="119">
        <v>115.14368185897</v>
      </c>
      <c r="H19" s="123">
        <v>14400</v>
      </c>
      <c r="I19" s="119">
        <v>130.21831894771</v>
      </c>
      <c r="J19" s="123">
        <v>0</v>
      </c>
      <c r="K19" s="119">
        <v>0</v>
      </c>
      <c r="L19" s="123">
        <v>0</v>
      </c>
      <c r="M19" s="119">
        <v>0</v>
      </c>
      <c r="N19" s="123">
        <v>0</v>
      </c>
      <c r="O19" s="119">
        <v>0</v>
      </c>
      <c r="P19" s="123">
        <v>24300</v>
      </c>
      <c r="Q19" s="119">
        <v>124.07680013378</v>
      </c>
      <c r="R19" s="123">
        <v>0</v>
      </c>
      <c r="S19" s="119">
        <v>0</v>
      </c>
      <c r="T19" s="123">
        <v>7000</v>
      </c>
      <c r="U19" s="119">
        <v>37.048898639156</v>
      </c>
      <c r="V19" s="123">
        <v>31300</v>
      </c>
      <c r="W19" s="119">
        <v>104.52987328195</v>
      </c>
      <c r="X19" s="123">
        <v>0</v>
      </c>
      <c r="Y19" s="119">
        <v>0</v>
      </c>
    </row>
    <row r="20" spans="1:25" ht="6.75" customHeight="1" x14ac:dyDescent="0.3"/>
    <row r="21" spans="1:25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74"/>
      <c r="Y21" s="174"/>
    </row>
    <row r="22" spans="1:25" x14ac:dyDescent="0.3">
      <c r="A22" s="168" t="s">
        <v>64</v>
      </c>
      <c r="B22" s="167" t="s">
        <v>65</v>
      </c>
      <c r="C22" s="2" t="s">
        <v>7</v>
      </c>
      <c r="D22" s="64">
        <v>1</v>
      </c>
      <c r="E22" s="19">
        <v>1.0000062945961132</v>
      </c>
      <c r="F22" s="64">
        <v>1</v>
      </c>
      <c r="G22" s="19">
        <v>0.99999999999999567</v>
      </c>
      <c r="H22" s="64">
        <v>1</v>
      </c>
      <c r="I22" s="19">
        <v>0.99999999999998945</v>
      </c>
      <c r="J22" s="64">
        <v>1</v>
      </c>
      <c r="K22" s="19">
        <v>1.0000000000000131</v>
      </c>
      <c r="L22" s="64">
        <v>1</v>
      </c>
      <c r="M22" s="19">
        <v>0.99999999999999245</v>
      </c>
      <c r="N22" s="64">
        <v>1</v>
      </c>
      <c r="O22" s="19">
        <v>1.0000062945961132</v>
      </c>
      <c r="P22" s="64">
        <v>1.0000000000000002</v>
      </c>
      <c r="Q22" s="19">
        <v>0.99999999999999489</v>
      </c>
      <c r="R22" s="64">
        <v>1.0000000000000002</v>
      </c>
      <c r="S22" s="19">
        <v>1.0000000000000115</v>
      </c>
      <c r="T22" s="64">
        <v>1</v>
      </c>
      <c r="U22" s="19">
        <v>1.0000000000000075</v>
      </c>
      <c r="V22" s="64">
        <v>0.99999999999999989</v>
      </c>
      <c r="W22" s="19">
        <v>1.000000000000022</v>
      </c>
      <c r="X22" s="64" t="e">
        <v>#DIV/0!</v>
      </c>
      <c r="Y22" s="19" t="e">
        <v>#DIV/0!</v>
      </c>
    </row>
    <row r="23" spans="1:25" x14ac:dyDescent="0.3">
      <c r="A23" s="165" t="s">
        <v>1</v>
      </c>
      <c r="B23" s="164" t="s">
        <v>6</v>
      </c>
      <c r="C23" s="16" t="s">
        <v>7</v>
      </c>
      <c r="D23" s="65">
        <v>0.58049360430293362</v>
      </c>
      <c r="E23" s="20">
        <v>0.57590372579236604</v>
      </c>
      <c r="F23" s="65">
        <v>0.50294327097541558</v>
      </c>
      <c r="G23" s="20">
        <v>0.51400717920931827</v>
      </c>
      <c r="H23" s="65">
        <v>0.57971188927706485</v>
      </c>
      <c r="I23" s="20">
        <v>0.5712071256805884</v>
      </c>
      <c r="J23" s="65">
        <v>0.51118793790848005</v>
      </c>
      <c r="K23" s="20">
        <v>0.49978562682094696</v>
      </c>
      <c r="L23" s="65">
        <v>0.49796598349540894</v>
      </c>
      <c r="M23" s="20">
        <v>0.46896399944122769</v>
      </c>
      <c r="N23" s="65">
        <v>0.58049360430293362</v>
      </c>
      <c r="O23" s="20">
        <v>0.57590372579236604</v>
      </c>
      <c r="P23" s="65">
        <v>0.52964322440777256</v>
      </c>
      <c r="Q23" s="20">
        <v>0.52589449186767989</v>
      </c>
      <c r="R23" s="65">
        <v>0.51954876551909634</v>
      </c>
      <c r="S23" s="20">
        <v>0.48686245262936972</v>
      </c>
      <c r="T23" s="65">
        <v>0.58592145224131642</v>
      </c>
      <c r="U23" s="20">
        <v>0.55460348550289906</v>
      </c>
      <c r="V23" s="65">
        <v>0.55104170719043455</v>
      </c>
      <c r="W23" s="20">
        <v>0.52996404926726415</v>
      </c>
      <c r="X23" s="65" t="e">
        <v>#DIV/0!</v>
      </c>
      <c r="Y23" s="20" t="e">
        <v>#DIV/0!</v>
      </c>
    </row>
    <row r="24" spans="1:25" x14ac:dyDescent="0.3">
      <c r="A24" s="52"/>
      <c r="B24" s="163" t="s">
        <v>6</v>
      </c>
      <c r="C24" s="57" t="s">
        <v>8</v>
      </c>
      <c r="D24" s="66">
        <v>0.44204621554463724</v>
      </c>
      <c r="E24" s="56">
        <v>0.41562688627893729</v>
      </c>
      <c r="F24" s="66">
        <v>0.34779543345606684</v>
      </c>
      <c r="G24" s="56">
        <v>0.34235304181117482</v>
      </c>
      <c r="H24" s="66">
        <v>0.444351761339493</v>
      </c>
      <c r="I24" s="56">
        <v>0.41844750311098444</v>
      </c>
      <c r="J24" s="66">
        <v>0.36503846173530752</v>
      </c>
      <c r="K24" s="56">
        <v>0.33936497882602396</v>
      </c>
      <c r="L24" s="66">
        <v>0.42047964046336833</v>
      </c>
      <c r="M24" s="56">
        <v>0.39394357623017867</v>
      </c>
      <c r="N24" s="66">
        <v>0.44204621554463724</v>
      </c>
      <c r="O24" s="56">
        <v>0.41562688627893729</v>
      </c>
      <c r="P24" s="66">
        <v>0.38396908915710926</v>
      </c>
      <c r="Q24" s="56">
        <v>0.36452817048733765</v>
      </c>
      <c r="R24" s="66">
        <v>0.3916655068248257</v>
      </c>
      <c r="S24" s="56">
        <v>0.35835396218410137</v>
      </c>
      <c r="T24" s="66">
        <v>0.45822822844726396</v>
      </c>
      <c r="U24" s="56">
        <v>0.41562993737969645</v>
      </c>
      <c r="V24" s="66">
        <v>0.41673862928094368</v>
      </c>
      <c r="W24" s="56">
        <v>0.38511396766980016</v>
      </c>
      <c r="X24" s="66" t="e">
        <v>#DIV/0!</v>
      </c>
      <c r="Y24" s="56" t="e">
        <v>#DIV/0!</v>
      </c>
    </row>
    <row r="25" spans="1:25" x14ac:dyDescent="0.3">
      <c r="A25" s="52"/>
      <c r="B25" s="163" t="s">
        <v>6</v>
      </c>
      <c r="C25" s="57" t="s">
        <v>9</v>
      </c>
      <c r="D25" s="66">
        <v>0.13844738875829632</v>
      </c>
      <c r="E25" s="56">
        <v>0.16027683951340993</v>
      </c>
      <c r="F25" s="66">
        <v>0.15514783751934874</v>
      </c>
      <c r="G25" s="56">
        <v>0.1716541373981556</v>
      </c>
      <c r="H25" s="66">
        <v>0.13536012793757182</v>
      </c>
      <c r="I25" s="56">
        <v>0.15275962256961154</v>
      </c>
      <c r="J25" s="66">
        <v>0.1461494761731725</v>
      </c>
      <c r="K25" s="56">
        <v>0.16042064799492847</v>
      </c>
      <c r="L25" s="66">
        <v>7.7486343032040605E-2</v>
      </c>
      <c r="M25" s="56">
        <v>7.5020423211049431E-2</v>
      </c>
      <c r="N25" s="66">
        <v>0.13844738875829632</v>
      </c>
      <c r="O25" s="56">
        <v>0.16027683951340993</v>
      </c>
      <c r="P25" s="66">
        <v>0.14567413525066328</v>
      </c>
      <c r="Q25" s="56">
        <v>0.16136632138035481</v>
      </c>
      <c r="R25" s="66">
        <v>0.12788325869427061</v>
      </c>
      <c r="S25" s="56">
        <v>0.12850849044527177</v>
      </c>
      <c r="T25" s="66">
        <v>0.1276932237940524</v>
      </c>
      <c r="U25" s="56">
        <v>0.1389735481232027</v>
      </c>
      <c r="V25" s="66">
        <v>0.13430307790949086</v>
      </c>
      <c r="W25" s="56">
        <v>0.14485008159746507</v>
      </c>
      <c r="X25" s="66" t="e">
        <v>#DIV/0!</v>
      </c>
      <c r="Y25" s="56" t="e">
        <v>#DIV/0!</v>
      </c>
    </row>
    <row r="26" spans="1:25" x14ac:dyDescent="0.3">
      <c r="A26" s="165" t="s">
        <v>2</v>
      </c>
      <c r="B26" s="164" t="s">
        <v>10</v>
      </c>
      <c r="C26" s="16" t="s">
        <v>7</v>
      </c>
      <c r="D26" s="65">
        <v>0.29781618513913749</v>
      </c>
      <c r="E26" s="20">
        <v>0.29056623590973207</v>
      </c>
      <c r="F26" s="65">
        <v>0.3922092559395694</v>
      </c>
      <c r="G26" s="20">
        <v>0.3713939367717109</v>
      </c>
      <c r="H26" s="65">
        <v>0.3092009553453498</v>
      </c>
      <c r="I26" s="20">
        <v>0.30895036379591428</v>
      </c>
      <c r="J26" s="65">
        <v>0.40149650185015534</v>
      </c>
      <c r="K26" s="20">
        <v>0.40734969640064639</v>
      </c>
      <c r="L26" s="65">
        <v>0.4152493123087056</v>
      </c>
      <c r="M26" s="20">
        <v>0.4463584671155712</v>
      </c>
      <c r="N26" s="65">
        <v>0.29781618513913749</v>
      </c>
      <c r="O26" s="20">
        <v>0.29056623590973207</v>
      </c>
      <c r="P26" s="65">
        <v>0.37020230589488184</v>
      </c>
      <c r="Q26" s="20">
        <v>0.36657455534665034</v>
      </c>
      <c r="R26" s="65">
        <v>0.42195348756396017</v>
      </c>
      <c r="S26" s="20">
        <v>0.45305312307712053</v>
      </c>
      <c r="T26" s="65">
        <v>0.30487273143260357</v>
      </c>
      <c r="U26" s="20">
        <v>0.33687311433563566</v>
      </c>
      <c r="V26" s="65">
        <v>0.35478144787107785</v>
      </c>
      <c r="W26" s="20">
        <v>0.3727046872166872</v>
      </c>
      <c r="X26" s="65" t="e">
        <v>#DIV/0!</v>
      </c>
      <c r="Y26" s="20" t="e">
        <v>#DIV/0!</v>
      </c>
    </row>
    <row r="27" spans="1:25" x14ac:dyDescent="0.3">
      <c r="A27" s="52"/>
      <c r="B27" s="163" t="s">
        <v>10</v>
      </c>
      <c r="C27" s="57" t="s">
        <v>8</v>
      </c>
      <c r="D27" s="66">
        <v>1.2238828270158451E-2</v>
      </c>
      <c r="E27" s="56">
        <v>1.0667804457999679E-2</v>
      </c>
      <c r="F27" s="66">
        <v>1.3132353852591054E-2</v>
      </c>
      <c r="G27" s="56">
        <v>1.2891955048353585E-2</v>
      </c>
      <c r="H27" s="66">
        <v>2.1949498987928404E-2</v>
      </c>
      <c r="I27" s="56">
        <v>2.2004905410575721E-2</v>
      </c>
      <c r="J27" s="66">
        <v>2.431047807194878E-2</v>
      </c>
      <c r="K27" s="56">
        <v>2.3977261968367903E-2</v>
      </c>
      <c r="L27" s="66">
        <v>1.8596722327689743E-2</v>
      </c>
      <c r="M27" s="56">
        <v>2.127690301449767E-2</v>
      </c>
      <c r="N27" s="66">
        <v>1.2238828270158451E-2</v>
      </c>
      <c r="O27" s="56">
        <v>1.0667804457999679E-2</v>
      </c>
      <c r="P27" s="66">
        <v>2.0056651427114099E-2</v>
      </c>
      <c r="Q27" s="56">
        <v>2.0116733968282213E-2</v>
      </c>
      <c r="R27" s="66">
        <v>1.46244367292359E-2</v>
      </c>
      <c r="S27" s="56">
        <v>1.5324887657661235E-2</v>
      </c>
      <c r="T27" s="66">
        <v>1.5734361553400987E-2</v>
      </c>
      <c r="U27" s="56">
        <v>1.4869108468089557E-2</v>
      </c>
      <c r="V27" s="66">
        <v>1.5729278574193477E-2</v>
      </c>
      <c r="W27" s="56">
        <v>1.546613904856564E-2</v>
      </c>
      <c r="X27" s="66" t="e">
        <v>#DIV/0!</v>
      </c>
      <c r="Y27" s="56" t="e">
        <v>#DIV/0!</v>
      </c>
    </row>
    <row r="28" spans="1:25" x14ac:dyDescent="0.3">
      <c r="A28" s="52"/>
      <c r="B28" s="163" t="s">
        <v>10</v>
      </c>
      <c r="C28" s="57" t="s">
        <v>9</v>
      </c>
      <c r="D28" s="66">
        <v>0.28557735686897906</v>
      </c>
      <c r="E28" s="56">
        <v>0.27989843145173493</v>
      </c>
      <c r="F28" s="66">
        <v>0.37907690208697836</v>
      </c>
      <c r="G28" s="56">
        <v>0.35850198172335129</v>
      </c>
      <c r="H28" s="66">
        <v>0.28725145635742139</v>
      </c>
      <c r="I28" s="56">
        <v>0.28694545838532937</v>
      </c>
      <c r="J28" s="66">
        <v>0.37718602377820654</v>
      </c>
      <c r="K28" s="56">
        <v>0.38337243443226615</v>
      </c>
      <c r="L28" s="66">
        <v>0.39665258998101582</v>
      </c>
      <c r="M28" s="56">
        <v>0.42508156410107822</v>
      </c>
      <c r="N28" s="66">
        <v>0.28557735686897906</v>
      </c>
      <c r="O28" s="56">
        <v>0.27989843145173493</v>
      </c>
      <c r="P28" s="66">
        <v>0.3501456544677678</v>
      </c>
      <c r="Q28" s="56">
        <v>0.34645782137837938</v>
      </c>
      <c r="R28" s="66">
        <v>0.40732905083472426</v>
      </c>
      <c r="S28" s="56">
        <v>0.43772823541947226</v>
      </c>
      <c r="T28" s="66">
        <v>0.28913836987920261</v>
      </c>
      <c r="U28" s="56">
        <v>0.3220040058675479</v>
      </c>
      <c r="V28" s="66">
        <v>0.33905216929688436</v>
      </c>
      <c r="W28" s="56">
        <v>0.35723854816811762</v>
      </c>
      <c r="X28" s="66" t="e">
        <v>#DIV/0!</v>
      </c>
      <c r="Y28" s="56" t="e">
        <v>#DIV/0!</v>
      </c>
    </row>
    <row r="29" spans="1:25" x14ac:dyDescent="0.3">
      <c r="A29" s="14" t="s">
        <v>3</v>
      </c>
      <c r="B29" s="166" t="s">
        <v>11</v>
      </c>
      <c r="C29" s="17" t="s">
        <v>7</v>
      </c>
      <c r="D29" s="65">
        <v>6.0124315036465974E-2</v>
      </c>
      <c r="E29" s="20">
        <v>6.5825753084025093E-2</v>
      </c>
      <c r="F29" s="65">
        <v>4.2254224826136395E-2</v>
      </c>
      <c r="G29" s="20">
        <v>4.6801867450689504E-2</v>
      </c>
      <c r="H29" s="65">
        <v>6.9327427663569405E-2</v>
      </c>
      <c r="I29" s="20">
        <v>7.0557087741733748E-2</v>
      </c>
      <c r="J29" s="65">
        <v>3.6387241178708458E-2</v>
      </c>
      <c r="K29" s="20">
        <v>4.2564972622286396E-2</v>
      </c>
      <c r="L29" s="65">
        <v>1.5884700321568322E-2</v>
      </c>
      <c r="M29" s="20">
        <v>1.7456084871330727E-2</v>
      </c>
      <c r="N29" s="65">
        <v>6.0124315036465974E-2</v>
      </c>
      <c r="O29" s="20">
        <v>6.5825753084025093E-2</v>
      </c>
      <c r="P29" s="65">
        <v>4.8361745485719025E-2</v>
      </c>
      <c r="Q29" s="20">
        <v>5.240523265634274E-2</v>
      </c>
      <c r="R29" s="65">
        <v>1.8601257243326366E-2</v>
      </c>
      <c r="S29" s="20">
        <v>1.9932525209881934E-2</v>
      </c>
      <c r="T29" s="65">
        <v>3.89464394886163E-2</v>
      </c>
      <c r="U29" s="20">
        <v>4.1596217927648886E-2</v>
      </c>
      <c r="V29" s="65">
        <v>3.9381170384831389E-2</v>
      </c>
      <c r="W29" s="20">
        <v>4.1678564369628655E-2</v>
      </c>
      <c r="X29" s="65" t="e">
        <v>#DIV/0!</v>
      </c>
      <c r="Y29" s="20" t="e">
        <v>#DIV/0!</v>
      </c>
    </row>
    <row r="30" spans="1:25" x14ac:dyDescent="0.3">
      <c r="A30" s="52"/>
      <c r="B30" s="163" t="s">
        <v>11</v>
      </c>
      <c r="C30" s="57" t="s">
        <v>8</v>
      </c>
      <c r="D30" s="66">
        <v>4.181044243030947E-3</v>
      </c>
      <c r="E30" s="56">
        <v>3.4067047419924627E-3</v>
      </c>
      <c r="F30" s="66">
        <v>7.8072699579882577E-3</v>
      </c>
      <c r="G30" s="56">
        <v>8.2393041076559252E-3</v>
      </c>
      <c r="H30" s="66">
        <v>0</v>
      </c>
      <c r="I30" s="56">
        <v>0</v>
      </c>
      <c r="J30" s="66">
        <v>8.5299923059469396E-4</v>
      </c>
      <c r="K30" s="56">
        <v>1.2310945514706134E-3</v>
      </c>
      <c r="L30" s="66">
        <v>0</v>
      </c>
      <c r="M30" s="56">
        <v>0</v>
      </c>
      <c r="N30" s="66">
        <v>4.181044243030947E-3</v>
      </c>
      <c r="O30" s="56">
        <v>3.4067047419924627E-3</v>
      </c>
      <c r="P30" s="66">
        <v>2.7859319220920834E-3</v>
      </c>
      <c r="Q30" s="56">
        <v>2.9107563649954779E-3</v>
      </c>
      <c r="R30" s="66">
        <v>0</v>
      </c>
      <c r="S30" s="56">
        <v>0</v>
      </c>
      <c r="T30" s="66">
        <v>0</v>
      </c>
      <c r="U30" s="56">
        <v>0</v>
      </c>
      <c r="V30" s="66">
        <v>1.529359792060001E-3</v>
      </c>
      <c r="W30" s="56">
        <v>1.3220939514972275E-3</v>
      </c>
      <c r="X30" s="66" t="e">
        <v>#DIV/0!</v>
      </c>
      <c r="Y30" s="56" t="e">
        <v>#DIV/0!</v>
      </c>
    </row>
    <row r="31" spans="1:25" x14ac:dyDescent="0.3">
      <c r="A31" s="52"/>
      <c r="B31" s="163" t="s">
        <v>11</v>
      </c>
      <c r="C31" s="57" t="s">
        <v>9</v>
      </c>
      <c r="D31" s="66">
        <v>5.5943270793435029E-2</v>
      </c>
      <c r="E31" s="56">
        <v>6.2419048342032067E-2</v>
      </c>
      <c r="F31" s="66">
        <v>3.4446954868148139E-2</v>
      </c>
      <c r="G31" s="56">
        <v>3.8562563343031979E-2</v>
      </c>
      <c r="H31" s="66">
        <v>6.9327427663569405E-2</v>
      </c>
      <c r="I31" s="56">
        <v>7.0557087741733748E-2</v>
      </c>
      <c r="J31" s="66">
        <v>3.5534241948113762E-2</v>
      </c>
      <c r="K31" s="56">
        <v>4.1333878070816774E-2</v>
      </c>
      <c r="L31" s="66">
        <v>1.5884700321568322E-2</v>
      </c>
      <c r="M31" s="56">
        <v>1.7456084871330727E-2</v>
      </c>
      <c r="N31" s="66">
        <v>5.5943270793435029E-2</v>
      </c>
      <c r="O31" s="56">
        <v>6.2419048342032067E-2</v>
      </c>
      <c r="P31" s="66">
        <v>4.5575813563626943E-2</v>
      </c>
      <c r="Q31" s="56">
        <v>4.9494476291348871E-2</v>
      </c>
      <c r="R31" s="66">
        <v>1.8601257243326366E-2</v>
      </c>
      <c r="S31" s="56">
        <v>1.9932525209881934E-2</v>
      </c>
      <c r="T31" s="66">
        <v>3.89464394886163E-2</v>
      </c>
      <c r="U31" s="56">
        <v>4.1596217927648886E-2</v>
      </c>
      <c r="V31" s="66">
        <v>3.7851810592771387E-2</v>
      </c>
      <c r="W31" s="56">
        <v>4.0356470418130543E-2</v>
      </c>
      <c r="X31" s="66" t="e">
        <v>#DIV/0!</v>
      </c>
      <c r="Y31" s="56" t="e">
        <v>#DIV/0!</v>
      </c>
    </row>
    <row r="32" spans="1:25" x14ac:dyDescent="0.3">
      <c r="A32" s="165" t="s">
        <v>4</v>
      </c>
      <c r="B32" s="164" t="s">
        <v>12</v>
      </c>
      <c r="C32" s="16" t="s">
        <v>7</v>
      </c>
      <c r="D32" s="65">
        <v>6.1565895521462917E-2</v>
      </c>
      <c r="E32" s="20">
        <v>6.7710579809990026E-2</v>
      </c>
      <c r="F32" s="65">
        <v>5.2505546277139749E-2</v>
      </c>
      <c r="G32" s="20">
        <v>6.0399739408462966E-2</v>
      </c>
      <c r="H32" s="65">
        <v>2.6688547787153075E-2</v>
      </c>
      <c r="I32" s="20">
        <v>3.7651166405803939E-2</v>
      </c>
      <c r="J32" s="65">
        <v>5.0928319062656206E-2</v>
      </c>
      <c r="K32" s="20">
        <v>5.0299704156133399E-2</v>
      </c>
      <c r="L32" s="65">
        <v>7.090000387431715E-2</v>
      </c>
      <c r="M32" s="20">
        <v>6.7221448571862713E-2</v>
      </c>
      <c r="N32" s="65">
        <v>6.1565895521462917E-2</v>
      </c>
      <c r="O32" s="20">
        <v>6.7710579809990026E-2</v>
      </c>
      <c r="P32" s="65">
        <v>4.3977191343139238E-2</v>
      </c>
      <c r="Q32" s="20">
        <v>4.9380936807170782E-2</v>
      </c>
      <c r="R32" s="65">
        <v>3.9896489673617239E-2</v>
      </c>
      <c r="S32" s="20">
        <v>4.0151899083639253E-2</v>
      </c>
      <c r="T32" s="65">
        <v>6.80783762261013E-2</v>
      </c>
      <c r="U32" s="20">
        <v>6.6470820916249354E-2</v>
      </c>
      <c r="V32" s="65">
        <v>5.2358354722114635E-2</v>
      </c>
      <c r="W32" s="20">
        <v>5.4185165545289189E-2</v>
      </c>
      <c r="X32" s="65" t="e">
        <v>#DIV/0!</v>
      </c>
      <c r="Y32" s="20" t="e">
        <v>#DIV/0!</v>
      </c>
    </row>
    <row r="33" spans="1:25" x14ac:dyDescent="0.3">
      <c r="A33" s="52"/>
      <c r="B33" s="163" t="s">
        <v>12</v>
      </c>
      <c r="C33" s="57" t="s">
        <v>8</v>
      </c>
      <c r="D33" s="66">
        <v>9.7221275634770433E-3</v>
      </c>
      <c r="E33" s="56">
        <v>7.8113098952139193E-3</v>
      </c>
      <c r="F33" s="66">
        <v>0</v>
      </c>
      <c r="G33" s="56">
        <v>0</v>
      </c>
      <c r="H33" s="66">
        <v>0</v>
      </c>
      <c r="I33" s="56">
        <v>0</v>
      </c>
      <c r="J33" s="66">
        <v>2.875033906719416E-2</v>
      </c>
      <c r="K33" s="56">
        <v>2.3092249698503795E-2</v>
      </c>
      <c r="L33" s="66">
        <v>2.7120220061214211E-2</v>
      </c>
      <c r="M33" s="56">
        <v>2.5257807204790393E-2</v>
      </c>
      <c r="N33" s="66">
        <v>9.7221275634770433E-3</v>
      </c>
      <c r="O33" s="56">
        <v>7.8113098952139193E-3</v>
      </c>
      <c r="P33" s="66">
        <v>1.08404335527723E-2</v>
      </c>
      <c r="Q33" s="56">
        <v>9.2204736660577991E-3</v>
      </c>
      <c r="R33" s="66">
        <v>8.9799172898816938E-3</v>
      </c>
      <c r="S33" s="56">
        <v>8.347319978425331E-3</v>
      </c>
      <c r="T33" s="66">
        <v>2.181000611362513E-2</v>
      </c>
      <c r="U33" s="56">
        <v>1.7793400889988861E-2</v>
      </c>
      <c r="V33" s="66">
        <v>1.2788687238777907E-2</v>
      </c>
      <c r="W33" s="56">
        <v>1.0860459617276991E-2</v>
      </c>
      <c r="X33" s="66" t="e">
        <v>#DIV/0!</v>
      </c>
      <c r="Y33" s="56" t="e">
        <v>#DIV/0!</v>
      </c>
    </row>
    <row r="34" spans="1:25" x14ac:dyDescent="0.3">
      <c r="A34" s="52"/>
      <c r="B34" s="163" t="s">
        <v>12</v>
      </c>
      <c r="C34" s="57" t="s">
        <v>9</v>
      </c>
      <c r="D34" s="66">
        <v>5.1843767957985877E-2</v>
      </c>
      <c r="E34" s="56">
        <v>5.989926991477508E-2</v>
      </c>
      <c r="F34" s="66">
        <v>5.2505546277139749E-2</v>
      </c>
      <c r="G34" s="56">
        <v>6.0399739408462966E-2</v>
      </c>
      <c r="H34" s="66">
        <v>2.6688547787153075E-2</v>
      </c>
      <c r="I34" s="56">
        <v>3.7651166405803939E-2</v>
      </c>
      <c r="J34" s="66">
        <v>2.2177979995462043E-2</v>
      </c>
      <c r="K34" s="56">
        <v>2.7207454457629968E-2</v>
      </c>
      <c r="L34" s="66">
        <v>4.3779783813102942E-2</v>
      </c>
      <c r="M34" s="56">
        <v>4.1963641367070321E-2</v>
      </c>
      <c r="N34" s="66">
        <v>5.1843767957985877E-2</v>
      </c>
      <c r="O34" s="56">
        <v>5.989926991477508E-2</v>
      </c>
      <c r="P34" s="66">
        <v>3.3136757790366934E-2</v>
      </c>
      <c r="Q34" s="56">
        <v>4.0160463141114218E-2</v>
      </c>
      <c r="R34" s="66">
        <v>3.0916572383735543E-2</v>
      </c>
      <c r="S34" s="56">
        <v>3.1804579105214913E-2</v>
      </c>
      <c r="T34" s="66">
        <v>4.626837011247617E-2</v>
      </c>
      <c r="U34" s="56">
        <v>4.8677420026257995E-2</v>
      </c>
      <c r="V34" s="66">
        <v>3.9569667483336728E-2</v>
      </c>
      <c r="W34" s="56">
        <v>4.3324705928013067E-2</v>
      </c>
      <c r="X34" s="66" t="e">
        <v>#DIV/0!</v>
      </c>
      <c r="Y34" s="56" t="e">
        <v>#DIV/0!</v>
      </c>
    </row>
    <row r="35" spans="1:25" x14ac:dyDescent="0.3">
      <c r="A35" s="165" t="s">
        <v>5</v>
      </c>
      <c r="B35" s="164" t="s">
        <v>13</v>
      </c>
      <c r="C35" s="16" t="s">
        <v>7</v>
      </c>
      <c r="D35" s="65">
        <v>0</v>
      </c>
      <c r="E35" s="20">
        <v>0</v>
      </c>
      <c r="F35" s="65">
        <v>1.0087701981738939E-2</v>
      </c>
      <c r="G35" s="20">
        <v>7.3972771598140559E-3</v>
      </c>
      <c r="H35" s="65">
        <v>1.5071179926862913E-2</v>
      </c>
      <c r="I35" s="20">
        <v>1.1634256375949007E-2</v>
      </c>
      <c r="J35" s="65">
        <v>0</v>
      </c>
      <c r="K35" s="20">
        <v>0</v>
      </c>
      <c r="L35" s="65">
        <v>0</v>
      </c>
      <c r="M35" s="20">
        <v>0</v>
      </c>
      <c r="N35" s="65">
        <v>0</v>
      </c>
      <c r="O35" s="20">
        <v>0</v>
      </c>
      <c r="P35" s="65">
        <v>7.8155328684873723E-3</v>
      </c>
      <c r="Q35" s="20">
        <v>5.7447833221510626E-3</v>
      </c>
      <c r="R35" s="65">
        <v>0</v>
      </c>
      <c r="S35" s="20">
        <v>0</v>
      </c>
      <c r="T35" s="65">
        <v>2.1810006113625129E-3</v>
      </c>
      <c r="U35" s="20">
        <v>4.5636131757449363E-4</v>
      </c>
      <c r="V35" s="65">
        <v>2.4373198315416514E-3</v>
      </c>
      <c r="W35" s="20">
        <v>1.4675336011527929E-3</v>
      </c>
      <c r="X35" s="65" t="e">
        <v>#DIV/0!</v>
      </c>
      <c r="Y35" s="20" t="e">
        <v>#DIV/0!</v>
      </c>
    </row>
    <row r="36" spans="1:25" x14ac:dyDescent="0.3">
      <c r="A36" s="52"/>
      <c r="B36" s="163" t="s">
        <v>13</v>
      </c>
      <c r="C36" s="57" t="s">
        <v>8</v>
      </c>
      <c r="D36" s="66">
        <v>0</v>
      </c>
      <c r="E36" s="56">
        <v>0</v>
      </c>
      <c r="F36" s="66">
        <v>0</v>
      </c>
      <c r="G36" s="56">
        <v>0</v>
      </c>
      <c r="H36" s="66">
        <v>0</v>
      </c>
      <c r="I36" s="56">
        <v>0</v>
      </c>
      <c r="J36" s="66">
        <v>0</v>
      </c>
      <c r="K36" s="56">
        <v>0</v>
      </c>
      <c r="L36" s="66">
        <v>0</v>
      </c>
      <c r="M36" s="56">
        <v>0</v>
      </c>
      <c r="N36" s="66">
        <v>0</v>
      </c>
      <c r="O36" s="56">
        <v>0</v>
      </c>
      <c r="P36" s="66">
        <v>0</v>
      </c>
      <c r="Q36" s="56">
        <v>0</v>
      </c>
      <c r="R36" s="66">
        <v>0</v>
      </c>
      <c r="S36" s="56">
        <v>0</v>
      </c>
      <c r="T36" s="66">
        <v>0</v>
      </c>
      <c r="U36" s="56">
        <v>0</v>
      </c>
      <c r="V36" s="66">
        <v>0</v>
      </c>
      <c r="W36" s="56">
        <v>0</v>
      </c>
      <c r="X36" s="66" t="e">
        <v>#DIV/0!</v>
      </c>
      <c r="Y36" s="56" t="e">
        <v>#DIV/0!</v>
      </c>
    </row>
    <row r="37" spans="1:25" x14ac:dyDescent="0.3">
      <c r="A37" s="52"/>
      <c r="B37" s="163" t="s">
        <v>13</v>
      </c>
      <c r="C37" s="57" t="s">
        <v>9</v>
      </c>
      <c r="D37" s="66">
        <v>0</v>
      </c>
      <c r="E37" s="56">
        <v>0</v>
      </c>
      <c r="F37" s="66">
        <v>1.0087701981738939E-2</v>
      </c>
      <c r="G37" s="56">
        <v>7.3972771598140559E-3</v>
      </c>
      <c r="H37" s="66">
        <v>1.5071179926862913E-2</v>
      </c>
      <c r="I37" s="56">
        <v>1.1634256375949007E-2</v>
      </c>
      <c r="J37" s="66">
        <v>0</v>
      </c>
      <c r="K37" s="56">
        <v>0</v>
      </c>
      <c r="L37" s="66">
        <v>0</v>
      </c>
      <c r="M37" s="56">
        <v>0</v>
      </c>
      <c r="N37" s="66">
        <v>0</v>
      </c>
      <c r="O37" s="56">
        <v>0</v>
      </c>
      <c r="P37" s="66">
        <v>7.8155328684873723E-3</v>
      </c>
      <c r="Q37" s="56">
        <v>5.7447833221510626E-3</v>
      </c>
      <c r="R37" s="66">
        <v>0</v>
      </c>
      <c r="S37" s="56">
        <v>0</v>
      </c>
      <c r="T37" s="66">
        <v>2.1810006113625129E-3</v>
      </c>
      <c r="U37" s="56">
        <v>4.5636131757449363E-4</v>
      </c>
      <c r="V37" s="66">
        <v>2.4373198315416514E-3</v>
      </c>
      <c r="W37" s="56">
        <v>1.4675336011527929E-3</v>
      </c>
      <c r="X37" s="66" t="e">
        <v>#DIV/0!</v>
      </c>
      <c r="Y37" s="56" t="e">
        <v>#DIV/0!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46E6-0DF3-4F32-BA18-87410A2D5DA2}">
  <sheetPr>
    <tabColor theme="5"/>
    <pageSetUpPr fitToPage="1"/>
  </sheetPr>
  <dimension ref="A1:AF13"/>
  <sheetViews>
    <sheetView showGridLines="0" zoomScale="90" zoomScaleNormal="90" zoomScaleSheetLayoutView="100" workbookViewId="0">
      <selection activeCell="E9" sqref="E9"/>
    </sheetView>
  </sheetViews>
  <sheetFormatPr defaultColWidth="9.109375" defaultRowHeight="14.4" outlineLevelCol="1" x14ac:dyDescent="0.3"/>
  <cols>
    <col min="1" max="1" width="12.33203125" style="152" customWidth="1"/>
    <col min="2" max="2" width="4.5546875" style="1" hidden="1" customWidth="1" outlineLevel="1"/>
    <col min="3" max="3" width="9.109375" style="152" customWidth="1" collapsed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1.6640625" style="152" customWidth="1"/>
    <col min="21" max="21" width="14.33203125" style="152" customWidth="1"/>
    <col min="22" max="22" width="11.6640625" style="152" customWidth="1"/>
    <col min="23" max="23" width="14.33203125" style="152" customWidth="1"/>
    <col min="24" max="24" width="11.6640625" style="152" hidden="1" customWidth="1"/>
    <col min="25" max="25" width="14.33203125" style="152" hidden="1" customWidth="1"/>
    <col min="26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32" s="6" customFormat="1" ht="37.5" customHeight="1" x14ac:dyDescent="0.45">
      <c r="A2" s="106"/>
      <c r="B2" s="173"/>
      <c r="C2" s="106"/>
      <c r="D2" s="182" t="s">
        <v>147</v>
      </c>
      <c r="E2" s="182"/>
      <c r="F2" s="182" t="s">
        <v>135</v>
      </c>
      <c r="G2" s="182"/>
      <c r="H2" s="182" t="s">
        <v>141</v>
      </c>
      <c r="I2" s="182"/>
      <c r="J2" s="182" t="s">
        <v>144</v>
      </c>
      <c r="K2" s="182"/>
      <c r="L2" s="182" t="s">
        <v>146</v>
      </c>
      <c r="M2" s="182"/>
      <c r="N2" s="182" t="s">
        <v>136</v>
      </c>
      <c r="O2" s="182"/>
      <c r="P2" s="182" t="s">
        <v>137</v>
      </c>
      <c r="Q2" s="182"/>
      <c r="R2" s="182" t="s">
        <v>133</v>
      </c>
      <c r="S2" s="182"/>
      <c r="T2" s="182" t="s">
        <v>138</v>
      </c>
      <c r="U2" s="182"/>
      <c r="V2" s="182" t="s">
        <v>139</v>
      </c>
      <c r="W2" s="182"/>
      <c r="X2" s="182" t="s">
        <v>131</v>
      </c>
      <c r="Y2" s="182"/>
    </row>
    <row r="3" spans="1:32" ht="16.2" x14ac:dyDescent="0.45">
      <c r="A3" s="107"/>
      <c r="B3" s="172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17</v>
      </c>
      <c r="B4" s="3" t="s">
        <v>14</v>
      </c>
      <c r="C4" s="2" t="s">
        <v>7</v>
      </c>
      <c r="D4" s="42">
        <v>588975</v>
      </c>
      <c r="E4" s="4">
        <v>154.45967780500001</v>
      </c>
      <c r="F4" s="42">
        <v>297665</v>
      </c>
      <c r="G4" s="4">
        <v>142.80430802386999</v>
      </c>
      <c r="H4" s="42">
        <v>142777</v>
      </c>
      <c r="I4" s="4">
        <v>160.79605698965</v>
      </c>
      <c r="J4" s="42">
        <v>341341</v>
      </c>
      <c r="K4" s="4">
        <v>176.83354385305</v>
      </c>
      <c r="L4" s="42">
        <v>447100</v>
      </c>
      <c r="M4" s="4">
        <v>191.74101389001001</v>
      </c>
      <c r="N4" s="42">
        <v>588975</v>
      </c>
      <c r="O4" s="4">
        <v>154.45967780500001</v>
      </c>
      <c r="P4" s="42">
        <v>781783</v>
      </c>
      <c r="Q4" s="4">
        <v>160.94793781532999</v>
      </c>
      <c r="R4" s="42">
        <v>1417100.01</v>
      </c>
      <c r="S4" s="4">
        <v>197.52356096893999</v>
      </c>
      <c r="T4" s="42">
        <v>753000.01</v>
      </c>
      <c r="U4" s="4">
        <v>201.00397040177</v>
      </c>
      <c r="V4" s="42">
        <v>3540858.02</v>
      </c>
      <c r="W4" s="4">
        <v>183.02509693715001</v>
      </c>
      <c r="X4" s="42">
        <v>0</v>
      </c>
      <c r="Y4" s="4">
        <v>0</v>
      </c>
    </row>
    <row r="5" spans="1:32" x14ac:dyDescent="0.3">
      <c r="A5" s="67"/>
      <c r="B5" s="171" t="s">
        <v>14</v>
      </c>
      <c r="C5" s="69" t="s">
        <v>8</v>
      </c>
      <c r="D5" s="118">
        <v>0</v>
      </c>
      <c r="E5" s="124">
        <v>0</v>
      </c>
      <c r="F5" s="118">
        <v>0</v>
      </c>
      <c r="G5" s="124">
        <v>0</v>
      </c>
      <c r="H5" s="118">
        <v>5997</v>
      </c>
      <c r="I5" s="124">
        <v>157.87211431364</v>
      </c>
      <c r="J5" s="118">
        <v>0</v>
      </c>
      <c r="K5" s="124">
        <v>0</v>
      </c>
      <c r="L5" s="118">
        <v>6000</v>
      </c>
      <c r="M5" s="124">
        <v>212.91266569385999</v>
      </c>
      <c r="N5" s="118">
        <v>0</v>
      </c>
      <c r="O5" s="124">
        <v>0</v>
      </c>
      <c r="P5" s="118">
        <v>5997</v>
      </c>
      <c r="Q5" s="124">
        <v>157.87211431364</v>
      </c>
      <c r="R5" s="118">
        <v>18000</v>
      </c>
      <c r="S5" s="124">
        <v>203.0635581439</v>
      </c>
      <c r="T5" s="118">
        <v>10000</v>
      </c>
      <c r="U5" s="124">
        <v>200.49054923074999</v>
      </c>
      <c r="V5" s="118">
        <v>33997</v>
      </c>
      <c r="W5" s="124">
        <v>193.84572575335</v>
      </c>
      <c r="X5" s="118">
        <v>0</v>
      </c>
      <c r="Y5" s="124">
        <v>0</v>
      </c>
    </row>
    <row r="6" spans="1:32" x14ac:dyDescent="0.3">
      <c r="A6" s="67"/>
      <c r="B6" s="171" t="s">
        <v>14</v>
      </c>
      <c r="C6" s="69" t="s">
        <v>9</v>
      </c>
      <c r="D6" s="118">
        <v>588975</v>
      </c>
      <c r="E6" s="124">
        <v>154.48792258619</v>
      </c>
      <c r="F6" s="118">
        <v>297665</v>
      </c>
      <c r="G6" s="124">
        <v>142.80430802386999</v>
      </c>
      <c r="H6" s="118">
        <v>136780</v>
      </c>
      <c r="I6" s="124">
        <v>160.92425471029</v>
      </c>
      <c r="J6" s="118">
        <v>341341</v>
      </c>
      <c r="K6" s="124">
        <v>176.83354385305</v>
      </c>
      <c r="L6" s="118">
        <v>441100</v>
      </c>
      <c r="M6" s="124">
        <v>191.45302950819001</v>
      </c>
      <c r="N6" s="118">
        <v>588975</v>
      </c>
      <c r="O6" s="124">
        <v>154.48792258619</v>
      </c>
      <c r="P6" s="118">
        <v>775786</v>
      </c>
      <c r="Q6" s="124">
        <v>160.97171462174001</v>
      </c>
      <c r="R6" s="118">
        <v>1399100.01</v>
      </c>
      <c r="S6" s="124">
        <v>197.45228661511001</v>
      </c>
      <c r="T6" s="118">
        <v>743000.01</v>
      </c>
      <c r="U6" s="124">
        <v>201.01088051164999</v>
      </c>
      <c r="V6" s="118">
        <v>3506861.02</v>
      </c>
      <c r="W6" s="124">
        <v>182.92019716615999</v>
      </c>
      <c r="X6" s="118">
        <v>0</v>
      </c>
      <c r="Y6" s="124">
        <v>0</v>
      </c>
    </row>
    <row r="7" spans="1:32" x14ac:dyDescent="0.3">
      <c r="A7" s="168" t="s">
        <v>18</v>
      </c>
      <c r="B7" s="3" t="s">
        <v>15</v>
      </c>
      <c r="C7" s="2" t="s">
        <v>7</v>
      </c>
      <c r="D7" s="125">
        <v>397048</v>
      </c>
      <c r="E7" s="126">
        <v>152.58562627162999</v>
      </c>
      <c r="F7" s="125">
        <v>142238</v>
      </c>
      <c r="G7" s="126">
        <v>152.08815877686999</v>
      </c>
      <c r="H7" s="125">
        <v>94011</v>
      </c>
      <c r="I7" s="126">
        <v>160.79804396097001</v>
      </c>
      <c r="J7" s="125">
        <v>93000</v>
      </c>
      <c r="K7" s="126">
        <v>173.69778264353999</v>
      </c>
      <c r="L7" s="125">
        <v>119000</v>
      </c>
      <c r="M7" s="126">
        <v>171.64565475966</v>
      </c>
      <c r="N7" s="125">
        <v>397048</v>
      </c>
      <c r="O7" s="126">
        <v>152.58562627162999</v>
      </c>
      <c r="P7" s="125">
        <v>329249</v>
      </c>
      <c r="Q7" s="126">
        <v>160.67898224373999</v>
      </c>
      <c r="R7" s="125">
        <v>585000</v>
      </c>
      <c r="S7" s="126">
        <v>172.22405627693999</v>
      </c>
      <c r="T7" s="125">
        <v>575000</v>
      </c>
      <c r="U7" s="126">
        <v>157.49673920689</v>
      </c>
      <c r="V7" s="125">
        <v>1886297</v>
      </c>
      <c r="W7" s="126">
        <v>161.58585309239999</v>
      </c>
      <c r="X7" s="125">
        <v>0</v>
      </c>
      <c r="Y7" s="126">
        <v>0</v>
      </c>
    </row>
    <row r="8" spans="1:32" x14ac:dyDescent="0.3">
      <c r="A8" s="67"/>
      <c r="B8" s="171" t="s">
        <v>15</v>
      </c>
      <c r="C8" s="69" t="s">
        <v>8</v>
      </c>
      <c r="D8" s="118">
        <v>251015</v>
      </c>
      <c r="E8" s="124">
        <v>148.29240196801001</v>
      </c>
      <c r="F8" s="118">
        <v>84247</v>
      </c>
      <c r="G8" s="124">
        <v>149.04503960475</v>
      </c>
      <c r="H8" s="118">
        <v>45496</v>
      </c>
      <c r="I8" s="124">
        <v>156.48019852868001</v>
      </c>
      <c r="J8" s="118">
        <v>90000</v>
      </c>
      <c r="K8" s="124">
        <v>173.73888920428999</v>
      </c>
      <c r="L8" s="118">
        <v>73000</v>
      </c>
      <c r="M8" s="124">
        <v>167.70466741396999</v>
      </c>
      <c r="N8" s="118">
        <v>251015</v>
      </c>
      <c r="O8" s="124">
        <v>148.29240196801001</v>
      </c>
      <c r="P8" s="118">
        <v>219743</v>
      </c>
      <c r="Q8" s="124">
        <v>160.69827294716001</v>
      </c>
      <c r="R8" s="118">
        <v>286000</v>
      </c>
      <c r="S8" s="124">
        <v>168.56022154908999</v>
      </c>
      <c r="T8" s="118">
        <v>373000</v>
      </c>
      <c r="U8" s="124">
        <v>151.50011974872001</v>
      </c>
      <c r="V8" s="118">
        <v>1129758</v>
      </c>
      <c r="W8" s="124">
        <v>156.89528722217</v>
      </c>
      <c r="X8" s="118">
        <v>0</v>
      </c>
      <c r="Y8" s="124">
        <v>0</v>
      </c>
    </row>
    <row r="9" spans="1:32" x14ac:dyDescent="0.3">
      <c r="A9" s="67"/>
      <c r="B9" s="171" t="s">
        <v>15</v>
      </c>
      <c r="C9" s="69" t="s">
        <v>9</v>
      </c>
      <c r="D9" s="118">
        <v>146033</v>
      </c>
      <c r="E9" s="124">
        <v>159.96521649147999</v>
      </c>
      <c r="F9" s="118">
        <v>57991</v>
      </c>
      <c r="G9" s="124">
        <v>156.50908031458999</v>
      </c>
      <c r="H9" s="118">
        <v>48515</v>
      </c>
      <c r="I9" s="124">
        <v>164.84719774407</v>
      </c>
      <c r="J9" s="118">
        <v>3000</v>
      </c>
      <c r="K9" s="124">
        <v>172.46458582087001</v>
      </c>
      <c r="L9" s="118">
        <v>46000</v>
      </c>
      <c r="M9" s="124">
        <v>177.89983032998001</v>
      </c>
      <c r="N9" s="118">
        <v>146033</v>
      </c>
      <c r="O9" s="124">
        <v>159.96521649147999</v>
      </c>
      <c r="P9" s="118">
        <v>109506</v>
      </c>
      <c r="Q9" s="124">
        <v>160.64027206308</v>
      </c>
      <c r="R9" s="118">
        <v>299000</v>
      </c>
      <c r="S9" s="124">
        <v>175.72859384271001</v>
      </c>
      <c r="T9" s="118">
        <v>202000</v>
      </c>
      <c r="U9" s="124">
        <v>168.56970484005001</v>
      </c>
      <c r="V9" s="118">
        <v>756539</v>
      </c>
      <c r="W9" s="124">
        <v>168.59038863706999</v>
      </c>
      <c r="X9" s="118">
        <v>0</v>
      </c>
      <c r="Y9" s="124">
        <v>0</v>
      </c>
    </row>
    <row r="10" spans="1:32" x14ac:dyDescent="0.3">
      <c r="A10" s="168" t="s">
        <v>19</v>
      </c>
      <c r="B10" s="3" t="s">
        <v>16</v>
      </c>
      <c r="C10" s="2" t="s">
        <v>7</v>
      </c>
      <c r="D10" s="125">
        <v>155217</v>
      </c>
      <c r="E10" s="126">
        <v>133.81406938222</v>
      </c>
      <c r="F10" s="125">
        <v>0</v>
      </c>
      <c r="G10" s="126">
        <v>0</v>
      </c>
      <c r="H10" s="125">
        <v>14813</v>
      </c>
      <c r="I10" s="126">
        <v>188.10638432144</v>
      </c>
      <c r="J10" s="125">
        <v>15000</v>
      </c>
      <c r="K10" s="126">
        <v>240.14126162289</v>
      </c>
      <c r="L10" s="125">
        <v>138050</v>
      </c>
      <c r="M10" s="126">
        <v>182.44671869794999</v>
      </c>
      <c r="N10" s="125">
        <v>155217</v>
      </c>
      <c r="O10" s="126">
        <v>133.81406938222</v>
      </c>
      <c r="P10" s="125">
        <v>29813</v>
      </c>
      <c r="Q10" s="126">
        <v>214.28701557363999</v>
      </c>
      <c r="R10" s="125">
        <v>453050</v>
      </c>
      <c r="S10" s="126">
        <v>164.09223384924999</v>
      </c>
      <c r="T10" s="125">
        <v>395000</v>
      </c>
      <c r="U10" s="126">
        <v>148.39006940250999</v>
      </c>
      <c r="V10" s="125">
        <v>1033080</v>
      </c>
      <c r="W10" s="126">
        <v>154.98782394585999</v>
      </c>
      <c r="X10" s="125">
        <v>0</v>
      </c>
      <c r="Y10" s="126">
        <v>0</v>
      </c>
    </row>
    <row r="11" spans="1:32" x14ac:dyDescent="0.3">
      <c r="A11" s="67"/>
      <c r="B11" s="171" t="s">
        <v>16</v>
      </c>
      <c r="C11" s="69" t="s">
        <v>8</v>
      </c>
      <c r="D11" s="118">
        <v>155217</v>
      </c>
      <c r="E11" s="124">
        <v>128.21121885682999</v>
      </c>
      <c r="F11" s="118">
        <v>0</v>
      </c>
      <c r="G11" s="124">
        <v>0</v>
      </c>
      <c r="H11" s="118">
        <v>0</v>
      </c>
      <c r="I11" s="124">
        <v>0</v>
      </c>
      <c r="J11" s="118">
        <v>0</v>
      </c>
      <c r="K11" s="124">
        <v>0</v>
      </c>
      <c r="L11" s="118">
        <v>138050</v>
      </c>
      <c r="M11" s="124">
        <v>182.44671869794999</v>
      </c>
      <c r="N11" s="118">
        <v>155217</v>
      </c>
      <c r="O11" s="124">
        <v>128.21121885682999</v>
      </c>
      <c r="P11" s="118">
        <v>0</v>
      </c>
      <c r="Q11" s="124">
        <v>0</v>
      </c>
      <c r="R11" s="118">
        <v>438050</v>
      </c>
      <c r="S11" s="124">
        <v>162.02673738255999</v>
      </c>
      <c r="T11" s="118">
        <v>395000</v>
      </c>
      <c r="U11" s="124">
        <v>148.39006940250999</v>
      </c>
      <c r="V11" s="118">
        <v>988267</v>
      </c>
      <c r="W11" s="124">
        <v>151.26524560844001</v>
      </c>
      <c r="X11" s="118">
        <v>0</v>
      </c>
      <c r="Y11" s="124">
        <v>0</v>
      </c>
    </row>
    <row r="12" spans="1:32" x14ac:dyDescent="0.3">
      <c r="A12" s="67"/>
      <c r="B12" s="171" t="s">
        <v>16</v>
      </c>
      <c r="C12" s="69" t="s">
        <v>9</v>
      </c>
      <c r="D12" s="118">
        <v>0</v>
      </c>
      <c r="E12" s="124">
        <v>0</v>
      </c>
      <c r="F12" s="118">
        <v>0</v>
      </c>
      <c r="G12" s="124">
        <v>0</v>
      </c>
      <c r="H12" s="118">
        <v>14813</v>
      </c>
      <c r="I12" s="124">
        <v>188.10638432144</v>
      </c>
      <c r="J12" s="118">
        <v>15000</v>
      </c>
      <c r="K12" s="124">
        <v>240.14126162289</v>
      </c>
      <c r="L12" s="118">
        <v>0</v>
      </c>
      <c r="M12" s="124">
        <v>0</v>
      </c>
      <c r="N12" s="118">
        <v>0</v>
      </c>
      <c r="O12" s="124">
        <v>0</v>
      </c>
      <c r="P12" s="118">
        <v>29813</v>
      </c>
      <c r="Q12" s="124">
        <v>214.28701557363999</v>
      </c>
      <c r="R12" s="118">
        <v>15000</v>
      </c>
      <c r="S12" s="124">
        <v>224.411615665</v>
      </c>
      <c r="T12" s="118">
        <v>0</v>
      </c>
      <c r="U12" s="124">
        <v>0</v>
      </c>
      <c r="V12" s="118">
        <v>44813</v>
      </c>
      <c r="W12" s="124">
        <v>237.08233504277999</v>
      </c>
      <c r="X12" s="118">
        <v>0</v>
      </c>
      <c r="Y12" s="124">
        <v>0</v>
      </c>
    </row>
    <row r="13" spans="1:32" ht="7.5" customHeight="1" x14ac:dyDescent="0.3"/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EFD7-2743-43EB-8008-FB04919BDC85}">
  <sheetPr>
    <tabColor theme="5"/>
    <pageSetUpPr fitToPage="1"/>
  </sheetPr>
  <dimension ref="A1:W25"/>
  <sheetViews>
    <sheetView zoomScale="90" zoomScaleNormal="90" workbookViewId="0">
      <selection activeCell="H27" sqref="H27"/>
    </sheetView>
  </sheetViews>
  <sheetFormatPr defaultColWidth="9.109375" defaultRowHeight="14.4" x14ac:dyDescent="0.3"/>
  <cols>
    <col min="1" max="1" width="10.109375" style="152" bestFit="1" customWidth="1"/>
    <col min="2" max="2" width="12.5546875" style="152" bestFit="1" customWidth="1"/>
    <col min="3" max="3" width="14.33203125" style="152" customWidth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2.5546875" style="152" bestFit="1" customWidth="1"/>
    <col min="21" max="21" width="14.33203125" style="152" customWidth="1"/>
    <col min="22" max="22" width="11.6640625" style="152" hidden="1" customWidth="1"/>
    <col min="23" max="23" width="14.33203125" style="152" hidden="1" customWidth="1"/>
    <col min="24" max="16384" width="9.109375" style="152"/>
  </cols>
  <sheetData>
    <row r="1" spans="1:23" ht="27" x14ac:dyDescent="0.75">
      <c r="A1" s="183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</row>
    <row r="2" spans="1:23" s="6" customFormat="1" ht="37.5" customHeight="1" x14ac:dyDescent="0.45">
      <c r="A2" s="106"/>
      <c r="B2" s="182" t="s">
        <v>147</v>
      </c>
      <c r="C2" s="182"/>
      <c r="D2" s="182" t="s">
        <v>140</v>
      </c>
      <c r="E2" s="182"/>
      <c r="F2" s="182" t="s">
        <v>142</v>
      </c>
      <c r="G2" s="182"/>
      <c r="H2" s="182" t="s">
        <v>145</v>
      </c>
      <c r="I2" s="182"/>
      <c r="J2" s="182" t="s">
        <v>148</v>
      </c>
      <c r="K2" s="182"/>
      <c r="L2" s="182" t="s">
        <v>136</v>
      </c>
      <c r="M2" s="182"/>
      <c r="N2" s="182" t="s">
        <v>137</v>
      </c>
      <c r="O2" s="182"/>
      <c r="P2" s="182" t="s">
        <v>133</v>
      </c>
      <c r="Q2" s="182"/>
      <c r="R2" s="182" t="s">
        <v>138</v>
      </c>
      <c r="S2" s="182"/>
      <c r="T2" s="182" t="s">
        <v>139</v>
      </c>
      <c r="U2" s="182"/>
      <c r="V2" s="182" t="s">
        <v>131</v>
      </c>
      <c r="W2" s="182"/>
    </row>
    <row r="3" spans="1:23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</row>
    <row r="4" spans="1:23" x14ac:dyDescent="0.3">
      <c r="A4" s="8" t="s">
        <v>7</v>
      </c>
      <c r="B4" s="125">
        <v>2625659.85</v>
      </c>
      <c r="C4" s="126">
        <v>158.73574563019</v>
      </c>
      <c r="D4" s="125">
        <v>981392.98899999994</v>
      </c>
      <c r="E4" s="126">
        <v>157.02198560080001</v>
      </c>
      <c r="F4" s="125">
        <v>955466</v>
      </c>
      <c r="G4" s="126">
        <v>168.68664839565</v>
      </c>
      <c r="H4" s="125">
        <v>1172334</v>
      </c>
      <c r="I4" s="126">
        <v>178.75526070031</v>
      </c>
      <c r="J4" s="125">
        <v>1290550</v>
      </c>
      <c r="K4" s="126">
        <v>184.26027944638</v>
      </c>
      <c r="L4" s="125">
        <v>2625659.85</v>
      </c>
      <c r="M4" s="126">
        <v>158.73574563019</v>
      </c>
      <c r="N4" s="125">
        <v>3109192.9890000001</v>
      </c>
      <c r="O4" s="126">
        <v>168.80119845829</v>
      </c>
      <c r="P4" s="125">
        <v>3897586.01</v>
      </c>
      <c r="Q4" s="126">
        <v>184.61179079355</v>
      </c>
      <c r="R4" s="125">
        <v>3209536.01</v>
      </c>
      <c r="S4" s="126">
        <v>177.06073558506</v>
      </c>
      <c r="T4" s="125">
        <v>12841974.858999999</v>
      </c>
      <c r="U4" s="126">
        <v>173.60606458244001</v>
      </c>
      <c r="V4" s="125">
        <v>0</v>
      </c>
      <c r="W4" s="126">
        <v>0</v>
      </c>
    </row>
    <row r="5" spans="1:23" x14ac:dyDescent="0.3">
      <c r="A5" s="10" t="s">
        <v>8</v>
      </c>
      <c r="B5" s="120">
        <v>1229303</v>
      </c>
      <c r="C5" s="121">
        <v>148.33544116031999</v>
      </c>
      <c r="D5" s="120">
        <v>361874</v>
      </c>
      <c r="E5" s="121">
        <v>154.78600569111001</v>
      </c>
      <c r="F5" s="120">
        <v>445535</v>
      </c>
      <c r="G5" s="121">
        <v>159.33570610365001</v>
      </c>
      <c r="H5" s="120">
        <v>491152</v>
      </c>
      <c r="I5" s="121">
        <v>165.40610074393001</v>
      </c>
      <c r="J5" s="120">
        <v>601650</v>
      </c>
      <c r="K5" s="121">
        <v>174.09533904061999</v>
      </c>
      <c r="L5" s="120">
        <v>1229303</v>
      </c>
      <c r="M5" s="121">
        <v>148.33544116031999</v>
      </c>
      <c r="N5" s="120">
        <v>1298561</v>
      </c>
      <c r="O5" s="121">
        <v>160.36381967034001</v>
      </c>
      <c r="P5" s="120">
        <v>1618550</v>
      </c>
      <c r="Q5" s="121">
        <v>169.83302182628</v>
      </c>
      <c r="R5" s="120">
        <v>1591200</v>
      </c>
      <c r="S5" s="121">
        <v>160.10362613571999</v>
      </c>
      <c r="T5" s="120">
        <v>5737614</v>
      </c>
      <c r="U5" s="121">
        <v>160.38575133213001</v>
      </c>
      <c r="V5" s="120">
        <v>0</v>
      </c>
      <c r="W5" s="121">
        <v>0</v>
      </c>
    </row>
    <row r="6" spans="1:23" x14ac:dyDescent="0.3">
      <c r="A6" s="73" t="s">
        <v>40</v>
      </c>
      <c r="B6" s="127">
        <v>113706</v>
      </c>
      <c r="C6" s="128">
        <v>129.09696937365001</v>
      </c>
      <c r="D6" s="127">
        <v>0</v>
      </c>
      <c r="E6" s="128">
        <v>0</v>
      </c>
      <c r="F6" s="127">
        <v>0</v>
      </c>
      <c r="G6" s="128">
        <v>0</v>
      </c>
      <c r="H6" s="127">
        <v>0</v>
      </c>
      <c r="I6" s="128">
        <v>0</v>
      </c>
      <c r="J6" s="127">
        <v>118000</v>
      </c>
      <c r="K6" s="128">
        <v>183.60354929188</v>
      </c>
      <c r="L6" s="127">
        <v>113706</v>
      </c>
      <c r="M6" s="128">
        <v>129.09696937365001</v>
      </c>
      <c r="N6" s="127">
        <v>0</v>
      </c>
      <c r="O6" s="128">
        <v>0</v>
      </c>
      <c r="P6" s="127">
        <v>375000</v>
      </c>
      <c r="Q6" s="128">
        <v>162.66460170232</v>
      </c>
      <c r="R6" s="127">
        <v>323000</v>
      </c>
      <c r="S6" s="128">
        <v>148.56822423904001</v>
      </c>
      <c r="T6" s="127">
        <v>811706</v>
      </c>
      <c r="U6" s="128">
        <v>152.35302198970999</v>
      </c>
      <c r="V6" s="127">
        <v>0</v>
      </c>
      <c r="W6" s="128">
        <v>0</v>
      </c>
    </row>
    <row r="7" spans="1:23" x14ac:dyDescent="0.3">
      <c r="A7" s="73" t="s">
        <v>20</v>
      </c>
      <c r="B7" s="127">
        <v>685002</v>
      </c>
      <c r="C7" s="128">
        <v>153.35289237315999</v>
      </c>
      <c r="D7" s="127">
        <v>216930</v>
      </c>
      <c r="E7" s="128">
        <v>152.82379614851001</v>
      </c>
      <c r="F7" s="127">
        <v>364336</v>
      </c>
      <c r="G7" s="128">
        <v>158.18931979129999</v>
      </c>
      <c r="H7" s="127">
        <v>290947</v>
      </c>
      <c r="I7" s="128">
        <v>163.33711757840001</v>
      </c>
      <c r="J7" s="127">
        <v>303100</v>
      </c>
      <c r="K7" s="128">
        <v>172.12818330789</v>
      </c>
      <c r="L7" s="127">
        <v>685002</v>
      </c>
      <c r="M7" s="128">
        <v>153.35289237315999</v>
      </c>
      <c r="N7" s="127">
        <v>872213</v>
      </c>
      <c r="O7" s="128">
        <v>158.57201676891</v>
      </c>
      <c r="P7" s="127">
        <v>717000</v>
      </c>
      <c r="Q7" s="128">
        <v>173.83364383058</v>
      </c>
      <c r="R7" s="127">
        <v>572700</v>
      </c>
      <c r="S7" s="128">
        <v>173.29082144882</v>
      </c>
      <c r="T7" s="127">
        <v>2846915</v>
      </c>
      <c r="U7" s="128">
        <v>164.12080744023999</v>
      </c>
      <c r="V7" s="127">
        <v>0</v>
      </c>
      <c r="W7" s="128">
        <v>0</v>
      </c>
    </row>
    <row r="8" spans="1:23" x14ac:dyDescent="0.3">
      <c r="A8" s="73" t="s">
        <v>21</v>
      </c>
      <c r="B8" s="127">
        <v>80069</v>
      </c>
      <c r="C8" s="128">
        <v>151.33534438921001</v>
      </c>
      <c r="D8" s="127">
        <v>0</v>
      </c>
      <c r="E8" s="128">
        <v>0</v>
      </c>
      <c r="F8" s="127">
        <v>31405</v>
      </c>
      <c r="G8" s="128">
        <v>151.48841936234999</v>
      </c>
      <c r="H8" s="127">
        <v>35000</v>
      </c>
      <c r="I8" s="128">
        <v>174.44541512955999</v>
      </c>
      <c r="J8" s="127">
        <v>0</v>
      </c>
      <c r="K8" s="128">
        <v>0</v>
      </c>
      <c r="L8" s="127">
        <v>80069</v>
      </c>
      <c r="M8" s="128">
        <v>151.33534438921001</v>
      </c>
      <c r="N8" s="127">
        <v>66405</v>
      </c>
      <c r="O8" s="128">
        <v>163.58833430628999</v>
      </c>
      <c r="P8" s="127">
        <v>15000</v>
      </c>
      <c r="Q8" s="128">
        <v>170.15256579749001</v>
      </c>
      <c r="R8" s="127">
        <v>90000</v>
      </c>
      <c r="S8" s="128">
        <v>146.60849030431999</v>
      </c>
      <c r="T8" s="127">
        <v>251474</v>
      </c>
      <c r="U8" s="128">
        <v>154.00162897102999</v>
      </c>
      <c r="V8" s="127">
        <v>0</v>
      </c>
      <c r="W8" s="128">
        <v>0</v>
      </c>
    </row>
    <row r="9" spans="1:23" x14ac:dyDescent="0.3">
      <c r="A9" s="73" t="s">
        <v>22</v>
      </c>
      <c r="B9" s="127">
        <v>90119</v>
      </c>
      <c r="C9" s="128">
        <v>146.24922665365</v>
      </c>
      <c r="D9" s="127">
        <v>37063</v>
      </c>
      <c r="E9" s="128">
        <v>165.2108339676</v>
      </c>
      <c r="F9" s="127">
        <v>27406</v>
      </c>
      <c r="G9" s="128">
        <v>175.87707151481999</v>
      </c>
      <c r="H9" s="127">
        <v>36500</v>
      </c>
      <c r="I9" s="128">
        <v>175.84924586879001</v>
      </c>
      <c r="J9" s="127">
        <v>30000</v>
      </c>
      <c r="K9" s="128">
        <v>169.03715150241999</v>
      </c>
      <c r="L9" s="127">
        <v>90119</v>
      </c>
      <c r="M9" s="128">
        <v>146.24922665365</v>
      </c>
      <c r="N9" s="127">
        <v>100969</v>
      </c>
      <c r="O9" s="128">
        <v>171.95172414787999</v>
      </c>
      <c r="P9" s="127">
        <v>90500</v>
      </c>
      <c r="Q9" s="128">
        <v>171.79075140661999</v>
      </c>
      <c r="R9" s="127">
        <v>82500</v>
      </c>
      <c r="S9" s="128">
        <v>165.66072512429</v>
      </c>
      <c r="T9" s="127">
        <v>364088</v>
      </c>
      <c r="U9" s="128">
        <v>164.12433399986</v>
      </c>
      <c r="V9" s="127">
        <v>0</v>
      </c>
      <c r="W9" s="128">
        <v>0</v>
      </c>
    </row>
    <row r="10" spans="1:23" x14ac:dyDescent="0.3">
      <c r="A10" s="73" t="s">
        <v>23</v>
      </c>
      <c r="B10" s="127">
        <v>188452</v>
      </c>
      <c r="C10" s="128">
        <v>147.56634895888999</v>
      </c>
      <c r="D10" s="127">
        <v>103310</v>
      </c>
      <c r="E10" s="128">
        <v>153.81749090491999</v>
      </c>
      <c r="F10" s="127">
        <v>20088</v>
      </c>
      <c r="G10" s="128">
        <v>164.69973973143999</v>
      </c>
      <c r="H10" s="127">
        <v>78500</v>
      </c>
      <c r="I10" s="128">
        <v>173.35462282152</v>
      </c>
      <c r="J10" s="127">
        <v>79000</v>
      </c>
      <c r="K10" s="128">
        <v>171.13818627066999</v>
      </c>
      <c r="L10" s="127">
        <v>188452</v>
      </c>
      <c r="M10" s="128">
        <v>147.56634895888999</v>
      </c>
      <c r="N10" s="127">
        <v>201898</v>
      </c>
      <c r="O10" s="128">
        <v>162.49646479213001</v>
      </c>
      <c r="P10" s="127">
        <v>306500</v>
      </c>
      <c r="Q10" s="128">
        <v>170.88007652284</v>
      </c>
      <c r="R10" s="127">
        <v>258000</v>
      </c>
      <c r="S10" s="128">
        <v>159.34437424135999</v>
      </c>
      <c r="T10" s="127">
        <v>954850</v>
      </c>
      <c r="U10" s="128">
        <v>161.38919919476999</v>
      </c>
      <c r="V10" s="127">
        <v>0</v>
      </c>
      <c r="W10" s="128">
        <v>0</v>
      </c>
    </row>
    <row r="11" spans="1:23" x14ac:dyDescent="0.3">
      <c r="A11" s="73" t="s">
        <v>24</v>
      </c>
      <c r="B11" s="127">
        <v>30444</v>
      </c>
      <c r="C11" s="128">
        <v>136.61874212653001</v>
      </c>
      <c r="D11" s="127">
        <v>4571</v>
      </c>
      <c r="E11" s="128">
        <v>185.27035664831999</v>
      </c>
      <c r="F11" s="127">
        <v>2300</v>
      </c>
      <c r="G11" s="128">
        <v>204.13069551011</v>
      </c>
      <c r="H11" s="127">
        <v>33705</v>
      </c>
      <c r="I11" s="128">
        <v>143.57608462861</v>
      </c>
      <c r="J11" s="127">
        <v>35000</v>
      </c>
      <c r="K11" s="128">
        <v>171.60666850242001</v>
      </c>
      <c r="L11" s="127">
        <v>30444</v>
      </c>
      <c r="M11" s="128">
        <v>136.61874212653001</v>
      </c>
      <c r="N11" s="127">
        <v>40576</v>
      </c>
      <c r="O11" s="128">
        <v>151.70552376577001</v>
      </c>
      <c r="P11" s="127">
        <v>35000</v>
      </c>
      <c r="Q11" s="128">
        <v>171.60666850242001</v>
      </c>
      <c r="R11" s="127">
        <v>94000</v>
      </c>
      <c r="S11" s="128">
        <v>161.45616754209999</v>
      </c>
      <c r="T11" s="127">
        <v>200020</v>
      </c>
      <c r="U11" s="128">
        <v>157.47393992682001</v>
      </c>
      <c r="V11" s="127">
        <v>0</v>
      </c>
      <c r="W11" s="128">
        <v>0</v>
      </c>
    </row>
    <row r="12" spans="1:23" x14ac:dyDescent="0.3">
      <c r="A12" s="10" t="s">
        <v>9</v>
      </c>
      <c r="B12" s="120">
        <v>1396356.85</v>
      </c>
      <c r="C12" s="121">
        <v>167.89180447411999</v>
      </c>
      <c r="D12" s="120">
        <v>619518.98899999994</v>
      </c>
      <c r="E12" s="121">
        <v>158.32806823620999</v>
      </c>
      <c r="F12" s="120">
        <v>509931</v>
      </c>
      <c r="G12" s="121">
        <v>176.85671860919999</v>
      </c>
      <c r="H12" s="120">
        <v>681182</v>
      </c>
      <c r="I12" s="121">
        <v>188.38039261937999</v>
      </c>
      <c r="J12" s="120">
        <v>688900</v>
      </c>
      <c r="K12" s="121">
        <v>193.13781812417</v>
      </c>
      <c r="L12" s="120">
        <v>1396356.85</v>
      </c>
      <c r="M12" s="121">
        <v>167.89180447411999</v>
      </c>
      <c r="N12" s="120">
        <v>1810631.9890000001</v>
      </c>
      <c r="O12" s="121">
        <v>174.85237346394001</v>
      </c>
      <c r="P12" s="120">
        <v>2279036.0099999998</v>
      </c>
      <c r="Q12" s="121">
        <v>195.10753390907001</v>
      </c>
      <c r="R12" s="120">
        <v>1618336.01</v>
      </c>
      <c r="S12" s="121">
        <v>193.73351082399</v>
      </c>
      <c r="T12" s="120">
        <v>7104360.8590000002</v>
      </c>
      <c r="U12" s="121">
        <v>184.28303551549001</v>
      </c>
      <c r="V12" s="120">
        <v>0</v>
      </c>
      <c r="W12" s="121">
        <v>0</v>
      </c>
    </row>
    <row r="13" spans="1:23" x14ac:dyDescent="0.3">
      <c r="A13" s="73" t="s">
        <v>42</v>
      </c>
      <c r="B13" s="127">
        <v>36068</v>
      </c>
      <c r="C13" s="128">
        <v>151.20397938616</v>
      </c>
      <c r="D13" s="127">
        <v>17514</v>
      </c>
      <c r="E13" s="128">
        <v>128.05770129697001</v>
      </c>
      <c r="F13" s="127">
        <v>7494</v>
      </c>
      <c r="G13" s="128">
        <v>132.85361430432999</v>
      </c>
      <c r="H13" s="127">
        <v>12000</v>
      </c>
      <c r="I13" s="128">
        <v>166.74731163455999</v>
      </c>
      <c r="J13" s="127">
        <v>26000</v>
      </c>
      <c r="K13" s="128">
        <v>177.14074415283</v>
      </c>
      <c r="L13" s="127">
        <v>36068</v>
      </c>
      <c r="M13" s="128">
        <v>151.20397938616</v>
      </c>
      <c r="N13" s="127">
        <v>37008</v>
      </c>
      <c r="O13" s="128">
        <v>141.57412737046999</v>
      </c>
      <c r="P13" s="127">
        <v>61000</v>
      </c>
      <c r="Q13" s="128">
        <v>188.63636829858001</v>
      </c>
      <c r="R13" s="127">
        <v>44000</v>
      </c>
      <c r="S13" s="128">
        <v>194.72094677493001</v>
      </c>
      <c r="T13" s="127">
        <v>178076</v>
      </c>
      <c r="U13" s="128">
        <v>172.77758124921999</v>
      </c>
      <c r="V13" s="127">
        <v>0</v>
      </c>
      <c r="W13" s="128">
        <v>0</v>
      </c>
    </row>
    <row r="14" spans="1:23" x14ac:dyDescent="0.3">
      <c r="A14" s="73" t="s">
        <v>25</v>
      </c>
      <c r="B14" s="127">
        <v>199978</v>
      </c>
      <c r="C14" s="128">
        <v>172.33192752603</v>
      </c>
      <c r="D14" s="127">
        <v>73205</v>
      </c>
      <c r="E14" s="128">
        <v>169.20848758163001</v>
      </c>
      <c r="F14" s="127">
        <v>70740</v>
      </c>
      <c r="G14" s="128">
        <v>171.01862097439999</v>
      </c>
      <c r="H14" s="127">
        <v>133158</v>
      </c>
      <c r="I14" s="128">
        <v>187.72234307993</v>
      </c>
      <c r="J14" s="127">
        <v>177000</v>
      </c>
      <c r="K14" s="128">
        <v>191.69830783511</v>
      </c>
      <c r="L14" s="127">
        <v>199978</v>
      </c>
      <c r="M14" s="128">
        <v>172.33192752603</v>
      </c>
      <c r="N14" s="127">
        <v>277103</v>
      </c>
      <c r="O14" s="128">
        <v>178.56716217789</v>
      </c>
      <c r="P14" s="127">
        <v>398000</v>
      </c>
      <c r="Q14" s="128">
        <v>197.51288697532999</v>
      </c>
      <c r="R14" s="127">
        <v>239000</v>
      </c>
      <c r="S14" s="128">
        <v>178.01088160518</v>
      </c>
      <c r="T14" s="127">
        <v>1114081</v>
      </c>
      <c r="U14" s="128">
        <v>184.09686572484</v>
      </c>
      <c r="V14" s="127">
        <v>0</v>
      </c>
      <c r="W14" s="128">
        <v>0</v>
      </c>
    </row>
    <row r="15" spans="1:23" x14ac:dyDescent="0.3">
      <c r="A15" s="73" t="s">
        <v>26</v>
      </c>
      <c r="B15" s="127">
        <v>90103</v>
      </c>
      <c r="C15" s="128">
        <v>156.08630737156</v>
      </c>
      <c r="D15" s="127">
        <v>43579</v>
      </c>
      <c r="E15" s="128">
        <v>155.87615142724999</v>
      </c>
      <c r="F15" s="127">
        <v>31264</v>
      </c>
      <c r="G15" s="128">
        <v>161.43215086423999</v>
      </c>
      <c r="H15" s="127">
        <v>0</v>
      </c>
      <c r="I15" s="128">
        <v>0</v>
      </c>
      <c r="J15" s="127">
        <v>38000</v>
      </c>
      <c r="K15" s="128">
        <v>177.45917218947</v>
      </c>
      <c r="L15" s="127">
        <v>90103</v>
      </c>
      <c r="M15" s="128">
        <v>156.08630737156</v>
      </c>
      <c r="N15" s="127">
        <v>74843</v>
      </c>
      <c r="O15" s="128">
        <v>158.19704672003999</v>
      </c>
      <c r="P15" s="127">
        <v>206000</v>
      </c>
      <c r="Q15" s="128">
        <v>174.55392653266</v>
      </c>
      <c r="R15" s="127">
        <v>90000</v>
      </c>
      <c r="S15" s="128">
        <v>172.54137375629</v>
      </c>
      <c r="T15" s="127">
        <v>460946</v>
      </c>
      <c r="U15" s="128">
        <v>167.89519515206001</v>
      </c>
      <c r="V15" s="127">
        <v>0</v>
      </c>
      <c r="W15" s="128">
        <v>0</v>
      </c>
    </row>
    <row r="16" spans="1:23" x14ac:dyDescent="0.3">
      <c r="A16" s="73" t="s">
        <v>27</v>
      </c>
      <c r="B16" s="127">
        <v>3923</v>
      </c>
      <c r="C16" s="128">
        <v>189.54709811369</v>
      </c>
      <c r="D16" s="127">
        <v>5049</v>
      </c>
      <c r="E16" s="128">
        <v>203.99480037145</v>
      </c>
      <c r="F16" s="127">
        <v>0</v>
      </c>
      <c r="G16" s="128">
        <v>0</v>
      </c>
      <c r="H16" s="127">
        <v>4000</v>
      </c>
      <c r="I16" s="128">
        <v>209.95806922086999</v>
      </c>
      <c r="J16" s="127">
        <v>0</v>
      </c>
      <c r="K16" s="128">
        <v>0</v>
      </c>
      <c r="L16" s="127">
        <v>3923</v>
      </c>
      <c r="M16" s="128">
        <v>189.54709811369</v>
      </c>
      <c r="N16" s="127">
        <v>9049</v>
      </c>
      <c r="O16" s="128">
        <v>206.63079058005999</v>
      </c>
      <c r="P16" s="127">
        <v>0</v>
      </c>
      <c r="Q16" s="128">
        <v>0</v>
      </c>
      <c r="R16" s="127">
        <v>5000</v>
      </c>
      <c r="S16" s="128">
        <v>215.46643118201001</v>
      </c>
      <c r="T16" s="127">
        <v>17972</v>
      </c>
      <c r="U16" s="128">
        <v>205.35986232856999</v>
      </c>
      <c r="V16" s="127">
        <v>0</v>
      </c>
      <c r="W16" s="128">
        <v>0</v>
      </c>
    </row>
    <row r="17" spans="1:23" x14ac:dyDescent="0.3">
      <c r="A17" s="73" t="s">
        <v>28</v>
      </c>
      <c r="B17" s="127">
        <v>0</v>
      </c>
      <c r="C17" s="128">
        <v>0</v>
      </c>
      <c r="D17" s="127">
        <v>6030</v>
      </c>
      <c r="E17" s="128">
        <v>192.52227662455999</v>
      </c>
      <c r="F17" s="127">
        <v>0</v>
      </c>
      <c r="G17" s="128">
        <v>0</v>
      </c>
      <c r="H17" s="127">
        <v>6000</v>
      </c>
      <c r="I17" s="128">
        <v>167.33788583754</v>
      </c>
      <c r="J17" s="127">
        <v>0</v>
      </c>
      <c r="K17" s="128">
        <v>0</v>
      </c>
      <c r="L17" s="127">
        <v>0</v>
      </c>
      <c r="M17" s="128">
        <v>0</v>
      </c>
      <c r="N17" s="127">
        <v>12030</v>
      </c>
      <c r="O17" s="128">
        <v>179.96148321456999</v>
      </c>
      <c r="P17" s="127">
        <v>12000</v>
      </c>
      <c r="Q17" s="128">
        <v>209.57043202585999</v>
      </c>
      <c r="R17" s="127">
        <v>12000</v>
      </c>
      <c r="S17" s="128">
        <v>184.33166559194001</v>
      </c>
      <c r="T17" s="127">
        <v>36030</v>
      </c>
      <c r="U17" s="128">
        <v>191.10747778199001</v>
      </c>
      <c r="V17" s="127">
        <v>0</v>
      </c>
      <c r="W17" s="128">
        <v>0</v>
      </c>
    </row>
    <row r="18" spans="1:23" x14ac:dyDescent="0.3">
      <c r="A18" s="73" t="s">
        <v>29</v>
      </c>
      <c r="B18" s="127">
        <v>834215.75</v>
      </c>
      <c r="C18" s="128">
        <v>157.55514281971</v>
      </c>
      <c r="D18" s="127">
        <v>373612.41399999999</v>
      </c>
      <c r="E18" s="128">
        <v>149.19098348095</v>
      </c>
      <c r="F18" s="127">
        <v>285562</v>
      </c>
      <c r="G18" s="128">
        <v>169.35007926745999</v>
      </c>
      <c r="H18" s="127">
        <v>395079</v>
      </c>
      <c r="I18" s="128">
        <v>184.14445515278999</v>
      </c>
      <c r="J18" s="127">
        <v>374900</v>
      </c>
      <c r="K18" s="128">
        <v>195.92185461842999</v>
      </c>
      <c r="L18" s="127">
        <v>834215.75</v>
      </c>
      <c r="M18" s="128">
        <v>157.55514281971</v>
      </c>
      <c r="N18" s="127">
        <v>1054253.4140000001</v>
      </c>
      <c r="O18" s="128">
        <v>167.75014021291</v>
      </c>
      <c r="P18" s="127">
        <v>1350000.01</v>
      </c>
      <c r="Q18" s="128">
        <v>196.00126050844</v>
      </c>
      <c r="R18" s="127">
        <v>953800.01</v>
      </c>
      <c r="S18" s="128">
        <v>194.74790940318999</v>
      </c>
      <c r="T18" s="127">
        <v>4192269.1839999999</v>
      </c>
      <c r="U18" s="128">
        <v>180.96128085718999</v>
      </c>
      <c r="V18" s="127">
        <v>0</v>
      </c>
      <c r="W18" s="128">
        <v>0</v>
      </c>
    </row>
    <row r="19" spans="1:23" x14ac:dyDescent="0.3">
      <c r="A19" s="73" t="s">
        <v>30</v>
      </c>
      <c r="B19" s="127">
        <v>12327</v>
      </c>
      <c r="C19" s="128">
        <v>225.18562944755001</v>
      </c>
      <c r="D19" s="127">
        <v>0</v>
      </c>
      <c r="E19" s="128">
        <v>0</v>
      </c>
      <c r="F19" s="127">
        <v>6000</v>
      </c>
      <c r="G19" s="128">
        <v>238.59136551010999</v>
      </c>
      <c r="H19" s="127">
        <v>0</v>
      </c>
      <c r="I19" s="128">
        <v>0</v>
      </c>
      <c r="J19" s="127">
        <v>0</v>
      </c>
      <c r="K19" s="128">
        <v>0</v>
      </c>
      <c r="L19" s="127">
        <v>12327</v>
      </c>
      <c r="M19" s="128">
        <v>225.18562944755001</v>
      </c>
      <c r="N19" s="127">
        <v>6000</v>
      </c>
      <c r="O19" s="128">
        <v>238.59136551010999</v>
      </c>
      <c r="P19" s="127">
        <v>0</v>
      </c>
      <c r="Q19" s="128">
        <v>0</v>
      </c>
      <c r="R19" s="127">
        <v>7000</v>
      </c>
      <c r="S19" s="128">
        <v>262.93850118200999</v>
      </c>
      <c r="T19" s="127">
        <v>25327</v>
      </c>
      <c r="U19" s="128">
        <v>238.79578929738</v>
      </c>
      <c r="V19" s="127">
        <v>0</v>
      </c>
      <c r="W19" s="128">
        <v>0</v>
      </c>
    </row>
    <row r="20" spans="1:23" x14ac:dyDescent="0.3">
      <c r="A20" s="73" t="s">
        <v>31</v>
      </c>
      <c r="B20" s="127">
        <v>53137</v>
      </c>
      <c r="C20" s="128">
        <v>171.54689927358001</v>
      </c>
      <c r="D20" s="127">
        <v>39306</v>
      </c>
      <c r="E20" s="128">
        <v>176.50514625420001</v>
      </c>
      <c r="F20" s="127">
        <v>16000</v>
      </c>
      <c r="G20" s="128">
        <v>183.02407180969001</v>
      </c>
      <c r="H20" s="127">
        <v>30500</v>
      </c>
      <c r="I20" s="128">
        <v>193.96936868645</v>
      </c>
      <c r="J20" s="127">
        <v>27000</v>
      </c>
      <c r="K20" s="128">
        <v>176.74978428168001</v>
      </c>
      <c r="L20" s="127">
        <v>53137</v>
      </c>
      <c r="M20" s="128">
        <v>171.54689927358001</v>
      </c>
      <c r="N20" s="127">
        <v>85806</v>
      </c>
      <c r="O20" s="128">
        <v>183.92842193505001</v>
      </c>
      <c r="P20" s="127">
        <v>59000</v>
      </c>
      <c r="Q20" s="128">
        <v>178.73434742999001</v>
      </c>
      <c r="R20" s="127">
        <v>81500</v>
      </c>
      <c r="S20" s="128">
        <v>184.68682232167001</v>
      </c>
      <c r="T20" s="127">
        <v>279443</v>
      </c>
      <c r="U20" s="128">
        <v>180.69857637101001</v>
      </c>
      <c r="V20" s="127">
        <v>0</v>
      </c>
      <c r="W20" s="128">
        <v>0</v>
      </c>
    </row>
    <row r="21" spans="1:23" x14ac:dyDescent="0.3">
      <c r="A21" s="73" t="s">
        <v>32</v>
      </c>
      <c r="B21" s="127">
        <v>30163</v>
      </c>
      <c r="C21" s="128">
        <v>193.10060383582999</v>
      </c>
      <c r="D21" s="127">
        <v>9656</v>
      </c>
      <c r="E21" s="128">
        <v>212.84667661890001</v>
      </c>
      <c r="F21" s="127">
        <v>6500</v>
      </c>
      <c r="G21" s="128">
        <v>235.09535551011001</v>
      </c>
      <c r="H21" s="127">
        <v>17500</v>
      </c>
      <c r="I21" s="128">
        <v>204.77551722991001</v>
      </c>
      <c r="J21" s="127">
        <v>0</v>
      </c>
      <c r="K21" s="128">
        <v>0</v>
      </c>
      <c r="L21" s="127">
        <v>30163</v>
      </c>
      <c r="M21" s="128">
        <v>193.10060383582999</v>
      </c>
      <c r="N21" s="127">
        <v>33656</v>
      </c>
      <c r="O21" s="128">
        <v>212.94684073482</v>
      </c>
      <c r="P21" s="127">
        <v>24000</v>
      </c>
      <c r="Q21" s="128">
        <v>221.5906116642</v>
      </c>
      <c r="R21" s="127">
        <v>33500</v>
      </c>
      <c r="S21" s="128">
        <v>229.07240096301001</v>
      </c>
      <c r="T21" s="127">
        <v>121319</v>
      </c>
      <c r="U21" s="128">
        <v>214.17529403863</v>
      </c>
      <c r="V21" s="127">
        <v>0</v>
      </c>
      <c r="W21" s="128">
        <v>0</v>
      </c>
    </row>
    <row r="22" spans="1:23" x14ac:dyDescent="0.3">
      <c r="A22" s="73" t="s">
        <v>33</v>
      </c>
      <c r="B22" s="127">
        <v>21653</v>
      </c>
      <c r="C22" s="128">
        <v>263.92963046691</v>
      </c>
      <c r="D22" s="127">
        <v>19036</v>
      </c>
      <c r="E22" s="128">
        <v>159.53780814536</v>
      </c>
      <c r="F22" s="127">
        <v>34820</v>
      </c>
      <c r="G22" s="128">
        <v>192.94178445969999</v>
      </c>
      <c r="H22" s="127">
        <v>41000</v>
      </c>
      <c r="I22" s="128">
        <v>206.99889268014999</v>
      </c>
      <c r="J22" s="127">
        <v>19000</v>
      </c>
      <c r="K22" s="128">
        <v>175.01430650136999</v>
      </c>
      <c r="L22" s="127">
        <v>21653</v>
      </c>
      <c r="M22" s="128">
        <v>263.92963046691</v>
      </c>
      <c r="N22" s="127">
        <v>94856</v>
      </c>
      <c r="O22" s="128">
        <v>192.31413142688001</v>
      </c>
      <c r="P22" s="127">
        <v>41000</v>
      </c>
      <c r="Q22" s="128">
        <v>207.22534546473</v>
      </c>
      <c r="R22" s="127">
        <v>36000</v>
      </c>
      <c r="S22" s="128">
        <v>256.94534118201</v>
      </c>
      <c r="T22" s="127">
        <v>193509</v>
      </c>
      <c r="U22" s="128">
        <v>215.51084955083999</v>
      </c>
      <c r="V22" s="127">
        <v>0</v>
      </c>
      <c r="W22" s="128">
        <v>0</v>
      </c>
    </row>
    <row r="23" spans="1:23" x14ac:dyDescent="0.3">
      <c r="A23" s="73" t="s">
        <v>34</v>
      </c>
      <c r="B23" s="127">
        <v>114753.1</v>
      </c>
      <c r="C23" s="128">
        <v>216.36991479010001</v>
      </c>
      <c r="D23" s="127">
        <v>32531.575000000001</v>
      </c>
      <c r="E23" s="128">
        <v>206.08301266123999</v>
      </c>
      <c r="F23" s="127">
        <v>51551</v>
      </c>
      <c r="G23" s="128">
        <v>214.89423979493</v>
      </c>
      <c r="H23" s="127">
        <v>41909</v>
      </c>
      <c r="I23" s="128">
        <v>207.93846071538999</v>
      </c>
      <c r="J23" s="127">
        <v>27000</v>
      </c>
      <c r="K23" s="128">
        <v>230.53019378408999</v>
      </c>
      <c r="L23" s="127">
        <v>114753.1</v>
      </c>
      <c r="M23" s="128">
        <v>216.36991479010001</v>
      </c>
      <c r="N23" s="127">
        <v>125991.575</v>
      </c>
      <c r="O23" s="128">
        <v>210.30541834567001</v>
      </c>
      <c r="P23" s="127">
        <v>128000</v>
      </c>
      <c r="Q23" s="128">
        <v>211.55155714886999</v>
      </c>
      <c r="R23" s="127">
        <v>116500</v>
      </c>
      <c r="S23" s="128">
        <v>206.02179471722999</v>
      </c>
      <c r="T23" s="127">
        <v>485244.67499999999</v>
      </c>
      <c r="U23" s="128">
        <v>211.03985892667001</v>
      </c>
      <c r="V23" s="127">
        <v>0</v>
      </c>
      <c r="W23" s="128">
        <v>0</v>
      </c>
    </row>
    <row r="24" spans="1:23" x14ac:dyDescent="0.3">
      <c r="A24" s="73" t="s">
        <v>35</v>
      </c>
      <c r="B24" s="127">
        <v>36</v>
      </c>
      <c r="C24" s="128">
        <v>682.24251388889002</v>
      </c>
      <c r="D24" s="127">
        <v>0</v>
      </c>
      <c r="E24" s="128">
        <v>0</v>
      </c>
      <c r="F24" s="127">
        <v>0</v>
      </c>
      <c r="G24" s="128">
        <v>0</v>
      </c>
      <c r="H24" s="127">
        <v>36</v>
      </c>
      <c r="I24" s="128">
        <v>752.26305884453996</v>
      </c>
      <c r="J24" s="127">
        <v>0</v>
      </c>
      <c r="K24" s="128">
        <v>0</v>
      </c>
      <c r="L24" s="127">
        <v>36</v>
      </c>
      <c r="M24" s="128">
        <v>682.24251388889002</v>
      </c>
      <c r="N24" s="127">
        <v>36</v>
      </c>
      <c r="O24" s="128">
        <v>752.26305884453996</v>
      </c>
      <c r="P24" s="127">
        <v>36</v>
      </c>
      <c r="Q24" s="128">
        <v>754.18791168992004</v>
      </c>
      <c r="R24" s="127">
        <v>36</v>
      </c>
      <c r="S24" s="128">
        <v>748.84734092644999</v>
      </c>
      <c r="T24" s="127">
        <v>144</v>
      </c>
      <c r="U24" s="128">
        <v>734.38520633744997</v>
      </c>
      <c r="V24" s="127">
        <v>0</v>
      </c>
      <c r="W24" s="128">
        <v>0</v>
      </c>
    </row>
    <row r="25" spans="1:23" x14ac:dyDescent="0.3">
      <c r="B25" s="76"/>
      <c r="D25" s="76"/>
      <c r="F25" s="76"/>
      <c r="H25" s="76"/>
      <c r="J25" s="76"/>
      <c r="L25" s="76"/>
      <c r="N25" s="76"/>
      <c r="P25" s="76"/>
      <c r="R25" s="76"/>
      <c r="T25" s="76"/>
      <c r="V25" s="76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C344-D438-4E02-864D-DFD9A5B82F5B}">
  <sheetPr>
    <tabColor theme="5" tint="0.39997558519241921"/>
    <pageSetUpPr fitToPage="1"/>
  </sheetPr>
  <dimension ref="A1:AP24"/>
  <sheetViews>
    <sheetView zoomScale="80" zoomScaleNormal="80" workbookViewId="0">
      <selection activeCell="O30" sqref="O30"/>
    </sheetView>
  </sheetViews>
  <sheetFormatPr defaultColWidth="9.109375" defaultRowHeight="14.4" x14ac:dyDescent="0.3"/>
  <cols>
    <col min="1" max="1" width="10.33203125" style="152" customWidth="1"/>
    <col min="2" max="14" width="13.5546875" style="152" customWidth="1"/>
    <col min="15" max="15" width="10.33203125" style="152" customWidth="1"/>
    <col min="16" max="28" width="13.5546875" style="152" customWidth="1"/>
    <col min="29" max="29" width="10.33203125" style="152" customWidth="1"/>
    <col min="30" max="42" width="13.5546875" style="152" customWidth="1"/>
    <col min="43" max="16384" width="9.109375" style="152"/>
  </cols>
  <sheetData>
    <row r="1" spans="1:42" ht="27" x14ac:dyDescent="0.75">
      <c r="A1" s="183" t="s">
        <v>150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 t="s">
        <v>150</v>
      </c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 t="s">
        <v>150</v>
      </c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</row>
    <row r="2" spans="1:42" s="6" customFormat="1" ht="21.75" customHeight="1" x14ac:dyDescent="0.45">
      <c r="A2" s="111"/>
      <c r="B2" s="186" t="s">
        <v>106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11"/>
      <c r="P2" s="186" t="s">
        <v>127</v>
      </c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11"/>
      <c r="AD2" s="186" t="s">
        <v>134</v>
      </c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</row>
    <row r="3" spans="1:42" ht="34.5" customHeight="1" x14ac:dyDescent="0.3">
      <c r="A3" s="107"/>
      <c r="B3" s="112">
        <v>44197</v>
      </c>
      <c r="C3" s="112">
        <v>44228</v>
      </c>
      <c r="D3" s="112">
        <v>44256</v>
      </c>
      <c r="E3" s="112">
        <v>44287</v>
      </c>
      <c r="F3" s="112">
        <v>44317</v>
      </c>
      <c r="G3" s="112">
        <v>44348</v>
      </c>
      <c r="H3" s="112">
        <v>44378</v>
      </c>
      <c r="I3" s="112">
        <v>44409</v>
      </c>
      <c r="J3" s="112">
        <v>44440</v>
      </c>
      <c r="K3" s="112">
        <v>44470</v>
      </c>
      <c r="L3" s="112">
        <v>44501</v>
      </c>
      <c r="M3" s="112">
        <v>44531</v>
      </c>
      <c r="N3" s="185" t="s">
        <v>67</v>
      </c>
      <c r="O3" s="107"/>
      <c r="P3" s="112">
        <v>44562</v>
      </c>
      <c r="Q3" s="112">
        <v>44593</v>
      </c>
      <c r="R3" s="112">
        <v>44621</v>
      </c>
      <c r="S3" s="112">
        <v>44652</v>
      </c>
      <c r="T3" s="112">
        <v>44682</v>
      </c>
      <c r="U3" s="112">
        <v>44713</v>
      </c>
      <c r="V3" s="112">
        <v>44743</v>
      </c>
      <c r="W3" s="112">
        <v>44774</v>
      </c>
      <c r="X3" s="112">
        <v>44805</v>
      </c>
      <c r="Y3" s="112">
        <v>44835</v>
      </c>
      <c r="Z3" s="112">
        <v>44866</v>
      </c>
      <c r="AA3" s="112">
        <v>44896</v>
      </c>
      <c r="AB3" s="185" t="s">
        <v>128</v>
      </c>
      <c r="AC3" s="107"/>
      <c r="AD3" s="112">
        <v>44927</v>
      </c>
      <c r="AE3" s="112">
        <v>44958</v>
      </c>
      <c r="AF3" s="112">
        <v>44986</v>
      </c>
      <c r="AG3" s="112">
        <v>45017</v>
      </c>
      <c r="AH3" s="158">
        <v>45047</v>
      </c>
      <c r="AI3" s="158">
        <v>45078</v>
      </c>
      <c r="AJ3" s="158">
        <v>45108</v>
      </c>
      <c r="AK3" s="158">
        <v>45139</v>
      </c>
      <c r="AL3" s="158">
        <v>45170</v>
      </c>
      <c r="AM3" s="158">
        <v>45200</v>
      </c>
      <c r="AN3" s="158">
        <v>45231</v>
      </c>
      <c r="AO3" s="158">
        <v>45261</v>
      </c>
      <c r="AP3" s="185" t="s">
        <v>132</v>
      </c>
    </row>
    <row r="4" spans="1:42" ht="16.2" x14ac:dyDescent="0.45">
      <c r="A4" s="107"/>
      <c r="B4" s="110" t="s">
        <v>143</v>
      </c>
      <c r="C4" s="110" t="s">
        <v>149</v>
      </c>
      <c r="D4" s="110" t="s">
        <v>149</v>
      </c>
      <c r="E4" s="110" t="s">
        <v>101</v>
      </c>
      <c r="F4" s="110" t="s">
        <v>101</v>
      </c>
      <c r="G4" s="110" t="s">
        <v>101</v>
      </c>
      <c r="H4" s="110" t="s">
        <v>101</v>
      </c>
      <c r="I4" s="110" t="s">
        <v>101</v>
      </c>
      <c r="J4" s="110" t="s">
        <v>101</v>
      </c>
      <c r="K4" s="110" t="s">
        <v>101</v>
      </c>
      <c r="L4" s="110" t="s">
        <v>101</v>
      </c>
      <c r="M4" s="110" t="s">
        <v>101</v>
      </c>
      <c r="N4" s="185"/>
      <c r="O4" s="107"/>
      <c r="P4" s="110" t="s">
        <v>101</v>
      </c>
      <c r="Q4" s="110" t="s">
        <v>101</v>
      </c>
      <c r="R4" s="110" t="s">
        <v>101</v>
      </c>
      <c r="S4" s="110" t="s">
        <v>101</v>
      </c>
      <c r="T4" s="110" t="s">
        <v>101</v>
      </c>
      <c r="U4" s="110" t="s">
        <v>101</v>
      </c>
      <c r="V4" s="110" t="s">
        <v>101</v>
      </c>
      <c r="W4" s="110" t="s">
        <v>101</v>
      </c>
      <c r="X4" s="110" t="s">
        <v>101</v>
      </c>
      <c r="Y4" s="110" t="s">
        <v>101</v>
      </c>
      <c r="Z4" s="110" t="s">
        <v>101</v>
      </c>
      <c r="AA4" s="110" t="s">
        <v>101</v>
      </c>
      <c r="AB4" s="185"/>
      <c r="AC4" s="107"/>
      <c r="AD4" s="110" t="s">
        <v>101</v>
      </c>
      <c r="AE4" s="110" t="s">
        <v>101</v>
      </c>
      <c r="AF4" s="110" t="s">
        <v>101</v>
      </c>
      <c r="AG4" s="110" t="s">
        <v>101</v>
      </c>
      <c r="AH4" s="159" t="s">
        <v>101</v>
      </c>
      <c r="AI4" s="159" t="s">
        <v>101</v>
      </c>
      <c r="AJ4" s="159" t="s">
        <v>101</v>
      </c>
      <c r="AK4" s="159" t="s">
        <v>101</v>
      </c>
      <c r="AL4" s="159" t="s">
        <v>101</v>
      </c>
      <c r="AM4" s="159" t="s">
        <v>101</v>
      </c>
      <c r="AN4" s="159" t="s">
        <v>101</v>
      </c>
      <c r="AO4" s="159" t="s">
        <v>101</v>
      </c>
      <c r="AP4" s="185"/>
    </row>
    <row r="5" spans="1:42" x14ac:dyDescent="0.3">
      <c r="A5" s="8" t="s">
        <v>7</v>
      </c>
      <c r="B5" s="9">
        <v>540443.14899999998</v>
      </c>
      <c r="C5" s="9">
        <v>469764.34399999998</v>
      </c>
      <c r="D5" s="9">
        <v>676418.90500000003</v>
      </c>
      <c r="E5" s="9">
        <v>529821.348</v>
      </c>
      <c r="F5" s="9">
        <v>985217.5</v>
      </c>
      <c r="G5" s="9">
        <v>972066</v>
      </c>
      <c r="H5" s="9">
        <v>831659</v>
      </c>
      <c r="I5" s="9">
        <v>740440</v>
      </c>
      <c r="J5" s="9">
        <v>699309</v>
      </c>
      <c r="K5" s="9">
        <v>665632</v>
      </c>
      <c r="L5" s="9">
        <v>650371.5</v>
      </c>
      <c r="M5" s="9">
        <v>536117</v>
      </c>
      <c r="N5" s="21">
        <v>8297259.7460000003</v>
      </c>
      <c r="O5" s="8" t="s">
        <v>7</v>
      </c>
      <c r="P5" s="9">
        <v>509058.44990727573</v>
      </c>
      <c r="Q5" s="9">
        <v>631642.83984863781</v>
      </c>
      <c r="R5" s="9">
        <v>778250.71221548389</v>
      </c>
      <c r="S5" s="9">
        <v>747904.87398730195</v>
      </c>
      <c r="T5" s="9">
        <v>774472.83992592129</v>
      </c>
      <c r="U5" s="9">
        <v>741183.85548571707</v>
      </c>
      <c r="V5" s="9">
        <v>871499.9803311876</v>
      </c>
      <c r="W5" s="9">
        <v>747979.47080956097</v>
      </c>
      <c r="X5" s="9">
        <v>718576.52032695699</v>
      </c>
      <c r="Y5" s="9">
        <v>679379.87391710631</v>
      </c>
      <c r="Z5" s="9">
        <v>630718.10029873438</v>
      </c>
      <c r="AA5" s="9">
        <v>529957.09881291259</v>
      </c>
      <c r="AB5" s="21">
        <v>8360624.615866797</v>
      </c>
      <c r="AC5" s="8" t="s">
        <v>7</v>
      </c>
      <c r="AD5" s="9">
        <v>593000</v>
      </c>
      <c r="AE5" s="9">
        <v>630773.71569689398</v>
      </c>
      <c r="AF5" s="9">
        <v>778250.71221548389</v>
      </c>
      <c r="AG5" s="9">
        <v>747904.87398730195</v>
      </c>
      <c r="AH5" s="160">
        <v>0</v>
      </c>
      <c r="AI5" s="160">
        <v>0</v>
      </c>
      <c r="AJ5" s="160">
        <v>0</v>
      </c>
      <c r="AK5" s="160">
        <v>0</v>
      </c>
      <c r="AL5" s="160">
        <v>0</v>
      </c>
      <c r="AM5" s="160">
        <v>0</v>
      </c>
      <c r="AN5" s="160">
        <v>0</v>
      </c>
      <c r="AO5" s="160">
        <v>0</v>
      </c>
      <c r="AP5" s="21">
        <v>2749929.3018996799</v>
      </c>
    </row>
    <row r="6" spans="1:42" x14ac:dyDescent="0.3">
      <c r="A6" s="10" t="s">
        <v>8</v>
      </c>
      <c r="B6" s="11">
        <v>245819.54499999998</v>
      </c>
      <c r="C6" s="11">
        <v>188417.58799999999</v>
      </c>
      <c r="D6" s="11">
        <v>284329.28799999994</v>
      </c>
      <c r="E6" s="11">
        <v>260044.60699999999</v>
      </c>
      <c r="F6" s="11">
        <v>305118</v>
      </c>
      <c r="G6" s="11">
        <v>319711.5</v>
      </c>
      <c r="H6" s="11">
        <v>311949</v>
      </c>
      <c r="I6" s="11">
        <v>281831</v>
      </c>
      <c r="J6" s="11">
        <v>313771</v>
      </c>
      <c r="K6" s="11">
        <v>377568</v>
      </c>
      <c r="L6" s="11">
        <v>413897</v>
      </c>
      <c r="M6" s="11">
        <v>379569</v>
      </c>
      <c r="N6" s="22">
        <v>3682025.5279999999</v>
      </c>
      <c r="O6" s="10" t="s">
        <v>8</v>
      </c>
      <c r="P6" s="11">
        <v>167001.81277552899</v>
      </c>
      <c r="Q6" s="11">
        <v>187618.38736585053</v>
      </c>
      <c r="R6" s="11">
        <v>360284.80462052597</v>
      </c>
      <c r="S6" s="11">
        <v>298562.96261165739</v>
      </c>
      <c r="T6" s="11">
        <v>319802.51701690129</v>
      </c>
      <c r="U6" s="11">
        <v>296125.98977572098</v>
      </c>
      <c r="V6" s="11">
        <v>409419.27317653102</v>
      </c>
      <c r="W6" s="11">
        <v>384811.51701690099</v>
      </c>
      <c r="X6" s="11">
        <v>324672.48418482102</v>
      </c>
      <c r="Y6" s="11">
        <v>253006.06049097099</v>
      </c>
      <c r="Z6" s="11">
        <v>308303.52480560401</v>
      </c>
      <c r="AA6" s="11">
        <v>233501.86615898702</v>
      </c>
      <c r="AB6" s="22">
        <v>3543111.2</v>
      </c>
      <c r="AC6" s="10" t="s">
        <v>8</v>
      </c>
      <c r="AD6" s="11">
        <v>261000</v>
      </c>
      <c r="AE6" s="11">
        <v>215039.1</v>
      </c>
      <c r="AF6" s="11">
        <v>360284.80462052597</v>
      </c>
      <c r="AG6" s="11">
        <v>298562.96261165739</v>
      </c>
      <c r="AH6" s="161">
        <v>0</v>
      </c>
      <c r="AI6" s="161">
        <v>0</v>
      </c>
      <c r="AJ6" s="161">
        <v>0</v>
      </c>
      <c r="AK6" s="161">
        <v>0</v>
      </c>
      <c r="AL6" s="161">
        <v>0</v>
      </c>
      <c r="AM6" s="161">
        <v>0</v>
      </c>
      <c r="AN6" s="161">
        <v>0</v>
      </c>
      <c r="AO6" s="161">
        <v>0</v>
      </c>
      <c r="AP6" s="22">
        <v>1134886.8672321832</v>
      </c>
    </row>
    <row r="7" spans="1:42" x14ac:dyDescent="0.3">
      <c r="A7" s="70" t="s">
        <v>21</v>
      </c>
      <c r="B7" s="71">
        <v>21199.292000000001</v>
      </c>
      <c r="C7" s="71">
        <v>0</v>
      </c>
      <c r="D7" s="71">
        <v>21198.221000000001</v>
      </c>
      <c r="E7" s="71">
        <v>17595</v>
      </c>
      <c r="F7" s="71">
        <v>0</v>
      </c>
      <c r="G7" s="71">
        <v>21217.5</v>
      </c>
      <c r="H7" s="71">
        <v>16870.5</v>
      </c>
      <c r="I7" s="71">
        <v>0</v>
      </c>
      <c r="J7" s="71">
        <v>21280</v>
      </c>
      <c r="K7" s="71">
        <v>0</v>
      </c>
      <c r="L7" s="71">
        <v>34258.5</v>
      </c>
      <c r="M7" s="71">
        <v>20079</v>
      </c>
      <c r="N7" s="78">
        <v>173698.01300000001</v>
      </c>
      <c r="O7" s="70" t="s">
        <v>21</v>
      </c>
      <c r="P7" s="71">
        <v>11168.5</v>
      </c>
      <c r="Q7" s="71">
        <v>20741.5</v>
      </c>
      <c r="R7" s="71">
        <v>6382</v>
      </c>
      <c r="S7" s="71">
        <v>33505.5</v>
      </c>
      <c r="T7" s="71">
        <v>9573</v>
      </c>
      <c r="U7" s="71">
        <v>0</v>
      </c>
      <c r="V7" s="71">
        <v>0</v>
      </c>
      <c r="W7" s="71">
        <v>6382</v>
      </c>
      <c r="X7" s="71">
        <v>27123.5</v>
      </c>
      <c r="Y7" s="71">
        <v>0</v>
      </c>
      <c r="Z7" s="71">
        <v>47865</v>
      </c>
      <c r="AA7" s="71">
        <v>0</v>
      </c>
      <c r="AB7" s="78">
        <v>162741</v>
      </c>
      <c r="AC7" s="70" t="s">
        <v>21</v>
      </c>
      <c r="AD7" s="71">
        <v>10000</v>
      </c>
      <c r="AE7" s="71">
        <v>20741.5</v>
      </c>
      <c r="AF7" s="71">
        <v>6382</v>
      </c>
      <c r="AG7" s="71">
        <v>33505.5</v>
      </c>
      <c r="AH7" s="162"/>
      <c r="AI7" s="162"/>
      <c r="AJ7" s="162"/>
      <c r="AK7" s="162"/>
      <c r="AL7" s="162"/>
      <c r="AM7" s="162"/>
      <c r="AN7" s="162"/>
      <c r="AO7" s="162"/>
      <c r="AP7" s="78">
        <v>70629</v>
      </c>
    </row>
    <row r="8" spans="1:42" x14ac:dyDescent="0.3">
      <c r="A8" s="70" t="s">
        <v>24</v>
      </c>
      <c r="B8" s="71">
        <v>21238.951000000001</v>
      </c>
      <c r="C8" s="71">
        <v>4869.125</v>
      </c>
      <c r="D8" s="71">
        <v>4571.3029999999999</v>
      </c>
      <c r="E8" s="71">
        <v>34113.659</v>
      </c>
      <c r="F8" s="71">
        <v>23080.5</v>
      </c>
      <c r="G8" s="71">
        <v>31878</v>
      </c>
      <c r="H8" s="71">
        <v>9625.5</v>
      </c>
      <c r="I8" s="71">
        <v>21942</v>
      </c>
      <c r="J8" s="71">
        <v>37053</v>
      </c>
      <c r="K8" s="71">
        <v>12109.5</v>
      </c>
      <c r="L8" s="71">
        <v>0</v>
      </c>
      <c r="M8" s="71">
        <v>4959</v>
      </c>
      <c r="N8" s="78">
        <v>205440.538</v>
      </c>
      <c r="O8" s="70" t="s">
        <v>24</v>
      </c>
      <c r="P8" s="71">
        <v>10000</v>
      </c>
      <c r="Q8" s="71">
        <v>24900</v>
      </c>
      <c r="R8" s="71">
        <v>7000</v>
      </c>
      <c r="S8" s="71">
        <v>6000</v>
      </c>
      <c r="T8" s="71">
        <v>12800</v>
      </c>
      <c r="U8" s="71">
        <v>6000</v>
      </c>
      <c r="V8" s="71">
        <v>0</v>
      </c>
      <c r="W8" s="71">
        <v>24000</v>
      </c>
      <c r="X8" s="71">
        <v>7000</v>
      </c>
      <c r="Y8" s="71">
        <v>0</v>
      </c>
      <c r="Z8" s="71">
        <v>11500</v>
      </c>
      <c r="AA8" s="71">
        <v>12800</v>
      </c>
      <c r="AB8" s="78">
        <v>122000</v>
      </c>
      <c r="AC8" s="70" t="s">
        <v>24</v>
      </c>
      <c r="AD8" s="71">
        <v>23000</v>
      </c>
      <c r="AE8" s="71">
        <v>24900</v>
      </c>
      <c r="AF8" s="71">
        <v>7000</v>
      </c>
      <c r="AG8" s="71">
        <v>6000</v>
      </c>
      <c r="AH8" s="162"/>
      <c r="AI8" s="162"/>
      <c r="AJ8" s="162"/>
      <c r="AK8" s="162"/>
      <c r="AL8" s="162"/>
      <c r="AM8" s="162"/>
      <c r="AN8" s="162"/>
      <c r="AO8" s="162"/>
      <c r="AP8" s="78">
        <v>60900</v>
      </c>
    </row>
    <row r="9" spans="1:42" x14ac:dyDescent="0.3">
      <c r="A9" s="70" t="s">
        <v>41</v>
      </c>
      <c r="B9" s="71">
        <v>0</v>
      </c>
      <c r="C9" s="71">
        <v>0</v>
      </c>
      <c r="D9" s="71">
        <v>0</v>
      </c>
      <c r="E9" s="71">
        <v>0</v>
      </c>
      <c r="F9" s="71">
        <v>41400</v>
      </c>
      <c r="G9" s="71">
        <v>23184</v>
      </c>
      <c r="H9" s="71">
        <v>41917.5</v>
      </c>
      <c r="I9" s="71">
        <v>0</v>
      </c>
      <c r="J9" s="71">
        <v>42435</v>
      </c>
      <c r="K9" s="71">
        <v>31567.5</v>
      </c>
      <c r="L9" s="71">
        <v>20700</v>
      </c>
      <c r="M9" s="71">
        <v>42435</v>
      </c>
      <c r="N9" s="78">
        <v>243639</v>
      </c>
      <c r="O9" s="70" t="s">
        <v>41</v>
      </c>
      <c r="P9" s="71">
        <v>21000</v>
      </c>
      <c r="Q9" s="71">
        <v>0</v>
      </c>
      <c r="R9" s="71">
        <v>21000</v>
      </c>
      <c r="S9" s="71">
        <v>0</v>
      </c>
      <c r="T9" s="71">
        <v>21000</v>
      </c>
      <c r="U9" s="71">
        <v>0</v>
      </c>
      <c r="V9" s="71">
        <v>21000</v>
      </c>
      <c r="W9" s="71">
        <v>21000</v>
      </c>
      <c r="X9" s="71">
        <v>21000</v>
      </c>
      <c r="Y9" s="71">
        <v>0</v>
      </c>
      <c r="Z9" s="71">
        <v>21000</v>
      </c>
      <c r="AA9" s="71">
        <v>0</v>
      </c>
      <c r="AB9" s="78">
        <v>147000</v>
      </c>
      <c r="AC9" s="70" t="s">
        <v>41</v>
      </c>
      <c r="AD9" s="71">
        <v>0</v>
      </c>
      <c r="AE9" s="71">
        <v>0</v>
      </c>
      <c r="AF9" s="71">
        <v>21000</v>
      </c>
      <c r="AG9" s="71">
        <v>0</v>
      </c>
      <c r="AH9" s="162"/>
      <c r="AI9" s="162"/>
      <c r="AJ9" s="162"/>
      <c r="AK9" s="162"/>
      <c r="AL9" s="162"/>
      <c r="AM9" s="162"/>
      <c r="AN9" s="162"/>
      <c r="AO9" s="162"/>
      <c r="AP9" s="78">
        <v>21000</v>
      </c>
    </row>
    <row r="10" spans="1:42" x14ac:dyDescent="0.3">
      <c r="A10" s="70" t="s">
        <v>37</v>
      </c>
      <c r="B10" s="71">
        <v>0</v>
      </c>
      <c r="C10" s="71">
        <v>0</v>
      </c>
      <c r="D10" s="71">
        <v>0</v>
      </c>
      <c r="E10" s="71">
        <v>32986.601999999999</v>
      </c>
      <c r="F10" s="71">
        <v>0</v>
      </c>
      <c r="G10" s="71">
        <v>0</v>
      </c>
      <c r="H10" s="71">
        <v>32499</v>
      </c>
      <c r="I10" s="71">
        <v>33016.5</v>
      </c>
      <c r="J10" s="71">
        <v>0</v>
      </c>
      <c r="K10" s="71">
        <v>33016.5</v>
      </c>
      <c r="L10" s="71">
        <v>33534.5</v>
      </c>
      <c r="M10" s="71">
        <v>0</v>
      </c>
      <c r="N10" s="78">
        <v>165053.10200000001</v>
      </c>
      <c r="O10" s="70" t="s">
        <v>37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8">
        <v>0</v>
      </c>
      <c r="AC10" s="70" t="s">
        <v>37</v>
      </c>
      <c r="AD10" s="71">
        <v>0</v>
      </c>
      <c r="AE10" s="71">
        <v>0</v>
      </c>
      <c r="AF10" s="71">
        <v>0</v>
      </c>
      <c r="AG10" s="71">
        <v>0</v>
      </c>
      <c r="AH10" s="162"/>
      <c r="AI10" s="162"/>
      <c r="AJ10" s="162"/>
      <c r="AK10" s="162"/>
      <c r="AL10" s="162"/>
      <c r="AM10" s="162"/>
      <c r="AN10" s="162"/>
      <c r="AO10" s="162"/>
      <c r="AP10" s="78">
        <v>0</v>
      </c>
    </row>
    <row r="11" spans="1:42" x14ac:dyDescent="0.3">
      <c r="A11" s="70" t="s">
        <v>20</v>
      </c>
      <c r="B11" s="71">
        <v>203381.302</v>
      </c>
      <c r="C11" s="71">
        <v>183548.46299999999</v>
      </c>
      <c r="D11" s="71">
        <v>258559.76399999997</v>
      </c>
      <c r="E11" s="71">
        <v>175349.34599999999</v>
      </c>
      <c r="F11" s="71">
        <v>198720</v>
      </c>
      <c r="G11" s="71">
        <v>190750.5</v>
      </c>
      <c r="H11" s="71">
        <v>139932</v>
      </c>
      <c r="I11" s="71">
        <v>171810.5</v>
      </c>
      <c r="J11" s="71">
        <v>154525.5</v>
      </c>
      <c r="K11" s="71">
        <v>240844.5</v>
      </c>
      <c r="L11" s="71">
        <v>255334.5</v>
      </c>
      <c r="M11" s="71">
        <v>231883.5</v>
      </c>
      <c r="N11" s="78">
        <v>2404639.875</v>
      </c>
      <c r="O11" s="70" t="s">
        <v>20</v>
      </c>
      <c r="P11" s="71">
        <v>62467.912775528996</v>
      </c>
      <c r="Q11" s="71">
        <v>98579.287365850527</v>
      </c>
      <c r="R11" s="71">
        <v>248249.00462052599</v>
      </c>
      <c r="S11" s="71">
        <v>159498.26261165738</v>
      </c>
      <c r="T11" s="71">
        <v>196654.51701690126</v>
      </c>
      <c r="U11" s="71">
        <v>200346.38977572101</v>
      </c>
      <c r="V11" s="71">
        <v>350127.27317653102</v>
      </c>
      <c r="W11" s="71">
        <v>268654.51701690099</v>
      </c>
      <c r="X11" s="71">
        <v>233171.584184821</v>
      </c>
      <c r="Y11" s="71">
        <v>203226.46049097099</v>
      </c>
      <c r="Z11" s="71">
        <v>191561.12480560399</v>
      </c>
      <c r="AA11" s="71">
        <v>162304.26615898701</v>
      </c>
      <c r="AB11" s="78">
        <v>2374840.6</v>
      </c>
      <c r="AC11" s="70" t="s">
        <v>20</v>
      </c>
      <c r="AD11" s="71">
        <v>168000</v>
      </c>
      <c r="AE11" s="71">
        <v>126000</v>
      </c>
      <c r="AF11" s="71">
        <v>248249.00462052599</v>
      </c>
      <c r="AG11" s="71">
        <v>159498.26261165738</v>
      </c>
      <c r="AH11" s="162"/>
      <c r="AI11" s="162"/>
      <c r="AJ11" s="162"/>
      <c r="AK11" s="162"/>
      <c r="AL11" s="162"/>
      <c r="AM11" s="162"/>
      <c r="AN11" s="162"/>
      <c r="AO11" s="162"/>
      <c r="AP11" s="78">
        <v>701747.26723218337</v>
      </c>
    </row>
    <row r="12" spans="1:42" x14ac:dyDescent="0.3">
      <c r="A12" s="70" t="s">
        <v>40</v>
      </c>
      <c r="B12" s="71">
        <v>0</v>
      </c>
      <c r="C12" s="71">
        <v>0</v>
      </c>
      <c r="D12" s="71">
        <v>0</v>
      </c>
      <c r="E12" s="71">
        <v>0</v>
      </c>
      <c r="F12" s="71">
        <v>41917.5</v>
      </c>
      <c r="G12" s="71">
        <v>52681.5</v>
      </c>
      <c r="H12" s="71">
        <v>71104.5</v>
      </c>
      <c r="I12" s="71">
        <v>55062</v>
      </c>
      <c r="J12" s="71">
        <v>58477.5</v>
      </c>
      <c r="K12" s="71">
        <v>60030</v>
      </c>
      <c r="L12" s="71">
        <v>70069.5</v>
      </c>
      <c r="M12" s="71">
        <v>80212.5</v>
      </c>
      <c r="N12" s="78">
        <v>489555</v>
      </c>
      <c r="O12" s="70" t="s">
        <v>40</v>
      </c>
      <c r="P12" s="71">
        <v>62365.4</v>
      </c>
      <c r="Q12" s="71">
        <v>43397.599999999999</v>
      </c>
      <c r="R12" s="71">
        <v>77653.8</v>
      </c>
      <c r="S12" s="71">
        <v>99559.2</v>
      </c>
      <c r="T12" s="71">
        <v>79775</v>
      </c>
      <c r="U12" s="71">
        <v>89779.6</v>
      </c>
      <c r="V12" s="71">
        <v>38292</v>
      </c>
      <c r="W12" s="71">
        <v>64775</v>
      </c>
      <c r="X12" s="71">
        <v>36377.4</v>
      </c>
      <c r="Y12" s="71">
        <v>49779.6</v>
      </c>
      <c r="Z12" s="71">
        <v>36377.4</v>
      </c>
      <c r="AA12" s="71">
        <v>58397.599999999999</v>
      </c>
      <c r="AB12" s="78">
        <v>736529.6</v>
      </c>
      <c r="AC12" s="70" t="s">
        <v>40</v>
      </c>
      <c r="AD12" s="71">
        <v>60000</v>
      </c>
      <c r="AE12" s="71">
        <v>43397.599999999999</v>
      </c>
      <c r="AF12" s="71">
        <v>77653.8</v>
      </c>
      <c r="AG12" s="71">
        <v>99559.2</v>
      </c>
      <c r="AH12" s="162"/>
      <c r="AI12" s="162"/>
      <c r="AJ12" s="162"/>
      <c r="AK12" s="162"/>
      <c r="AL12" s="162"/>
      <c r="AM12" s="162"/>
      <c r="AN12" s="162"/>
      <c r="AO12" s="162"/>
      <c r="AP12" s="78">
        <v>280610.60000000003</v>
      </c>
    </row>
    <row r="13" spans="1:42" x14ac:dyDescent="0.3">
      <c r="A13" s="10" t="s">
        <v>9</v>
      </c>
      <c r="B13" s="11">
        <v>294623.60399999999</v>
      </c>
      <c r="C13" s="11">
        <v>281346.75599999999</v>
      </c>
      <c r="D13" s="11">
        <v>392089.61700000003</v>
      </c>
      <c r="E13" s="11">
        <v>269776.74100000004</v>
      </c>
      <c r="F13" s="11">
        <v>680099.5</v>
      </c>
      <c r="G13" s="11">
        <v>652354.5</v>
      </c>
      <c r="H13" s="11">
        <v>519710</v>
      </c>
      <c r="I13" s="11">
        <v>458609</v>
      </c>
      <c r="J13" s="11">
        <v>385538</v>
      </c>
      <c r="K13" s="11">
        <v>288064</v>
      </c>
      <c r="L13" s="11">
        <v>236474.5</v>
      </c>
      <c r="M13" s="11">
        <v>156548</v>
      </c>
      <c r="N13" s="22">
        <v>4615234.2180000003</v>
      </c>
      <c r="O13" s="10" t="s">
        <v>9</v>
      </c>
      <c r="P13" s="11">
        <v>342056.63713174674</v>
      </c>
      <c r="Q13" s="11">
        <v>444024.45248278731</v>
      </c>
      <c r="R13" s="11">
        <v>417965.90759495785</v>
      </c>
      <c r="S13" s="11">
        <v>449341.91137564462</v>
      </c>
      <c r="T13" s="11">
        <v>454670.32290902006</v>
      </c>
      <c r="U13" s="11">
        <v>445057.86570999603</v>
      </c>
      <c r="V13" s="11">
        <v>462080.70715465664</v>
      </c>
      <c r="W13" s="11">
        <v>363167.95379266003</v>
      </c>
      <c r="X13" s="11">
        <v>393904.03614213597</v>
      </c>
      <c r="Y13" s="11">
        <v>426373.81342613534</v>
      </c>
      <c r="Z13" s="11">
        <v>322414.57549313037</v>
      </c>
      <c r="AA13" s="11">
        <v>296455.23265392554</v>
      </c>
      <c r="AB13" s="22">
        <v>4817513.4158667959</v>
      </c>
      <c r="AC13" s="10" t="s">
        <v>9</v>
      </c>
      <c r="AD13" s="11">
        <v>332000</v>
      </c>
      <c r="AE13" s="11">
        <v>415734.615696894</v>
      </c>
      <c r="AF13" s="11">
        <v>417965.90759495785</v>
      </c>
      <c r="AG13" s="11">
        <v>449341.91137564462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22">
        <v>1615042.4346674965</v>
      </c>
    </row>
    <row r="14" spans="1:42" x14ac:dyDescent="0.3">
      <c r="A14" s="70" t="s">
        <v>27</v>
      </c>
      <c r="B14" s="71">
        <v>0</v>
      </c>
      <c r="C14" s="71">
        <v>4025.701</v>
      </c>
      <c r="D14" s="71">
        <v>0</v>
      </c>
      <c r="E14" s="71">
        <v>5055.0309999999999</v>
      </c>
      <c r="F14" s="71">
        <v>0</v>
      </c>
      <c r="G14" s="71">
        <v>4968</v>
      </c>
      <c r="H14" s="71">
        <v>0</v>
      </c>
      <c r="I14" s="71">
        <v>0</v>
      </c>
      <c r="J14" s="71">
        <v>0</v>
      </c>
      <c r="K14" s="71">
        <v>4955.5</v>
      </c>
      <c r="L14" s="71">
        <v>0</v>
      </c>
      <c r="M14" s="71">
        <v>5072</v>
      </c>
      <c r="N14" s="78">
        <v>24076.232</v>
      </c>
      <c r="O14" s="70" t="s">
        <v>27</v>
      </c>
      <c r="P14" s="71">
        <v>0</v>
      </c>
      <c r="Q14" s="71">
        <v>5000</v>
      </c>
      <c r="R14" s="71">
        <v>0</v>
      </c>
      <c r="S14" s="71">
        <v>5000</v>
      </c>
      <c r="T14" s="71">
        <v>0</v>
      </c>
      <c r="U14" s="71">
        <v>5000</v>
      </c>
      <c r="V14" s="71">
        <v>0</v>
      </c>
      <c r="W14" s="71">
        <v>5500</v>
      </c>
      <c r="X14" s="71">
        <v>0</v>
      </c>
      <c r="Y14" s="71">
        <v>0</v>
      </c>
      <c r="Z14" s="71">
        <v>8000</v>
      </c>
      <c r="AA14" s="71">
        <v>0</v>
      </c>
      <c r="AB14" s="78">
        <v>25500</v>
      </c>
      <c r="AC14" s="70" t="s">
        <v>27</v>
      </c>
      <c r="AD14" s="71">
        <v>0</v>
      </c>
      <c r="AE14" s="71">
        <v>5000</v>
      </c>
      <c r="AF14" s="71">
        <v>0</v>
      </c>
      <c r="AG14" s="71">
        <v>5000</v>
      </c>
      <c r="AH14" s="162"/>
      <c r="AI14" s="162"/>
      <c r="AJ14" s="162"/>
      <c r="AK14" s="162"/>
      <c r="AL14" s="162"/>
      <c r="AM14" s="162"/>
      <c r="AN14" s="162"/>
      <c r="AO14" s="162"/>
      <c r="AP14" s="78">
        <v>10000</v>
      </c>
    </row>
    <row r="15" spans="1:42" x14ac:dyDescent="0.3">
      <c r="A15" s="70" t="s">
        <v>29</v>
      </c>
      <c r="B15" s="71">
        <v>205061.90299999999</v>
      </c>
      <c r="C15" s="71">
        <v>180798.46799999996</v>
      </c>
      <c r="D15" s="71">
        <v>256101.359</v>
      </c>
      <c r="E15" s="71">
        <v>228952.77600000004</v>
      </c>
      <c r="F15" s="71">
        <v>512947</v>
      </c>
      <c r="G15" s="71">
        <v>420728.5</v>
      </c>
      <c r="H15" s="71">
        <v>326336</v>
      </c>
      <c r="I15" s="71">
        <v>260199</v>
      </c>
      <c r="J15" s="71">
        <v>200169.5</v>
      </c>
      <c r="K15" s="71">
        <v>147901.5</v>
      </c>
      <c r="L15" s="71">
        <v>91367.5</v>
      </c>
      <c r="M15" s="71">
        <v>61479</v>
      </c>
      <c r="N15" s="78">
        <v>2892042.5060000001</v>
      </c>
      <c r="O15" s="70" t="s">
        <v>29</v>
      </c>
      <c r="P15" s="71">
        <v>147149.0141559694</v>
      </c>
      <c r="Q15" s="71">
        <v>221134.615696894</v>
      </c>
      <c r="R15" s="71">
        <v>207055.11367282353</v>
      </c>
      <c r="S15" s="71">
        <v>256781.68127389692</v>
      </c>
      <c r="T15" s="71">
        <v>308688.22105943004</v>
      </c>
      <c r="U15" s="71">
        <v>310670.78620936198</v>
      </c>
      <c r="V15" s="71">
        <v>265648.44920149364</v>
      </c>
      <c r="W15" s="71">
        <v>215389.21435058801</v>
      </c>
      <c r="X15" s="71">
        <v>184929.57371918199</v>
      </c>
      <c r="Y15" s="71">
        <v>170018.04918956899</v>
      </c>
      <c r="Z15" s="71">
        <v>133999.088275683</v>
      </c>
      <c r="AA15" s="71">
        <v>123595.1580443662</v>
      </c>
      <c r="AB15" s="78">
        <v>2272758.9648492574</v>
      </c>
      <c r="AC15" s="70" t="s">
        <v>29</v>
      </c>
      <c r="AD15" s="71">
        <v>180000</v>
      </c>
      <c r="AE15" s="71">
        <v>221134.615696894</v>
      </c>
      <c r="AF15" s="71">
        <v>207055.11367282353</v>
      </c>
      <c r="AG15" s="71">
        <v>256781.68127389692</v>
      </c>
      <c r="AH15" s="162"/>
      <c r="AI15" s="162"/>
      <c r="AJ15" s="162"/>
      <c r="AK15" s="162"/>
      <c r="AL15" s="162"/>
      <c r="AM15" s="162"/>
      <c r="AN15" s="162"/>
      <c r="AO15" s="162"/>
      <c r="AP15" s="78">
        <v>864971.41064361448</v>
      </c>
    </row>
    <row r="16" spans="1:42" x14ac:dyDescent="0.3">
      <c r="A16" s="70" t="s">
        <v>35</v>
      </c>
      <c r="B16" s="71">
        <v>36</v>
      </c>
      <c r="C16" s="71">
        <v>0</v>
      </c>
      <c r="D16" s="71">
        <v>0</v>
      </c>
      <c r="E16" s="71">
        <v>36</v>
      </c>
      <c r="F16" s="71">
        <v>0</v>
      </c>
      <c r="G16" s="71">
        <v>0</v>
      </c>
      <c r="H16" s="71">
        <v>36</v>
      </c>
      <c r="I16" s="71">
        <v>0</v>
      </c>
      <c r="J16" s="71">
        <v>0</v>
      </c>
      <c r="K16" s="71">
        <v>36</v>
      </c>
      <c r="L16" s="71">
        <v>0</v>
      </c>
      <c r="M16" s="71">
        <v>0</v>
      </c>
      <c r="N16" s="78">
        <v>144</v>
      </c>
      <c r="O16" s="70" t="s">
        <v>35</v>
      </c>
      <c r="P16" s="71">
        <v>0</v>
      </c>
      <c r="Q16" s="71">
        <v>0</v>
      </c>
      <c r="R16" s="71">
        <v>36</v>
      </c>
      <c r="S16" s="71">
        <v>0</v>
      </c>
      <c r="T16" s="71">
        <v>0</v>
      </c>
      <c r="U16" s="71">
        <v>36</v>
      </c>
      <c r="V16" s="71">
        <v>0</v>
      </c>
      <c r="W16" s="71">
        <v>0</v>
      </c>
      <c r="X16" s="71">
        <v>36</v>
      </c>
      <c r="Y16" s="71">
        <v>0</v>
      </c>
      <c r="Z16" s="71">
        <v>0</v>
      </c>
      <c r="AA16" s="71">
        <v>36</v>
      </c>
      <c r="AB16" s="78">
        <v>144</v>
      </c>
      <c r="AC16" s="70" t="s">
        <v>35</v>
      </c>
      <c r="AD16" s="71">
        <v>0</v>
      </c>
      <c r="AE16" s="71">
        <v>0</v>
      </c>
      <c r="AF16" s="71">
        <v>36</v>
      </c>
      <c r="AG16" s="71">
        <v>0</v>
      </c>
      <c r="AH16" s="162"/>
      <c r="AI16" s="162"/>
      <c r="AJ16" s="162"/>
      <c r="AK16" s="162"/>
      <c r="AL16" s="162"/>
      <c r="AM16" s="162"/>
      <c r="AN16" s="162"/>
      <c r="AO16" s="162"/>
      <c r="AP16" s="78">
        <v>36</v>
      </c>
    </row>
    <row r="17" spans="1:42" x14ac:dyDescent="0.3">
      <c r="A17" s="70" t="s">
        <v>33</v>
      </c>
      <c r="B17" s="71">
        <v>20255.72</v>
      </c>
      <c r="C17" s="71">
        <v>22145.919999999998</v>
      </c>
      <c r="D17" s="71">
        <v>14567.665999999999</v>
      </c>
      <c r="E17" s="71">
        <v>14904</v>
      </c>
      <c r="F17" s="71">
        <v>26910</v>
      </c>
      <c r="G17" s="71">
        <v>22045.5</v>
      </c>
      <c r="H17" s="71">
        <v>22045.5</v>
      </c>
      <c r="I17" s="71">
        <v>22045.5</v>
      </c>
      <c r="J17" s="71">
        <v>22045.5</v>
      </c>
      <c r="K17" s="71">
        <v>22045.5</v>
      </c>
      <c r="L17" s="71">
        <v>21942</v>
      </c>
      <c r="M17" s="71">
        <v>22045.5</v>
      </c>
      <c r="N17" s="78">
        <v>252998.30599999998</v>
      </c>
      <c r="O17" s="70" t="s">
        <v>33</v>
      </c>
      <c r="P17" s="71">
        <v>20000</v>
      </c>
      <c r="Q17" s="71">
        <v>35300</v>
      </c>
      <c r="R17" s="71">
        <v>30500</v>
      </c>
      <c r="S17" s="71">
        <v>36000</v>
      </c>
      <c r="T17" s="71">
        <v>18600</v>
      </c>
      <c r="U17" s="71">
        <v>10000</v>
      </c>
      <c r="V17" s="71">
        <v>20000</v>
      </c>
      <c r="W17" s="71">
        <v>27700</v>
      </c>
      <c r="X17" s="71">
        <v>38000</v>
      </c>
      <c r="Y17" s="71">
        <v>21000</v>
      </c>
      <c r="Z17" s="71">
        <v>30500</v>
      </c>
      <c r="AA17" s="71">
        <v>19200</v>
      </c>
      <c r="AB17" s="78">
        <v>296800</v>
      </c>
      <c r="AC17" s="70" t="s">
        <v>33</v>
      </c>
      <c r="AD17" s="71">
        <v>21000</v>
      </c>
      <c r="AE17" s="71">
        <v>35300</v>
      </c>
      <c r="AF17" s="71">
        <v>30500</v>
      </c>
      <c r="AG17" s="71">
        <v>36000</v>
      </c>
      <c r="AH17" s="162"/>
      <c r="AI17" s="162"/>
      <c r="AJ17" s="162"/>
      <c r="AK17" s="162"/>
      <c r="AL17" s="162"/>
      <c r="AM17" s="162"/>
      <c r="AN17" s="162"/>
      <c r="AO17" s="162"/>
      <c r="AP17" s="78">
        <v>122800</v>
      </c>
    </row>
    <row r="18" spans="1:42" x14ac:dyDescent="0.3">
      <c r="A18" s="70" t="s">
        <v>31</v>
      </c>
      <c r="B18" s="71">
        <v>23348.478000000003</v>
      </c>
      <c r="C18" s="71">
        <v>31961.802000000003</v>
      </c>
      <c r="D18" s="71">
        <v>23034.426999999996</v>
      </c>
      <c r="E18" s="71">
        <v>10069.582999999999</v>
      </c>
      <c r="F18" s="71">
        <v>26082</v>
      </c>
      <c r="G18" s="71">
        <v>22045.5</v>
      </c>
      <c r="H18" s="71">
        <v>22045.5</v>
      </c>
      <c r="I18" s="71">
        <v>22977</v>
      </c>
      <c r="J18" s="71">
        <v>22977</v>
      </c>
      <c r="K18" s="71">
        <v>24012</v>
      </c>
      <c r="L18" s="71">
        <v>24012</v>
      </c>
      <c r="M18" s="71">
        <v>12316.5</v>
      </c>
      <c r="N18" s="78">
        <v>264881.78999999998</v>
      </c>
      <c r="O18" s="70" t="s">
        <v>31</v>
      </c>
      <c r="P18" s="71">
        <v>30000</v>
      </c>
      <c r="Q18" s="71">
        <v>28300</v>
      </c>
      <c r="R18" s="71">
        <v>23700</v>
      </c>
      <c r="S18" s="71">
        <v>30000</v>
      </c>
      <c r="T18" s="71">
        <v>35500</v>
      </c>
      <c r="U18" s="71">
        <v>20000</v>
      </c>
      <c r="V18" s="71">
        <v>20000</v>
      </c>
      <c r="W18" s="71">
        <v>19200</v>
      </c>
      <c r="X18" s="71">
        <v>10000</v>
      </c>
      <c r="Y18" s="71">
        <v>31000</v>
      </c>
      <c r="Z18" s="71">
        <v>0</v>
      </c>
      <c r="AA18" s="71">
        <v>35500</v>
      </c>
      <c r="AB18" s="78">
        <v>283200</v>
      </c>
      <c r="AC18" s="70" t="s">
        <v>31</v>
      </c>
      <c r="AD18" s="71">
        <v>23000</v>
      </c>
      <c r="AE18" s="71">
        <v>28300</v>
      </c>
      <c r="AF18" s="71">
        <v>23700</v>
      </c>
      <c r="AG18" s="71">
        <v>30000</v>
      </c>
      <c r="AH18" s="162"/>
      <c r="AI18" s="162"/>
      <c r="AJ18" s="162"/>
      <c r="AK18" s="162"/>
      <c r="AL18" s="162"/>
      <c r="AM18" s="162"/>
      <c r="AN18" s="162"/>
      <c r="AO18" s="162"/>
      <c r="AP18" s="78">
        <v>105000</v>
      </c>
    </row>
    <row r="19" spans="1:42" x14ac:dyDescent="0.3">
      <c r="A19" s="70" t="s">
        <v>28</v>
      </c>
      <c r="B19" s="71">
        <v>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8">
        <v>0</v>
      </c>
      <c r="O19" s="70" t="s">
        <v>28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8">
        <v>0</v>
      </c>
      <c r="AC19" s="70" t="s">
        <v>28</v>
      </c>
      <c r="AD19" s="71">
        <v>0</v>
      </c>
      <c r="AE19" s="71">
        <v>0</v>
      </c>
      <c r="AF19" s="71">
        <v>0</v>
      </c>
      <c r="AG19" s="71">
        <v>0</v>
      </c>
      <c r="AH19" s="162"/>
      <c r="AI19" s="162"/>
      <c r="AJ19" s="162"/>
      <c r="AK19" s="162"/>
      <c r="AL19" s="162"/>
      <c r="AM19" s="162"/>
      <c r="AN19" s="162"/>
      <c r="AO19" s="162"/>
      <c r="AP19" s="78">
        <v>0</v>
      </c>
    </row>
    <row r="20" spans="1:42" x14ac:dyDescent="0.3">
      <c r="A20" s="70" t="s">
        <v>56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8">
        <v>0</v>
      </c>
      <c r="O20" s="70" t="s">
        <v>56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8">
        <v>0</v>
      </c>
      <c r="AC20" s="70" t="s">
        <v>56</v>
      </c>
      <c r="AD20" s="71">
        <v>0</v>
      </c>
      <c r="AE20" s="71">
        <v>0</v>
      </c>
      <c r="AF20" s="71">
        <v>0</v>
      </c>
      <c r="AG20" s="71">
        <v>0</v>
      </c>
      <c r="AH20" s="162"/>
      <c r="AI20" s="162"/>
      <c r="AJ20" s="162"/>
      <c r="AK20" s="162"/>
      <c r="AL20" s="162"/>
      <c r="AM20" s="162"/>
      <c r="AN20" s="162"/>
      <c r="AO20" s="162"/>
      <c r="AP20" s="78">
        <v>0</v>
      </c>
    </row>
    <row r="21" spans="1:42" x14ac:dyDescent="0.3">
      <c r="A21" s="70" t="s">
        <v>25</v>
      </c>
      <c r="B21" s="71">
        <v>45921.502999999997</v>
      </c>
      <c r="C21" s="71">
        <v>42414.864999999998</v>
      </c>
      <c r="D21" s="71">
        <v>98386.164999999994</v>
      </c>
      <c r="E21" s="71">
        <v>10759.350999999999</v>
      </c>
      <c r="F21" s="71">
        <v>114160.5</v>
      </c>
      <c r="G21" s="71">
        <v>182567</v>
      </c>
      <c r="H21" s="71">
        <v>149247</v>
      </c>
      <c r="I21" s="71">
        <v>153387.5</v>
      </c>
      <c r="J21" s="71">
        <v>140346</v>
      </c>
      <c r="K21" s="71">
        <v>89113.5</v>
      </c>
      <c r="L21" s="71">
        <v>99153</v>
      </c>
      <c r="M21" s="71">
        <v>55635</v>
      </c>
      <c r="N21" s="78">
        <v>1181091.3840000001</v>
      </c>
      <c r="O21" s="70" t="s">
        <v>25</v>
      </c>
      <c r="P21" s="71">
        <v>144907.62297577734</v>
      </c>
      <c r="Q21" s="71">
        <v>154289.83678589333</v>
      </c>
      <c r="R21" s="71">
        <v>156674.79392213433</v>
      </c>
      <c r="S21" s="71">
        <v>121560.2301017477</v>
      </c>
      <c r="T21" s="71">
        <v>91882.101849590006</v>
      </c>
      <c r="U21" s="71">
        <v>99351.079500634034</v>
      </c>
      <c r="V21" s="71">
        <v>156432.257953163</v>
      </c>
      <c r="W21" s="71">
        <v>95378.739442071994</v>
      </c>
      <c r="X21" s="71">
        <v>160938.46242295401</v>
      </c>
      <c r="Y21" s="71">
        <v>204355.76423656635</v>
      </c>
      <c r="Z21" s="71">
        <v>149915.48721744734</v>
      </c>
      <c r="AA21" s="71">
        <v>118124.07460955932</v>
      </c>
      <c r="AB21" s="78">
        <v>1873810.451017539</v>
      </c>
      <c r="AC21" s="70" t="s">
        <v>25</v>
      </c>
      <c r="AD21" s="71">
        <v>108000</v>
      </c>
      <c r="AE21" s="71">
        <v>126000</v>
      </c>
      <c r="AF21" s="71">
        <v>156674.79392213433</v>
      </c>
      <c r="AG21" s="71">
        <v>121560.2301017477</v>
      </c>
      <c r="AH21" s="162"/>
      <c r="AI21" s="162"/>
      <c r="AJ21" s="162"/>
      <c r="AK21" s="162"/>
      <c r="AL21" s="162"/>
      <c r="AM21" s="162"/>
      <c r="AN21" s="162"/>
      <c r="AO21" s="162"/>
      <c r="AP21" s="78">
        <v>512235.024023882</v>
      </c>
    </row>
    <row r="24" spans="1:42" x14ac:dyDescent="0.3">
      <c r="AK24" s="85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WorkbookDrillPathInfo xmlns:xsi="http://www.w3.org/2001/XMLSchema-instance" xmlns:xsd="http://www.w3.org/2001/XMLSchema" xmlns="http://www.infor.com/qaa/DrillPath">
  <CurrentDrillPath>
    <DrillPathNode AnalysisType="NONE" Id="92caa76c-0f1a-4e7d-baa1-d57bdac49933" Name="Region" HandleSummaryReportOnly="false" Source="">
      <SuppressZero>false</SuppressZero>
      <Children/>
    </DrillPathNode>
    <DrillPathNode AnalysisType="NONE" Id="7ace410c-54e5-4639-a111-ac0537e3b881" Name="Country" HandleSummaryReportOnly="false" Source="">
      <SuppressZero>false</SuppressZero>
      <Children/>
    </DrillPathNode>
    <DrillPathNode AnalysisType="NONE" Id="7cffcf9d-7412-4708-9940-5beca84e69c5" Name="Grade" HandleSummaryReportOnly="false" Source="">
      <SuppressZero>false</SuppressZero>
      <Children/>
    </DrillPathNode>
    <DrillPathNode AnalysisType="NONE" Id="ca7db8e8-9766-43a5-9ee7-8c22f68c61f7" Name="Rail Billings - Nutrien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4BED6299-91FE-4A50-AB5F-63E344AB4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6188036-7031-439f-b338-c45e1e3624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3A7AD6B-49F0-48B5-92D5-0F5619BE492E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