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ui-my.sharepoint.com/personal/ben_bergermann_nutrien_com/Documents/Canpotex Expansion/"/>
    </mc:Choice>
  </mc:AlternateContent>
  <xr:revisionPtr revIDLastSave="2" documentId="8_{4CE36910-A524-407E-8B27-A6448FE295BC}" xr6:coauthVersionLast="47" xr6:coauthVersionMax="47" xr10:uidLastSave="{D2292F2F-347F-4F21-848F-1D48005CFB9A}"/>
  <bookViews>
    <workbookView xWindow="-23148" yWindow="-108" windowWidth="23256" windowHeight="12576" tabRatio="959" firstSheet="4" activeTab="4" xr2:uid="{00000000-000D-0000-FFFF-FFFF00000000}"/>
  </bookViews>
  <sheets>
    <sheet name="Var Rpt (Q1)-CHIN" sheetId="57" state="hidden" r:id="rId1"/>
    <sheet name="Region (2 yr)" sheetId="53" state="hidden" r:id="rId2"/>
    <sheet name="Country (2 yr)" sheetId="54" state="hidden" r:id="rId3"/>
    <sheet name="Grade (2 yr)" sheetId="55" state="hidden" r:id="rId4"/>
    <sheet name="Region" sheetId="77" r:id="rId5"/>
    <sheet name="Country" sheetId="78" r:id="rId6"/>
    <sheet name="Grade" sheetId="79" r:id="rId7"/>
    <sheet name="Rail Billings - Nutrien" sheetId="81" r:id="rId8"/>
  </sheets>
  <externalReferences>
    <externalReference r:id="rId9"/>
  </externalReferences>
  <definedNames>
    <definedName name="___mds_allowwriteback___">""</definedName>
    <definedName name="___mds_asyncwriteback___" localSheetId="5">TRUE</definedName>
    <definedName name="___mds_asyncwriteback___" localSheetId="6">TRUE</definedName>
    <definedName name="___mds_asyncwriteback___" localSheetId="7">TRUE</definedName>
    <definedName name="___mds_asyncwriteback___" localSheetId="4">TRUE</definedName>
    <definedName name="___mds_asyncwriteback___">FALSE</definedName>
    <definedName name="___mds_description___">""</definedName>
    <definedName name="___mds_spreading___">FALSE</definedName>
    <definedName name="_xlnm.Print_Area" localSheetId="5">Country!$A$1:$Y$12</definedName>
    <definedName name="_xlnm.Print_Area" localSheetId="2">'Country (2 yr)'!$A$1:$U$25</definedName>
    <definedName name="_xlnm.Print_Area" localSheetId="6">Grade!$A$1:$W$24</definedName>
    <definedName name="_xlnm.Print_Area" localSheetId="4">Region!$A$1:$Y$37</definedName>
    <definedName name="_xlnm.Print_Area" localSheetId="1">'Region (2 yr)'!$A$1:$U$74</definedName>
    <definedName name="_xlnm.Print_Area" localSheetId="0">'Var Rpt (Q1)-CHIN'!$A$1:$J$45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" i="81" l="1"/>
  <c r="AC1" i="81"/>
  <c r="B4" i="81"/>
  <c r="C4" i="81"/>
  <c r="D4" i="81"/>
  <c r="E4" i="81"/>
  <c r="F4" i="81"/>
  <c r="G4" i="81"/>
  <c r="H4" i="81"/>
  <c r="I4" i="81"/>
  <c r="J4" i="81"/>
  <c r="K4" i="81"/>
  <c r="L4" i="81"/>
  <c r="M4" i="81"/>
  <c r="B6" i="81"/>
  <c r="C6" i="81"/>
  <c r="N6" i="81" s="1"/>
  <c r="D6" i="81"/>
  <c r="D5" i="81" s="1"/>
  <c r="E6" i="81"/>
  <c r="F6" i="81"/>
  <c r="F5" i="81" s="1"/>
  <c r="G6" i="81"/>
  <c r="G5" i="81" s="1"/>
  <c r="H6" i="81"/>
  <c r="H5" i="81" s="1"/>
  <c r="I6" i="81"/>
  <c r="I5" i="81" s="1"/>
  <c r="J6" i="81"/>
  <c r="K6" i="81"/>
  <c r="K5" i="81" s="1"/>
  <c r="L6" i="81"/>
  <c r="L5" i="81" s="1"/>
  <c r="M6" i="81"/>
  <c r="P6" i="81"/>
  <c r="P5" i="81" s="1"/>
  <c r="Q6" i="81"/>
  <c r="Q5" i="81" s="1"/>
  <c r="R6" i="81"/>
  <c r="R5" i="81" s="1"/>
  <c r="S6" i="81"/>
  <c r="T6" i="81"/>
  <c r="T5" i="81" s="1"/>
  <c r="U6" i="81"/>
  <c r="U5" i="81" s="1"/>
  <c r="V6" i="81"/>
  <c r="W6" i="81"/>
  <c r="W5" i="81" s="1"/>
  <c r="X6" i="81"/>
  <c r="X5" i="81" s="1"/>
  <c r="Y6" i="81"/>
  <c r="Y5" i="81" s="1"/>
  <c r="Z6" i="81"/>
  <c r="Z5" i="81" s="1"/>
  <c r="AA6" i="81"/>
  <c r="AB6" i="81"/>
  <c r="AD6" i="81"/>
  <c r="AD5" i="81" s="1"/>
  <c r="AP5" i="81" s="1"/>
  <c r="AE6" i="81"/>
  <c r="AF6" i="81"/>
  <c r="AF5" i="81" s="1"/>
  <c r="AG6" i="81"/>
  <c r="AG5" i="81" s="1"/>
  <c r="AH6" i="81"/>
  <c r="AH5" i="81" s="1"/>
  <c r="AI6" i="81"/>
  <c r="AI5" i="81" s="1"/>
  <c r="AJ6" i="81"/>
  <c r="AK6" i="81"/>
  <c r="AK5" i="81" s="1"/>
  <c r="AL6" i="81"/>
  <c r="AL5" i="81" s="1"/>
  <c r="AM6" i="81"/>
  <c r="AN6" i="81"/>
  <c r="AN5" i="81" s="1"/>
  <c r="AO6" i="81"/>
  <c r="AO5" i="81" s="1"/>
  <c r="N7" i="81"/>
  <c r="AB7" i="81"/>
  <c r="AP7" i="81"/>
  <c r="N8" i="81"/>
  <c r="AB8" i="81"/>
  <c r="AP8" i="81"/>
  <c r="N9" i="81"/>
  <c r="AB9" i="81"/>
  <c r="AP9" i="81"/>
  <c r="N10" i="81"/>
  <c r="AB10" i="81"/>
  <c r="AP10" i="81"/>
  <c r="N11" i="81"/>
  <c r="AB11" i="81"/>
  <c r="AP11" i="81"/>
  <c r="N12" i="81"/>
  <c r="AB12" i="81"/>
  <c r="AP12" i="81"/>
  <c r="B13" i="81"/>
  <c r="N13" i="81" s="1"/>
  <c r="C13" i="81"/>
  <c r="D13" i="81"/>
  <c r="E13" i="81"/>
  <c r="E5" i="81" s="1"/>
  <c r="F13" i="81"/>
  <c r="G13" i="81"/>
  <c r="H13" i="81"/>
  <c r="I13" i="81"/>
  <c r="J13" i="81"/>
  <c r="J5" i="81" s="1"/>
  <c r="K13" i="81"/>
  <c r="L13" i="81"/>
  <c r="M13" i="81"/>
  <c r="M5" i="81" s="1"/>
  <c r="P13" i="81"/>
  <c r="AB13" i="81" s="1"/>
  <c r="Q13" i="81"/>
  <c r="R13" i="81"/>
  <c r="S13" i="81"/>
  <c r="S5" i="81" s="1"/>
  <c r="T13" i="81"/>
  <c r="U13" i="81"/>
  <c r="V13" i="81"/>
  <c r="V5" i="81" s="1"/>
  <c r="W13" i="81"/>
  <c r="X13" i="81"/>
  <c r="Y13" i="81"/>
  <c r="Z13" i="81"/>
  <c r="AA13" i="81"/>
  <c r="AA5" i="81" s="1"/>
  <c r="AD13" i="81"/>
  <c r="AE13" i="81"/>
  <c r="AE5" i="81" s="1"/>
  <c r="AF13" i="81"/>
  <c r="AG13" i="81"/>
  <c r="AH13" i="81"/>
  <c r="AI13" i="81"/>
  <c r="AJ13" i="81"/>
  <c r="AJ5" i="81" s="1"/>
  <c r="AK13" i="81"/>
  <c r="AL13" i="81"/>
  <c r="AM13" i="81"/>
  <c r="AM5" i="81" s="1"/>
  <c r="AN13" i="81"/>
  <c r="AO13" i="81"/>
  <c r="N14" i="81"/>
  <c r="AP14" i="81"/>
  <c r="N15" i="81"/>
  <c r="AP15" i="81"/>
  <c r="N16" i="81"/>
  <c r="AP16" i="81"/>
  <c r="N17" i="81"/>
  <c r="AP17" i="81"/>
  <c r="N18" i="81"/>
  <c r="AP18" i="81"/>
  <c r="N19" i="81"/>
  <c r="AP19" i="81"/>
  <c r="N20" i="81"/>
  <c r="AP20" i="81"/>
  <c r="N21" i="81"/>
  <c r="AP21" i="81"/>
  <c r="B48" i="55"/>
  <c r="R2" i="55"/>
  <c r="P2" i="55"/>
  <c r="N2" i="55"/>
  <c r="L2" i="55"/>
  <c r="J2" i="55"/>
  <c r="H2" i="55"/>
  <c r="F2" i="55"/>
  <c r="D2" i="55"/>
  <c r="B2" i="55"/>
  <c r="D15" i="54"/>
  <c r="T2" i="54"/>
  <c r="R2" i="54"/>
  <c r="P2" i="54"/>
  <c r="N2" i="54"/>
  <c r="L2" i="54"/>
  <c r="J2" i="54"/>
  <c r="H2" i="54"/>
  <c r="F2" i="54"/>
  <c r="D2" i="54"/>
  <c r="D39" i="53"/>
  <c r="T2" i="53"/>
  <c r="R2" i="53"/>
  <c r="P2" i="53"/>
  <c r="N2" i="53"/>
  <c r="L2" i="53"/>
  <c r="J2" i="53"/>
  <c r="H2" i="53"/>
  <c r="F2" i="53"/>
  <c r="D2" i="53"/>
  <c r="E42" i="57"/>
  <c r="D42" i="57"/>
  <c r="F42" i="57"/>
  <c r="D3" i="57"/>
  <c r="G3" i="57" s="1"/>
  <c r="D4" i="57"/>
  <c r="G4" i="57"/>
  <c r="B45" i="57"/>
  <c r="B13" i="57"/>
  <c r="B34" i="57"/>
  <c r="B18" i="57"/>
  <c r="B29" i="57"/>
  <c r="B39" i="57"/>
  <c r="B40" i="57"/>
  <c r="B15" i="57"/>
  <c r="B14" i="57"/>
  <c r="B20" i="57"/>
  <c r="B17" i="57"/>
  <c r="B28" i="57"/>
  <c r="B22" i="57"/>
  <c r="B23" i="57"/>
  <c r="B10" i="57"/>
  <c r="B16" i="57"/>
  <c r="B33" i="57"/>
  <c r="B32" i="57"/>
  <c r="B30" i="57"/>
  <c r="B41" i="57"/>
  <c r="B38" i="57"/>
  <c r="B19" i="57"/>
  <c r="B35" i="57"/>
  <c r="B24" i="57"/>
  <c r="B9" i="57"/>
  <c r="B31" i="57"/>
  <c r="B12" i="57"/>
  <c r="B25" i="57"/>
  <c r="AB5" i="81" l="1"/>
  <c r="C5" i="81"/>
  <c r="B5" i="81"/>
  <c r="N5" i="81" s="1"/>
  <c r="AP13" i="81"/>
  <c r="AP6" i="81"/>
  <c r="E4" i="57"/>
  <c r="E24" i="57"/>
  <c r="E17" i="57"/>
  <c r="E15" i="57"/>
  <c r="E39" i="57"/>
  <c r="C31" i="55"/>
  <c r="F35" i="55"/>
  <c r="P13" i="53"/>
  <c r="C32" i="55"/>
  <c r="U17" i="53"/>
  <c r="J5" i="53"/>
  <c r="B55" i="55"/>
  <c r="D15" i="53"/>
  <c r="D19" i="55"/>
  <c r="F5" i="55"/>
  <c r="K26" i="55"/>
  <c r="H10" i="55"/>
  <c r="U9" i="54"/>
  <c r="D47" i="53"/>
  <c r="C78" i="55"/>
  <c r="N35" i="55"/>
  <c r="G17" i="53"/>
  <c r="P12" i="55"/>
  <c r="B7" i="55"/>
  <c r="B13" i="55"/>
  <c r="B81" i="55"/>
  <c r="E4" i="55"/>
  <c r="J15" i="53"/>
  <c r="R8" i="54"/>
  <c r="H12" i="55"/>
  <c r="U10" i="53"/>
  <c r="P34" i="55"/>
  <c r="N7" i="53"/>
  <c r="K40" i="55"/>
  <c r="D12" i="54"/>
  <c r="J10" i="55"/>
  <c r="S42" i="55"/>
  <c r="R46" i="55"/>
  <c r="S9" i="55"/>
  <c r="F27" i="55"/>
  <c r="G37" i="55"/>
  <c r="H5" i="54"/>
  <c r="D40" i="57"/>
  <c r="M18" i="53"/>
  <c r="G18" i="53"/>
  <c r="H4" i="54"/>
  <c r="K5" i="55"/>
  <c r="E35" i="55"/>
  <c r="G7" i="53"/>
  <c r="H36" i="55"/>
  <c r="K34" i="55"/>
  <c r="H46" i="55"/>
  <c r="G22" i="55"/>
  <c r="D38" i="55"/>
  <c r="K32" i="55"/>
  <c r="R16" i="55"/>
  <c r="C79" i="55"/>
  <c r="I46" i="55"/>
  <c r="L45" i="55"/>
  <c r="H35" i="55"/>
  <c r="T15" i="53"/>
  <c r="E5" i="55"/>
  <c r="J19" i="55"/>
  <c r="R10" i="55"/>
  <c r="M8" i="53"/>
  <c r="F9" i="55"/>
  <c r="J14" i="55"/>
  <c r="B35" i="55"/>
  <c r="D16" i="57"/>
  <c r="E49" i="53"/>
  <c r="E16" i="55"/>
  <c r="K45" i="55"/>
  <c r="I6" i="54"/>
  <c r="B10" i="55"/>
  <c r="B41" i="55"/>
  <c r="T5" i="54"/>
  <c r="F38" i="55"/>
  <c r="S38" i="55"/>
  <c r="E25" i="55"/>
  <c r="I44" i="55"/>
  <c r="C45" i="55"/>
  <c r="H17" i="55"/>
  <c r="F4" i="55"/>
  <c r="H10" i="53"/>
  <c r="N10" i="53"/>
  <c r="D10" i="53"/>
  <c r="L40" i="55"/>
  <c r="S40" i="55"/>
  <c r="F13" i="53"/>
  <c r="F12" i="53"/>
  <c r="G4" i="53"/>
  <c r="F8" i="53"/>
  <c r="S45" i="55"/>
  <c r="N5" i="55"/>
  <c r="R18" i="53"/>
  <c r="F37" i="55"/>
  <c r="D29" i="55"/>
  <c r="M4" i="53"/>
  <c r="B36" i="55"/>
  <c r="N18" i="53"/>
  <c r="J22" i="55"/>
  <c r="J21" i="55"/>
  <c r="I29" i="55"/>
  <c r="N10" i="55"/>
  <c r="N7" i="54"/>
  <c r="I18" i="53"/>
  <c r="R12" i="53"/>
  <c r="F11" i="53"/>
  <c r="P13" i="55"/>
  <c r="G14" i="55"/>
  <c r="U5" i="53"/>
  <c r="P4" i="54"/>
  <c r="C42" i="55"/>
  <c r="D31" i="55"/>
  <c r="I16" i="55"/>
  <c r="R27" i="55"/>
  <c r="E19" i="54"/>
  <c r="I12" i="55"/>
  <c r="J23" i="55"/>
  <c r="U8" i="54"/>
  <c r="K31" i="55"/>
  <c r="E39" i="55"/>
  <c r="D25" i="55"/>
  <c r="E6" i="57"/>
  <c r="E41" i="57"/>
  <c r="E19" i="57"/>
  <c r="E20" i="57"/>
  <c r="E30" i="57"/>
  <c r="R26" i="55"/>
  <c r="H6" i="53"/>
  <c r="N14" i="53"/>
  <c r="S19" i="55"/>
  <c r="D6" i="55"/>
  <c r="R6" i="53"/>
  <c r="H9" i="54"/>
  <c r="D12" i="57"/>
  <c r="J4" i="53"/>
  <c r="F18" i="53"/>
  <c r="D33" i="57"/>
  <c r="L38" i="55"/>
  <c r="C59" i="55"/>
  <c r="L43" i="55"/>
  <c r="I26" i="55"/>
  <c r="K37" i="55"/>
  <c r="P10" i="55"/>
  <c r="I13" i="55"/>
  <c r="K25" i="55"/>
  <c r="F14" i="55"/>
  <c r="J9" i="54"/>
  <c r="L42" i="55"/>
  <c r="B56" i="55"/>
  <c r="C21" i="55"/>
  <c r="N13" i="53"/>
  <c r="B91" i="55"/>
  <c r="K8" i="53"/>
  <c r="C50" i="55"/>
  <c r="J24" i="55"/>
  <c r="N33" i="55"/>
  <c r="D16" i="53"/>
  <c r="K7" i="55"/>
  <c r="F10" i="53"/>
  <c r="H16" i="55"/>
  <c r="L5" i="54"/>
  <c r="U11" i="54"/>
  <c r="D9" i="53"/>
  <c r="C12" i="55"/>
  <c r="K9" i="55"/>
  <c r="H20" i="55"/>
  <c r="S31" i="55"/>
  <c r="E11" i="54"/>
  <c r="B39" i="55"/>
  <c r="D28" i="57"/>
  <c r="I18" i="55"/>
  <c r="D54" i="53"/>
  <c r="D20" i="54"/>
  <c r="P10" i="53"/>
  <c r="I37" i="55"/>
  <c r="K4" i="55"/>
  <c r="N15" i="53"/>
  <c r="K39" i="55"/>
  <c r="T10" i="53"/>
  <c r="B23" i="55"/>
  <c r="H6" i="55"/>
  <c r="D44" i="53"/>
  <c r="E29" i="55"/>
  <c r="H43" i="55"/>
  <c r="E45" i="53"/>
  <c r="I15" i="53"/>
  <c r="E7" i="57"/>
  <c r="E27" i="57"/>
  <c r="E28" i="57"/>
  <c r="E11" i="57"/>
  <c r="E29" i="57"/>
  <c r="D49" i="53"/>
  <c r="J16" i="53"/>
  <c r="C18" i="55"/>
  <c r="F41" i="55"/>
  <c r="D41" i="57"/>
  <c r="B60" i="55"/>
  <c r="D7" i="55"/>
  <c r="D11" i="54"/>
  <c r="D20" i="55"/>
  <c r="E36" i="55"/>
  <c r="J44" i="55"/>
  <c r="G19" i="55"/>
  <c r="H17" i="53"/>
  <c r="L7" i="53"/>
  <c r="P17" i="53"/>
  <c r="R28" i="55"/>
  <c r="U12" i="53"/>
  <c r="C19" i="55"/>
  <c r="G11" i="55"/>
  <c r="D18" i="54"/>
  <c r="K9" i="53"/>
  <c r="I7" i="55"/>
  <c r="G17" i="55"/>
  <c r="I33" i="55"/>
  <c r="L8" i="53"/>
  <c r="J8" i="53"/>
  <c r="J13" i="53"/>
  <c r="I43" i="55"/>
  <c r="L13" i="55"/>
  <c r="U19" i="53"/>
  <c r="B21" i="55"/>
  <c r="S25" i="55"/>
  <c r="C11" i="55"/>
  <c r="I45" i="55"/>
  <c r="C74" i="55"/>
  <c r="E11" i="53"/>
  <c r="P6" i="54"/>
  <c r="D17" i="57"/>
  <c r="E43" i="53"/>
  <c r="K35" i="55"/>
  <c r="E37" i="55"/>
  <c r="E11" i="55"/>
  <c r="P11" i="54"/>
  <c r="G38" i="55"/>
  <c r="C16" i="55"/>
  <c r="S46" i="55"/>
  <c r="N42" i="55"/>
  <c r="E32" i="55"/>
  <c r="D26" i="55"/>
  <c r="E13" i="55"/>
  <c r="H11" i="54"/>
  <c r="D10" i="57"/>
  <c r="S20" i="55"/>
  <c r="C80" i="55"/>
  <c r="D26" i="57"/>
  <c r="T12" i="54"/>
  <c r="R15" i="55"/>
  <c r="B52" i="55"/>
  <c r="T5" i="53"/>
  <c r="G6" i="54"/>
  <c r="I22" i="55"/>
  <c r="P7" i="53"/>
  <c r="L14" i="53"/>
  <c r="D12" i="55"/>
  <c r="B31" i="55"/>
  <c r="H26" i="55"/>
  <c r="P18" i="55"/>
  <c r="F7" i="55"/>
  <c r="I8" i="53"/>
  <c r="K5" i="53"/>
  <c r="K10" i="55"/>
  <c r="P15" i="55"/>
  <c r="H11" i="53"/>
  <c r="B25" i="55"/>
  <c r="J4" i="55"/>
  <c r="J39" i="55"/>
  <c r="L5" i="53"/>
  <c r="E51" i="53"/>
  <c r="D11" i="53"/>
  <c r="I5" i="55"/>
  <c r="H24" i="55"/>
  <c r="E21" i="54"/>
  <c r="E27" i="55"/>
  <c r="C72" i="55"/>
  <c r="K29" i="55"/>
  <c r="M17" i="53"/>
  <c r="R14" i="53"/>
  <c r="N8" i="54"/>
  <c r="B8" i="55"/>
  <c r="N15" i="55"/>
  <c r="P6" i="53"/>
  <c r="I13" i="53"/>
  <c r="C65" i="55"/>
  <c r="K4" i="54"/>
  <c r="B89" i="55"/>
  <c r="F26" i="55"/>
  <c r="F20" i="55"/>
  <c r="B82" i="55"/>
  <c r="C24" i="55"/>
  <c r="F16" i="53"/>
  <c r="B51" i="55"/>
  <c r="P41" i="55"/>
  <c r="I28" i="55"/>
  <c r="R25" i="55"/>
  <c r="D44" i="55"/>
  <c r="E34" i="55"/>
  <c r="C75" i="55"/>
  <c r="J25" i="55"/>
  <c r="B73" i="55"/>
  <c r="C82" i="55"/>
  <c r="G20" i="55"/>
  <c r="E12" i="53"/>
  <c r="J43" i="55"/>
  <c r="J26" i="55"/>
  <c r="C46" i="55"/>
  <c r="G29" i="55"/>
  <c r="K12" i="53"/>
  <c r="E24" i="54"/>
  <c r="B87" i="55"/>
  <c r="S21" i="55"/>
  <c r="J35" i="55"/>
  <c r="F7" i="53"/>
  <c r="E3" i="57"/>
  <c r="E14" i="57"/>
  <c r="E9" i="57"/>
  <c r="E33" i="57"/>
  <c r="D7" i="57"/>
  <c r="S41" i="55"/>
  <c r="B27" i="55"/>
  <c r="B65" i="55"/>
  <c r="H42" i="55"/>
  <c r="C55" i="55"/>
  <c r="N16" i="53"/>
  <c r="F10" i="54"/>
  <c r="J31" i="55"/>
  <c r="P7" i="54"/>
  <c r="T13" i="53"/>
  <c r="C83" i="55"/>
  <c r="H37" i="55"/>
  <c r="L15" i="53"/>
  <c r="D30" i="55"/>
  <c r="E16" i="57"/>
  <c r="E23" i="57"/>
  <c r="E31" i="57"/>
  <c r="E18" i="57"/>
  <c r="D6" i="57"/>
  <c r="C64" i="55"/>
  <c r="D10" i="55"/>
  <c r="M13" i="53"/>
  <c r="N11" i="54"/>
  <c r="D4" i="55"/>
  <c r="I9" i="55"/>
  <c r="F11" i="54"/>
  <c r="U5" i="54"/>
  <c r="M14" i="53"/>
  <c r="J7" i="54"/>
  <c r="G12" i="55"/>
  <c r="K17" i="53"/>
  <c r="E45" i="55"/>
  <c r="H14" i="53"/>
  <c r="C33" i="55"/>
  <c r="T16" i="53"/>
  <c r="P4" i="55"/>
  <c r="R9" i="53"/>
  <c r="G10" i="53"/>
  <c r="P16" i="55"/>
  <c r="H15" i="53"/>
  <c r="G13" i="55"/>
  <c r="K24" i="55"/>
  <c r="D23" i="55"/>
  <c r="B80" i="55"/>
  <c r="D38" i="57"/>
  <c r="H11" i="55"/>
  <c r="S18" i="55"/>
  <c r="E18" i="54"/>
  <c r="B61" i="55"/>
  <c r="C54" i="55"/>
  <c r="M9" i="53"/>
  <c r="L4" i="55"/>
  <c r="E31" i="55"/>
  <c r="D40" i="55"/>
  <c r="S7" i="55"/>
  <c r="P33" i="55"/>
  <c r="B14" i="55"/>
  <c r="L13" i="53"/>
  <c r="F7" i="54"/>
  <c r="R10" i="54"/>
  <c r="C35" i="55"/>
  <c r="K6" i="53"/>
  <c r="E10" i="53"/>
  <c r="D13" i="55"/>
  <c r="F32" i="55"/>
  <c r="G13" i="53"/>
  <c r="L10" i="53"/>
  <c r="N19" i="53"/>
  <c r="H32" i="55"/>
  <c r="P8" i="54"/>
  <c r="U7" i="54"/>
  <c r="L16" i="55"/>
  <c r="H9" i="55"/>
  <c r="C67" i="55"/>
  <c r="H9" i="53"/>
  <c r="I9" i="54"/>
  <c r="F28" i="55"/>
  <c r="K6" i="55"/>
  <c r="D19" i="57"/>
  <c r="F15" i="53"/>
  <c r="E55" i="53"/>
  <c r="J7" i="55"/>
  <c r="S8" i="55"/>
  <c r="E7" i="53"/>
  <c r="P4" i="53"/>
  <c r="B76" i="55"/>
  <c r="E43" i="55"/>
  <c r="D24" i="57"/>
  <c r="M5" i="53"/>
  <c r="C81" i="55"/>
  <c r="C89" i="55"/>
  <c r="B29" i="55"/>
  <c r="I10" i="55"/>
  <c r="E10" i="55"/>
  <c r="E23" i="55"/>
  <c r="C61" i="55"/>
  <c r="E15" i="53"/>
  <c r="E22" i="54"/>
  <c r="K27" i="55"/>
  <c r="F21" i="55"/>
  <c r="B77" i="55"/>
  <c r="D46" i="53"/>
  <c r="J28" i="55"/>
  <c r="E15" i="55"/>
  <c r="N12" i="53"/>
  <c r="L4" i="54"/>
  <c r="C15" i="55"/>
  <c r="R4" i="53"/>
  <c r="H27" i="55"/>
  <c r="S27" i="55"/>
  <c r="B83" i="55"/>
  <c r="R40" i="55"/>
  <c r="S44" i="55"/>
  <c r="N17" i="55"/>
  <c r="C9" i="55"/>
  <c r="N4" i="54"/>
  <c r="H4" i="55"/>
  <c r="G15" i="53"/>
  <c r="P7" i="55"/>
  <c r="G45" i="55"/>
  <c r="J8" i="54"/>
  <c r="F11" i="55"/>
  <c r="H5" i="53"/>
  <c r="L6" i="54"/>
  <c r="I8" i="54"/>
  <c r="B68" i="55"/>
  <c r="R11" i="53"/>
  <c r="D45" i="55"/>
  <c r="H8" i="53"/>
  <c r="D25" i="54"/>
  <c r="G16" i="55"/>
  <c r="G43" i="55"/>
  <c r="I9" i="53"/>
  <c r="U4" i="53"/>
  <c r="R43" i="55"/>
  <c r="D7" i="53"/>
  <c r="E22" i="57"/>
  <c r="E12" i="57"/>
  <c r="E26" i="57"/>
  <c r="E34" i="57"/>
  <c r="N40" i="55"/>
  <c r="E14" i="53"/>
  <c r="C60" i="55"/>
  <c r="D9" i="55"/>
  <c r="R11" i="54"/>
  <c r="B74" i="55"/>
  <c r="I39" i="55"/>
  <c r="G5" i="53"/>
  <c r="D9" i="54"/>
  <c r="F4" i="53"/>
  <c r="B62" i="55"/>
  <c r="D19" i="54"/>
  <c r="R36" i="55"/>
  <c r="N12" i="55"/>
  <c r="R5" i="54"/>
  <c r="N11" i="53"/>
  <c r="G6" i="55"/>
  <c r="E52" i="53"/>
  <c r="G8" i="53"/>
  <c r="J30" i="55"/>
  <c r="D20" i="57"/>
  <c r="L18" i="53"/>
  <c r="F34" i="55"/>
  <c r="P9" i="53"/>
  <c r="M10" i="54"/>
  <c r="I4" i="55"/>
  <c r="D15" i="57"/>
  <c r="I10" i="54"/>
  <c r="T4" i="54"/>
  <c r="S34" i="55"/>
  <c r="H5" i="55"/>
  <c r="L15" i="55"/>
  <c r="D22" i="55"/>
  <c r="C30" i="55"/>
  <c r="L12" i="55"/>
  <c r="B69" i="55"/>
  <c r="C73" i="55"/>
  <c r="J15" i="55"/>
  <c r="C86" i="55"/>
  <c r="R8" i="55"/>
  <c r="P5" i="54"/>
  <c r="I5" i="53"/>
  <c r="R6" i="55"/>
  <c r="C51" i="55"/>
  <c r="U9" i="53"/>
  <c r="B11" i="55"/>
  <c r="I11" i="55"/>
  <c r="F19" i="53"/>
  <c r="K44" i="55"/>
  <c r="F4" i="54"/>
  <c r="E9" i="55"/>
  <c r="R16" i="53"/>
  <c r="G10" i="54"/>
  <c r="D29" i="57"/>
  <c r="P37" i="55"/>
  <c r="U11" i="53"/>
  <c r="S26" i="55"/>
  <c r="D35" i="57"/>
  <c r="U14" i="53"/>
  <c r="I42" i="55"/>
  <c r="J11" i="55"/>
  <c r="C63" i="55"/>
  <c r="D41" i="53"/>
  <c r="R44" i="55"/>
  <c r="J12" i="53"/>
  <c r="I21" i="55"/>
  <c r="N9" i="53"/>
  <c r="K18" i="53"/>
  <c r="N43" i="55"/>
  <c r="L16" i="53"/>
  <c r="H7" i="53"/>
  <c r="C69" i="55"/>
  <c r="C8" i="55"/>
  <c r="F44" i="55"/>
  <c r="P15" i="53"/>
  <c r="M6" i="54"/>
  <c r="R17" i="55"/>
  <c r="J11" i="53"/>
  <c r="N36" i="55"/>
  <c r="T6" i="54"/>
  <c r="M5" i="54"/>
  <c r="D5" i="55"/>
  <c r="G42" i="55"/>
  <c r="R4" i="55"/>
  <c r="B34" i="55"/>
  <c r="I11" i="53"/>
  <c r="G23" i="55"/>
  <c r="I25" i="55"/>
  <c r="K36" i="55"/>
  <c r="D10" i="54"/>
  <c r="J7" i="53"/>
  <c r="B75" i="55"/>
  <c r="R11" i="55"/>
  <c r="C27" i="55"/>
  <c r="G24" i="55"/>
  <c r="C36" i="55"/>
  <c r="C66" i="55"/>
  <c r="E32" i="57"/>
  <c r="E38" i="57"/>
  <c r="E10" i="57"/>
  <c r="E13" i="57"/>
  <c r="C17" i="55"/>
  <c r="F42" i="55"/>
  <c r="I17" i="53"/>
  <c r="E48" i="53"/>
  <c r="B53" i="55"/>
  <c r="S28" i="55"/>
  <c r="T19" i="53"/>
  <c r="J6" i="53"/>
  <c r="J5" i="54"/>
  <c r="H29" i="55"/>
  <c r="J5" i="55"/>
  <c r="C34" i="55"/>
  <c r="D11" i="55"/>
  <c r="B79" i="55"/>
  <c r="K22" i="55"/>
  <c r="G6" i="53"/>
  <c r="C87" i="55"/>
  <c r="H21" i="55"/>
  <c r="C91" i="55"/>
  <c r="R5" i="53"/>
  <c r="J11" i="54"/>
  <c r="L8" i="54"/>
  <c r="B26" i="55"/>
  <c r="G8" i="55"/>
  <c r="G19" i="53"/>
  <c r="E23" i="54"/>
  <c r="D45" i="57"/>
  <c r="R7" i="55"/>
  <c r="R17" i="53"/>
  <c r="F24" i="55"/>
  <c r="G28" i="55"/>
  <c r="D14" i="53"/>
  <c r="H45" i="55"/>
  <c r="B17" i="55"/>
  <c r="E53" i="53"/>
  <c r="N14" i="55"/>
  <c r="G16" i="53"/>
  <c r="E16" i="53"/>
  <c r="N39" i="55"/>
  <c r="E28" i="55"/>
  <c r="D21" i="55"/>
  <c r="U8" i="53"/>
  <c r="J12" i="55"/>
  <c r="H4" i="53"/>
  <c r="N12" i="54"/>
  <c r="C6" i="55"/>
  <c r="K16" i="53"/>
  <c r="G36" i="55"/>
  <c r="M11" i="53"/>
  <c r="E4" i="53"/>
  <c r="E38" i="55"/>
  <c r="E25" i="54"/>
  <c r="D30" i="57"/>
  <c r="S24" i="55"/>
  <c r="S36" i="55"/>
  <c r="C23" i="55"/>
  <c r="S14" i="55"/>
  <c r="C62" i="55"/>
  <c r="S13" i="55"/>
  <c r="B59" i="55"/>
  <c r="K13" i="55"/>
  <c r="S37" i="55"/>
  <c r="T4" i="53"/>
  <c r="K23" i="55"/>
  <c r="H23" i="55"/>
  <c r="R29" i="55"/>
  <c r="K7" i="54"/>
  <c r="J4" i="54"/>
  <c r="E10" i="54"/>
  <c r="H7" i="55"/>
  <c r="C13" i="55"/>
  <c r="H44" i="55"/>
  <c r="K7" i="53"/>
  <c r="B85" i="55"/>
  <c r="G9" i="55"/>
  <c r="H40" i="55"/>
  <c r="D11" i="57"/>
  <c r="G15" i="55"/>
  <c r="E19" i="55"/>
  <c r="S17" i="55"/>
  <c r="E20" i="54"/>
  <c r="F13" i="55"/>
  <c r="M19" i="53"/>
  <c r="D21" i="54"/>
  <c r="K33" i="55"/>
  <c r="S22" i="55"/>
  <c r="M12" i="54"/>
  <c r="K19" i="53"/>
  <c r="F36" i="55"/>
  <c r="T11" i="54"/>
  <c r="G21" i="55"/>
  <c r="I7" i="54"/>
  <c r="T7" i="53"/>
  <c r="J17" i="55"/>
  <c r="D14" i="55"/>
  <c r="U7" i="53"/>
  <c r="G44" i="55"/>
  <c r="J45" i="55"/>
  <c r="B72" i="55"/>
  <c r="B5" i="55"/>
  <c r="R41" i="55"/>
  <c r="L18" i="55"/>
  <c r="U12" i="54"/>
  <c r="L11" i="54"/>
  <c r="I8" i="55"/>
  <c r="U6" i="54"/>
  <c r="B46" i="55"/>
  <c r="B12" i="55"/>
  <c r="P9" i="54"/>
  <c r="F5" i="53"/>
  <c r="D5" i="53"/>
  <c r="E17" i="53"/>
  <c r="B24" i="55"/>
  <c r="R19" i="55"/>
  <c r="C76" i="55"/>
  <c r="C22" i="55"/>
  <c r="C5" i="55"/>
  <c r="K4" i="53"/>
  <c r="I14" i="55"/>
  <c r="S30" i="55"/>
  <c r="N8" i="53"/>
  <c r="L41" i="55"/>
  <c r="M7" i="53"/>
  <c r="E35" i="57"/>
  <c r="K5" i="54"/>
  <c r="S23" i="55"/>
  <c r="E18" i="53"/>
  <c r="R34" i="55"/>
  <c r="N41" i="55"/>
  <c r="J37" i="55"/>
  <c r="N10" i="54"/>
  <c r="D9" i="57"/>
  <c r="D55" i="53"/>
  <c r="I35" i="55"/>
  <c r="D13" i="53"/>
  <c r="U4" i="54"/>
  <c r="E8" i="55"/>
  <c r="G41" i="55"/>
  <c r="J17" i="53"/>
  <c r="D27" i="55"/>
  <c r="L12" i="53"/>
  <c r="H38" i="55"/>
  <c r="H34" i="55"/>
  <c r="D45" i="53"/>
  <c r="J6" i="55"/>
  <c r="S33" i="55"/>
  <c r="G7" i="55"/>
  <c r="P42" i="55"/>
  <c r="D33" i="55"/>
  <c r="E12" i="54"/>
  <c r="C88" i="55"/>
  <c r="N7" i="55"/>
  <c r="C90" i="55"/>
  <c r="G30" i="55"/>
  <c r="R9" i="54"/>
  <c r="D17" i="55"/>
  <c r="F8" i="55"/>
  <c r="L7" i="55"/>
  <c r="F18" i="55"/>
  <c r="P16" i="53"/>
  <c r="T8" i="54"/>
  <c r="R7" i="54"/>
  <c r="R7" i="53"/>
  <c r="G5" i="55"/>
  <c r="K16" i="55"/>
  <c r="I31" i="55"/>
  <c r="P11" i="53"/>
  <c r="D23" i="54"/>
  <c r="K21" i="55"/>
  <c r="F14" i="53"/>
  <c r="R13" i="55"/>
  <c r="B20" i="55"/>
  <c r="M7" i="54"/>
  <c r="S4" i="55"/>
  <c r="G5" i="54"/>
  <c r="I10" i="53"/>
  <c r="J42" i="55"/>
  <c r="F39" i="55"/>
  <c r="E18" i="55"/>
  <c r="E7" i="54"/>
  <c r="D32" i="57"/>
  <c r="E19" i="53"/>
  <c r="L17" i="53"/>
  <c r="R9" i="55"/>
  <c r="C43" i="55"/>
  <c r="M4" i="54"/>
  <c r="D12" i="53"/>
  <c r="D14" i="57"/>
  <c r="R37" i="55"/>
  <c r="K46" i="55"/>
  <c r="E7" i="55"/>
  <c r="B88" i="55"/>
  <c r="F10" i="55"/>
  <c r="D16" i="55"/>
  <c r="N34" i="55"/>
  <c r="I23" i="55"/>
  <c r="L33" i="55"/>
  <c r="H13" i="55"/>
  <c r="T12" i="53"/>
  <c r="G12" i="53"/>
  <c r="R42" i="55"/>
  <c r="B9" i="55"/>
  <c r="S16" i="55"/>
  <c r="I34" i="55"/>
  <c r="H13" i="53"/>
  <c r="R32" i="55"/>
  <c r="E25" i="57"/>
  <c r="B86" i="55"/>
  <c r="D4" i="53"/>
  <c r="K15" i="55"/>
  <c r="B90" i="55"/>
  <c r="L14" i="55"/>
  <c r="D18" i="57"/>
  <c r="L9" i="54"/>
  <c r="J41" i="55"/>
  <c r="E30" i="55"/>
  <c r="E46" i="55"/>
  <c r="D17" i="53"/>
  <c r="D56" i="53"/>
  <c r="F45" i="55"/>
  <c r="G7" i="54"/>
  <c r="U18" i="53"/>
  <c r="B28" i="55"/>
  <c r="T8" i="53"/>
  <c r="E6" i="53"/>
  <c r="J9" i="53"/>
  <c r="I32" i="55"/>
  <c r="J46" i="55"/>
  <c r="H22" i="55"/>
  <c r="B22" i="55"/>
  <c r="G32" i="55"/>
  <c r="J9" i="55"/>
  <c r="F6" i="53"/>
  <c r="L39" i="55"/>
  <c r="D19" i="53"/>
  <c r="H41" i="55"/>
  <c r="F12" i="54"/>
  <c r="J29" i="55"/>
  <c r="L6" i="53"/>
  <c r="B57" i="55"/>
  <c r="I24" i="55"/>
  <c r="L10" i="54"/>
  <c r="K9" i="54"/>
  <c r="F6" i="55"/>
  <c r="D52" i="53"/>
  <c r="B50" i="55"/>
  <c r="H12" i="54"/>
  <c r="B84" i="55"/>
  <c r="H30" i="55"/>
  <c r="R12" i="55"/>
  <c r="B18" i="55"/>
  <c r="I4" i="53"/>
  <c r="K15" i="53"/>
  <c r="D39" i="57"/>
  <c r="D8" i="54"/>
  <c r="D6" i="53"/>
  <c r="R31" i="55"/>
  <c r="B71" i="55"/>
  <c r="M11" i="54"/>
  <c r="C70" i="55"/>
  <c r="N37" i="55"/>
  <c r="S29" i="55"/>
  <c r="B16" i="55"/>
  <c r="C58" i="55"/>
  <c r="K12" i="55"/>
  <c r="J34" i="55"/>
  <c r="E22" i="55"/>
  <c r="M12" i="53"/>
  <c r="P10" i="54"/>
  <c r="E17" i="54"/>
  <c r="H8" i="55"/>
  <c r="I11" i="54"/>
  <c r="E44" i="55"/>
  <c r="P5" i="55"/>
  <c r="J33" i="55"/>
  <c r="R38" i="55"/>
  <c r="K43" i="55"/>
  <c r="H12" i="53"/>
  <c r="D43" i="53"/>
  <c r="C68" i="55"/>
  <c r="I38" i="55"/>
  <c r="T7" i="54"/>
  <c r="T18" i="53"/>
  <c r="K28" i="55"/>
  <c r="E41" i="53"/>
  <c r="S11" i="55"/>
  <c r="C53" i="55"/>
  <c r="R30" i="55"/>
  <c r="B38" i="55"/>
  <c r="H15" i="55"/>
  <c r="M8" i="54"/>
  <c r="K10" i="54"/>
  <c r="T14" i="53"/>
  <c r="U15" i="53"/>
  <c r="B37" i="55"/>
  <c r="F30" i="55"/>
  <c r="L10" i="55"/>
  <c r="J20" i="55"/>
  <c r="G9" i="53"/>
  <c r="D31" i="57"/>
  <c r="U10" i="54"/>
  <c r="R20" i="55"/>
  <c r="B43" i="55"/>
  <c r="F9" i="53"/>
  <c r="F8" i="54"/>
  <c r="E40" i="57"/>
  <c r="D13" i="57"/>
  <c r="P19" i="53"/>
  <c r="R45" i="55"/>
  <c r="R10" i="53"/>
  <c r="R21" i="55"/>
  <c r="E13" i="53"/>
  <c r="E20" i="55"/>
  <c r="D46" i="55"/>
  <c r="C57" i="55"/>
  <c r="M10" i="53"/>
  <c r="G26" i="55"/>
  <c r="P40" i="55"/>
  <c r="C7" i="55"/>
  <c r="E9" i="53"/>
  <c r="H19" i="55"/>
  <c r="G8" i="54"/>
  <c r="E17" i="55"/>
  <c r="J8" i="55"/>
  <c r="H39" i="55"/>
  <c r="L37" i="55"/>
  <c r="E21" i="55"/>
  <c r="J12" i="54"/>
  <c r="C56" i="55"/>
  <c r="N16" i="55"/>
  <c r="D15" i="55"/>
  <c r="B30" i="55"/>
  <c r="C10" i="55"/>
  <c r="R39" i="55"/>
  <c r="P14" i="55"/>
  <c r="K11" i="55"/>
  <c r="J10" i="54"/>
  <c r="P45" i="55"/>
  <c r="C28" i="55"/>
  <c r="C84" i="55"/>
  <c r="J18" i="55"/>
  <c r="R22" i="55"/>
  <c r="F25" i="55"/>
  <c r="N45" i="55"/>
  <c r="E5" i="54"/>
  <c r="E45" i="57"/>
  <c r="B67" i="55"/>
  <c r="K17" i="55"/>
  <c r="I30" i="55"/>
  <c r="I6" i="55"/>
  <c r="H6" i="54"/>
  <c r="P12" i="53"/>
  <c r="D25" i="57"/>
  <c r="K42" i="55"/>
  <c r="S5" i="55"/>
  <c r="H18" i="53"/>
  <c r="C40" i="55"/>
  <c r="H14" i="55"/>
  <c r="N13" i="55"/>
  <c r="E42" i="55"/>
  <c r="R24" i="55"/>
  <c r="E8" i="54"/>
  <c r="G12" i="54"/>
  <c r="K20" i="55"/>
  <c r="J19" i="53"/>
  <c r="B40" i="55"/>
  <c r="P36" i="55"/>
  <c r="F19" i="55"/>
  <c r="F15" i="55"/>
  <c r="P39" i="55"/>
  <c r="C71" i="55"/>
  <c r="I41" i="55"/>
  <c r="G31" i="55"/>
  <c r="U13" i="53"/>
  <c r="D18" i="55"/>
  <c r="N4" i="53"/>
  <c r="D4" i="54"/>
  <c r="P43" i="55"/>
  <c r="K38" i="55"/>
  <c r="B66" i="55"/>
  <c r="L34" i="55"/>
  <c r="I19" i="53"/>
  <c r="B70" i="55"/>
  <c r="G4" i="54"/>
  <c r="D8" i="53"/>
  <c r="I12" i="53"/>
  <c r="L7" i="54"/>
  <c r="H25" i="55"/>
  <c r="F5" i="54"/>
  <c r="E26" i="55"/>
  <c r="N6" i="53"/>
  <c r="L4" i="53"/>
  <c r="S35" i="55"/>
  <c r="E8" i="53"/>
  <c r="C26" i="55"/>
  <c r="K12" i="54"/>
  <c r="J36" i="55"/>
  <c r="H16" i="53"/>
  <c r="J38" i="55"/>
  <c r="H28" i="55"/>
  <c r="S15" i="55"/>
  <c r="H33" i="55"/>
  <c r="J13" i="55"/>
  <c r="K6" i="54"/>
  <c r="D50" i="53"/>
  <c r="I17" i="55"/>
  <c r="J10" i="53"/>
  <c r="J27" i="55"/>
  <c r="C39" i="55"/>
  <c r="E42" i="53"/>
  <c r="T9" i="54"/>
  <c r="P8" i="53"/>
  <c r="R13" i="53"/>
  <c r="S6" i="55"/>
  <c r="S12" i="55"/>
  <c r="D41" i="55"/>
  <c r="N38" i="55"/>
  <c r="D42" i="55"/>
  <c r="G4" i="55"/>
  <c r="E6" i="55"/>
  <c r="I15" i="55"/>
  <c r="N6" i="54"/>
  <c r="P38" i="55"/>
  <c r="C29" i="55"/>
  <c r="F12" i="55"/>
  <c r="C14" i="55"/>
  <c r="B63" i="55"/>
  <c r="F16" i="55"/>
  <c r="C85" i="55"/>
  <c r="H7" i="54"/>
  <c r="N5" i="54"/>
  <c r="R8" i="53"/>
  <c r="B19" i="55"/>
  <c r="K8" i="55"/>
  <c r="F43" i="55"/>
  <c r="G39" i="55"/>
  <c r="E24" i="55"/>
  <c r="D32" i="55"/>
  <c r="F23" i="55"/>
  <c r="B44" i="55"/>
  <c r="M15" i="53"/>
  <c r="D8" i="55"/>
  <c r="M16" i="53"/>
  <c r="G33" i="55"/>
  <c r="E56" i="53"/>
  <c r="H8" i="54"/>
  <c r="N5" i="53"/>
  <c r="D53" i="53"/>
  <c r="S32" i="55"/>
  <c r="G40" i="55"/>
  <c r="I4" i="54"/>
  <c r="F33" i="55"/>
  <c r="E14" i="55"/>
  <c r="D23" i="57"/>
  <c r="K13" i="53"/>
  <c r="D24" i="54"/>
  <c r="L11" i="53"/>
  <c r="F31" i="55"/>
  <c r="D6" i="54"/>
  <c r="R18" i="55"/>
  <c r="E33" i="55"/>
  <c r="R23" i="55"/>
  <c r="D34" i="55"/>
  <c r="B45" i="55"/>
  <c r="K19" i="55"/>
  <c r="S10" i="55"/>
  <c r="K11" i="54"/>
  <c r="E46" i="53"/>
  <c r="E54" i="53"/>
  <c r="G46" i="55"/>
  <c r="E5" i="53"/>
  <c r="B4" i="55"/>
  <c r="E50" i="53"/>
  <c r="J40" i="55"/>
  <c r="B6" i="55"/>
  <c r="D27" i="57"/>
  <c r="D18" i="53"/>
  <c r="J18" i="53"/>
  <c r="P12" i="54"/>
  <c r="C44" i="55"/>
  <c r="N9" i="54"/>
  <c r="B42" i="55"/>
  <c r="E12" i="55"/>
  <c r="D24" i="55"/>
  <c r="S39" i="55"/>
  <c r="P35" i="55"/>
  <c r="P17" i="55"/>
  <c r="I12" i="54"/>
  <c r="R33" i="55"/>
  <c r="F9" i="54"/>
  <c r="D48" i="53"/>
  <c r="R19" i="53"/>
  <c r="I7" i="53"/>
  <c r="N18" i="55"/>
  <c r="T11" i="53"/>
  <c r="C52" i="55"/>
  <c r="K18" i="55"/>
  <c r="F29" i="55"/>
  <c r="J14" i="53"/>
  <c r="D34" i="57"/>
  <c r="J6" i="54"/>
  <c r="P5" i="53"/>
  <c r="F17" i="55"/>
  <c r="T6" i="53"/>
  <c r="D22" i="54"/>
  <c r="L9" i="53"/>
  <c r="B33" i="55"/>
  <c r="L17" i="55"/>
  <c r="I5" i="54"/>
  <c r="C4" i="55"/>
  <c r="U16" i="53"/>
  <c r="I16" i="53"/>
  <c r="G11" i="54"/>
  <c r="T17" i="53"/>
  <c r="R15" i="53"/>
  <c r="B78" i="55"/>
  <c r="I19" i="55"/>
  <c r="D35" i="55"/>
  <c r="K30" i="55"/>
  <c r="M6" i="53"/>
  <c r="M9" i="54"/>
  <c r="K14" i="55"/>
  <c r="G34" i="55"/>
  <c r="I40" i="55"/>
  <c r="C77" i="55"/>
  <c r="G9" i="54"/>
  <c r="R14" i="55"/>
  <c r="E41" i="55"/>
  <c r="B54" i="55"/>
  <c r="K41" i="55"/>
  <c r="E9" i="54"/>
  <c r="D42" i="53"/>
  <c r="I36" i="55"/>
  <c r="G35" i="55"/>
  <c r="N17" i="53"/>
  <c r="D7" i="54"/>
  <c r="J16" i="55"/>
  <c r="B15" i="55"/>
  <c r="D17" i="54"/>
  <c r="C20" i="55"/>
  <c r="H18" i="55"/>
  <c r="L19" i="53"/>
  <c r="H19" i="53"/>
  <c r="F6" i="54"/>
  <c r="P14" i="53"/>
  <c r="I6" i="53"/>
  <c r="L12" i="54"/>
  <c r="G25" i="55"/>
  <c r="D5" i="54"/>
  <c r="D51" i="53"/>
  <c r="G14" i="53"/>
  <c r="G11" i="53"/>
  <c r="B58" i="55"/>
  <c r="D37" i="55"/>
  <c r="F17" i="53"/>
  <c r="R35" i="55"/>
  <c r="D43" i="55"/>
  <c r="H10" i="54"/>
  <c r="J32" i="55"/>
  <c r="I27" i="55"/>
  <c r="R4" i="54"/>
  <c r="K8" i="54"/>
  <c r="F22" i="55"/>
  <c r="F40" i="55"/>
  <c r="G10" i="55"/>
  <c r="D22" i="57"/>
  <c r="E6" i="54"/>
  <c r="S43" i="55"/>
  <c r="R5" i="55"/>
  <c r="L5" i="55"/>
  <c r="B32" i="55"/>
  <c r="E4" i="54"/>
  <c r="I14" i="53"/>
  <c r="L35" i="55"/>
  <c r="L36" i="55"/>
  <c r="F46" i="55"/>
  <c r="I20" i="55"/>
  <c r="D36" i="55"/>
  <c r="B64" i="55"/>
  <c r="E47" i="53"/>
  <c r="R6" i="54"/>
  <c r="K10" i="53"/>
  <c r="T9" i="53"/>
  <c r="R12" i="54"/>
  <c r="H31" i="55"/>
  <c r="K14" i="53"/>
  <c r="T10" i="54"/>
  <c r="N4" i="55"/>
  <c r="U6" i="53"/>
  <c r="G27" i="55"/>
  <c r="G18" i="55"/>
  <c r="E40" i="55"/>
  <c r="K11" i="53"/>
  <c r="C25" i="55"/>
  <c r="D28" i="55"/>
  <c r="C38" i="55"/>
  <c r="C41" i="55"/>
  <c r="C37" i="55"/>
  <c r="P18" i="53"/>
  <c r="D39" i="55"/>
  <c r="E44" i="53"/>
  <c r="P36" i="53" l="1"/>
  <c r="U27" i="53"/>
  <c r="T27" i="53"/>
  <c r="G35" i="53"/>
  <c r="F35" i="53"/>
  <c r="D69" i="53"/>
  <c r="E69" i="53"/>
  <c r="P32" i="53"/>
  <c r="I37" i="53"/>
  <c r="H37" i="53"/>
  <c r="M37" i="53"/>
  <c r="L37" i="53"/>
  <c r="N35" i="53"/>
  <c r="D60" i="53"/>
  <c r="D59" i="53" s="1"/>
  <c r="E60" i="53"/>
  <c r="E59" i="53" s="1"/>
  <c r="R33" i="53"/>
  <c r="T35" i="53"/>
  <c r="U35" i="53"/>
  <c r="L27" i="53"/>
  <c r="M27" i="53"/>
  <c r="U24" i="53"/>
  <c r="T24" i="53"/>
  <c r="P23" i="53"/>
  <c r="P22" i="53" s="1"/>
  <c r="J32" i="53"/>
  <c r="K32" i="53"/>
  <c r="T29" i="53"/>
  <c r="U29" i="53"/>
  <c r="R37" i="53"/>
  <c r="D66" i="53"/>
  <c r="E66" i="53"/>
  <c r="K36" i="53"/>
  <c r="J36" i="53"/>
  <c r="E36" i="53"/>
  <c r="D36" i="53"/>
  <c r="L29" i="53"/>
  <c r="M29" i="53"/>
  <c r="D50" i="57"/>
  <c r="D37" i="57"/>
  <c r="L38" i="57" s="1"/>
  <c r="D71" i="53"/>
  <c r="E71" i="53"/>
  <c r="N23" i="53"/>
  <c r="N22" i="53" s="1"/>
  <c r="R26" i="53"/>
  <c r="R31" i="53"/>
  <c r="P26" i="53"/>
  <c r="J28" i="53"/>
  <c r="K28" i="53"/>
  <c r="D68" i="53"/>
  <c r="E68" i="53"/>
  <c r="H34" i="53"/>
  <c r="I34" i="53"/>
  <c r="N24" i="53"/>
  <c r="D26" i="53"/>
  <c r="E26" i="53"/>
  <c r="K37" i="53"/>
  <c r="J37" i="53"/>
  <c r="I36" i="53"/>
  <c r="H36" i="53"/>
  <c r="P30" i="53"/>
  <c r="M45" i="57"/>
  <c r="R28" i="53"/>
  <c r="P37" i="53"/>
  <c r="F13" i="57"/>
  <c r="F40" i="57"/>
  <c r="G27" i="53"/>
  <c r="F27" i="53"/>
  <c r="T32" i="53"/>
  <c r="U32" i="53"/>
  <c r="T36" i="53"/>
  <c r="U36" i="53"/>
  <c r="E61" i="53"/>
  <c r="D61" i="53"/>
  <c r="I30" i="53"/>
  <c r="H30" i="53"/>
  <c r="E24" i="53"/>
  <c r="D24" i="53"/>
  <c r="D70" i="53"/>
  <c r="E70" i="53"/>
  <c r="M24" i="53"/>
  <c r="L24" i="53"/>
  <c r="E37" i="53"/>
  <c r="D37" i="53"/>
  <c r="F24" i="53"/>
  <c r="G24" i="53"/>
  <c r="K27" i="53"/>
  <c r="J27" i="53"/>
  <c r="U26" i="53"/>
  <c r="T26" i="53"/>
  <c r="E74" i="53"/>
  <c r="D74" i="53"/>
  <c r="D35" i="53"/>
  <c r="E35" i="53"/>
  <c r="F25" i="57"/>
  <c r="I31" i="53"/>
  <c r="H31" i="53"/>
  <c r="U30" i="53"/>
  <c r="T30" i="53"/>
  <c r="L14" i="57"/>
  <c r="F14" i="57"/>
  <c r="E30" i="53"/>
  <c r="D30" i="53"/>
  <c r="L35" i="53"/>
  <c r="M35" i="53"/>
  <c r="G32" i="53"/>
  <c r="F32" i="53"/>
  <c r="P29" i="53"/>
  <c r="R25" i="53"/>
  <c r="P34" i="53"/>
  <c r="E63" i="53"/>
  <c r="D63" i="53"/>
  <c r="M30" i="53"/>
  <c r="L30" i="53"/>
  <c r="J35" i="53"/>
  <c r="K35" i="53"/>
  <c r="D31" i="53"/>
  <c r="E31" i="53"/>
  <c r="E73" i="53"/>
  <c r="D73" i="53"/>
  <c r="F9" i="57"/>
  <c r="F35" i="57"/>
  <c r="N26" i="53"/>
  <c r="D23" i="53"/>
  <c r="D22" i="53" s="1"/>
  <c r="E23" i="53"/>
  <c r="E22" i="53" s="1"/>
  <c r="G23" i="53"/>
  <c r="G22" i="53" s="1"/>
  <c r="F23" i="53"/>
  <c r="F22" i="53" s="1"/>
  <c r="U25" i="53"/>
  <c r="T25" i="53"/>
  <c r="F11" i="57"/>
  <c r="E32" i="53"/>
  <c r="D32" i="53"/>
  <c r="R35" i="53"/>
  <c r="F45" i="57"/>
  <c r="L45" i="57"/>
  <c r="R23" i="53"/>
  <c r="R22" i="53" s="1"/>
  <c r="K24" i="53"/>
  <c r="J24" i="53"/>
  <c r="T37" i="53"/>
  <c r="U37" i="53"/>
  <c r="F32" i="57"/>
  <c r="K25" i="53"/>
  <c r="J25" i="53"/>
  <c r="J29" i="53"/>
  <c r="K29" i="53"/>
  <c r="P33" i="53"/>
  <c r="I25" i="53"/>
  <c r="H25" i="53"/>
  <c r="M34" i="53"/>
  <c r="L34" i="53"/>
  <c r="N27" i="53"/>
  <c r="J30" i="53"/>
  <c r="K30" i="53"/>
  <c r="R34" i="53"/>
  <c r="G37" i="53"/>
  <c r="F37" i="53"/>
  <c r="P27" i="53"/>
  <c r="M36" i="53"/>
  <c r="L36" i="53"/>
  <c r="L20" i="57"/>
  <c r="F20" i="57"/>
  <c r="N20" i="57" s="1"/>
  <c r="N29" i="53"/>
  <c r="F34" i="57"/>
  <c r="F26" i="57"/>
  <c r="F22" i="57"/>
  <c r="E25" i="53"/>
  <c r="D25" i="53"/>
  <c r="H26" i="53"/>
  <c r="I26" i="53"/>
  <c r="R29" i="53"/>
  <c r="I23" i="53"/>
  <c r="I22" i="53" s="1"/>
  <c r="H23" i="53"/>
  <c r="H22" i="53" s="1"/>
  <c r="N30" i="53"/>
  <c r="D64" i="53"/>
  <c r="E64" i="53"/>
  <c r="F33" i="53"/>
  <c r="G33" i="53"/>
  <c r="H27" i="53"/>
  <c r="I27" i="53"/>
  <c r="N37" i="53"/>
  <c r="M28" i="53"/>
  <c r="L28" i="53"/>
  <c r="M31" i="53"/>
  <c r="L31" i="53"/>
  <c r="F38" i="57"/>
  <c r="I33" i="53"/>
  <c r="H33" i="53"/>
  <c r="R27" i="53"/>
  <c r="U34" i="53"/>
  <c r="T34" i="53"/>
  <c r="H32" i="53"/>
  <c r="I32" i="53"/>
  <c r="G6" i="57"/>
  <c r="D8" i="57"/>
  <c r="F8" i="57" s="1"/>
  <c r="F6" i="57"/>
  <c r="F18" i="57"/>
  <c r="F31" i="57"/>
  <c r="F23" i="57"/>
  <c r="E50" i="57"/>
  <c r="F50" i="57" s="1"/>
  <c r="E37" i="57"/>
  <c r="F37" i="57" s="1"/>
  <c r="F16" i="57"/>
  <c r="L33" i="53"/>
  <c r="M33" i="53"/>
  <c r="T31" i="53"/>
  <c r="U31" i="53"/>
  <c r="N34" i="53"/>
  <c r="F7" i="57"/>
  <c r="G7" i="57"/>
  <c r="F33" i="57"/>
  <c r="M14" i="57"/>
  <c r="F3" i="57"/>
  <c r="H3" i="57"/>
  <c r="I3" i="57" s="1"/>
  <c r="G25" i="53"/>
  <c r="F25" i="53"/>
  <c r="G34" i="53"/>
  <c r="F34" i="53"/>
  <c r="P24" i="53"/>
  <c r="R32" i="53"/>
  <c r="E29" i="53"/>
  <c r="D29" i="53"/>
  <c r="M23" i="53"/>
  <c r="M22" i="53" s="1"/>
  <c r="L23" i="53"/>
  <c r="L22" i="53" s="1"/>
  <c r="I29" i="53"/>
  <c r="H29" i="53"/>
  <c r="M32" i="53"/>
  <c r="L32" i="53"/>
  <c r="P25" i="53"/>
  <c r="T23" i="53"/>
  <c r="T22" i="53" s="1"/>
  <c r="U23" i="53"/>
  <c r="U22" i="53" s="1"/>
  <c r="F10" i="57"/>
  <c r="J31" i="53"/>
  <c r="K31" i="53"/>
  <c r="K26" i="53"/>
  <c r="J26" i="53"/>
  <c r="L26" i="53"/>
  <c r="M26" i="53"/>
  <c r="P35" i="53"/>
  <c r="L25" i="53"/>
  <c r="M25" i="53"/>
  <c r="I35" i="53"/>
  <c r="H35" i="53"/>
  <c r="D43" i="57"/>
  <c r="J34" i="53"/>
  <c r="K34" i="53"/>
  <c r="E67" i="53"/>
  <c r="D67" i="53"/>
  <c r="F29" i="57"/>
  <c r="F28" i="57"/>
  <c r="F27" i="57"/>
  <c r="H7" i="57"/>
  <c r="E62" i="53"/>
  <c r="D62" i="53"/>
  <c r="T28" i="53"/>
  <c r="U28" i="53"/>
  <c r="N33" i="53"/>
  <c r="P28" i="53"/>
  <c r="E72" i="53"/>
  <c r="D72" i="53"/>
  <c r="E27" i="53"/>
  <c r="D27" i="53"/>
  <c r="F28" i="53"/>
  <c r="G28" i="53"/>
  <c r="E34" i="53"/>
  <c r="D34" i="53"/>
  <c r="N31" i="53"/>
  <c r="F36" i="53"/>
  <c r="G36" i="53"/>
  <c r="F12" i="57"/>
  <c r="R24" i="53"/>
  <c r="N32" i="53"/>
  <c r="I24" i="53"/>
  <c r="H24" i="53"/>
  <c r="F30" i="57"/>
  <c r="M20" i="57"/>
  <c r="F19" i="57"/>
  <c r="F41" i="57"/>
  <c r="E43" i="57"/>
  <c r="H6" i="57"/>
  <c r="H8" i="57" s="1"/>
  <c r="E8" i="57"/>
  <c r="F29" i="53"/>
  <c r="G29" i="53"/>
  <c r="R30" i="53"/>
  <c r="N36" i="53"/>
  <c r="R36" i="53"/>
  <c r="F26" i="53"/>
  <c r="G26" i="53"/>
  <c r="G30" i="53"/>
  <c r="F30" i="53"/>
  <c r="G31" i="53"/>
  <c r="F31" i="53"/>
  <c r="E28" i="53"/>
  <c r="D28" i="53"/>
  <c r="N28" i="53"/>
  <c r="I28" i="53"/>
  <c r="H28" i="53"/>
  <c r="T33" i="53"/>
  <c r="U33" i="53"/>
  <c r="N25" i="53"/>
  <c r="K33" i="53"/>
  <c r="J33" i="53"/>
  <c r="D65" i="53"/>
  <c r="E65" i="53"/>
  <c r="E33" i="53"/>
  <c r="D33" i="53"/>
  <c r="K23" i="53"/>
  <c r="K22" i="53" s="1"/>
  <c r="J23" i="53"/>
  <c r="J22" i="53" s="1"/>
  <c r="P31" i="53"/>
  <c r="F39" i="57"/>
  <c r="F15" i="57"/>
  <c r="F17" i="57"/>
  <c r="F24" i="57"/>
  <c r="F4" i="57"/>
  <c r="H4" i="57"/>
  <c r="I4" i="57" s="1"/>
  <c r="Q18" i="53"/>
  <c r="M36" i="55"/>
  <c r="O5" i="53"/>
  <c r="O38" i="55"/>
  <c r="M34" i="55"/>
  <c r="Q14" i="55"/>
  <c r="O8" i="53"/>
  <c r="Q7" i="55"/>
  <c r="Q10" i="55"/>
  <c r="M35" i="55"/>
  <c r="Q17" i="55"/>
  <c r="Q43" i="55"/>
  <c r="O16" i="55"/>
  <c r="Q40" i="55"/>
  <c r="M33" i="55"/>
  <c r="D36" i="57"/>
  <c r="Q42" i="55"/>
  <c r="S17" i="53"/>
  <c r="O36" i="55"/>
  <c r="L11" i="55"/>
  <c r="S16" i="53"/>
  <c r="Q9" i="53"/>
  <c r="O12" i="55"/>
  <c r="O4" i="54"/>
  <c r="S14" i="53"/>
  <c r="Q15" i="55"/>
  <c r="M43" i="55"/>
  <c r="O18" i="53"/>
  <c r="O10" i="53"/>
  <c r="Q34" i="55"/>
  <c r="Q7" i="54"/>
  <c r="O16" i="53"/>
  <c r="Q18" i="55"/>
  <c r="M38" i="55"/>
  <c r="O14" i="53"/>
  <c r="O7" i="54"/>
  <c r="L22" i="55"/>
  <c r="S8" i="54"/>
  <c r="S18" i="53"/>
  <c r="O19" i="53"/>
  <c r="O7" i="53"/>
  <c r="M5" i="55"/>
  <c r="Q35" i="55"/>
  <c r="S8" i="53"/>
  <c r="S13" i="53"/>
  <c r="O4" i="53"/>
  <c r="M37" i="55"/>
  <c r="S10" i="53"/>
  <c r="M10" i="55"/>
  <c r="O34" i="55"/>
  <c r="S7" i="54"/>
  <c r="L6" i="55"/>
  <c r="S11" i="54"/>
  <c r="O17" i="55"/>
  <c r="L25" i="55"/>
  <c r="O4" i="55"/>
  <c r="S4" i="54"/>
  <c r="S15" i="53"/>
  <c r="O18" i="55"/>
  <c r="O9" i="54"/>
  <c r="Q39" i="55"/>
  <c r="Q12" i="53"/>
  <c r="L8" i="55"/>
  <c r="Q5" i="55"/>
  <c r="M14" i="55"/>
  <c r="O10" i="54"/>
  <c r="O12" i="54"/>
  <c r="O43" i="55"/>
  <c r="O40" i="55"/>
  <c r="S4" i="53"/>
  <c r="S10" i="54"/>
  <c r="Q16" i="55"/>
  <c r="L31" i="55"/>
  <c r="Q6" i="53"/>
  <c r="O42" i="55"/>
  <c r="Q10" i="53"/>
  <c r="Q4" i="54"/>
  <c r="O10" i="55"/>
  <c r="O39" i="55"/>
  <c r="O9" i="53"/>
  <c r="S11" i="53"/>
  <c r="M16" i="55"/>
  <c r="S9" i="53"/>
  <c r="Q13" i="55"/>
  <c r="Q9" i="54"/>
  <c r="S12" i="54"/>
  <c r="L32" i="55"/>
  <c r="Q5" i="53"/>
  <c r="Q12" i="54"/>
  <c r="Q8" i="53"/>
  <c r="O6" i="53"/>
  <c r="Q36" i="55"/>
  <c r="L20" i="55"/>
  <c r="Q10" i="54"/>
  <c r="L29" i="55"/>
  <c r="M39" i="55"/>
  <c r="Q11" i="53"/>
  <c r="Q16" i="53"/>
  <c r="O41" i="55"/>
  <c r="O11" i="54"/>
  <c r="L26" i="55"/>
  <c r="Q11" i="54"/>
  <c r="L44" i="55"/>
  <c r="O13" i="53"/>
  <c r="L21" i="55"/>
  <c r="O15" i="55"/>
  <c r="Q13" i="53"/>
  <c r="S19" i="53"/>
  <c r="O5" i="54"/>
  <c r="Q19" i="53"/>
  <c r="O37" i="55"/>
  <c r="L46" i="55"/>
  <c r="O14" i="55"/>
  <c r="Q15" i="53"/>
  <c r="Q5" i="54"/>
  <c r="O11" i="53"/>
  <c r="O12" i="53"/>
  <c r="Q8" i="54"/>
  <c r="Q7" i="53"/>
  <c r="Q6" i="54"/>
  <c r="Q17" i="53"/>
  <c r="O33" i="55"/>
  <c r="L23" i="55"/>
  <c r="M40" i="55"/>
  <c r="L19" i="55"/>
  <c r="M45" i="55"/>
  <c r="Q12" i="55"/>
  <c r="O17" i="53"/>
  <c r="Q38" i="55"/>
  <c r="O45" i="55"/>
  <c r="M7" i="55"/>
  <c r="M41" i="55"/>
  <c r="E36" i="57"/>
  <c r="M12" i="55"/>
  <c r="Q33" i="55"/>
  <c r="M13" i="55"/>
  <c r="O5" i="55"/>
  <c r="S6" i="54"/>
  <c r="Q14" i="53"/>
  <c r="M17" i="55"/>
  <c r="O6" i="54"/>
  <c r="L27" i="55"/>
  <c r="O13" i="55"/>
  <c r="Q45" i="55"/>
  <c r="L9" i="55"/>
  <c r="S7" i="53"/>
  <c r="S9" i="54"/>
  <c r="M18" i="55"/>
  <c r="Q37" i="55"/>
  <c r="M15" i="55"/>
  <c r="L30" i="55"/>
  <c r="L28" i="55"/>
  <c r="Q4" i="53"/>
  <c r="M4" i="55"/>
  <c r="Q4" i="55"/>
  <c r="O8" i="54"/>
  <c r="O15" i="53"/>
  <c r="M42" i="55"/>
  <c r="S6" i="53"/>
  <c r="O7" i="55"/>
  <c r="S5" i="54"/>
  <c r="Q41" i="55"/>
  <c r="S12" i="53"/>
  <c r="S5" i="53"/>
  <c r="L24" i="55"/>
  <c r="O35" i="55"/>
  <c r="S23" i="53" l="1"/>
  <c r="S22" i="53" s="1"/>
  <c r="S30" i="53"/>
  <c r="S24" i="53"/>
  <c r="O33" i="53"/>
  <c r="S25" i="53"/>
  <c r="Q32" i="53"/>
  <c r="F36" i="57"/>
  <c r="O35" i="53"/>
  <c r="Q35" i="53"/>
  <c r="Q25" i="53"/>
  <c r="O30" i="53"/>
  <c r="O29" i="53"/>
  <c r="Q33" i="53"/>
  <c r="Q37" i="53"/>
  <c r="S37" i="53"/>
  <c r="Q31" i="53"/>
  <c r="O31" i="53"/>
  <c r="Q34" i="53"/>
  <c r="Q29" i="53"/>
  <c r="O24" i="53"/>
  <c r="Q26" i="53"/>
  <c r="Q23" i="53"/>
  <c r="Q22" i="53" s="1"/>
  <c r="S27" i="53"/>
  <c r="S29" i="53"/>
  <c r="O27" i="53"/>
  <c r="Q28" i="53"/>
  <c r="Q24" i="53"/>
  <c r="Q30" i="53"/>
  <c r="S33" i="53"/>
  <c r="S28" i="53"/>
  <c r="S31" i="53"/>
  <c r="S26" i="53"/>
  <c r="O25" i="53"/>
  <c r="O37" i="53"/>
  <c r="S36" i="53"/>
  <c r="O32" i="53"/>
  <c r="O34" i="53"/>
  <c r="O28" i="53"/>
  <c r="O36" i="53"/>
  <c r="S32" i="53"/>
  <c r="Q27" i="53"/>
  <c r="S34" i="53"/>
  <c r="S35" i="53"/>
  <c r="O26" i="53"/>
  <c r="O23" i="53"/>
  <c r="O22" i="53" s="1"/>
  <c r="Q36" i="53"/>
  <c r="I7" i="57"/>
  <c r="G8" i="57"/>
  <c r="G43" i="57" s="1"/>
  <c r="I43" i="57" s="1"/>
  <c r="I6" i="57"/>
  <c r="M38" i="57"/>
  <c r="N14" i="57"/>
  <c r="N38" i="57"/>
  <c r="H45" i="57"/>
  <c r="H42" i="57"/>
  <c r="N45" i="57"/>
  <c r="F43" i="57"/>
  <c r="H43" i="57"/>
  <c r="N8" i="55"/>
  <c r="N22" i="55"/>
  <c r="H19" i="57"/>
  <c r="H39" i="57"/>
  <c r="H14" i="57"/>
  <c r="N20" i="55"/>
  <c r="H33" i="57"/>
  <c r="H31" i="57"/>
  <c r="M28" i="55"/>
  <c r="N27" i="55"/>
  <c r="N31" i="55"/>
  <c r="H20" i="57"/>
  <c r="H26" i="57"/>
  <c r="M30" i="55"/>
  <c r="M27" i="55"/>
  <c r="N23" i="55"/>
  <c r="N21" i="55"/>
  <c r="M44" i="55"/>
  <c r="M20" i="55"/>
  <c r="M32" i="55"/>
  <c r="M6" i="55"/>
  <c r="M24" i="55"/>
  <c r="M46" i="55"/>
  <c r="M21" i="55"/>
  <c r="M31" i="55"/>
  <c r="N6" i="55"/>
  <c r="M11" i="55"/>
  <c r="H22" i="57"/>
  <c r="H28" i="57"/>
  <c r="H25" i="57"/>
  <c r="H11" i="57"/>
  <c r="N24" i="55"/>
  <c r="M9" i="55"/>
  <c r="N19" i="55"/>
  <c r="N46" i="55"/>
  <c r="N26" i="55"/>
  <c r="M29" i="55"/>
  <c r="H18" i="57"/>
  <c r="H41" i="57"/>
  <c r="H9" i="57"/>
  <c r="H10" i="57"/>
  <c r="N30" i="55"/>
  <c r="H34" i="57"/>
  <c r="H35" i="57"/>
  <c r="N28" i="55"/>
  <c r="N9" i="55"/>
  <c r="M19" i="55"/>
  <c r="M26" i="55"/>
  <c r="N29" i="55"/>
  <c r="M25" i="55"/>
  <c r="M22" i="55"/>
  <c r="H15" i="57"/>
  <c r="H29" i="57"/>
  <c r="H13" i="57"/>
  <c r="H23" i="57"/>
  <c r="N25" i="55"/>
  <c r="H16" i="57"/>
  <c r="H12" i="57"/>
  <c r="H30" i="57"/>
  <c r="N44" i="55"/>
  <c r="M8" i="55"/>
  <c r="H27" i="57"/>
  <c r="H17" i="57"/>
  <c r="H32" i="57"/>
  <c r="M23" i="55"/>
  <c r="N32" i="55"/>
  <c r="N11" i="55"/>
  <c r="H24" i="57"/>
  <c r="H40" i="57"/>
  <c r="H38" i="57"/>
  <c r="P38" i="57" l="1"/>
  <c r="H37" i="57"/>
  <c r="P20" i="57"/>
  <c r="P14" i="57"/>
  <c r="G45" i="57"/>
  <c r="I8" i="57"/>
  <c r="G42" i="57"/>
  <c r="I42" i="57" s="1"/>
  <c r="P45" i="57"/>
  <c r="P29" i="55"/>
  <c r="P19" i="55"/>
  <c r="O24" i="55"/>
  <c r="O44" i="55"/>
  <c r="P20" i="55"/>
  <c r="G28" i="57"/>
  <c r="G13" i="57"/>
  <c r="G27" i="57"/>
  <c r="G25" i="57"/>
  <c r="G9" i="57"/>
  <c r="G32" i="57"/>
  <c r="O31" i="55"/>
  <c r="P23" i="55"/>
  <c r="G30" i="57"/>
  <c r="G29" i="57"/>
  <c r="G17" i="57"/>
  <c r="P30" i="55"/>
  <c r="P6" i="55"/>
  <c r="G24" i="57"/>
  <c r="G15" i="57"/>
  <c r="G38" i="57"/>
  <c r="P11" i="55"/>
  <c r="O8" i="55"/>
  <c r="O26" i="55"/>
  <c r="O9" i="55"/>
  <c r="O6" i="55"/>
  <c r="P21" i="55"/>
  <c r="P31" i="55"/>
  <c r="G16" i="57"/>
  <c r="G33" i="57"/>
  <c r="G40" i="57"/>
  <c r="G41" i="57"/>
  <c r="P32" i="55"/>
  <c r="O19" i="55"/>
  <c r="P24" i="55"/>
  <c r="P27" i="55"/>
  <c r="G31" i="57"/>
  <c r="G11" i="57"/>
  <c r="G39" i="57"/>
  <c r="P44" i="55"/>
  <c r="O22" i="55"/>
  <c r="O27" i="55"/>
  <c r="O28" i="55"/>
  <c r="P22" i="55"/>
  <c r="G23" i="57"/>
  <c r="G18" i="57"/>
  <c r="G35" i="57"/>
  <c r="G19" i="57"/>
  <c r="O23" i="55"/>
  <c r="P9" i="55"/>
  <c r="O29" i="55"/>
  <c r="O21" i="55"/>
  <c r="O32" i="55"/>
  <c r="P8" i="55"/>
  <c r="G14" i="57"/>
  <c r="G26" i="57"/>
  <c r="P28" i="55"/>
  <c r="P26" i="55"/>
  <c r="O46" i="55"/>
  <c r="G12" i="57"/>
  <c r="G22" i="57"/>
  <c r="G20" i="57"/>
  <c r="G34" i="57"/>
  <c r="H36" i="57"/>
  <c r="P25" i="55"/>
  <c r="O25" i="55"/>
  <c r="P46" i="55"/>
  <c r="O11" i="55"/>
  <c r="O20" i="55"/>
  <c r="O30" i="55"/>
  <c r="G10" i="57"/>
  <c r="I10" i="57" l="1"/>
  <c r="I34" i="57"/>
  <c r="I20" i="57"/>
  <c r="O20" i="57"/>
  <c r="I22" i="57"/>
  <c r="I12" i="57"/>
  <c r="I26" i="57"/>
  <c r="I14" i="57"/>
  <c r="O14" i="57"/>
  <c r="I19" i="57"/>
  <c r="I35" i="57"/>
  <c r="I18" i="57"/>
  <c r="G37" i="57"/>
  <c r="O38" i="57" s="1"/>
  <c r="I23" i="57"/>
  <c r="I39" i="57"/>
  <c r="I11" i="57"/>
  <c r="I31" i="57"/>
  <c r="I41" i="57"/>
  <c r="I40" i="57"/>
  <c r="I33" i="57"/>
  <c r="I16" i="57"/>
  <c r="I38" i="57"/>
  <c r="I15" i="57"/>
  <c r="I24" i="57"/>
  <c r="I17" i="57"/>
  <c r="I29" i="57"/>
  <c r="I30" i="57"/>
  <c r="I32" i="57"/>
  <c r="I9" i="57"/>
  <c r="I25" i="57"/>
  <c r="I27" i="57"/>
  <c r="I13" i="57"/>
  <c r="I28" i="57"/>
  <c r="I45" i="57"/>
  <c r="O45" i="57"/>
  <c r="Q30" i="55"/>
  <c r="Q29" i="55"/>
  <c r="Q27" i="55"/>
  <c r="Q23" i="55"/>
  <c r="Q22" i="55"/>
  <c r="Q9" i="55"/>
  <c r="Q8" i="55"/>
  <c r="Q20" i="55"/>
  <c r="Q11" i="55"/>
  <c r="Q46" i="55"/>
  <c r="Q6" i="55"/>
  <c r="Q25" i="55"/>
  <c r="G36" i="57"/>
  <c r="Q26" i="55"/>
  <c r="Q31" i="55"/>
  <c r="Q44" i="55"/>
  <c r="Q19" i="55"/>
  <c r="Q24" i="55"/>
  <c r="Q32" i="55"/>
  <c r="Q21" i="55"/>
  <c r="Q28" i="55"/>
  <c r="I36" i="57" l="1"/>
  <c r="Q45" i="57"/>
  <c r="Q20" i="57"/>
  <c r="Q14" i="57"/>
  <c r="I37" i="57"/>
  <c r="Q38" i="57" s="1"/>
</calcChain>
</file>

<file path=xl/sharedStrings.xml><?xml version="1.0" encoding="utf-8"?>
<sst xmlns="http://schemas.openxmlformats.org/spreadsheetml/2006/main" count="709" uniqueCount="149">
  <si>
    <t>mt</t>
  </si>
  <si>
    <t>Asia</t>
  </si>
  <si>
    <t>Latin America</t>
  </si>
  <si>
    <t>Oceania</t>
  </si>
  <si>
    <t>Europe</t>
  </si>
  <si>
    <t>Africa</t>
  </si>
  <si>
    <t xml:space="preserve">  AS</t>
  </si>
  <si>
    <t>All_Grades</t>
  </si>
  <si>
    <t xml:space="preserve">  STD _P</t>
  </si>
  <si>
    <t xml:space="preserve">  PRM _P</t>
  </si>
  <si>
    <t xml:space="preserve">  LA</t>
  </si>
  <si>
    <t xml:space="preserve">  OC</t>
  </si>
  <si>
    <t xml:space="preserve">  EU</t>
  </si>
  <si>
    <t xml:space="preserve">  AF</t>
  </si>
  <si>
    <t xml:space="preserve">      BRAZ</t>
  </si>
  <si>
    <t xml:space="preserve">      CHIN</t>
  </si>
  <si>
    <t xml:space="preserve">      INDI</t>
  </si>
  <si>
    <t>Brazil</t>
  </si>
  <si>
    <t>China</t>
  </si>
  <si>
    <t>India</t>
  </si>
  <si>
    <t xml:space="preserve">    RSTD</t>
  </si>
  <si>
    <t xml:space="preserve">    PSTD</t>
  </si>
  <si>
    <t xml:space="preserve">    WSTD</t>
  </si>
  <si>
    <t xml:space="preserve">    WFSS</t>
  </si>
  <si>
    <t xml:space="preserve">    RFSS</t>
  </si>
  <si>
    <t xml:space="preserve">    PGRN</t>
  </si>
  <si>
    <t xml:space="preserve">    CGRN</t>
  </si>
  <si>
    <t xml:space="preserve">    5GRN</t>
  </si>
  <si>
    <t xml:space="preserve">    2GRN</t>
  </si>
  <si>
    <t xml:space="preserve">    7GRN</t>
  </si>
  <si>
    <t xml:space="preserve">    G5I5</t>
  </si>
  <si>
    <t xml:space="preserve">    F2I5</t>
  </si>
  <si>
    <t xml:space="preserve">    G6I1</t>
  </si>
  <si>
    <t xml:space="preserve">    F1I1</t>
  </si>
  <si>
    <t xml:space="preserve">    G1I1</t>
  </si>
  <si>
    <t xml:space="preserve">    CWIC</t>
  </si>
  <si>
    <t xml:space="preserve">    XSTD</t>
  </si>
  <si>
    <t xml:space="preserve">    RSST</t>
  </si>
  <si>
    <t xml:space="preserve">    FSS</t>
  </si>
  <si>
    <t xml:space="preserve">    STD</t>
  </si>
  <si>
    <t xml:space="preserve">    ISTD</t>
  </si>
  <si>
    <t xml:space="preserve">    IFSS</t>
  </si>
  <si>
    <t xml:space="preserve">    AGRN</t>
  </si>
  <si>
    <t xml:space="preserve">    CCRS</t>
  </si>
  <si>
    <t xml:space="preserve">    WCRS</t>
  </si>
  <si>
    <t xml:space="preserve">    PCRS</t>
  </si>
  <si>
    <t xml:space="preserve">    RCRS</t>
  </si>
  <si>
    <t xml:space="preserve">    KWIC</t>
  </si>
  <si>
    <t xml:space="preserve">    RGRN</t>
  </si>
  <si>
    <t xml:space="preserve">    GRN</t>
  </si>
  <si>
    <t xml:space="preserve">    WGRN</t>
  </si>
  <si>
    <t xml:space="preserve">    IC</t>
  </si>
  <si>
    <t xml:space="preserve">    I1</t>
  </si>
  <si>
    <t xml:space="preserve">    CRS</t>
  </si>
  <si>
    <t xml:space="preserve">    8GRN</t>
  </si>
  <si>
    <t xml:space="preserve">    I5</t>
  </si>
  <si>
    <t xml:space="preserve">    GRNS</t>
  </si>
  <si>
    <t xml:space="preserve">    C2I5</t>
  </si>
  <si>
    <t xml:space="preserve">    C2IC</t>
  </si>
  <si>
    <t xml:space="preserve">    KCIC</t>
  </si>
  <si>
    <t>Netback Forecast, by Region</t>
  </si>
  <si>
    <r>
      <t>Netback ($/</t>
    </r>
    <r>
      <rPr>
        <b/>
        <i/>
        <u val="singleAccounting"/>
        <sz val="11"/>
        <color theme="0"/>
        <rFont val="Calibri"/>
        <family val="2"/>
        <scheme val="minor"/>
      </rPr>
      <t>mt</t>
    </r>
    <r>
      <rPr>
        <b/>
        <u val="singleAccounting"/>
        <sz val="11"/>
        <color theme="0"/>
        <rFont val="Calibri"/>
        <family val="2"/>
        <scheme val="minor"/>
      </rPr>
      <t>)</t>
    </r>
  </si>
  <si>
    <t>Netback Forecast, by Country</t>
  </si>
  <si>
    <t>Netback Forecast, by Grade</t>
  </si>
  <si>
    <t>All Regions</t>
  </si>
  <si>
    <t>All_Regions</t>
  </si>
  <si>
    <t>Allocation %:</t>
  </si>
  <si>
    <t>Total 
2021</t>
  </si>
  <si>
    <t>Variance</t>
  </si>
  <si>
    <t>Comments</t>
  </si>
  <si>
    <t>Ocean Freight</t>
  </si>
  <si>
    <t>Terminal</t>
  </si>
  <si>
    <t>Netback</t>
  </si>
  <si>
    <t>FOB</t>
  </si>
  <si>
    <t>Contract</t>
  </si>
  <si>
    <t>Interest</t>
  </si>
  <si>
    <t>Shrinkage</t>
  </si>
  <si>
    <t>Credit Note</t>
  </si>
  <si>
    <t>Invoice</t>
  </si>
  <si>
    <t>Rebate 1</t>
  </si>
  <si>
    <t>Rebate 2</t>
  </si>
  <si>
    <t>Volume Discount</t>
  </si>
  <si>
    <t>Price Reserve</t>
  </si>
  <si>
    <t>Freight Savings Rebate</t>
  </si>
  <si>
    <t>Net Sale Price</t>
  </si>
  <si>
    <t>Commission</t>
  </si>
  <si>
    <t>Bulk Ocean Freight</t>
  </si>
  <si>
    <t>Loss/Gain on Outside Cargo</t>
  </si>
  <si>
    <t>Container Ocean Freight</t>
  </si>
  <si>
    <t>Container Pkg</t>
  </si>
  <si>
    <t>EDC</t>
  </si>
  <si>
    <t>Warehouse Ocean Freight</t>
  </si>
  <si>
    <t>Warehouse Pkg</t>
  </si>
  <si>
    <t>Offshore Throughput</t>
  </si>
  <si>
    <t>Disport Surveillance</t>
  </si>
  <si>
    <t>All Tons</t>
  </si>
  <si>
    <t>Net FOB Port</t>
  </si>
  <si>
    <t>Inland</t>
  </si>
  <si>
    <t>S&amp;A/Other</t>
  </si>
  <si>
    <t>FOB Port Costs:</t>
  </si>
  <si>
    <t>Total FOB Port Costs</t>
  </si>
  <si>
    <t>Forecast</t>
  </si>
  <si>
    <t>Rail Billings ('000 mt)</t>
  </si>
  <si>
    <t>Shipments ('000 mt)</t>
  </si>
  <si>
    <t>Total Sales ('000 mt)</t>
  </si>
  <si>
    <t>Sales ('000 mt):</t>
  </si>
  <si>
    <t>2021 Forecasted Rail Billings (MT)</t>
  </si>
  <si>
    <t>Additional FOB Port Costs</t>
  </si>
  <si>
    <t>ONWOF</t>
  </si>
  <si>
    <t>Price Adjustment</t>
  </si>
  <si>
    <t>PRICE_ADJ_NOEDCTRM</t>
  </si>
  <si>
    <t>Check Complete Prices - should be zero</t>
  </si>
  <si>
    <t>Brokerage, Credit &amp; Other</t>
  </si>
  <si>
    <t xml:space="preserve">  S&amp;A</t>
  </si>
  <si>
    <t xml:space="preserve">  Other</t>
  </si>
  <si>
    <t>Additional FOB Port Costs includes FMC SAVINGS, BROK, TRM FIN, QUALCLAIM, SHORTAGE, OTHERNETFOB, FOB CHART VESSEL</t>
  </si>
  <si>
    <t>CONTOF</t>
  </si>
  <si>
    <t>BOFWHS</t>
  </si>
  <si>
    <t>Qtr 1 2020
Forecast</t>
  </si>
  <si>
    <t>Qtr 1 2020
Budget</t>
  </si>
  <si>
    <t>IFRS Lease Interest</t>
  </si>
  <si>
    <t>LEASEINT</t>
  </si>
  <si>
    <t>Miscellaneous Ocean Freight</t>
  </si>
  <si>
    <t>MISCOF</t>
  </si>
  <si>
    <t>CFR/WHSE</t>
  </si>
  <si>
    <t>OF over CFR MT</t>
  </si>
  <si>
    <t>OF/CFR MT</t>
  </si>
  <si>
    <t>2022 Forecasted Rail Billings (MT)</t>
  </si>
  <si>
    <t>Total 
2022</t>
  </si>
  <si>
    <t>CHIN</t>
  </si>
  <si>
    <t xml:space="preserve">Detailed Netback Variance Analysis - 2020 Quarter 1 - CHIN </t>
  </si>
  <si>
    <t>Qtr 1 2021
Forecast</t>
  </si>
  <si>
    <t>Total 
2023</t>
  </si>
  <si>
    <t>2023 Forecasted Rail Billings (MT)</t>
  </si>
  <si>
    <t>2021 
Forecast</t>
  </si>
  <si>
    <t>Qtr 4 2021 
Forecast</t>
  </si>
  <si>
    <t>Qtr 3 2021
Forecast</t>
  </si>
  <si>
    <t>Qtr 2 2021 
Forecast</t>
  </si>
  <si>
    <t>Qtr 1 2021 
Forecast</t>
  </si>
  <si>
    <t>August-21
 Forecast</t>
  </si>
  <si>
    <t>July-21
 Forecast</t>
  </si>
  <si>
    <t>June-21
 Forecast</t>
  </si>
  <si>
    <t>August-21 
Forecast</t>
  </si>
  <si>
    <t>July-21 
Forecast</t>
  </si>
  <si>
    <t>June-21 
Forecast</t>
  </si>
  <si>
    <t>September-21
 Forecast</t>
  </si>
  <si>
    <t>May-21 YTD
 Actual</t>
  </si>
  <si>
    <t>September-21 
Forecast</t>
  </si>
  <si>
    <t>Two Year Rail Billings Forecast, by Grade - Nutrien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</si>
</sst>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#,##0_ ;[Red]\-#,##0_ ;#,##0_ "/>
    <numFmt numFmtId="166" formatCode="#,##0.0_ ;[Red]\-#,##0.0_ ;#,##0.0_ "/>
    <numFmt numFmtId="167" formatCode="_ @"/>
    <numFmt numFmtId="168" formatCode="@_ "/>
    <numFmt numFmtId="169" formatCode="h:mm;@"/>
    <numFmt numFmtId="170" formatCode="dd/mm/yy;@"/>
    <numFmt numFmtId="171" formatCode="_(* #,##0_);_(* \(#,##0\);_(* &quot;-&quot;??_);_(@_)"/>
    <numFmt numFmtId="172" formatCode="[$-409]mmm\-yy;@"/>
    <numFmt numFmtId="173" formatCode="0.0%"/>
    <numFmt numFmtId="174" formatCode="_(&quot;$&quot;* #,##0_);_(&quot;$&quot;* \(#,##0\);_(&quot;$&quot;* &quot;-&quot;??_);_(@_)"/>
    <numFmt numFmtId="175" formatCode="#,##0.00_ ;[Red]\-#,##0.00_ ;#,##0.00_ "/>
    <numFmt numFmtId="176" formatCode="_(* #,##0.0_);_(* \(#,##0.0\);_(* &quot;-&quot;??_);_(@_)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Tahoma"/>
      <family val="2"/>
    </font>
    <font>
      <sz val="10"/>
      <name val="Tahoma"/>
      <family val="2"/>
    </font>
    <font>
      <sz val="8"/>
      <color indexed="45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u/>
      <sz val="8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Tahoma"/>
      <family val="2"/>
    </font>
    <font>
      <u/>
      <sz val="8"/>
      <color theme="4"/>
      <name val="Tahoma"/>
      <family val="2"/>
    </font>
    <font>
      <i/>
      <sz val="10"/>
      <name val="Tahoma"/>
      <family val="2"/>
    </font>
    <font>
      <sz val="9"/>
      <color theme="0"/>
      <name val="Tahoma"/>
      <family val="2"/>
    </font>
    <font>
      <b/>
      <sz val="9"/>
      <color theme="0"/>
      <name val="Tahoma"/>
      <family val="2"/>
    </font>
    <font>
      <i/>
      <sz val="10"/>
      <color theme="0"/>
      <name val="Tahoma"/>
      <family val="2"/>
    </font>
    <font>
      <sz val="10"/>
      <color theme="0"/>
      <name val="Tahoma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0"/>
      <name val="Calibri"/>
      <family val="2"/>
      <scheme val="minor"/>
    </font>
    <font>
      <b/>
      <u val="singleAccounting"/>
      <sz val="12"/>
      <color rgb="FF005C00"/>
      <name val="Calibri"/>
      <family val="2"/>
      <scheme val="minor"/>
    </font>
    <font>
      <b/>
      <u val="singleAccounting"/>
      <sz val="11"/>
      <color theme="0"/>
      <name val="Calibri"/>
      <family val="2"/>
      <scheme val="minor"/>
    </font>
    <font>
      <b/>
      <i/>
      <u val="singleAccounting"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9"/>
      <color theme="0" tint="-0.34998626667073579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8"/>
      <color indexed="18"/>
      <name val="Tahoma"/>
      <family val="2"/>
    </font>
    <font>
      <b/>
      <u val="singleAccounting"/>
      <sz val="18"/>
      <color rgb="FF2D7F66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6600"/>
        <bgColor auto="1"/>
      </patternFill>
    </fill>
    <fill>
      <patternFill patternType="lightGray">
        <fgColor theme="9"/>
        <bgColor theme="1"/>
      </patternFill>
    </fill>
    <fill>
      <patternFill patternType="lightGray">
        <fgColor theme="9"/>
        <bgColor theme="0" tint="-0.34998626667073579"/>
      </patternFill>
    </fill>
    <fill>
      <patternFill patternType="solid">
        <fgColor theme="0" tint="-4.9989318521683403E-2"/>
        <bgColor indexed="64"/>
      </patternFill>
    </fill>
    <fill>
      <patternFill patternType="lightGray">
        <fgColor theme="9"/>
        <bgColor theme="0" tint="-4.9989318521683403E-2"/>
      </patternFill>
    </fill>
    <fill>
      <patternFill patternType="solid">
        <fgColor indexed="20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2D7F66"/>
        <bgColor indexed="64"/>
      </patternFill>
    </fill>
    <fill>
      <patternFill patternType="solid">
        <fgColor rgb="FF2D7F66"/>
        <bgColor auto="1"/>
      </patternFill>
    </fill>
    <fill>
      <patternFill patternType="lightGray">
        <fgColor theme="9"/>
        <bgColor rgb="FF2D7F66"/>
      </patternFill>
    </fill>
    <fill>
      <patternFill patternType="mediumGray">
        <fgColor theme="0" tint="-0.499984740745262"/>
        <bgColor rgb="FF2D7F66"/>
      </patternFill>
    </fill>
    <fill>
      <patternFill patternType="mediumGray">
        <fgColor theme="0" tint="-0.499984740745262"/>
        <bgColor theme="1"/>
      </patternFill>
    </fill>
    <fill>
      <patternFill patternType="mediumGray">
        <fgColor theme="0" tint="-0.499984740745262"/>
        <bgColor theme="0" tint="-0.34998626667073579"/>
      </patternFill>
    </fill>
    <fill>
      <patternFill patternType="mediumGray">
        <fgColor theme="0" tint="-0.499984740745262"/>
        <bgColor theme="0" tint="-4.9989318521683403E-2"/>
      </patternFill>
    </fill>
  </fills>
  <borders count="34">
    <border>
      <left/>
      <right/>
      <top/>
      <bottom/>
      <diagonal/>
    </border>
    <border>
      <left style="thin">
        <color indexed="45"/>
      </left>
      <right style="thin">
        <color indexed="54"/>
      </right>
      <top style="thin">
        <color indexed="45"/>
      </top>
      <bottom style="thin">
        <color indexed="54"/>
      </bottom>
      <diagonal/>
    </border>
    <border>
      <left/>
      <right/>
      <top/>
      <bottom style="thin">
        <color indexed="14"/>
      </bottom>
      <diagonal/>
    </border>
    <border>
      <left/>
      <right/>
      <top/>
      <bottom style="thin">
        <color indexed="20"/>
      </bottom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auto="1"/>
      </top>
      <bottom style="hair">
        <color theme="0" tint="-0.499984740745262"/>
      </bottom>
      <diagonal/>
    </border>
    <border>
      <left/>
      <right/>
      <top style="hair">
        <color auto="1"/>
      </top>
      <bottom style="hair">
        <color theme="0" tint="-0.499984740745262"/>
      </bottom>
      <diagonal/>
    </border>
    <border>
      <left style="hair">
        <color auto="1"/>
      </left>
      <right/>
      <top style="hair">
        <color theme="0" tint="-0.499984740745262"/>
      </top>
      <bottom style="hair">
        <color auto="1"/>
      </bottom>
      <diagonal/>
    </border>
    <border>
      <left/>
      <right/>
      <top style="hair">
        <color theme="0" tint="-0.499984740745262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thin">
        <color indexed="64"/>
      </top>
      <bottom style="medium">
        <color indexed="64"/>
      </bottom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auto="1"/>
      </top>
      <bottom style="hair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hair">
        <color auto="1"/>
      </bottom>
      <diagonal/>
    </border>
    <border>
      <left style="thick">
        <color theme="0"/>
      </left>
      <right style="hair">
        <color theme="0" tint="-0.499984740745262"/>
      </right>
      <top style="hair">
        <color auto="1"/>
      </top>
      <bottom style="hair">
        <color theme="0" tint="-0.499984740745262"/>
      </bottom>
      <diagonal/>
    </border>
    <border>
      <left style="thick">
        <color theme="0"/>
      </left>
      <right style="hair">
        <color theme="0" tint="-0.499984740745262"/>
      </right>
      <top style="hair">
        <color theme="0" tint="-0.499984740745262"/>
      </top>
      <bottom style="hair">
        <color auto="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 style="hair">
        <color theme="0" tint="-0.24994659260841701"/>
      </bottom>
      <diagonal/>
    </border>
    <border>
      <left style="thick">
        <color theme="0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/>
      <right style="thin">
        <color indexed="45"/>
      </right>
      <top style="thin">
        <color indexed="64"/>
      </top>
      <bottom style="thin">
        <color indexed="64"/>
      </bottom>
      <diagonal/>
    </border>
    <border>
      <left/>
      <right style="thin">
        <color indexed="45"/>
      </right>
      <top style="thin">
        <color indexed="64"/>
      </top>
      <bottom style="thin">
        <color indexed="20"/>
      </bottom>
      <diagonal/>
    </border>
    <border>
      <left/>
      <right style="thin">
        <color indexed="45"/>
      </right>
      <top style="thin">
        <color indexed="20"/>
      </top>
      <bottom style="thin">
        <color indexed="20"/>
      </bottom>
      <diagonal/>
    </border>
    <border>
      <left/>
      <right/>
      <top style="thin">
        <color indexed="20"/>
      </top>
      <bottom style="thin">
        <color indexed="2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0">
    <xf numFmtId="0" fontId="0" fillId="0" borderId="0"/>
    <xf numFmtId="4" fontId="2" fillId="0" borderId="0">
      <alignment horizontal="right"/>
    </xf>
    <xf numFmtId="167" fontId="5" fillId="2" borderId="1"/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6" fillId="3" borderId="0">
      <alignment horizontal="right"/>
    </xf>
    <xf numFmtId="168" fontId="4" fillId="3" borderId="0">
      <alignment horizontal="right"/>
    </xf>
    <xf numFmtId="165" fontId="3" fillId="4" borderId="2"/>
    <xf numFmtId="0" fontId="7" fillId="0" borderId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166" fontId="3" fillId="5" borderId="3" applyFont="0" applyFill="0" applyBorder="0" applyProtection="0">
      <alignment horizontal="right"/>
    </xf>
    <xf numFmtId="170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9" fontId="3" fillId="6" borderId="3" applyFont="0" applyFill="0" applyBorder="0" applyProtection="0">
      <alignment horizontal="left"/>
    </xf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19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7" fillId="0" borderId="0"/>
    <xf numFmtId="0" fontId="8" fillId="0" borderId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  <xf numFmtId="167" fontId="5" fillId="14" borderId="1"/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6">
      <alignment horizontal="right"/>
    </xf>
    <xf numFmtId="168" fontId="4" fillId="15" borderId="27">
      <alignment horizontal="right"/>
    </xf>
    <xf numFmtId="175" fontId="3" fillId="16" borderId="28"/>
    <xf numFmtId="0" fontId="30" fillId="0" borderId="15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0" fontId="2" fillId="0" borderId="29"/>
    <xf numFmtId="43" fontId="3" fillId="0" borderId="0" applyFont="0" applyFill="0" applyBorder="0" applyAlignment="0" applyProtection="0"/>
    <xf numFmtId="0" fontId="8" fillId="0" borderId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3" fillId="0" borderId="0"/>
    <xf numFmtId="175" fontId="3" fillId="5" borderId="3" applyFont="0" applyFill="0" applyBorder="0" applyProtection="0">
      <alignment horizontal="right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10" fillId="7" borderId="0" xfId="13" applyFont="1" applyFill="1" applyBorder="1" applyAlignment="1">
      <alignment horizontal="left"/>
    </xf>
    <xf numFmtId="0" fontId="13" fillId="7" borderId="0" xfId="12" applyFont="1" applyFill="1" applyBorder="1" applyAlignment="1">
      <alignment horizontal="left"/>
    </xf>
    <xf numFmtId="44" fontId="16" fillId="7" borderId="0" xfId="24" applyFont="1" applyFill="1" applyBorder="1"/>
    <xf numFmtId="44" fontId="3" fillId="8" borderId="0" xfId="24" applyFont="1" applyFill="1" applyBorder="1"/>
    <xf numFmtId="0" fontId="17" fillId="0" borderId="0" xfId="0" applyFont="1" applyAlignment="1">
      <alignment wrapText="1"/>
    </xf>
    <xf numFmtId="0" fontId="9" fillId="7" borderId="0" xfId="0" applyFont="1" applyFill="1" applyBorder="1"/>
    <xf numFmtId="0" fontId="14" fillId="7" borderId="0" xfId="13" applyFont="1" applyFill="1" applyBorder="1" applyAlignment="1">
      <alignment horizontal="left"/>
    </xf>
    <xf numFmtId="171" fontId="15" fillId="7" borderId="0" xfId="23" applyNumberFormat="1" applyFont="1" applyFill="1" applyBorder="1"/>
    <xf numFmtId="0" fontId="10" fillId="8" borderId="0" xfId="13" applyFont="1" applyFill="1" applyBorder="1" applyAlignment="1">
      <alignment horizontal="left"/>
    </xf>
    <xf numFmtId="171" fontId="12" fillId="8" borderId="0" xfId="23" applyNumberFormat="1" applyFont="1" applyFill="1" applyBorder="1"/>
    <xf numFmtId="0" fontId="24" fillId="8" borderId="0" xfId="0" applyFont="1" applyFill="1" applyBorder="1"/>
    <xf numFmtId="0" fontId="2" fillId="8" borderId="0" xfId="12" applyFont="1" applyFill="1" applyBorder="1" applyAlignment="1">
      <alignment horizontal="left"/>
    </xf>
    <xf numFmtId="0" fontId="24" fillId="8" borderId="12" xfId="0" applyFont="1" applyFill="1" applyBorder="1"/>
    <xf numFmtId="0" fontId="2" fillId="8" borderId="12" xfId="12" applyFont="1" applyFill="1" applyBorder="1" applyAlignment="1">
      <alignment horizontal="left"/>
    </xf>
    <xf numFmtId="0" fontId="26" fillId="8" borderId="0" xfId="13" applyFont="1" applyFill="1" applyBorder="1" applyAlignment="1">
      <alignment horizontal="left"/>
    </xf>
    <xf numFmtId="0" fontId="26" fillId="8" borderId="12" xfId="13" applyFont="1" applyFill="1" applyBorder="1" applyAlignment="1">
      <alignment horizontal="left"/>
    </xf>
    <xf numFmtId="0" fontId="2" fillId="7" borderId="0" xfId="12" applyFont="1" applyFill="1" applyBorder="1" applyAlignment="1">
      <alignment horizontal="left"/>
    </xf>
    <xf numFmtId="9" fontId="3" fillId="7" borderId="0" xfId="79" applyFont="1" applyFill="1" applyBorder="1"/>
    <xf numFmtId="173" fontId="3" fillId="8" borderId="0" xfId="79" applyNumberFormat="1" applyFont="1" applyFill="1" applyBorder="1"/>
    <xf numFmtId="171" fontId="15" fillId="10" borderId="0" xfId="23" applyNumberFormat="1" applyFont="1" applyFill="1" applyBorder="1"/>
    <xf numFmtId="171" fontId="12" fillId="11" borderId="0" xfId="23" applyNumberFormat="1" applyFont="1" applyFill="1" applyBorder="1"/>
    <xf numFmtId="0" fontId="22" fillId="9" borderId="0" xfId="0" applyFont="1" applyFill="1" applyBorder="1" applyAlignment="1">
      <alignment wrapText="1"/>
    </xf>
    <xf numFmtId="0" fontId="28" fillId="0" borderId="0" xfId="0" applyFont="1"/>
    <xf numFmtId="0" fontId="9" fillId="9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0" fontId="29" fillId="12" borderId="0" xfId="0" applyFont="1" applyFill="1" applyBorder="1" applyAlignment="1">
      <alignment horizontal="left" indent="1"/>
    </xf>
    <xf numFmtId="171" fontId="18" fillId="12" borderId="0" xfId="23" applyNumberFormat="1" applyFont="1" applyFill="1" applyBorder="1" applyAlignment="1">
      <alignment horizontal="left" vertical="center" indent="2"/>
    </xf>
    <xf numFmtId="0" fontId="29" fillId="12" borderId="0" xfId="0" applyFont="1" applyFill="1" applyBorder="1" applyAlignment="1">
      <alignment horizontal="left" vertical="center" indent="1"/>
    </xf>
    <xf numFmtId="0" fontId="0" fillId="12" borderId="0" xfId="0" applyFont="1" applyFill="1" applyBorder="1" applyAlignment="1">
      <alignment horizontal="left" indent="2"/>
    </xf>
    <xf numFmtId="0" fontId="11" fillId="12" borderId="0" xfId="11" applyFont="1" applyFill="1" applyAlignment="1">
      <alignment horizontal="left"/>
    </xf>
    <xf numFmtId="171" fontId="8" fillId="12" borderId="0" xfId="23" applyNumberFormat="1" applyFont="1" applyFill="1" applyBorder="1" applyAlignment="1">
      <alignment horizontal="left"/>
    </xf>
    <xf numFmtId="43" fontId="8" fillId="12" borderId="0" xfId="23" applyFont="1" applyFill="1" applyBorder="1" applyAlignment="1">
      <alignment horizontal="left"/>
    </xf>
    <xf numFmtId="171" fontId="8" fillId="12" borderId="14" xfId="23" applyNumberFormat="1" applyFont="1" applyFill="1" applyBorder="1" applyAlignment="1">
      <alignment horizontal="left"/>
    </xf>
    <xf numFmtId="43" fontId="8" fillId="12" borderId="14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 indent="1"/>
    </xf>
    <xf numFmtId="171" fontId="1" fillId="12" borderId="0" xfId="23" applyNumberFormat="1" applyFont="1" applyFill="1" applyBorder="1" applyAlignment="1">
      <alignment horizontal="left"/>
    </xf>
    <xf numFmtId="43" fontId="1" fillId="12" borderId="0" xfId="23" applyFont="1" applyFill="1" applyBorder="1" applyAlignment="1">
      <alignment horizontal="left"/>
    </xf>
    <xf numFmtId="171" fontId="1" fillId="12" borderId="15" xfId="23" applyNumberFormat="1" applyFont="1" applyFill="1" applyBorder="1" applyAlignment="1">
      <alignment horizontal="left"/>
    </xf>
    <xf numFmtId="43" fontId="1" fillId="12" borderId="15" xfId="23" applyFont="1" applyFill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171" fontId="15" fillId="7" borderId="16" xfId="23" applyNumberFormat="1" applyFont="1" applyFill="1" applyBorder="1"/>
    <xf numFmtId="171" fontId="12" fillId="8" borderId="16" xfId="23" applyNumberFormat="1" applyFont="1" applyFill="1" applyBorder="1"/>
    <xf numFmtId="171" fontId="8" fillId="12" borderId="16" xfId="23" applyNumberFormat="1" applyFont="1" applyFill="1" applyBorder="1" applyAlignment="1">
      <alignment horizontal="left"/>
    </xf>
    <xf numFmtId="171" fontId="8" fillId="12" borderId="18" xfId="23" applyNumberFormat="1" applyFont="1" applyFill="1" applyBorder="1" applyAlignment="1">
      <alignment horizontal="left"/>
    </xf>
    <xf numFmtId="171" fontId="1" fillId="12" borderId="16" xfId="23" applyNumberFormat="1" applyFont="1" applyFill="1" applyBorder="1" applyAlignment="1">
      <alignment horizontal="left"/>
    </xf>
    <xf numFmtId="171" fontId="1" fillId="12" borderId="19" xfId="23" applyNumberFormat="1" applyFont="1" applyFill="1" applyBorder="1" applyAlignment="1">
      <alignment horizontal="left"/>
    </xf>
    <xf numFmtId="43" fontId="8" fillId="12" borderId="16" xfId="23" applyFont="1" applyFill="1" applyBorder="1" applyAlignment="1">
      <alignment horizontal="left"/>
    </xf>
    <xf numFmtId="43" fontId="8" fillId="12" borderId="18" xfId="23" applyFont="1" applyFill="1" applyBorder="1" applyAlignment="1">
      <alignment horizontal="left"/>
    </xf>
    <xf numFmtId="43" fontId="1" fillId="12" borderId="16" xfId="23" applyFont="1" applyFill="1" applyBorder="1" applyAlignment="1">
      <alignment horizontal="left"/>
    </xf>
    <xf numFmtId="43" fontId="1" fillId="12" borderId="19" xfId="23" applyFont="1" applyFill="1" applyBorder="1" applyAlignment="1">
      <alignment horizontal="left"/>
    </xf>
    <xf numFmtId="0" fontId="1" fillId="12" borderId="8" xfId="0" applyFont="1" applyFill="1" applyBorder="1"/>
    <xf numFmtId="0" fontId="2" fillId="12" borderId="9" xfId="12" applyFont="1" applyFill="1" applyBorder="1" applyAlignment="1">
      <alignment horizontal="left"/>
    </xf>
    <xf numFmtId="0" fontId="1" fillId="12" borderId="10" xfId="0" applyFont="1" applyFill="1" applyBorder="1"/>
    <xf numFmtId="0" fontId="2" fillId="12" borderId="11" xfId="12" applyFont="1" applyFill="1" applyBorder="1" applyAlignment="1">
      <alignment horizontal="left"/>
    </xf>
    <xf numFmtId="173" fontId="3" fillId="12" borderId="7" xfId="79" applyNumberFormat="1" applyFont="1" applyFill="1" applyBorder="1"/>
    <xf numFmtId="0" fontId="10" fillId="12" borderId="9" xfId="13" applyFont="1" applyFill="1" applyBorder="1" applyAlignment="1">
      <alignment horizontal="left"/>
    </xf>
    <xf numFmtId="0" fontId="10" fillId="12" borderId="11" xfId="13" applyFont="1" applyFill="1" applyBorder="1" applyAlignment="1">
      <alignment horizontal="left"/>
    </xf>
    <xf numFmtId="43" fontId="3" fillId="12" borderId="20" xfId="23" applyFont="1" applyFill="1" applyBorder="1"/>
    <xf numFmtId="43" fontId="3" fillId="12" borderId="21" xfId="23" applyFont="1" applyFill="1" applyBorder="1"/>
    <xf numFmtId="171" fontId="18" fillId="12" borderId="22" xfId="23" applyNumberFormat="1" applyFont="1" applyFill="1" applyBorder="1"/>
    <xf numFmtId="171" fontId="18" fillId="12" borderId="23" xfId="23" applyNumberFormat="1" applyFont="1" applyFill="1" applyBorder="1"/>
    <xf numFmtId="171" fontId="25" fillId="8" borderId="16" xfId="23" applyNumberFormat="1" applyFont="1" applyFill="1" applyBorder="1"/>
    <xf numFmtId="9" fontId="12" fillId="7" borderId="16" xfId="79" applyFont="1" applyFill="1" applyBorder="1"/>
    <xf numFmtId="173" fontId="12" fillId="8" borderId="16" xfId="79" applyNumberFormat="1" applyFont="1" applyFill="1" applyBorder="1"/>
    <xf numFmtId="173" fontId="12" fillId="12" borderId="22" xfId="79" applyNumberFormat="1" applyFont="1" applyFill="1" applyBorder="1"/>
    <xf numFmtId="0" fontId="1" fillId="12" borderId="5" xfId="0" applyFont="1" applyFill="1" applyBorder="1"/>
    <xf numFmtId="0" fontId="2" fillId="12" borderId="6" xfId="12" applyFont="1" applyFill="1" applyBorder="1" applyAlignment="1">
      <alignment horizontal="left"/>
    </xf>
    <xf numFmtId="0" fontId="10" fillId="12" borderId="6" xfId="13" applyFont="1" applyFill="1" applyBorder="1" applyAlignment="1">
      <alignment horizontal="left"/>
    </xf>
    <xf numFmtId="0" fontId="10" fillId="12" borderId="4" xfId="13" applyFont="1" applyFill="1" applyBorder="1" applyAlignment="1">
      <alignment horizontal="left"/>
    </xf>
    <xf numFmtId="171" fontId="12" fillId="12" borderId="4" xfId="23" applyNumberFormat="1" applyFont="1" applyFill="1" applyBorder="1"/>
    <xf numFmtId="43" fontId="3" fillId="12" borderId="4" xfId="23" applyFont="1" applyFill="1" applyBorder="1"/>
    <xf numFmtId="0" fontId="10" fillId="12" borderId="24" xfId="13" applyFont="1" applyFill="1" applyBorder="1" applyAlignment="1">
      <alignment horizontal="left"/>
    </xf>
    <xf numFmtId="43" fontId="3" fillId="12" borderId="24" xfId="23" applyFont="1" applyFill="1" applyBorder="1"/>
    <xf numFmtId="171" fontId="12" fillId="12" borderId="25" xfId="23" applyNumberFormat="1" applyFont="1" applyFill="1" applyBorder="1"/>
    <xf numFmtId="0" fontId="0" fillId="0" borderId="16" xfId="0" applyBorder="1"/>
    <xf numFmtId="0" fontId="0" fillId="0" borderId="0" xfId="0" applyBorder="1"/>
    <xf numFmtId="171" fontId="12" fillId="13" borderId="4" xfId="23" applyNumberFormat="1" applyFont="1" applyFill="1" applyBorder="1"/>
    <xf numFmtId="44" fontId="8" fillId="12" borderId="16" xfId="24" applyFont="1" applyFill="1" applyBorder="1" applyAlignment="1">
      <alignment horizontal="left"/>
    </xf>
    <xf numFmtId="44" fontId="8" fillId="12" borderId="0" xfId="24" applyFont="1" applyFill="1" applyBorder="1" applyAlignment="1">
      <alignment horizontal="left"/>
    </xf>
    <xf numFmtId="174" fontId="8" fillId="12" borderId="16" xfId="24" applyNumberFormat="1" applyFont="1" applyFill="1" applyBorder="1" applyAlignment="1">
      <alignment horizontal="left"/>
    </xf>
    <xf numFmtId="174" fontId="8" fillId="12" borderId="0" xfId="24" applyNumberFormat="1" applyFont="1" applyFill="1" applyBorder="1" applyAlignment="1">
      <alignment horizontal="left"/>
    </xf>
    <xf numFmtId="176" fontId="18" fillId="12" borderId="16" xfId="23" applyNumberFormat="1" applyFont="1" applyFill="1" applyBorder="1" applyAlignment="1">
      <alignment horizontal="left"/>
    </xf>
    <xf numFmtId="176" fontId="18" fillId="12" borderId="0" xfId="23" applyNumberFormat="1" applyFont="1" applyFill="1" applyBorder="1" applyAlignment="1">
      <alignment horizontal="left"/>
    </xf>
    <xf numFmtId="171" fontId="0" fillId="0" borderId="0" xfId="0" applyNumberFormat="1"/>
    <xf numFmtId="0" fontId="0" fillId="0" borderId="0" xfId="0"/>
    <xf numFmtId="171" fontId="29" fillId="12" borderId="0" xfId="23" applyNumberFormat="1" applyFont="1" applyFill="1" applyBorder="1" applyAlignment="1"/>
    <xf numFmtId="171" fontId="18" fillId="12" borderId="16" xfId="23" applyNumberFormat="1" applyFont="1" applyFill="1" applyBorder="1" applyAlignment="1">
      <alignment horizontal="left"/>
    </xf>
    <xf numFmtId="171" fontId="18" fillId="12" borderId="0" xfId="23" applyNumberFormat="1" applyFont="1" applyFill="1" applyBorder="1" applyAlignment="1">
      <alignment horizontal="left"/>
    </xf>
    <xf numFmtId="171" fontId="18" fillId="12" borderId="16" xfId="23" applyNumberFormat="1" applyFont="1" applyFill="1" applyBorder="1" applyAlignment="1"/>
    <xf numFmtId="171" fontId="18" fillId="12" borderId="0" xfId="23" applyNumberFormat="1" applyFont="1" applyFill="1" applyBorder="1" applyAlignment="1"/>
    <xf numFmtId="171" fontId="29" fillId="12" borderId="17" xfId="23" applyNumberFormat="1" applyFont="1" applyFill="1" applyBorder="1" applyAlignment="1"/>
    <xf numFmtId="171" fontId="29" fillId="12" borderId="13" xfId="23" applyNumberFormat="1" applyFont="1" applyFill="1" applyBorder="1" applyAlignment="1"/>
    <xf numFmtId="171" fontId="29" fillId="12" borderId="16" xfId="23" applyNumberFormat="1" applyFont="1" applyFill="1" applyBorder="1" applyAlignment="1"/>
    <xf numFmtId="171" fontId="29" fillId="12" borderId="16" xfId="23" applyNumberFormat="1" applyFont="1" applyFill="1" applyBorder="1" applyAlignment="1">
      <alignment horizontal="left"/>
    </xf>
    <xf numFmtId="0" fontId="20" fillId="17" borderId="0" xfId="0" applyFont="1" applyFill="1" applyBorder="1" applyAlignment="1">
      <alignment horizontal="center" wrapText="1"/>
    </xf>
    <xf numFmtId="0" fontId="9" fillId="17" borderId="0" xfId="0" applyFont="1" applyFill="1" applyBorder="1" applyAlignment="1">
      <alignment horizontal="left" vertical="center" wrapText="1" indent="1"/>
    </xf>
    <xf numFmtId="0" fontId="11" fillId="17" borderId="0" xfId="11" applyFont="1" applyFill="1" applyAlignment="1">
      <alignment horizontal="left"/>
    </xf>
    <xf numFmtId="174" fontId="9" fillId="17" borderId="16" xfId="24" applyNumberFormat="1" applyFont="1" applyFill="1" applyBorder="1" applyAlignment="1">
      <alignment vertical="center" wrapText="1"/>
    </xf>
    <xf numFmtId="174" fontId="9" fillId="17" borderId="0" xfId="24" applyNumberFormat="1" applyFont="1" applyFill="1" applyBorder="1" applyAlignment="1">
      <alignment vertical="center" wrapText="1"/>
    </xf>
    <xf numFmtId="44" fontId="9" fillId="17" borderId="0" xfId="24" applyFont="1" applyFill="1" applyBorder="1" applyAlignment="1">
      <alignment vertical="center" wrapText="1"/>
    </xf>
    <xf numFmtId="0" fontId="20" fillId="17" borderId="0" xfId="0" applyFont="1" applyFill="1" applyBorder="1" applyAlignment="1">
      <alignment wrapText="1"/>
    </xf>
    <xf numFmtId="0" fontId="20" fillId="17" borderId="0" xfId="0" applyFont="1" applyFill="1" applyBorder="1"/>
    <xf numFmtId="0" fontId="22" fillId="17" borderId="0" xfId="0" applyFont="1" applyFill="1" applyBorder="1" applyAlignment="1">
      <alignment horizontal="center"/>
    </xf>
    <xf numFmtId="0" fontId="23" fillId="17" borderId="0" xfId="0" applyFont="1" applyFill="1" applyBorder="1" applyAlignment="1">
      <alignment horizontal="center"/>
    </xf>
    <xf numFmtId="0" fontId="20" fillId="17" borderId="0" xfId="0" applyFont="1" applyFill="1" applyAlignment="1">
      <alignment wrapText="1"/>
    </xf>
    <xf numFmtId="0" fontId="20" fillId="17" borderId="0" xfId="0" applyFont="1" applyFill="1"/>
    <xf numFmtId="0" fontId="23" fillId="17" borderId="0" xfId="0" applyFont="1" applyFill="1" applyAlignment="1">
      <alignment horizontal="center"/>
    </xf>
    <xf numFmtId="0" fontId="22" fillId="17" borderId="0" xfId="0" applyFont="1" applyFill="1" applyAlignment="1">
      <alignment horizontal="center"/>
    </xf>
    <xf numFmtId="172" fontId="22" fillId="17" borderId="0" xfId="0" applyNumberFormat="1" applyFont="1" applyFill="1" applyAlignment="1">
      <alignment horizontal="center"/>
    </xf>
    <xf numFmtId="0" fontId="22" fillId="18" borderId="0" xfId="0" applyFont="1" applyFill="1" applyAlignment="1">
      <alignment wrapText="1"/>
    </xf>
    <xf numFmtId="172" fontId="9" fillId="17" borderId="0" xfId="0" applyNumberFormat="1" applyFont="1" applyFill="1" applyAlignment="1">
      <alignment horizontal="center"/>
    </xf>
    <xf numFmtId="0" fontId="20" fillId="17" borderId="0" xfId="0" applyFont="1" applyFill="1" applyBorder="1" applyAlignment="1">
      <alignment horizontal="left" wrapText="1"/>
    </xf>
    <xf numFmtId="0" fontId="20" fillId="17" borderId="0" xfId="0" applyFont="1" applyFill="1" applyBorder="1" applyAlignment="1">
      <alignment horizontal="left"/>
    </xf>
    <xf numFmtId="44" fontId="9" fillId="17" borderId="16" xfId="24" applyNumberFormat="1" applyFont="1" applyFill="1" applyBorder="1" applyAlignment="1">
      <alignment vertical="center" wrapText="1"/>
    </xf>
    <xf numFmtId="43" fontId="8" fillId="12" borderId="16" xfId="23" applyFont="1" applyFill="1" applyBorder="1" applyAlignment="1">
      <alignment horizontal="right"/>
    </xf>
    <xf numFmtId="43" fontId="8" fillId="12" borderId="0" xfId="23" applyFont="1" applyFill="1" applyBorder="1" applyAlignment="1">
      <alignment horizontal="right"/>
    </xf>
    <xf numFmtId="171" fontId="12" fillId="12" borderId="22" xfId="23" applyNumberFormat="1" applyFont="1" applyFill="1" applyBorder="1" applyAlignment="1">
      <alignment horizontal="right"/>
    </xf>
    <xf numFmtId="43" fontId="3" fillId="12" borderId="20" xfId="23" applyFont="1" applyFill="1" applyBorder="1" applyAlignment="1">
      <alignment horizontal="right"/>
    </xf>
    <xf numFmtId="171" fontId="12" fillId="8" borderId="16" xfId="23" applyNumberFormat="1" applyFont="1" applyFill="1" applyBorder="1" applyAlignment="1">
      <alignment horizontal="right"/>
    </xf>
    <xf numFmtId="44" fontId="3" fillId="8" borderId="0" xfId="24" applyFont="1" applyFill="1" applyBorder="1" applyAlignment="1">
      <alignment horizontal="right"/>
    </xf>
    <xf numFmtId="171" fontId="25" fillId="8" borderId="16" xfId="23" applyNumberFormat="1" applyFont="1" applyFill="1" applyBorder="1" applyAlignment="1">
      <alignment horizontal="right"/>
    </xf>
    <xf numFmtId="171" fontId="18" fillId="12" borderId="22" xfId="23" applyNumberFormat="1" applyFont="1" applyFill="1" applyBorder="1" applyAlignment="1">
      <alignment horizontal="right"/>
    </xf>
    <xf numFmtId="43" fontId="3" fillId="12" borderId="7" xfId="23" applyFont="1" applyFill="1" applyBorder="1" applyAlignment="1">
      <alignment horizontal="right"/>
    </xf>
    <xf numFmtId="171" fontId="15" fillId="7" borderId="16" xfId="23" applyNumberFormat="1" applyFont="1" applyFill="1" applyBorder="1" applyAlignment="1">
      <alignment horizontal="right"/>
    </xf>
    <xf numFmtId="44" fontId="16" fillId="7" borderId="0" xfId="24" applyFont="1" applyFill="1" applyBorder="1" applyAlignment="1">
      <alignment horizontal="right"/>
    </xf>
    <xf numFmtId="171" fontId="12" fillId="12" borderId="25" xfId="23" applyNumberFormat="1" applyFont="1" applyFill="1" applyBorder="1" applyAlignment="1">
      <alignment horizontal="right"/>
    </xf>
    <xf numFmtId="43" fontId="3" fillId="12" borderId="24" xfId="23" applyFont="1" applyFill="1" applyBorder="1" applyAlignment="1">
      <alignment horizontal="right"/>
    </xf>
    <xf numFmtId="171" fontId="8" fillId="12" borderId="0" xfId="23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30" xfId="0" applyFill="1" applyBorder="1"/>
    <xf numFmtId="0" fontId="0" fillId="0" borderId="0" xfId="0" applyFill="1" applyBorder="1"/>
    <xf numFmtId="0" fontId="0" fillId="0" borderId="31" xfId="0" applyFill="1" applyBorder="1"/>
    <xf numFmtId="164" fontId="0" fillId="0" borderId="30" xfId="0" applyNumberFormat="1" applyFill="1" applyBorder="1"/>
    <xf numFmtId="164" fontId="0" fillId="0" borderId="0" xfId="0" applyNumberFormat="1" applyFill="1" applyBorder="1"/>
    <xf numFmtId="164" fontId="0" fillId="0" borderId="31" xfId="0" applyNumberFormat="1" applyFill="1" applyBorder="1"/>
    <xf numFmtId="171" fontId="0" fillId="0" borderId="30" xfId="0" applyNumberFormat="1" applyFill="1" applyBorder="1"/>
    <xf numFmtId="171" fontId="0" fillId="0" borderId="0" xfId="0" applyNumberFormat="1" applyFill="1" applyBorder="1"/>
    <xf numFmtId="171" fontId="0" fillId="0" borderId="31" xfId="0" applyNumberFormat="1" applyFill="1" applyBorder="1"/>
    <xf numFmtId="0" fontId="0" fillId="0" borderId="32" xfId="0" applyBorder="1"/>
    <xf numFmtId="0" fontId="0" fillId="0" borderId="14" xfId="0" applyBorder="1"/>
    <xf numFmtId="0" fontId="0" fillId="0" borderId="33" xfId="0" applyBorder="1"/>
    <xf numFmtId="1" fontId="0" fillId="0" borderId="30" xfId="0" applyNumberFormat="1" applyBorder="1"/>
    <xf numFmtId="1" fontId="0" fillId="0" borderId="0" xfId="0" applyNumberFormat="1" applyBorder="1"/>
    <xf numFmtId="1" fontId="0" fillId="0" borderId="31" xfId="0" applyNumberFormat="1" applyBorder="1"/>
    <xf numFmtId="43" fontId="0" fillId="0" borderId="31" xfId="0" applyNumberFormat="1" applyFill="1" applyBorder="1"/>
    <xf numFmtId="43" fontId="0" fillId="0" borderId="0" xfId="0" applyNumberFormat="1" applyFill="1" applyBorder="1"/>
    <xf numFmtId="164" fontId="0" fillId="0" borderId="0" xfId="0" applyNumberFormat="1"/>
    <xf numFmtId="0" fontId="0" fillId="0" borderId="14" xfId="0" applyFill="1" applyBorder="1"/>
    <xf numFmtId="0" fontId="21" fillId="0" borderId="0" xfId="0" applyFont="1" applyFill="1" applyBorder="1" applyAlignment="1"/>
    <xf numFmtId="171" fontId="8" fillId="12" borderId="16" xfId="23" applyNumberFormat="1" applyFont="1" applyFill="1" applyBorder="1" applyAlignment="1">
      <alignment horizontal="right"/>
    </xf>
    <xf numFmtId="0" fontId="0" fillId="0" borderId="0" xfId="0"/>
    <xf numFmtId="2" fontId="0" fillId="0" borderId="0" xfId="0" applyNumberFormat="1"/>
    <xf numFmtId="0" fontId="22" fillId="17" borderId="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Fill="1"/>
    <xf numFmtId="171" fontId="18" fillId="12" borderId="14" xfId="23" applyNumberFormat="1" applyFont="1" applyFill="1" applyBorder="1" applyAlignment="1"/>
    <xf numFmtId="172" fontId="9" fillId="20" borderId="0" xfId="0" applyNumberFormat="1" applyFont="1" applyFill="1" applyAlignment="1">
      <alignment horizontal="center"/>
    </xf>
    <xf numFmtId="172" fontId="22" fillId="20" borderId="0" xfId="0" applyNumberFormat="1" applyFont="1" applyFill="1" applyAlignment="1">
      <alignment horizontal="center"/>
    </xf>
    <xf numFmtId="171" fontId="15" fillId="21" borderId="0" xfId="23" applyNumberFormat="1" applyFont="1" applyFill="1"/>
    <xf numFmtId="171" fontId="12" fillId="22" borderId="0" xfId="23" applyNumberFormat="1" applyFont="1" applyFill="1"/>
    <xf numFmtId="171" fontId="12" fillId="23" borderId="4" xfId="23" applyNumberFormat="1" applyFont="1" applyFill="1" applyBorder="1"/>
    <xf numFmtId="0" fontId="2" fillId="12" borderId="9" xfId="12" applyFill="1" applyBorder="1" applyAlignment="1">
      <alignment horizontal="left"/>
    </xf>
    <xf numFmtId="0" fontId="2" fillId="8" borderId="0" xfId="12" applyFill="1" applyBorder="1" applyAlignment="1">
      <alignment horizontal="left"/>
    </xf>
    <xf numFmtId="0" fontId="24" fillId="8" borderId="0" xfId="0" applyFont="1" applyFill="1"/>
    <xf numFmtId="0" fontId="2" fillId="8" borderId="12" xfId="12" applyFill="1" applyBorder="1" applyAlignment="1">
      <alignment horizontal="left"/>
    </xf>
    <xf numFmtId="0" fontId="2" fillId="7" borderId="0" xfId="12" applyFill="1" applyBorder="1" applyAlignment="1">
      <alignment horizontal="left"/>
    </xf>
    <xf numFmtId="0" fontId="9" fillId="7" borderId="0" xfId="0" applyFont="1" applyFill="1"/>
    <xf numFmtId="0" fontId="2" fillId="12" borderId="11" xfId="12" applyFill="1" applyBorder="1" applyAlignment="1">
      <alignment horizontal="left"/>
    </xf>
    <xf numFmtId="0" fontId="31" fillId="0" borderId="0" xfId="0" applyFont="1"/>
    <xf numFmtId="0" fontId="2" fillId="12" borderId="6" xfId="12" applyFill="1" applyBorder="1" applyAlignment="1">
      <alignment horizontal="left"/>
    </xf>
    <xf numFmtId="0" fontId="20" fillId="17" borderId="0" xfId="0" applyFont="1" applyFill="1" applyAlignment="1">
      <alignment horizontal="left"/>
    </xf>
    <xf numFmtId="0" fontId="20" fillId="17" borderId="0" xfId="0" applyFont="1" applyFill="1" applyAlignment="1">
      <alignment horizontal="left" wrapText="1"/>
    </xf>
    <xf numFmtId="0" fontId="21" fillId="0" borderId="0" xfId="0" applyFont="1" applyAlignment="1">
      <alignment horizontal="left"/>
    </xf>
    <xf numFmtId="0" fontId="31" fillId="0" borderId="0" xfId="0" applyFont="1" applyFill="1" applyBorder="1" applyAlignment="1">
      <alignment horizontal="left"/>
    </xf>
    <xf numFmtId="0" fontId="17" fillId="0" borderId="3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7" fillId="0" borderId="31" xfId="0" applyFont="1" applyBorder="1" applyAlignment="1">
      <alignment horizontal="center" wrapText="1"/>
    </xf>
    <xf numFmtId="0" fontId="22" fillId="17" borderId="0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2" fillId="17" borderId="0" xfId="0" applyFont="1" applyFill="1" applyAlignment="1">
      <alignment horizontal="center" wrapText="1"/>
    </xf>
    <xf numFmtId="0" fontId="31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172" fontId="22" fillId="19" borderId="0" xfId="0" applyNumberFormat="1" applyFont="1" applyFill="1" applyAlignment="1">
      <alignment horizontal="center" wrapText="1"/>
    </xf>
    <xf numFmtId="0" fontId="22" fillId="18" borderId="0" xfId="0" applyFont="1" applyFill="1" applyAlignment="1">
      <alignment horizontal="center" wrapText="1"/>
    </xf>
  </cellXfs>
  <cellStyles count="140">
    <cellStyle name="_Button" xfId="2" xr:uid="{00000000-0005-0000-0000-000000000000}"/>
    <cellStyle name="_Button 2" xfId="81" xr:uid="{00000000-0005-0000-0000-000001000000}"/>
    <cellStyle name="_Column1" xfId="3" xr:uid="{00000000-0005-0000-0000-000002000000}"/>
    <cellStyle name="_Column1 2" xfId="82" xr:uid="{00000000-0005-0000-0000-000003000000}"/>
    <cellStyle name="_Column2" xfId="4" xr:uid="{00000000-0005-0000-0000-000004000000}"/>
    <cellStyle name="_Column2 2" xfId="83" xr:uid="{00000000-0005-0000-0000-000005000000}"/>
    <cellStyle name="_Column3" xfId="5" xr:uid="{00000000-0005-0000-0000-000006000000}"/>
    <cellStyle name="_Column3 2" xfId="84" xr:uid="{00000000-0005-0000-0000-000007000000}"/>
    <cellStyle name="_Column4" xfId="6" xr:uid="{00000000-0005-0000-0000-000008000000}"/>
    <cellStyle name="_Column4 2" xfId="85" xr:uid="{00000000-0005-0000-0000-000009000000}"/>
    <cellStyle name="_Column5" xfId="7" xr:uid="{00000000-0005-0000-0000-00000A000000}"/>
    <cellStyle name="_Column5 2" xfId="86" xr:uid="{00000000-0005-0000-0000-00000B000000}"/>
    <cellStyle name="_Column6" xfId="8" xr:uid="{00000000-0005-0000-0000-00000C000000}"/>
    <cellStyle name="_Column6 2" xfId="87" xr:uid="{00000000-0005-0000-0000-00000D000000}"/>
    <cellStyle name="_Column7" xfId="9" xr:uid="{00000000-0005-0000-0000-00000E000000}"/>
    <cellStyle name="_Column7 2" xfId="88" xr:uid="{00000000-0005-0000-0000-00000F000000}"/>
    <cellStyle name="_Data" xfId="10" xr:uid="{00000000-0005-0000-0000-000010000000}"/>
    <cellStyle name="_Data 2" xfId="89" xr:uid="{00000000-0005-0000-0000-000011000000}"/>
    <cellStyle name="_Header" xfId="11" xr:uid="{00000000-0005-0000-0000-000012000000}"/>
    <cellStyle name="_Header 2" xfId="90" xr:uid="{00000000-0005-0000-0000-000013000000}"/>
    <cellStyle name="_Row1" xfId="12" xr:uid="{00000000-0005-0000-0000-000014000000}"/>
    <cellStyle name="_Row1 2" xfId="91" xr:uid="{00000000-0005-0000-0000-000015000000}"/>
    <cellStyle name="_Row2" xfId="13" xr:uid="{00000000-0005-0000-0000-000016000000}"/>
    <cellStyle name="_Row2 2" xfId="92" xr:uid="{00000000-0005-0000-0000-000017000000}"/>
    <cellStyle name="_Row3" xfId="14" xr:uid="{00000000-0005-0000-0000-000018000000}"/>
    <cellStyle name="_Row3 2" xfId="93" xr:uid="{00000000-0005-0000-0000-000019000000}"/>
    <cellStyle name="_Row4" xfId="15" xr:uid="{00000000-0005-0000-0000-00001A000000}"/>
    <cellStyle name="_Row4 2" xfId="94" xr:uid="{00000000-0005-0000-0000-00001B000000}"/>
    <cellStyle name="_Row5" xfId="16" xr:uid="{00000000-0005-0000-0000-00001C000000}"/>
    <cellStyle name="_Row5 2" xfId="95" xr:uid="{00000000-0005-0000-0000-00001D000000}"/>
    <cellStyle name="_Row6" xfId="17" xr:uid="{00000000-0005-0000-0000-00001E000000}"/>
    <cellStyle name="_Row6 2" xfId="96" xr:uid="{00000000-0005-0000-0000-00001F000000}"/>
    <cellStyle name="_Row7" xfId="18" xr:uid="{00000000-0005-0000-0000-000020000000}"/>
    <cellStyle name="_Row7 2" xfId="97" xr:uid="{00000000-0005-0000-0000-000021000000}"/>
    <cellStyle name="Comma" xfId="23" builtinId="3"/>
    <cellStyle name="Comma [1]" xfId="19" xr:uid="{00000000-0005-0000-0000-000023000000}"/>
    <cellStyle name="Comma 10" xfId="36" xr:uid="{00000000-0005-0000-0000-000024000000}"/>
    <cellStyle name="Comma 11" xfId="37" xr:uid="{00000000-0005-0000-0000-000025000000}"/>
    <cellStyle name="Comma 12" xfId="38" xr:uid="{00000000-0005-0000-0000-000026000000}"/>
    <cellStyle name="Comma 13" xfId="39" xr:uid="{00000000-0005-0000-0000-000027000000}"/>
    <cellStyle name="Comma 14" xfId="40" xr:uid="{00000000-0005-0000-0000-000028000000}"/>
    <cellStyle name="Comma 15" xfId="41" xr:uid="{00000000-0005-0000-0000-000029000000}"/>
    <cellStyle name="Comma 16" xfId="42" xr:uid="{00000000-0005-0000-0000-00002A000000}"/>
    <cellStyle name="Comma 17" xfId="43" xr:uid="{00000000-0005-0000-0000-00002B000000}"/>
    <cellStyle name="Comma 18" xfId="44" xr:uid="{00000000-0005-0000-0000-00002C000000}"/>
    <cellStyle name="Comma 19" xfId="45" xr:uid="{00000000-0005-0000-0000-00002D000000}"/>
    <cellStyle name="Comma 2" xfId="27" xr:uid="{00000000-0005-0000-0000-00002E000000}"/>
    <cellStyle name="Comma 2 2" xfId="100" xr:uid="{00000000-0005-0000-0000-00002F000000}"/>
    <cellStyle name="Comma 2 2 2" xfId="128" xr:uid="{00000000-0005-0000-0000-000030000000}"/>
    <cellStyle name="Comma 2 3" xfId="110" xr:uid="{00000000-0005-0000-0000-000031000000}"/>
    <cellStyle name="Comma 2 4" xfId="122" xr:uid="{00000000-0005-0000-0000-000032000000}"/>
    <cellStyle name="Comma 2 5" xfId="132" xr:uid="{00000000-0005-0000-0000-000033000000}"/>
    <cellStyle name="Comma 2 6" xfId="135" xr:uid="{3C73E779-B7AE-4D9E-999A-51C3731AB048}"/>
    <cellStyle name="Comma 2 7" xfId="139" xr:uid="{7B81A8C4-D865-4DA1-9BA4-E0482831E0A2}"/>
    <cellStyle name="Comma 20" xfId="46" xr:uid="{00000000-0005-0000-0000-000034000000}"/>
    <cellStyle name="Comma 21" xfId="47" xr:uid="{00000000-0005-0000-0000-000035000000}"/>
    <cellStyle name="Comma 22" xfId="49" xr:uid="{00000000-0005-0000-0000-000036000000}"/>
    <cellStyle name="Comma 23" xfId="50" xr:uid="{00000000-0005-0000-0000-000037000000}"/>
    <cellStyle name="Comma 24" xfId="48" xr:uid="{00000000-0005-0000-0000-000038000000}"/>
    <cellStyle name="Comma 25" xfId="51" xr:uid="{00000000-0005-0000-0000-000039000000}"/>
    <cellStyle name="Comma 26" xfId="52" xr:uid="{00000000-0005-0000-0000-00003A000000}"/>
    <cellStyle name="Comma 27" xfId="53" xr:uid="{00000000-0005-0000-0000-00003B000000}"/>
    <cellStyle name="Comma 28" xfId="54" xr:uid="{00000000-0005-0000-0000-00003C000000}"/>
    <cellStyle name="Comma 29" xfId="55" xr:uid="{00000000-0005-0000-0000-00003D000000}"/>
    <cellStyle name="Comma 3" xfId="30" xr:uid="{00000000-0005-0000-0000-00003E000000}"/>
    <cellStyle name="Comma 3 2" xfId="127" xr:uid="{00000000-0005-0000-0000-00003F000000}"/>
    <cellStyle name="Comma 30" xfId="56" xr:uid="{00000000-0005-0000-0000-000040000000}"/>
    <cellStyle name="Comma 31" xfId="57" xr:uid="{00000000-0005-0000-0000-000041000000}"/>
    <cellStyle name="Comma 32" xfId="58" xr:uid="{00000000-0005-0000-0000-000042000000}"/>
    <cellStyle name="Comma 33" xfId="59" xr:uid="{00000000-0005-0000-0000-000043000000}"/>
    <cellStyle name="Comma 34" xfId="60" xr:uid="{00000000-0005-0000-0000-000044000000}"/>
    <cellStyle name="Comma 35" xfId="61" xr:uid="{00000000-0005-0000-0000-000045000000}"/>
    <cellStyle name="Comma 36" xfId="62" xr:uid="{00000000-0005-0000-0000-000046000000}"/>
    <cellStyle name="Comma 37" xfId="63" xr:uid="{00000000-0005-0000-0000-000047000000}"/>
    <cellStyle name="Comma 38" xfId="64" xr:uid="{00000000-0005-0000-0000-000048000000}"/>
    <cellStyle name="Comma 39" xfId="65" xr:uid="{00000000-0005-0000-0000-000049000000}"/>
    <cellStyle name="Comma 4" xfId="31" xr:uid="{00000000-0005-0000-0000-00004A000000}"/>
    <cellStyle name="Comma 4 2" xfId="129" xr:uid="{00000000-0005-0000-0000-00004B000000}"/>
    <cellStyle name="Comma 40" xfId="66" xr:uid="{00000000-0005-0000-0000-00004C000000}"/>
    <cellStyle name="Comma 41" xfId="67" xr:uid="{00000000-0005-0000-0000-00004D000000}"/>
    <cellStyle name="Comma 42" xfId="68" xr:uid="{00000000-0005-0000-0000-00004E000000}"/>
    <cellStyle name="Comma 43" xfId="69" xr:uid="{00000000-0005-0000-0000-00004F000000}"/>
    <cellStyle name="Comma 44" xfId="70" xr:uid="{00000000-0005-0000-0000-000050000000}"/>
    <cellStyle name="Comma 45" xfId="71" xr:uid="{00000000-0005-0000-0000-000051000000}"/>
    <cellStyle name="Comma 46" xfId="72" xr:uid="{00000000-0005-0000-0000-000052000000}"/>
    <cellStyle name="Comma 47" xfId="73" xr:uid="{00000000-0005-0000-0000-000053000000}"/>
    <cellStyle name="Comma 48" xfId="74" xr:uid="{00000000-0005-0000-0000-000054000000}"/>
    <cellStyle name="Comma 49" xfId="75" xr:uid="{00000000-0005-0000-0000-000055000000}"/>
    <cellStyle name="Comma 5" xfId="26" xr:uid="{00000000-0005-0000-0000-000056000000}"/>
    <cellStyle name="Comma 50" xfId="76" xr:uid="{00000000-0005-0000-0000-000057000000}"/>
    <cellStyle name="Comma 51" xfId="77" xr:uid="{00000000-0005-0000-0000-000058000000}"/>
    <cellStyle name="Comma 52" xfId="78" xr:uid="{00000000-0005-0000-0000-000059000000}"/>
    <cellStyle name="Comma 53" xfId="98" xr:uid="{00000000-0005-0000-0000-00005A000000}"/>
    <cellStyle name="Comma 54" xfId="103" xr:uid="{00000000-0005-0000-0000-00005B000000}"/>
    <cellStyle name="Comma 55" xfId="101" xr:uid="{00000000-0005-0000-0000-00005C000000}"/>
    <cellStyle name="Comma 56" xfId="102" xr:uid="{00000000-0005-0000-0000-00005D000000}"/>
    <cellStyle name="Comma 57" xfId="104" xr:uid="{00000000-0005-0000-0000-00005E000000}"/>
    <cellStyle name="Comma 58" xfId="105" xr:uid="{00000000-0005-0000-0000-00005F000000}"/>
    <cellStyle name="Comma 59" xfId="106" xr:uid="{00000000-0005-0000-0000-000060000000}"/>
    <cellStyle name="Comma 6" xfId="32" xr:uid="{00000000-0005-0000-0000-000061000000}"/>
    <cellStyle name="Comma 60" xfId="107" xr:uid="{00000000-0005-0000-0000-000062000000}"/>
    <cellStyle name="Comma 61" xfId="108" xr:uid="{00000000-0005-0000-0000-000063000000}"/>
    <cellStyle name="Comma 62" xfId="111" xr:uid="{00000000-0005-0000-0000-000064000000}"/>
    <cellStyle name="Comma 63" xfId="112" xr:uid="{00000000-0005-0000-0000-000065000000}"/>
    <cellStyle name="Comma 64" xfId="113" xr:uid="{00000000-0005-0000-0000-000066000000}"/>
    <cellStyle name="Comma 65" xfId="114" xr:uid="{00000000-0005-0000-0000-000067000000}"/>
    <cellStyle name="Comma 66" xfId="116" xr:uid="{00000000-0005-0000-0000-000068000000}"/>
    <cellStyle name="Comma 67" xfId="115" xr:uid="{00000000-0005-0000-0000-000069000000}"/>
    <cellStyle name="Comma 68" xfId="117" xr:uid="{00000000-0005-0000-0000-00006A000000}"/>
    <cellStyle name="Comma 69" xfId="118" xr:uid="{00000000-0005-0000-0000-00006B000000}"/>
    <cellStyle name="Comma 7" xfId="33" xr:uid="{00000000-0005-0000-0000-00006C000000}"/>
    <cellStyle name="Comma 7 2" xfId="121" xr:uid="{00000000-0005-0000-0000-00006D000000}"/>
    <cellStyle name="Comma 70" xfId="119" xr:uid="{00000000-0005-0000-0000-00006E000000}"/>
    <cellStyle name="Comma 71" xfId="123" xr:uid="{00000000-0005-0000-0000-00006F000000}"/>
    <cellStyle name="Comma 72" xfId="120" xr:uid="{00000000-0005-0000-0000-000070000000}"/>
    <cellStyle name="Comma 73" xfId="124" xr:uid="{00000000-0005-0000-0000-000071000000}"/>
    <cellStyle name="Comma 74" xfId="125" xr:uid="{00000000-0005-0000-0000-000072000000}"/>
    <cellStyle name="Comma 75" xfId="126" xr:uid="{00000000-0005-0000-0000-000073000000}"/>
    <cellStyle name="Comma 76" xfId="130" xr:uid="{00000000-0005-0000-0000-000074000000}"/>
    <cellStyle name="Comma 77" xfId="131" xr:uid="{00000000-0005-0000-0000-000075000000}"/>
    <cellStyle name="Comma 78" xfId="133" xr:uid="{E76963ED-4719-45F3-B85B-EA6D27B7C1B2}"/>
    <cellStyle name="Comma 79" xfId="134" xr:uid="{F5FF978E-714E-4CAD-9952-16BCE8BAEF61}"/>
    <cellStyle name="Comma 8" xfId="34" xr:uid="{00000000-0005-0000-0000-000076000000}"/>
    <cellStyle name="Comma 80" xfId="136" xr:uid="{A525B279-564B-40CE-B892-CDD9E946F3D5}"/>
    <cellStyle name="Comma 81" xfId="137" xr:uid="{78EC3F62-DA76-427F-A0CA-B1EDE249C422}"/>
    <cellStyle name="Comma 82" xfId="138" xr:uid="{E02039AF-61AA-48A8-B7EE-01103642500A}"/>
    <cellStyle name="Comma 9" xfId="35" xr:uid="{00000000-0005-0000-0000-000077000000}"/>
    <cellStyle name="Currency" xfId="24" builtinId="4"/>
    <cellStyle name="Normal" xfId="0" builtinId="0"/>
    <cellStyle name="Normal 2" xfId="1" xr:uid="{00000000-0005-0000-0000-00007A000000}"/>
    <cellStyle name="Normal 2 2" xfId="28" xr:uid="{00000000-0005-0000-0000-00007B000000}"/>
    <cellStyle name="Normal 2 3" xfId="99" xr:uid="{00000000-0005-0000-0000-00007C000000}"/>
    <cellStyle name="Normal 2 4" xfId="109" xr:uid="{00000000-0005-0000-0000-00007D000000}"/>
    <cellStyle name="Normal 3" xfId="80" xr:uid="{00000000-0005-0000-0000-00007E000000}"/>
    <cellStyle name="Normal 6 9" xfId="29" xr:uid="{00000000-0005-0000-0000-00007F000000}"/>
    <cellStyle name="Normal 9" xfId="25" xr:uid="{00000000-0005-0000-0000-000080000000}"/>
    <cellStyle name="Percent" xfId="79" builtinId="5"/>
    <cellStyle name="Short Date" xfId="20" xr:uid="{00000000-0005-0000-0000-000082000000}"/>
    <cellStyle name="Short Time" xfId="21" xr:uid="{00000000-0005-0000-0000-000083000000}"/>
    <cellStyle name="Text" xfId="22" xr:uid="{00000000-0005-0000-0000-000084000000}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FFCF37"/>
      <color rgb="FFFFD961"/>
      <color rgb="FFFFFFCC"/>
      <color rgb="FF2D7F66"/>
      <color rgb="FF1C5E3A"/>
      <color rgb="FF1D5D32"/>
      <color rgb="FF2A8649"/>
      <color rgb="FF1D593C"/>
      <color rgb="FF007E00"/>
      <color rgb="FF005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rp\canpotex\Finance\_Forecasting\Forecasting\2021\2021.07\Distributed%20Reports\Volumes%20&amp;%20Netback\2021.07%20Volumes%20&amp;%20Netback%20Foreca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Table of Contents (Shareholders"/>
      <sheetName val="Table of Contents (Internal)"/>
      <sheetName val="Interim Price"/>
      <sheetName val="Volume and Ranges"/>
      <sheetName val="Key Assumptions"/>
      <sheetName val="Var Summary (Q1)"/>
      <sheetName val="Var Summary (Q2)"/>
      <sheetName val="Var Summary (Q3)"/>
      <sheetName val="Var Summary (Q4)"/>
      <sheetName val="Var Summary (FY)"/>
      <sheetName val="Var Summary (Q1 2021)"/>
      <sheetName val="Var Summary (full year by qtr)"/>
      <sheetName val="Var Rpt (Q1)"/>
      <sheetName val="Var Rpt (Q2)"/>
      <sheetName val="Var Rpt (Q3)"/>
      <sheetName val="Var Rpt (Q4)"/>
      <sheetName val="Var Rpt (FY)"/>
      <sheetName val="Var Rpt (Q1)-CHIN"/>
      <sheetName val="Var Rpt (Q1 2021)"/>
      <sheetName val="Roller Var Rpt STD KCL"/>
      <sheetName val="Roller Var Rpt STD K2O"/>
      <sheetName val="Roller Var Rpt PRM KCL"/>
      <sheetName val="Roller Var Rpt PRM K2O"/>
      <sheetName val="Roller Var Rpt ALL KCL"/>
      <sheetName val="Roller Var Rpt ALL K2O"/>
      <sheetName val="Var, by Country (Q1)"/>
      <sheetName val="Var, by Country (Q2)"/>
      <sheetName val="Var, by Country June vs Jul(Q3)"/>
      <sheetName val="Var, by Country (Q3)"/>
      <sheetName val="Var, by Country (Q4)"/>
      <sheetName val="Var, by Country (full year)"/>
      <sheetName val="Var, by Country (Q1 2022)"/>
      <sheetName val="Shipment MT by Country (FY)"/>
      <sheetName val="Net Sale $ Roller Var"/>
      <sheetName val="Net Sale $ Roller Var (Mar-21)"/>
      <sheetName val="Netback Roller Var (Mar-21)"/>
      <sheetName val="Netback Roller Var"/>
      <sheetName val="Interim $ Roller Var"/>
      <sheetName val="Country (Qtrly - Special Req)"/>
      <sheetName val="Netback by Ctry &amp; Cust"/>
      <sheetName val="Netback by Ctry &amp; Cust (Values)"/>
      <sheetName val="Region"/>
      <sheetName val="Country"/>
      <sheetName val="Grade"/>
      <sheetName val="Region (2 yr)"/>
      <sheetName val="Country (2 yr)"/>
      <sheetName val="Grade (2 yr)"/>
      <sheetName val="Shipments to Cust by Cntry"/>
      <sheetName val="Shipments (Qtr Shareholder Rpt)"/>
      <sheetName val="Rail Billings - Mosaic"/>
      <sheetName val="Rail Billings - Nutrien"/>
    </sheetNames>
    <sheetDataSet>
      <sheetData sheetId="0">
        <row r="48">
          <cell r="B48" t="str">
            <v xml:space="preserve">Actuals </v>
          </cell>
          <cell r="C48" t="str">
            <v>Actuals</v>
          </cell>
          <cell r="D48" t="str">
            <v>Actuals</v>
          </cell>
          <cell r="E48" t="str">
            <v>Actuals</v>
          </cell>
          <cell r="F48" t="str">
            <v>Actuals</v>
          </cell>
          <cell r="G48" t="str">
            <v>Forecast</v>
          </cell>
          <cell r="H48" t="str">
            <v>Forecast</v>
          </cell>
          <cell r="I48" t="str">
            <v>Forecast</v>
          </cell>
          <cell r="J48" t="str">
            <v>Forecast</v>
          </cell>
          <cell r="K48" t="str">
            <v>Forecast</v>
          </cell>
          <cell r="L48" t="str">
            <v>Forecast</v>
          </cell>
          <cell r="M48" t="str">
            <v>Forecast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Canpotex Colour Scheme 2016">
      <a:dk1>
        <a:sysClr val="windowText" lastClr="000000"/>
      </a:dk1>
      <a:lt1>
        <a:srgbClr val="FFFFFF"/>
      </a:lt1>
      <a:dk2>
        <a:srgbClr val="FFFFFF"/>
      </a:dk2>
      <a:lt2>
        <a:srgbClr val="000000"/>
      </a:lt2>
      <a:accent1>
        <a:srgbClr val="2D7F66"/>
      </a:accent1>
      <a:accent2>
        <a:srgbClr val="FF5200"/>
      </a:accent2>
      <a:accent3>
        <a:srgbClr val="5B6770"/>
      </a:accent3>
      <a:accent4>
        <a:srgbClr val="71CDB1"/>
      </a:accent4>
      <a:accent5>
        <a:srgbClr val="FF8C53"/>
      </a:accent5>
      <a:accent6>
        <a:srgbClr val="A5AEB5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CB6D-A4D6-467B-BB03-FC3E2E14915D}">
  <sheetPr>
    <tabColor rgb="FF005C00"/>
    <pageSetUpPr fitToPage="1"/>
  </sheetPr>
  <dimension ref="A1:Q50"/>
  <sheetViews>
    <sheetView zoomScaleNormal="100" workbookViewId="0">
      <selection activeCell="G20" sqref="G20:I20"/>
    </sheetView>
  </sheetViews>
  <sheetFormatPr defaultColWidth="9.109375" defaultRowHeight="14.4" outlineLevelRow="1" outlineLevelCol="1" x14ac:dyDescent="0.3"/>
  <cols>
    <col min="1" max="1" width="34.88671875" style="152" customWidth="1"/>
    <col min="2" max="3" width="17.6640625" style="152" hidden="1" customWidth="1" outlineLevel="1"/>
    <col min="4" max="4" width="18.109375" style="152" customWidth="1" collapsed="1"/>
    <col min="5" max="9" width="18.109375" style="152" customWidth="1"/>
    <col min="10" max="10" width="63" style="152" hidden="1" customWidth="1"/>
    <col min="11" max="11" width="9.109375" style="152"/>
    <col min="12" max="12" width="8.6640625" style="152" customWidth="1"/>
    <col min="13" max="13" width="11.33203125" style="152" bestFit="1" customWidth="1"/>
    <col min="14" max="14" width="10.5546875" style="152" bestFit="1" customWidth="1"/>
    <col min="15" max="17" width="8.6640625" style="152" customWidth="1"/>
    <col min="18" max="16384" width="9.109375" style="152"/>
  </cols>
  <sheetData>
    <row r="1" spans="1:17" ht="27" x14ac:dyDescent="0.75">
      <c r="A1" s="175" t="s">
        <v>130</v>
      </c>
      <c r="B1" s="175"/>
      <c r="C1" s="175"/>
      <c r="D1" s="175"/>
      <c r="E1" s="175"/>
      <c r="F1" s="175"/>
      <c r="G1" s="175"/>
      <c r="H1" s="175"/>
      <c r="I1" s="175"/>
      <c r="J1" s="175"/>
      <c r="M1" s="152" t="s">
        <v>129</v>
      </c>
    </row>
    <row r="2" spans="1:17" s="6" customFormat="1" ht="37.5" customHeight="1" x14ac:dyDescent="0.45">
      <c r="A2" s="96"/>
      <c r="B2" s="96"/>
      <c r="C2" s="96"/>
      <c r="D2" s="154" t="s">
        <v>118</v>
      </c>
      <c r="E2" s="154" t="s">
        <v>119</v>
      </c>
      <c r="F2" s="154" t="s">
        <v>68</v>
      </c>
      <c r="G2" s="154" t="s">
        <v>118</v>
      </c>
      <c r="H2" s="154" t="s">
        <v>119</v>
      </c>
      <c r="I2" s="154" t="s">
        <v>68</v>
      </c>
      <c r="J2" s="23" t="s">
        <v>69</v>
      </c>
    </row>
    <row r="3" spans="1:17" s="156" customFormat="1" ht="22.5" hidden="1" customHeight="1" x14ac:dyDescent="0.3">
      <c r="A3" s="27" t="s">
        <v>102</v>
      </c>
      <c r="B3" s="27"/>
      <c r="C3" s="27"/>
      <c r="D3" s="94" t="e">
        <f>SUM(#REF!,#REF!,#REF!,#REF!,#REF!,#REF!)/1000</f>
        <v>#REF!</v>
      </c>
      <c r="E3" s="87" t="e">
        <f>(_xll.DBGET(#REF!,#REF!,#REF!,#REF!,#REF!,#REF!,#REF!,$M$1,#REF!,#REF!,#REF!))/1000</f>
        <v>#VALUE!</v>
      </c>
      <c r="F3" s="87" t="e">
        <f>D3-E3</f>
        <v>#REF!</v>
      </c>
      <c r="G3" s="95" t="e">
        <f>D3</f>
        <v>#REF!</v>
      </c>
      <c r="H3" s="87" t="e">
        <f>E3</f>
        <v>#VALUE!</v>
      </c>
      <c r="I3" s="87" t="e">
        <f>G3-H3</f>
        <v>#REF!</v>
      </c>
      <c r="J3" s="26"/>
    </row>
    <row r="4" spans="1:17" s="156" customFormat="1" ht="22.5" customHeight="1" x14ac:dyDescent="0.3">
      <c r="A4" s="27" t="s">
        <v>103</v>
      </c>
      <c r="B4" s="27"/>
      <c r="C4" s="27"/>
      <c r="D4" s="94" t="e">
        <f>IF(#REF!="Yes",#REF!,(_xll.DBGET(#REF!,#REF!,#REF!,#REF!,#REF!,#REF!,#REF!,$M$1,#REF!,#REF!,#REF!)-_xll.DBGET(#REF!,#REF!,#REF!,#REF!,#REF!,#REF!,#REF!,$M$1,#REF!,#REF!,#REF!))/1000)</f>
        <v>#REF!</v>
      </c>
      <c r="E4" s="87" t="e">
        <f>(_xll.DBGET(#REF!,#REF!,#REF!,#REF!,#REF!,#REF!,#REF!,$M$1,#REF!,#REF!,#REF!))/1000</f>
        <v>#VALUE!</v>
      </c>
      <c r="F4" s="87" t="e">
        <f>D4-E4</f>
        <v>#REF!</v>
      </c>
      <c r="G4" s="95" t="e">
        <f>D4</f>
        <v>#REF!</v>
      </c>
      <c r="H4" s="87" t="e">
        <f>E4</f>
        <v>#VALUE!</v>
      </c>
      <c r="I4" s="87" t="e">
        <f>G4-H4</f>
        <v>#REF!</v>
      </c>
      <c r="J4" s="26"/>
    </row>
    <row r="5" spans="1:17" s="156" customFormat="1" ht="22.5" customHeight="1" x14ac:dyDescent="0.3">
      <c r="A5" s="27" t="s">
        <v>105</v>
      </c>
      <c r="B5" s="27"/>
      <c r="C5" s="27"/>
      <c r="D5" s="83"/>
      <c r="E5" s="84"/>
      <c r="F5" s="89"/>
      <c r="G5" s="88"/>
      <c r="H5" s="84"/>
      <c r="I5" s="89"/>
      <c r="J5" s="26"/>
      <c r="L5" s="132"/>
      <c r="M5" s="132"/>
      <c r="N5" s="132"/>
      <c r="O5" s="132"/>
      <c r="P5" s="132"/>
      <c r="Q5" s="132"/>
    </row>
    <row r="6" spans="1:17" s="156" customFormat="1" x14ac:dyDescent="0.3">
      <c r="A6" s="28" t="s">
        <v>124</v>
      </c>
      <c r="B6" s="28"/>
      <c r="C6" s="28"/>
      <c r="D6" s="90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E6" s="91" t="e">
        <f>(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+_xll.DBGET(#REF!,#REF!,#REF!,#REF!,#REF!,#REF!,#REF!,$M$1,#REF!,#REF!,#REF!))/1000</f>
        <v>#VALUE!</v>
      </c>
      <c r="F6" s="91" t="e">
        <f t="shared" ref="F6:F14" si="0">D6-E6</f>
        <v>#VALUE!</v>
      </c>
      <c r="G6" s="90" t="e">
        <f>D6</f>
        <v>#VALUE!</v>
      </c>
      <c r="H6" s="91" t="e">
        <f>E6</f>
        <v>#VALUE!</v>
      </c>
      <c r="I6" s="91" t="e">
        <f t="shared" ref="I6:I14" si="1">G6-H6</f>
        <v>#VALUE!</v>
      </c>
      <c r="J6" s="26"/>
      <c r="L6" s="132"/>
      <c r="M6" s="132"/>
      <c r="N6" s="132"/>
      <c r="O6" s="132"/>
      <c r="P6" s="132"/>
      <c r="Q6" s="132"/>
    </row>
    <row r="7" spans="1:17" s="156" customFormat="1" x14ac:dyDescent="0.3">
      <c r="A7" s="28" t="s">
        <v>73</v>
      </c>
      <c r="B7" s="28"/>
      <c r="C7" s="28"/>
      <c r="D7" s="90" t="e">
        <f>(_xll.DBGET(#REF!,#REF!,#REF!,#REF!,#REF!,#REF!,#REF!,$M$1,$A7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E7" s="157" t="e">
        <f>(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-_xll.DBGET(#REF!,#REF!,#REF!,#REF!,#REF!,#REF!,#REF!,$M$1,#REF!,#REF!,#REF!))/1000</f>
        <v>#VALUE!</v>
      </c>
      <c r="F7" s="91" t="e">
        <f t="shared" si="0"/>
        <v>#VALUE!</v>
      </c>
      <c r="G7" s="90" t="e">
        <f>D7</f>
        <v>#VALUE!</v>
      </c>
      <c r="H7" s="157" t="e">
        <f>E7</f>
        <v>#VALUE!</v>
      </c>
      <c r="I7" s="91" t="e">
        <f t="shared" si="1"/>
        <v>#VALUE!</v>
      </c>
      <c r="J7" s="26"/>
      <c r="L7" s="132"/>
      <c r="M7" s="132"/>
      <c r="N7" s="132"/>
      <c r="O7" s="132"/>
      <c r="P7" s="132"/>
      <c r="Q7" s="132"/>
    </row>
    <row r="8" spans="1:17" s="156" customFormat="1" ht="15" thickBot="1" x14ac:dyDescent="0.35">
      <c r="A8" s="29" t="s">
        <v>104</v>
      </c>
      <c r="B8" s="29"/>
      <c r="C8" s="29"/>
      <c r="D8" s="92" t="e">
        <f>SUM(D6:D7)</f>
        <v>#VALUE!</v>
      </c>
      <c r="E8" s="93" t="e">
        <f>SUM(E6:E7)</f>
        <v>#VALUE!</v>
      </c>
      <c r="F8" s="93" t="e">
        <f t="shared" si="0"/>
        <v>#VALUE!</v>
      </c>
      <c r="G8" s="92" t="e">
        <f>SUM(G6:G7)</f>
        <v>#VALUE!</v>
      </c>
      <c r="H8" s="93" t="e">
        <f>SUM(H6:H7)</f>
        <v>#VALUE!</v>
      </c>
      <c r="I8" s="93" t="e">
        <f t="shared" si="1"/>
        <v>#VALUE!</v>
      </c>
      <c r="J8" s="26"/>
      <c r="L8" s="149"/>
      <c r="M8" s="149"/>
      <c r="N8" s="149"/>
      <c r="O8" s="149"/>
      <c r="P8" s="149"/>
      <c r="Q8" s="149"/>
    </row>
    <row r="9" spans="1:17" s="156" customFormat="1" ht="30" customHeight="1" x14ac:dyDescent="0.3">
      <c r="A9" s="30" t="s">
        <v>74</v>
      </c>
      <c r="B9" s="31" t="e">
        <f>_xll.DE.NAME(#REF!,"DXMEAS_S","CONTRACT")</f>
        <v>#VALUE!</v>
      </c>
      <c r="C9" s="31"/>
      <c r="D9" s="81" t="e">
        <f>_xll.DBGET(#REF!,#REF!,#REF!,#REF!,#REF!,#REF!,#REF!,$M$1,#REF!,#REF!,$B9)</f>
        <v>#VALUE!</v>
      </c>
      <c r="E9" s="82" t="e">
        <f>_xll.DBGET(#REF!,#REF!,#REF!,#REF!,#REF!,#REF!,#REF!,$M$1,#REF!,#REF!,$B9)</f>
        <v>#VALUE!</v>
      </c>
      <c r="F9" s="82" t="e">
        <f t="shared" si="0"/>
        <v>#VALUE!</v>
      </c>
      <c r="G9" s="79" t="e">
        <f>(_xll.DBGET(#REF!,#REF!,#REF!,#REF!,#REF!,#REF!,#REF!,$M$1,#REF!,#REF!,$B9))/(G$8*1000)</f>
        <v>#VALUE!</v>
      </c>
      <c r="H9" s="80" t="e">
        <f>(_xll.DBGET(#REF!,#REF!,#REF!,#REF!,#REF!,#REF!,#REF!,$M$1,#REF!,#REF!,$B9))/(H$8*1000)</f>
        <v>#VALUE!</v>
      </c>
      <c r="I9" s="80" t="e">
        <f t="shared" si="1"/>
        <v>#VALUE!</v>
      </c>
      <c r="J9" s="26"/>
      <c r="L9" s="176" t="s">
        <v>111</v>
      </c>
      <c r="M9" s="177"/>
      <c r="N9" s="177"/>
      <c r="O9" s="177"/>
      <c r="P9" s="177"/>
      <c r="Q9" s="178"/>
    </row>
    <row r="10" spans="1:17" s="156" customFormat="1" hidden="1" outlineLevel="1" x14ac:dyDescent="0.3">
      <c r="A10" s="30" t="s">
        <v>75</v>
      </c>
      <c r="B10" s="31" t="e">
        <f>_xll.DE.NAME(#REF!,"DXMEAS_S","INTEREST")</f>
        <v>#VALUE!</v>
      </c>
      <c r="C10" s="31"/>
      <c r="D10" s="116" t="e">
        <f>_xll.DBGET(#REF!,#REF!,#REF!,#REF!,#REF!,#REF!,#REF!,$M$1,#REF!,#REF!,$B10)</f>
        <v>#VALUE!</v>
      </c>
      <c r="E10" s="117" t="e">
        <f>_xll.DBGET(#REF!,#REF!,#REF!,#REF!,#REF!,#REF!,#REF!,$M$1,#REF!,#REF!,$B10)</f>
        <v>#VALUE!</v>
      </c>
      <c r="F10" s="32" t="e">
        <f t="shared" si="0"/>
        <v>#VALUE!</v>
      </c>
      <c r="G10" s="48" t="e">
        <f>(_xll.DBGET(#REF!,#REF!,#REF!,#REF!,#REF!,#REF!,#REF!,$M$1,#REF!,#REF!,$B10))/(G$8*1000)</f>
        <v>#VALUE!</v>
      </c>
      <c r="H10" s="33" t="e">
        <f>(_xll.DBGET(#REF!,#REF!,#REF!,#REF!,#REF!,#REF!,#REF!,$M$1,#REF!,#REF!,$B10))/(H$8*1000)</f>
        <v>#VALUE!</v>
      </c>
      <c r="I10" s="33" t="e">
        <f t="shared" si="1"/>
        <v>#VALUE!</v>
      </c>
      <c r="J10" s="26"/>
      <c r="L10" s="131"/>
      <c r="M10" s="132"/>
      <c r="N10" s="132"/>
      <c r="O10" s="132"/>
      <c r="P10" s="132"/>
      <c r="Q10" s="133"/>
    </row>
    <row r="11" spans="1:17" s="156" customFormat="1" hidden="1" outlineLevel="1" x14ac:dyDescent="0.3">
      <c r="A11" s="30" t="s">
        <v>109</v>
      </c>
      <c r="B11" s="31" t="s">
        <v>110</v>
      </c>
      <c r="C11" s="31"/>
      <c r="D11" s="116" t="e">
        <f>_xll.DBGET(#REF!,#REF!,#REF!,#REF!,#REF!,#REF!,#REF!,$M$1,#REF!,#REF!,$B11)</f>
        <v>#VALUE!</v>
      </c>
      <c r="E11" s="117" t="e">
        <f>_xll.DBGET(#REF!,#REF!,#REF!,#REF!,#REF!,#REF!,#REF!,$M$1,#REF!,#REF!,$B11)</f>
        <v>#VALUE!</v>
      </c>
      <c r="F11" s="32" t="e">
        <f t="shared" si="0"/>
        <v>#VALUE!</v>
      </c>
      <c r="G11" s="48" t="e">
        <f>(_xll.DBGET(#REF!,#REF!,#REF!,#REF!,#REF!,#REF!,#REF!,$M$1,#REF!,#REF!,$B11))/(G$8*1000)</f>
        <v>#VALUE!</v>
      </c>
      <c r="H11" s="33" t="e">
        <f>(_xll.DBGET(#REF!,#REF!,#REF!,#REF!,#REF!,#REF!,#REF!,$M$1,#REF!,#REF!,$B11))/(H$8*1000)</f>
        <v>#VALUE!</v>
      </c>
      <c r="I11" s="33" t="e">
        <f t="shared" si="1"/>
        <v>#VALUE!</v>
      </c>
      <c r="J11" s="26"/>
      <c r="L11" s="131"/>
      <c r="M11" s="132"/>
      <c r="N11" s="132"/>
      <c r="O11" s="132"/>
      <c r="P11" s="132"/>
      <c r="Q11" s="133"/>
    </row>
    <row r="12" spans="1:17" s="156" customFormat="1" collapsed="1" x14ac:dyDescent="0.3">
      <c r="A12" s="30" t="s">
        <v>76</v>
      </c>
      <c r="B12" s="31" t="e">
        <f>_xll.DE.NAME(#REF!,"DXMEAS_S","SHRINKAGE")</f>
        <v>#VALUE!</v>
      </c>
      <c r="C12" s="31"/>
      <c r="D12" s="151" t="e">
        <f>_xll.DBGET(#REF!,#REF!,#REF!,#REF!,#REF!,#REF!,#REF!,$M$1,#REF!,#REF!,$B12)</f>
        <v>#VALUE!</v>
      </c>
      <c r="E12" s="32" t="e">
        <f>_xll.DBGET(#REF!,#REF!,#REF!,#REF!,#REF!,#REF!,#REF!,$M$1,#REF!,#REF!,$B12)</f>
        <v>#VALUE!</v>
      </c>
      <c r="F12" s="32" t="e">
        <f t="shared" si="0"/>
        <v>#VALUE!</v>
      </c>
      <c r="G12" s="48" t="e">
        <f>(_xll.DBGET(#REF!,#REF!,#REF!,#REF!,#REF!,#REF!,#REF!,$M$1,#REF!,#REF!,$B12))/(G$8*1000)</f>
        <v>#VALUE!</v>
      </c>
      <c r="H12" s="33" t="e">
        <f>(_xll.DBGET(#REF!,#REF!,#REF!,#REF!,#REF!,#REF!,#REF!,$M$1,#REF!,#REF!,$B12))/(H$8*1000)</f>
        <v>#VALUE!</v>
      </c>
      <c r="I12" s="33" t="e">
        <f t="shared" si="1"/>
        <v>#VALUE!</v>
      </c>
      <c r="J12" s="26"/>
      <c r="L12" s="131"/>
      <c r="M12" s="132"/>
      <c r="N12" s="132"/>
      <c r="O12" s="132"/>
      <c r="P12" s="132"/>
      <c r="Q12" s="133"/>
    </row>
    <row r="13" spans="1:17" s="156" customFormat="1" x14ac:dyDescent="0.3">
      <c r="A13" s="30" t="s">
        <v>77</v>
      </c>
      <c r="B13" s="31" t="e">
        <f>_xll.DE.NAME(#REF!,"DXMEAS_S","CREDITNOTE")</f>
        <v>#VALUE!</v>
      </c>
      <c r="C13" s="31"/>
      <c r="D13" s="45" t="e">
        <f>_xll.DBGET(#REF!,#REF!,#REF!,#REF!,#REF!,#REF!,#REF!,$M$1,#REF!,#REF!,$B13)</f>
        <v>#VALUE!</v>
      </c>
      <c r="E13" s="34" t="e">
        <f>_xll.DBGET(#REF!,#REF!,#REF!,#REF!,#REF!,#REF!,#REF!,$M$1,#REF!,#REF!,$B13)</f>
        <v>#VALUE!</v>
      </c>
      <c r="F13" s="34" t="e">
        <f t="shared" si="0"/>
        <v>#VALUE!</v>
      </c>
      <c r="G13" s="49" t="e">
        <f>(_xll.DBGET(#REF!,#REF!,#REF!,#REF!,#REF!,#REF!,#REF!,$M$1,#REF!,#REF!,$B13))/(G$8*1000)</f>
        <v>#VALUE!</v>
      </c>
      <c r="H13" s="35" t="e">
        <f>(_xll.DBGET(#REF!,#REF!,#REF!,#REF!,#REF!,#REF!,#REF!,$M$1,#REF!,#REF!,$B13))/(H$8*1000)</f>
        <v>#VALUE!</v>
      </c>
      <c r="I13" s="35" t="e">
        <f t="shared" si="1"/>
        <v>#VALUE!</v>
      </c>
      <c r="J13" s="26"/>
      <c r="L13" s="131"/>
      <c r="M13" s="132"/>
      <c r="N13" s="132"/>
      <c r="O13" s="132"/>
      <c r="P13" s="132"/>
      <c r="Q13" s="133"/>
    </row>
    <row r="14" spans="1:17" s="156" customFormat="1" x14ac:dyDescent="0.3">
      <c r="A14" s="36" t="s">
        <v>78</v>
      </c>
      <c r="B14" s="31" t="e">
        <f>_xll.DE.NAME(#REF!,"DXMEAS_S","INVOICE")</f>
        <v>#VALUE!</v>
      </c>
      <c r="C14" s="31"/>
      <c r="D14" s="46" t="e">
        <f>_xll.DBGET(#REF!,#REF!,#REF!,#REF!,#REF!,#REF!,#REF!,$M$1,#REF!,#REF!,$B14)</f>
        <v>#VALUE!</v>
      </c>
      <c r="E14" s="37" t="e">
        <f>_xll.DBGET(#REF!,#REF!,#REF!,#REF!,#REF!,#REF!,#REF!,$M$1,#REF!,#REF!,$B14)</f>
        <v>#VALUE!</v>
      </c>
      <c r="F14" s="37" t="e">
        <f t="shared" si="0"/>
        <v>#VALUE!</v>
      </c>
      <c r="G14" s="50" t="e">
        <f>(_xll.DBGET(#REF!,#REF!,#REF!,#REF!,#REF!,#REF!,#REF!,$M$1,#REF!,#REF!,$B14))/(G$8*1000)</f>
        <v>#VALUE!</v>
      </c>
      <c r="H14" s="38" t="e">
        <f>(_xll.DBGET(#REF!,#REF!,#REF!,#REF!,#REF!,#REF!,#REF!,$M$1,#REF!,#REF!,$B14))/(H$8*1000)</f>
        <v>#VALUE!</v>
      </c>
      <c r="I14" s="38" t="e">
        <f t="shared" si="1"/>
        <v>#VALUE!</v>
      </c>
      <c r="J14" s="26"/>
      <c r="L14" s="134" t="e">
        <f t="shared" ref="L14:Q14" si="2">D14-D13-D12-D10-D9</f>
        <v>#VALUE!</v>
      </c>
      <c r="M14" s="135" t="e">
        <f t="shared" si="2"/>
        <v>#VALUE!</v>
      </c>
      <c r="N14" s="135" t="e">
        <f t="shared" si="2"/>
        <v>#VALUE!</v>
      </c>
      <c r="O14" s="135" t="e">
        <f t="shared" si="2"/>
        <v>#VALUE!</v>
      </c>
      <c r="P14" s="135" t="e">
        <f t="shared" si="2"/>
        <v>#VALUE!</v>
      </c>
      <c r="Q14" s="136" t="e">
        <f t="shared" si="2"/>
        <v>#VALUE!</v>
      </c>
    </row>
    <row r="15" spans="1:17" s="156" customFormat="1" ht="22.5" customHeight="1" x14ac:dyDescent="0.3">
      <c r="A15" s="30" t="s">
        <v>79</v>
      </c>
      <c r="B15" s="31" t="e">
        <f>_xll.DE.NAME(#REF!,"DXMEAS_S","REBATE 1")</f>
        <v>#VALUE!</v>
      </c>
      <c r="C15" s="31"/>
      <c r="D15" s="44" t="e">
        <f>_xll.DBGET(#REF!,#REF!,#REF!,#REF!,#REF!,#REF!,#REF!,$M$1,#REF!,#REF!,$B15)</f>
        <v>#VALUE!</v>
      </c>
      <c r="E15" s="129" t="e">
        <f>_xll.DBGET(#REF!,#REF!,#REF!,#REF!,#REF!,#REF!,#REF!,$M$1,#REF!,#REF!,$B15)</f>
        <v>#VALUE!</v>
      </c>
      <c r="F15" s="32" t="e">
        <f>E15-D15</f>
        <v>#VALUE!</v>
      </c>
      <c r="G15" s="48" t="e">
        <f>(_xll.DBGET(#REF!,#REF!,#REF!,#REF!,#REF!,#REF!,#REF!,$M$1,#REF!,#REF!,$B15))/(G$8*1000)</f>
        <v>#VALUE!</v>
      </c>
      <c r="H15" s="33" t="e">
        <f>(_xll.DBGET(#REF!,#REF!,#REF!,#REF!,#REF!,#REF!,#REF!,$M$1,#REF!,#REF!,$B15))/(H$8*1000)</f>
        <v>#VALUE!</v>
      </c>
      <c r="I15" s="33" t="e">
        <f>H15-G15</f>
        <v>#VALUE!</v>
      </c>
      <c r="J15" s="26"/>
      <c r="L15" s="131"/>
      <c r="M15" s="132"/>
      <c r="N15" s="132"/>
      <c r="O15" s="132"/>
      <c r="P15" s="132"/>
      <c r="Q15" s="133"/>
    </row>
    <row r="16" spans="1:17" s="156" customFormat="1" x14ac:dyDescent="0.3">
      <c r="A16" s="30" t="s">
        <v>80</v>
      </c>
      <c r="B16" s="31" t="e">
        <f>_xll.DE.NAME(#REF!,"DXMEAS_S","REBATE 2")</f>
        <v>#VALUE!</v>
      </c>
      <c r="C16" s="31"/>
      <c r="D16" s="44" t="e">
        <f>_xll.DBGET(#REF!,#REF!,#REF!,#REF!,#REF!,#REF!,#REF!,$M$1,#REF!,#REF!,$B16)</f>
        <v>#VALUE!</v>
      </c>
      <c r="E16" s="129" t="e">
        <f>_xll.DBGET(#REF!,#REF!,#REF!,#REF!,#REF!,#REF!,#REF!,$M$1,#REF!,#REF!,$B16)</f>
        <v>#VALUE!</v>
      </c>
      <c r="F16" s="32" t="e">
        <f>E16-D16</f>
        <v>#VALUE!</v>
      </c>
      <c r="G16" s="48" t="e">
        <f>(_xll.DBGET(#REF!,#REF!,#REF!,#REF!,#REF!,#REF!,#REF!,$M$1,#REF!,#REF!,$B16))/(G$8*1000)</f>
        <v>#VALUE!</v>
      </c>
      <c r="H16" s="33" t="e">
        <f>(_xll.DBGET(#REF!,#REF!,#REF!,#REF!,#REF!,#REF!,#REF!,$M$1,#REF!,#REF!,$B16))/(H$8*1000)</f>
        <v>#VALUE!</v>
      </c>
      <c r="I16" s="33" t="e">
        <f>H16-G16</f>
        <v>#VALUE!</v>
      </c>
      <c r="J16" s="26"/>
      <c r="L16" s="131"/>
      <c r="M16" s="132"/>
      <c r="N16" s="132"/>
      <c r="O16" s="132"/>
      <c r="P16" s="132"/>
      <c r="Q16" s="133"/>
    </row>
    <row r="17" spans="1:17" s="156" customFormat="1" x14ac:dyDescent="0.3">
      <c r="A17" s="30" t="s">
        <v>81</v>
      </c>
      <c r="B17" s="31" t="e">
        <f>_xll.DE.NAME(#REF!,"DXMEAS_S","VOL DISC")</f>
        <v>#VALUE!</v>
      </c>
      <c r="C17" s="31"/>
      <c r="D17" s="44" t="e">
        <f>_xll.DBGET(#REF!,#REF!,#REF!,#REF!,#REF!,#REF!,#REF!,$M$1,#REF!,#REF!,$B17)</f>
        <v>#VALUE!</v>
      </c>
      <c r="E17" s="129" t="e">
        <f>_xll.DBGET(#REF!,#REF!,#REF!,#REF!,#REF!,#REF!,#REF!,$M$1,#REF!,#REF!,$B17)</f>
        <v>#VALUE!</v>
      </c>
      <c r="F17" s="32" t="e">
        <f>E17-D17</f>
        <v>#VALUE!</v>
      </c>
      <c r="G17" s="48" t="e">
        <f>(_xll.DBGET(#REF!,#REF!,#REF!,#REF!,#REF!,#REF!,#REF!,$M$1,#REF!,#REF!,$B17))/(G$8*1000)</f>
        <v>#VALUE!</v>
      </c>
      <c r="H17" s="33" t="e">
        <f>(_xll.DBGET(#REF!,#REF!,#REF!,#REF!,#REF!,#REF!,#REF!,$M$1,#REF!,#REF!,$B17))/(H$8*1000)</f>
        <v>#VALUE!</v>
      </c>
      <c r="I17" s="33" t="e">
        <f>H17-G17</f>
        <v>#VALUE!</v>
      </c>
      <c r="J17" s="26"/>
      <c r="L17" s="131"/>
      <c r="M17" s="132"/>
      <c r="N17" s="132"/>
      <c r="O17" s="132"/>
      <c r="P17" s="132"/>
      <c r="Q17" s="133"/>
    </row>
    <row r="18" spans="1:17" s="156" customFormat="1" x14ac:dyDescent="0.3">
      <c r="A18" s="30" t="s">
        <v>82</v>
      </c>
      <c r="B18" s="31" t="e">
        <f>_xll.DE.NAME(#REF!,"DXMEAS_S","PR RES")</f>
        <v>#VALUE!</v>
      </c>
      <c r="C18" s="31"/>
      <c r="D18" s="151" t="e">
        <f>_xll.DBGET(#REF!,#REF!,#REF!,#REF!,#REF!,#REF!,#REF!,$M$1,#REF!,#REF!,$B18)</f>
        <v>#VALUE!</v>
      </c>
      <c r="E18" s="129" t="e">
        <f>_xll.DBGET(#REF!,#REF!,#REF!,#REF!,#REF!,#REF!,#REF!,$M$1,#REF!,#REF!,$B18)</f>
        <v>#VALUE!</v>
      </c>
      <c r="F18" s="32" t="e">
        <f>E18-D18</f>
        <v>#VALUE!</v>
      </c>
      <c r="G18" s="48" t="e">
        <f>(_xll.DBGET(#REF!,#REF!,#REF!,#REF!,#REF!,#REF!,#REF!,$M$1,#REF!,#REF!,$B18))/(G$8*1000)</f>
        <v>#VALUE!</v>
      </c>
      <c r="H18" s="33" t="e">
        <f>(_xll.DBGET(#REF!,#REF!,#REF!,#REF!,#REF!,#REF!,#REF!,$M$1,#REF!,#REF!,$B18))/(H$8*1000)</f>
        <v>#VALUE!</v>
      </c>
      <c r="I18" s="33" t="e">
        <f>H18-G18</f>
        <v>#VALUE!</v>
      </c>
      <c r="J18" s="26"/>
      <c r="L18" s="131"/>
      <c r="M18" s="132"/>
      <c r="N18" s="132"/>
      <c r="O18" s="132"/>
      <c r="P18" s="132"/>
      <c r="Q18" s="133"/>
    </row>
    <row r="19" spans="1:17" s="156" customFormat="1" x14ac:dyDescent="0.3">
      <c r="A19" s="30" t="s">
        <v>83</v>
      </c>
      <c r="B19" s="31" t="e">
        <f>_xll.DE.NAME(#REF!,"DXMEAS_S","FRT Savings Rebate")</f>
        <v>#VALUE!</v>
      </c>
      <c r="C19" s="31"/>
      <c r="D19" s="151" t="e">
        <f>_xll.DBGET(#REF!,#REF!,#REF!,#REF!,#REF!,#REF!,#REF!,$M$1,#REF!,#REF!,$B19)</f>
        <v>#VALUE!</v>
      </c>
      <c r="E19" s="129" t="e">
        <f>_xll.DBGET(#REF!,#REF!,#REF!,#REF!,#REF!,#REF!,#REF!,$M$1,#REF!,#REF!,$B19)</f>
        <v>#VALUE!</v>
      </c>
      <c r="F19" s="32" t="e">
        <f>E19-D19</f>
        <v>#VALUE!</v>
      </c>
      <c r="G19" s="48" t="e">
        <f>(_xll.DBGET(#REF!,#REF!,#REF!,#REF!,#REF!,#REF!,#REF!,$M$1,#REF!,#REF!,$B19))/(G$8*1000)</f>
        <v>#VALUE!</v>
      </c>
      <c r="H19" s="33" t="e">
        <f>(_xll.DBGET(#REF!,#REF!,#REF!,#REF!,#REF!,#REF!,#REF!,$M$1,#REF!,#REF!,$B19))/(H$8*1000)</f>
        <v>#VALUE!</v>
      </c>
      <c r="I19" s="33" t="e">
        <f>H19-G19</f>
        <v>#VALUE!</v>
      </c>
      <c r="J19" s="26"/>
      <c r="L19" s="131"/>
      <c r="M19" s="132"/>
      <c r="N19" s="132"/>
      <c r="O19" s="132"/>
      <c r="P19" s="132"/>
      <c r="Q19" s="133"/>
    </row>
    <row r="20" spans="1:17" s="156" customFormat="1" x14ac:dyDescent="0.3">
      <c r="A20" s="36" t="s">
        <v>84</v>
      </c>
      <c r="B20" s="31" t="e">
        <f>_xll.DE.NAME(#REF!,"DXMEAS_S","Net Sale Price")</f>
        <v>#VALUE!</v>
      </c>
      <c r="C20" s="31"/>
      <c r="D20" s="47" t="e">
        <f>_xll.DBGET(#REF!,#REF!,#REF!,#REF!,#REF!,#REF!,#REF!,$M$1,#REF!,#REF!,$B20)</f>
        <v>#VALUE!</v>
      </c>
      <c r="E20" s="39" t="e">
        <f>_xll.DBGET(#REF!,#REF!,#REF!,#REF!,#REF!,#REF!,#REF!,$M$1,#REF!,#REF!,$B20)</f>
        <v>#VALUE!</v>
      </c>
      <c r="F20" s="39" t="e">
        <f>D20-E20</f>
        <v>#VALUE!</v>
      </c>
      <c r="G20" s="51" t="e">
        <f>(_xll.DBGET(#REF!,#REF!,#REF!,#REF!,#REF!,#REF!,#REF!,$M$1,#REF!,#REF!,$B20))/(G$8*1000)</f>
        <v>#VALUE!</v>
      </c>
      <c r="H20" s="40" t="e">
        <f>(_xll.DBGET(#REF!,#REF!,#REF!,#REF!,#REF!,#REF!,#REF!,$M$1,#REF!,#REF!,$B20))/(H$8*1000)</f>
        <v>#VALUE!</v>
      </c>
      <c r="I20" s="40" t="e">
        <f>G20-H20</f>
        <v>#VALUE!</v>
      </c>
      <c r="J20" s="26"/>
      <c r="L20" s="137" t="e">
        <f>D20+D19+D18+D17+D16+D15-D14</f>
        <v>#VALUE!</v>
      </c>
      <c r="M20" s="138" t="e">
        <f>E20+E19+E18+E17+E16+E15-E14</f>
        <v>#VALUE!</v>
      </c>
      <c r="N20" s="138" t="e">
        <f>F20-F19-F18-F17-F16-F15-F14</f>
        <v>#VALUE!</v>
      </c>
      <c r="O20" s="138" t="e">
        <f>G20+G19+G18+G17+G16+G15-G14</f>
        <v>#VALUE!</v>
      </c>
      <c r="P20" s="138" t="e">
        <f>H20+H19+H18+H17+H16+H15-H14</f>
        <v>#VALUE!</v>
      </c>
      <c r="Q20" s="139" t="e">
        <f>I20-I19-I18-I17-I16-I15-I14</f>
        <v>#VALUE!</v>
      </c>
    </row>
    <row r="21" spans="1:17" s="156" customFormat="1" ht="22.5" customHeight="1" x14ac:dyDescent="0.3">
      <c r="A21" s="41" t="s">
        <v>99</v>
      </c>
      <c r="B21" s="41"/>
      <c r="C21" s="41"/>
      <c r="D21" s="44"/>
      <c r="E21" s="32"/>
      <c r="F21" s="32"/>
      <c r="G21" s="48"/>
      <c r="H21" s="33"/>
      <c r="I21" s="33"/>
      <c r="J21" s="26"/>
      <c r="L21" s="131"/>
      <c r="M21" s="132"/>
      <c r="N21" s="132"/>
      <c r="O21" s="132"/>
      <c r="P21" s="132"/>
      <c r="Q21" s="133"/>
    </row>
    <row r="22" spans="1:17" s="156" customFormat="1" x14ac:dyDescent="0.3">
      <c r="A22" s="30" t="s">
        <v>85</v>
      </c>
      <c r="B22" s="31" t="e">
        <f>_xll.DE.NAME(#REF!,"DXMEAS_S","Commissions")</f>
        <v>#VALUE!</v>
      </c>
      <c r="C22" s="31"/>
      <c r="D22" s="151" t="e">
        <f>_xll.DBGET(#REF!,#REF!,#REF!,#REF!,#REF!,#REF!,#REF!,$M$1,#REF!,#REF!,$B22)</f>
        <v>#VALUE!</v>
      </c>
      <c r="E22" s="129" t="e">
        <f>_xll.DBGET(#REF!,#REF!,#REF!,#REF!,#REF!,#REF!,#REF!,$M$1,#REF!,#REF!,$B22)</f>
        <v>#VALUE!</v>
      </c>
      <c r="F22" s="129" t="e">
        <f>E22-D22</f>
        <v>#VALUE!</v>
      </c>
      <c r="G22" s="48" t="e">
        <f>(_xll.DBGET(#REF!,#REF!,#REF!,#REF!,#REF!,#REF!,#REF!,$M$1,#REF!,#REF!,$B22))/(G$8*1000)</f>
        <v>#VALUE!</v>
      </c>
      <c r="H22" s="33" t="e">
        <f>(_xll.DBGET(#REF!,#REF!,#REF!,#REF!,#REF!,#REF!,#REF!,$M$1,#REF!,#REF!,$B22))/(H$8*1000)</f>
        <v>#VALUE!</v>
      </c>
      <c r="I22" s="33" t="e">
        <f>H22-G22</f>
        <v>#VALUE!</v>
      </c>
      <c r="J22" s="26"/>
      <c r="L22" s="131"/>
      <c r="M22" s="132"/>
      <c r="N22" s="132"/>
      <c r="O22" s="132"/>
      <c r="P22" s="132"/>
      <c r="Q22" s="133"/>
    </row>
    <row r="23" spans="1:17" s="156" customFormat="1" x14ac:dyDescent="0.3">
      <c r="A23" s="30" t="s">
        <v>70</v>
      </c>
      <c r="B23" s="31" t="e">
        <f>_xll.DE.NAME(#REF!,"DXMEAS_S","Ocean Freight")</f>
        <v>#VALUE!</v>
      </c>
      <c r="C23" s="31"/>
      <c r="D23" s="151" t="e">
        <f>_xll.DBGET(#REF!,#REF!,#REF!,#REF!,#REF!,#REF!,#REF!,$M$1,#REF!,#REF!,$B23)</f>
        <v>#VALUE!</v>
      </c>
      <c r="E23" s="129" t="e">
        <f>_xll.DBGET(#REF!,#REF!,#REF!,#REF!,#REF!,#REF!,#REF!,$M$1,#REF!,#REF!,$B23)</f>
        <v>#VALUE!</v>
      </c>
      <c r="F23" s="129" t="e">
        <f>E23-D23</f>
        <v>#VALUE!</v>
      </c>
      <c r="G23" s="48" t="e">
        <f>(_xll.DBGET(#REF!,#REF!,#REF!,#REF!,#REF!,#REF!,#REF!,$M$1,#REF!,#REF!,$B23))/(G$8*1000)</f>
        <v>#VALUE!</v>
      </c>
      <c r="H23" s="33" t="e">
        <f>(_xll.DBGET(#REF!,#REF!,#REF!,#REF!,#REF!,#REF!,#REF!,$M$1,#REF!,#REF!,$B23))/(H$8*1000)</f>
        <v>#VALUE!</v>
      </c>
      <c r="I23" s="33" t="e">
        <f>H23-G23</f>
        <v>#VALUE!</v>
      </c>
      <c r="J23" s="26"/>
      <c r="L23" s="131"/>
      <c r="M23" s="132"/>
      <c r="N23" s="132"/>
      <c r="O23" s="132"/>
      <c r="P23" s="132"/>
      <c r="Q23" s="133"/>
    </row>
    <row r="24" spans="1:17" s="156" customFormat="1" hidden="1" outlineLevel="1" x14ac:dyDescent="0.3">
      <c r="A24" s="30" t="s">
        <v>86</v>
      </c>
      <c r="B24" s="31" t="e">
        <f>_xll.DE.NAME(#REF!,"DXMEAS_S","BOF")</f>
        <v>#VALUE!</v>
      </c>
      <c r="C24" s="31" t="s">
        <v>108</v>
      </c>
      <c r="D24" s="151" t="e">
        <f>_xll.DBGET(#REF!,#REF!,#REF!,#REF!,#REF!,#REF!,#REF!,$M$1,#REF!,#REF!,$B24)+_xll.DBGET(#REF!,#REF!,#REF!,#REF!,#REF!,#REF!,#REF!,$M$1,#REF!,#REF!,$C24)</f>
        <v>#VALUE!</v>
      </c>
      <c r="E24" s="129" t="e">
        <f>_xll.DBGET(#REF!,#REF!,#REF!,#REF!,#REF!,#REF!,#REF!,$M$1,#REF!,#REF!,$B24)+_xll.DBGET(#REF!,#REF!,#REF!,#REF!,#REF!,#REF!,#REF!,$M$1,#REF!,#REF!,$C24)</f>
        <v>#VALUE!</v>
      </c>
      <c r="F24" s="129" t="e">
        <f t="shared" ref="F24:F35" si="3">E24-D24</f>
        <v>#VALUE!</v>
      </c>
      <c r="G24" s="48" t="e">
        <f>(_xll.DBGET(#REF!,#REF!,#REF!,#REF!,#REF!,#REF!,#REF!,$M$1,#REF!,#REF!,$B24)+_xll.DBGET(#REF!,#REF!,#REF!,#REF!,#REF!,#REF!,#REF!,$M$1,#REF!,#REF!,$C24))/(G$8*1000)</f>
        <v>#VALUE!</v>
      </c>
      <c r="H24" s="33" t="e">
        <f>(_xll.DBGET(#REF!,#REF!,#REF!,#REF!,#REF!,#REF!,#REF!,$M$1,#REF!,#REF!,$B24)+_xll.DBGET(#REF!,#REF!,#REF!,#REF!,#REF!,#REF!,#REF!,$M$1,#REF!,#REF!,$C24))/(H$8*1000)</f>
        <v>#VALUE!</v>
      </c>
      <c r="I24" s="33" t="e">
        <f>H24-G24</f>
        <v>#VALUE!</v>
      </c>
      <c r="J24" s="26"/>
      <c r="L24" s="137"/>
      <c r="M24" s="132"/>
      <c r="N24" s="132"/>
      <c r="O24" s="132"/>
      <c r="P24" s="132"/>
      <c r="Q24" s="133"/>
    </row>
    <row r="25" spans="1:17" s="156" customFormat="1" hidden="1" outlineLevel="1" x14ac:dyDescent="0.3">
      <c r="A25" s="30" t="s">
        <v>87</v>
      </c>
      <c r="B25" s="31" t="e">
        <f>_xll.DE.NAME(#REF!,"DXMEAS_S","LOSS_GAIN O_S")</f>
        <v>#VALUE!</v>
      </c>
      <c r="C25" s="31"/>
      <c r="D25" s="151" t="e">
        <f>_xll.DBGET(#REF!,#REF!,#REF!,#REF!,#REF!,#REF!,#REF!,$M$1,#REF!,#REF!,$B25)</f>
        <v>#VALUE!</v>
      </c>
      <c r="E25" s="129" t="e">
        <f>_xll.DBGET(#REF!,#REF!,#REF!,#REF!,#REF!,#REF!,#REF!,$M$1,#REF!,#REF!,$B25)</f>
        <v>#VALUE!</v>
      </c>
      <c r="F25" s="129" t="e">
        <f t="shared" si="3"/>
        <v>#VALUE!</v>
      </c>
      <c r="G25" s="48" t="e">
        <f>(_xll.DBGET(#REF!,#REF!,#REF!,#REF!,#REF!,#REF!,#REF!,$M$1,#REF!,#REF!,$B25))/(G$8*1000)</f>
        <v>#VALUE!</v>
      </c>
      <c r="H25" s="33" t="e">
        <f>(_xll.DBGET(#REF!,#REF!,#REF!,#REF!,#REF!,#REF!,#REF!,$M$1,#REF!,#REF!,$B25))/(H$8*1000)</f>
        <v>#VALUE!</v>
      </c>
      <c r="I25" s="33" t="e">
        <f t="shared" ref="I25:I35" si="4">H25-G25</f>
        <v>#VALUE!</v>
      </c>
      <c r="J25" s="26"/>
      <c r="L25" s="137"/>
      <c r="M25" s="132"/>
      <c r="N25" s="132"/>
      <c r="O25" s="132"/>
      <c r="P25" s="132"/>
      <c r="Q25" s="133"/>
    </row>
    <row r="26" spans="1:17" s="156" customFormat="1" hidden="1" outlineLevel="1" x14ac:dyDescent="0.3">
      <c r="A26" s="30" t="s">
        <v>120</v>
      </c>
      <c r="B26" s="31" t="s">
        <v>121</v>
      </c>
      <c r="C26" s="31"/>
      <c r="D26" s="116" t="e">
        <f>_xll.DBGET(#REF!,#REF!,#REF!,#REF!,#REF!,#REF!,#REF!,$M$1,#REF!,#REF!,$B26)</f>
        <v>#VALUE!</v>
      </c>
      <c r="E26" s="117" t="e">
        <f>_xll.DBGET(#REF!,#REF!,#REF!,#REF!,#REF!,#REF!,#REF!,$M$1,#REF!,#REF!,$B26)</f>
        <v>#VALUE!</v>
      </c>
      <c r="F26" s="129" t="e">
        <f t="shared" si="3"/>
        <v>#VALUE!</v>
      </c>
      <c r="G26" s="48" t="e">
        <f>(_xll.DBGET(#REF!,#REF!,#REF!,#REF!,#REF!,#REF!,#REF!,$M$1,#REF!,#REF!,$B26))/(G$8*1000)</f>
        <v>#VALUE!</v>
      </c>
      <c r="H26" s="33" t="e">
        <f>(_xll.DBGET(#REF!,#REF!,#REF!,#REF!,#REF!,#REF!,#REF!,$M$1,#REF!,#REF!,$B26))/(H$8*1000)</f>
        <v>#VALUE!</v>
      </c>
      <c r="I26" s="33" t="e">
        <f t="shared" si="4"/>
        <v>#VALUE!</v>
      </c>
      <c r="J26" s="26"/>
      <c r="L26" s="137"/>
      <c r="M26" s="132"/>
      <c r="N26" s="132"/>
      <c r="O26" s="132"/>
      <c r="P26" s="132"/>
      <c r="Q26" s="133"/>
    </row>
    <row r="27" spans="1:17" s="156" customFormat="1" hidden="1" outlineLevel="1" x14ac:dyDescent="0.3">
      <c r="A27" s="30" t="s">
        <v>122</v>
      </c>
      <c r="B27" s="31" t="s">
        <v>123</v>
      </c>
      <c r="C27" s="31"/>
      <c r="D27" s="116" t="e">
        <f>_xll.DBGET(#REF!,#REF!,#REF!,#REF!,#REF!,#REF!,#REF!,$M$1,#REF!,#REF!,$B27)</f>
        <v>#VALUE!</v>
      </c>
      <c r="E27" s="117" t="e">
        <f>_xll.DBGET(#REF!,#REF!,#REF!,#REF!,#REF!,#REF!,#REF!,$M$1,#REF!,#REF!,$B27)</f>
        <v>#VALUE!</v>
      </c>
      <c r="F27" s="129" t="e">
        <f t="shared" si="3"/>
        <v>#VALUE!</v>
      </c>
      <c r="G27" s="48" t="e">
        <f>(_xll.DBGET(#REF!,#REF!,#REF!,#REF!,#REF!,#REF!,#REF!,$M$1,#REF!,#REF!,$B27))/(G$8*1000)</f>
        <v>#VALUE!</v>
      </c>
      <c r="H27" s="33" t="e">
        <f>(_xll.DBGET(#REF!,#REF!,#REF!,#REF!,#REF!,#REF!,#REF!,$M$1,#REF!,#REF!,$B27))/(H$8*1000)</f>
        <v>#VALUE!</v>
      </c>
      <c r="I27" s="33" t="e">
        <f t="shared" si="4"/>
        <v>#VALUE!</v>
      </c>
      <c r="J27" s="26"/>
      <c r="L27" s="137"/>
      <c r="M27" s="132"/>
      <c r="N27" s="132"/>
      <c r="O27" s="132"/>
      <c r="P27" s="132"/>
      <c r="Q27" s="133"/>
    </row>
    <row r="28" spans="1:17" s="156" customFormat="1" hidden="1" outlineLevel="1" x14ac:dyDescent="0.3">
      <c r="A28" s="30" t="s">
        <v>88</v>
      </c>
      <c r="B28" s="31" t="e">
        <f>_xll.DE.NAME(#REF!,"DXMEAS_S","CHEMOF")</f>
        <v>#VALUE!</v>
      </c>
      <c r="C28" s="31" t="s">
        <v>116</v>
      </c>
      <c r="D28" s="151" t="e">
        <f>_xll.DBGET(#REF!,#REF!,#REF!,#REF!,#REF!,#REF!,#REF!,$M$1,#REF!,#REF!,$B28)+_xll.DBGET(#REF!,#REF!,#REF!,#REF!,#REF!,#REF!,#REF!,$M$1,#REF!,#REF!,$C28)</f>
        <v>#VALUE!</v>
      </c>
      <c r="E28" s="129" t="e">
        <f>_xll.DBGET(#REF!,#REF!,#REF!,#REF!,#REF!,#REF!,#REF!,$M$1,#REF!,#REF!,$B28)+_xll.DBGET(#REF!,#REF!,#REF!,#REF!,#REF!,#REF!,#REF!,$M$1,#REF!,#REF!,$C28)</f>
        <v>#VALUE!</v>
      </c>
      <c r="F28" s="129" t="e">
        <f t="shared" si="3"/>
        <v>#VALUE!</v>
      </c>
      <c r="G28" s="48" t="e">
        <f>(_xll.DBGET(#REF!,#REF!,#REF!,#REF!,#REF!,#REF!,#REF!,$M$1,#REF!,#REF!,$B28)+_xll.DBGET(#REF!,#REF!,#REF!,#REF!,#REF!,#REF!,#REF!,$M$1,#REF!,#REF!,$C28))/(G$8*1000)</f>
        <v>#VALUE!</v>
      </c>
      <c r="H28" s="33" t="e">
        <f>(_xll.DBGET(#REF!,#REF!,#REF!,#REF!,#REF!,#REF!,#REF!,$M$1,#REF!,#REF!,$B28)+_xll.DBGET(#REF!,#REF!,#REF!,#REF!,#REF!,#REF!,#REF!,$M$1,#REF!,#REF!,$C28))/(H$8*1000)</f>
        <v>#VALUE!</v>
      </c>
      <c r="I28" s="33" t="e">
        <f t="shared" si="4"/>
        <v>#VALUE!</v>
      </c>
      <c r="J28" s="26"/>
      <c r="L28" s="131"/>
      <c r="M28" s="132"/>
      <c r="N28" s="132"/>
      <c r="O28" s="132"/>
      <c r="P28" s="132"/>
      <c r="Q28" s="133"/>
    </row>
    <row r="29" spans="1:17" s="156" customFormat="1" hidden="1" outlineLevel="1" x14ac:dyDescent="0.3">
      <c r="A29" s="30" t="s">
        <v>91</v>
      </c>
      <c r="B29" s="31" t="e">
        <f>_xll.DE.NAME(#REF!,"DXMEAS_S","WHSOF")</f>
        <v>#VALUE!</v>
      </c>
      <c r="C29" s="31" t="s">
        <v>117</v>
      </c>
      <c r="D29" s="151" t="e">
        <f>_xll.DBGET(#REF!,#REF!,#REF!,#REF!,#REF!,#REF!,#REF!,$M$1,#REF!,#REF!,$B29)+_xll.DBGET(#REF!,#REF!,#REF!,#REF!,#REF!,#REF!,#REF!,$M$1,#REF!,#REF!,$C29)</f>
        <v>#VALUE!</v>
      </c>
      <c r="E29" s="129" t="e">
        <f>_xll.DBGET(#REF!,#REF!,#REF!,#REF!,#REF!,#REF!,#REF!,$M$1,#REF!,#REF!,$B29)+_xll.DBGET(#REF!,#REF!,#REF!,#REF!,#REF!,#REF!,#REF!,$M$1,#REF!,#REF!,$C29)</f>
        <v>#VALUE!</v>
      </c>
      <c r="F29" s="129" t="e">
        <f>E29-D29</f>
        <v>#VALUE!</v>
      </c>
      <c r="G29" s="48" t="e">
        <f>(_xll.DBGET(#REF!,#REF!,#REF!,#REF!,#REF!,#REF!,#REF!,$M$1,#REF!,#REF!,$B29)+_xll.DBGET(#REF!,#REF!,#REF!,#REF!,#REF!,#REF!,#REF!,$M$1,#REF!,#REF!,$C29))/(G$8*1000)</f>
        <v>#VALUE!</v>
      </c>
      <c r="H29" s="33" t="e">
        <f>(_xll.DBGET(#REF!,#REF!,#REF!,#REF!,#REF!,#REF!,#REF!,$M$1,#REF!,#REF!,$B29)+_xll.DBGET(#REF!,#REF!,#REF!,#REF!,#REF!,#REF!,#REF!,$M$1,#REF!,#REF!,$C29))/(H$8*1000)</f>
        <v>#VALUE!</v>
      </c>
      <c r="I29" s="33" t="e">
        <f>H29-G29</f>
        <v>#VALUE!</v>
      </c>
      <c r="J29" s="26"/>
      <c r="L29" s="131"/>
      <c r="M29" s="132"/>
      <c r="N29" s="132"/>
      <c r="O29" s="132"/>
      <c r="P29" s="132"/>
      <c r="Q29" s="133"/>
    </row>
    <row r="30" spans="1:17" s="156" customFormat="1" collapsed="1" x14ac:dyDescent="0.3">
      <c r="A30" s="30" t="s">
        <v>89</v>
      </c>
      <c r="B30" s="31" t="e">
        <f>_xll.DE.NAME(#REF!,"DXMEAS_S","CHEM PKG")</f>
        <v>#VALUE!</v>
      </c>
      <c r="C30" s="31"/>
      <c r="D30" s="151" t="e">
        <f>_xll.DBGET(#REF!,#REF!,#REF!,#REF!,#REF!,#REF!,#REF!,$M$1,#REF!,#REF!,$B30)</f>
        <v>#VALUE!</v>
      </c>
      <c r="E30" s="129" t="e">
        <f>_xll.DBGET(#REF!,#REF!,#REF!,#REF!,#REF!,#REF!,#REF!,$M$1,#REF!,#REF!,$B30)</f>
        <v>#VALUE!</v>
      </c>
      <c r="F30" s="129" t="e">
        <f t="shared" si="3"/>
        <v>#VALUE!</v>
      </c>
      <c r="G30" s="48" t="e">
        <f>(_xll.DBGET(#REF!,#REF!,#REF!,#REF!,#REF!,#REF!,#REF!,$M$1,#REF!,#REF!,$B30))/(G$8*1000)</f>
        <v>#VALUE!</v>
      </c>
      <c r="H30" s="33" t="e">
        <f>(_xll.DBGET(#REF!,#REF!,#REF!,#REF!,#REF!,#REF!,#REF!,$M$1,#REF!,#REF!,$B30))/(H$8*1000)</f>
        <v>#VALUE!</v>
      </c>
      <c r="I30" s="33" t="e">
        <f t="shared" si="4"/>
        <v>#VALUE!</v>
      </c>
      <c r="J30" s="26"/>
      <c r="L30" s="131"/>
      <c r="M30" s="132"/>
      <c r="N30" s="132"/>
      <c r="O30" s="132"/>
      <c r="P30" s="132"/>
      <c r="Q30" s="133"/>
    </row>
    <row r="31" spans="1:17" s="156" customFormat="1" x14ac:dyDescent="0.3">
      <c r="A31" s="30" t="s">
        <v>92</v>
      </c>
      <c r="B31" s="31" t="e">
        <f>_xll.DE.NAME(#REF!,"DXMEAS_S","WHS PKG")</f>
        <v>#VALUE!</v>
      </c>
      <c r="C31" s="31"/>
      <c r="D31" s="151" t="e">
        <f>_xll.DBGET(#REF!,#REF!,#REF!,#REF!,#REF!,#REF!,#REF!,$M$1,#REF!,#REF!,$B31)</f>
        <v>#VALUE!</v>
      </c>
      <c r="E31" s="129" t="e">
        <f>_xll.DBGET(#REF!,#REF!,#REF!,#REF!,#REF!,#REF!,#REF!,$M$1,#REF!,#REF!,$B31)</f>
        <v>#VALUE!</v>
      </c>
      <c r="F31" s="129" t="e">
        <f>E31-D31</f>
        <v>#VALUE!</v>
      </c>
      <c r="G31" s="48" t="e">
        <f>(_xll.DBGET(#REF!,#REF!,#REF!,#REF!,#REF!,#REF!,#REF!,$M$1,#REF!,#REF!,$B31))/(G$8*1000)</f>
        <v>#VALUE!</v>
      </c>
      <c r="H31" s="33" t="e">
        <f>(_xll.DBGET(#REF!,#REF!,#REF!,#REF!,#REF!,#REF!,#REF!,$M$1,#REF!,#REF!,$B31))/(H$8*1000)</f>
        <v>#VALUE!</v>
      </c>
      <c r="I31" s="33" t="e">
        <f>H31-G31</f>
        <v>#VALUE!</v>
      </c>
      <c r="J31" s="26"/>
      <c r="L31" s="131"/>
      <c r="M31" s="132"/>
      <c r="N31" s="132"/>
      <c r="O31" s="132"/>
      <c r="P31" s="132"/>
      <c r="Q31" s="133"/>
    </row>
    <row r="32" spans="1:17" s="156" customFormat="1" x14ac:dyDescent="0.3">
      <c r="A32" s="30" t="s">
        <v>93</v>
      </c>
      <c r="B32" s="31" t="e">
        <f>_xll.DE.NAME(#REF!,"DXMEAS_S","OFSHRTPUT")</f>
        <v>#VALUE!</v>
      </c>
      <c r="C32" s="31"/>
      <c r="D32" s="151" t="e">
        <f>_xll.DBGET(#REF!,#REF!,#REF!,#REF!,#REF!,#REF!,#REF!,$M$1,#REF!,#REF!,$B32)</f>
        <v>#VALUE!</v>
      </c>
      <c r="E32" s="129" t="e">
        <f>_xll.DBGET(#REF!,#REF!,#REF!,#REF!,#REF!,#REF!,#REF!,$M$1,#REF!,#REF!,$B32)</f>
        <v>#VALUE!</v>
      </c>
      <c r="F32" s="129" t="e">
        <f>E32-D32</f>
        <v>#VALUE!</v>
      </c>
      <c r="G32" s="48" t="e">
        <f>(_xll.DBGET(#REF!,#REF!,#REF!,#REF!,#REF!,#REF!,#REF!,$M$1,#REF!,#REF!,$B32))/(G$8*1000)</f>
        <v>#VALUE!</v>
      </c>
      <c r="H32" s="33" t="e">
        <f>(_xll.DBGET(#REF!,#REF!,#REF!,#REF!,#REF!,#REF!,#REF!,$M$1,#REF!,#REF!,$B32))/(H$8*1000)</f>
        <v>#VALUE!</v>
      </c>
      <c r="I32" s="33" t="e">
        <f>H32-G32</f>
        <v>#VALUE!</v>
      </c>
      <c r="J32" s="26"/>
      <c r="L32" s="131"/>
      <c r="M32" s="132"/>
      <c r="N32" s="132"/>
      <c r="O32" s="132"/>
      <c r="P32" s="132"/>
      <c r="Q32" s="133"/>
    </row>
    <row r="33" spans="1:17" s="156" customFormat="1" x14ac:dyDescent="0.3">
      <c r="A33" s="30" t="s">
        <v>90</v>
      </c>
      <c r="B33" s="31" t="e">
        <f>_xll.DE.NAME(#REF!,"DXMEAS_S","EDC")</f>
        <v>#VALUE!</v>
      </c>
      <c r="C33" s="31"/>
      <c r="D33" s="44" t="e">
        <f>_xll.DBGET(#REF!,#REF!,#REF!,#REF!,#REF!,#REF!,#REF!,$M$1,#REF!,#REF!,$B33)</f>
        <v>#VALUE!</v>
      </c>
      <c r="E33" s="32" t="e">
        <f>_xll.DBGET(#REF!,#REF!,#REF!,#REF!,#REF!,#REF!,#REF!,$M$1,#REF!,#REF!,$B33)</f>
        <v>#VALUE!</v>
      </c>
      <c r="F33" s="32" t="e">
        <f t="shared" si="3"/>
        <v>#VALUE!</v>
      </c>
      <c r="G33" s="48" t="e">
        <f>(_xll.DBGET(#REF!,#REF!,#REF!,#REF!,#REF!,#REF!,#REF!,$M$1,#REF!,#REF!,$B33))/(G$8*1000)</f>
        <v>#VALUE!</v>
      </c>
      <c r="H33" s="33" t="e">
        <f>(_xll.DBGET(#REF!,#REF!,#REF!,#REF!,#REF!,#REF!,#REF!,$M$1,#REF!,#REF!,$B33))/(H$8*1000)</f>
        <v>#VALUE!</v>
      </c>
      <c r="I33" s="33" t="e">
        <f t="shared" si="4"/>
        <v>#VALUE!</v>
      </c>
      <c r="J33" s="26"/>
      <c r="L33" s="131"/>
      <c r="M33" s="132"/>
      <c r="N33" s="132"/>
      <c r="O33" s="132"/>
      <c r="P33" s="132"/>
      <c r="Q33" s="133"/>
    </row>
    <row r="34" spans="1:17" s="156" customFormat="1" x14ac:dyDescent="0.3">
      <c r="A34" s="30" t="s">
        <v>94</v>
      </c>
      <c r="B34" s="31" t="e">
        <f>_xll.DE.NAME(#REF!,"DXMEAS_S","Disport SRVL")</f>
        <v>#VALUE!</v>
      </c>
      <c r="C34" s="31"/>
      <c r="D34" s="44" t="e">
        <f>_xll.DBGET(#REF!,#REF!,#REF!,#REF!,#REF!,#REF!,#REF!,$M$1,#REF!,#REF!,$B34)</f>
        <v>#VALUE!</v>
      </c>
      <c r="E34" s="32" t="e">
        <f>_xll.DBGET(#REF!,#REF!,#REF!,#REF!,#REF!,#REF!,#REF!,$M$1,#REF!,#REF!,$B34)</f>
        <v>#VALUE!</v>
      </c>
      <c r="F34" s="32" t="e">
        <f t="shared" si="3"/>
        <v>#VALUE!</v>
      </c>
      <c r="G34" s="48" t="e">
        <f>(_xll.DBGET(#REF!,#REF!,#REF!,#REF!,#REF!,#REF!,#REF!,$M$1,#REF!,#REF!,$B34))/(G$8*1000)</f>
        <v>#VALUE!</v>
      </c>
      <c r="H34" s="33" t="e">
        <f>(_xll.DBGET(#REF!,#REF!,#REF!,#REF!,#REF!,#REF!,#REF!,$M$1,#REF!,#REF!,$B34))/(H$8*1000)</f>
        <v>#VALUE!</v>
      </c>
      <c r="I34" s="33" t="e">
        <f t="shared" si="4"/>
        <v>#VALUE!</v>
      </c>
      <c r="J34" s="26"/>
      <c r="L34" s="131"/>
      <c r="M34" s="132"/>
      <c r="N34" s="132"/>
      <c r="O34" s="132"/>
      <c r="P34" s="132"/>
      <c r="Q34" s="133"/>
    </row>
    <row r="35" spans="1:17" s="156" customFormat="1" x14ac:dyDescent="0.3">
      <c r="A35" s="30" t="s">
        <v>95</v>
      </c>
      <c r="B35" s="31" t="e">
        <f>_xll.DE.NAME(#REF!,"DXMEAS_S","AllTons")</f>
        <v>#VALUE!</v>
      </c>
      <c r="C35" s="31"/>
      <c r="D35" s="44" t="e">
        <f>_xll.DBGET(#REF!,#REF!,#REF!,#REF!,#REF!,#REF!,#REF!,$M$1,#REF!,#REF!,$B35)</f>
        <v>#VALUE!</v>
      </c>
      <c r="E35" s="32" t="e">
        <f>_xll.DBGET(#REF!,#REF!,#REF!,#REF!,#REF!,#REF!,#REF!,$M$1,#REF!,#REF!,$B35)</f>
        <v>#VALUE!</v>
      </c>
      <c r="F35" s="32" t="e">
        <f t="shared" si="3"/>
        <v>#VALUE!</v>
      </c>
      <c r="G35" s="48" t="e">
        <f>(_xll.DBGET(#REF!,#REF!,#REF!,#REF!,#REF!,#REF!,#REF!,$M$1,#REF!,#REF!,$B35))/(G$8*1000)</f>
        <v>#VALUE!</v>
      </c>
      <c r="H35" s="33" t="e">
        <f>(_xll.DBGET(#REF!,#REF!,#REF!,#REF!,#REF!,#REF!,#REF!,$M$1,#REF!,#REF!,$B35))/(H$8*1000)</f>
        <v>#VALUE!</v>
      </c>
      <c r="I35" s="33" t="e">
        <f t="shared" si="4"/>
        <v>#VALUE!</v>
      </c>
      <c r="J35" s="26"/>
      <c r="L35" s="131"/>
      <c r="M35" s="132"/>
      <c r="N35" s="132"/>
      <c r="O35" s="132"/>
      <c r="P35" s="132"/>
      <c r="Q35" s="133"/>
    </row>
    <row r="36" spans="1:17" s="156" customFormat="1" hidden="1" outlineLevel="1" x14ac:dyDescent="0.3">
      <c r="A36" s="30" t="s">
        <v>107</v>
      </c>
      <c r="B36" s="31" t="s">
        <v>112</v>
      </c>
      <c r="C36" s="31"/>
      <c r="D36" s="32" t="e">
        <f>_xll.DBGET(#REF!,#REF!,#REF!,#REF!,#REF!,#REF!,#REF!,$M$1,#REF!,#REF!,$B36)-_xll.DBGET(#REF!,#REF!,#REF!,#REF!,#REF!,#REF!,#REF!,$M$1,#REF!,#REF!,$B28)-_xll.DBGET(#REF!,#REF!,#REF!,#REF!,#REF!,#REF!,#REF!,$M$1,#REF!,#REF!,$B29)-D32-D31-D33-D30</f>
        <v>#VALUE!</v>
      </c>
      <c r="E36" s="32" t="e">
        <f>_xll.DBGET(#REF!,#REF!,#REF!,#REF!,#REF!,#REF!,#REF!,$M$1,#REF!,#REF!,$B36)-_xll.DBGET(#REF!,#REF!,#REF!,#REF!,#REF!,#REF!,#REF!,$M$1,#REF!,#REF!,$B28)-_xll.DBGET(#REF!,#REF!,#REF!,#REF!,#REF!,#REF!,#REF!,$M$1,#REF!,#REF!,$B29)-E32-E31-E33-E30</f>
        <v>#VALUE!</v>
      </c>
      <c r="F36" s="32" t="e">
        <f>E36-D36</f>
        <v>#VALUE!</v>
      </c>
      <c r="G36" s="48" t="e">
        <f>(_xll.DBGET(#REF!,#REF!,#REF!,#REF!,#REF!,#REF!,#REF!,$M$1,#REF!,#REF!,$B36)-_xll.DBGET(#REF!,#REF!,#REF!,#REF!,#REF!,#REF!,#REF!,$M$1,#REF!,#REF!,$B28)-_xll.DBGET(#REF!,#REF!,#REF!,#REF!,#REF!,#REF!,#REF!,$M$1,#REF!,#REF!,$B29))/(G$8*1000)-G32-G31-G33-G30</f>
        <v>#VALUE!</v>
      </c>
      <c r="H36" s="33" t="e">
        <f>(_xll.DBGET(#REF!,#REF!,#REF!,#REF!,#REF!,#REF!,#REF!,$M$1,#REF!,#REF!,$B36)-_xll.DBGET(#REF!,#REF!,#REF!,#REF!,#REF!,#REF!,#REF!,$M$1,#REF!,#REF!,$B28)-_xll.DBGET(#REF!,#REF!,#REF!,#REF!,#REF!,#REF!,#REF!,$M$1,#REF!,#REF!,$B29))/(H$8*1000)-H32-H31-H33-H30</f>
        <v>#VALUE!</v>
      </c>
      <c r="I36" s="33" t="e">
        <f>H36-G36</f>
        <v>#VALUE!</v>
      </c>
      <c r="J36" s="26"/>
      <c r="K36" s="130"/>
      <c r="L36" s="131"/>
      <c r="M36" s="132"/>
      <c r="N36" s="132"/>
      <c r="O36" s="132"/>
      <c r="P36" s="132"/>
      <c r="Q36" s="133"/>
    </row>
    <row r="37" spans="1:17" s="156" customFormat="1" collapsed="1" x14ac:dyDescent="0.3">
      <c r="A37" s="36" t="s">
        <v>100</v>
      </c>
      <c r="B37" s="31"/>
      <c r="C37" s="31"/>
      <c r="D37" s="47" t="e">
        <f>SUM(D22:D36)-D23</f>
        <v>#VALUE!</v>
      </c>
      <c r="E37" s="39" t="e">
        <f>SUM(E22:E36)-E23</f>
        <v>#VALUE!</v>
      </c>
      <c r="F37" s="39" t="e">
        <f>E37-D37</f>
        <v>#VALUE!</v>
      </c>
      <c r="G37" s="51" t="e">
        <f>SUM(G22:G36)-G23</f>
        <v>#VALUE!</v>
      </c>
      <c r="H37" s="40" t="e">
        <f>SUM(H22:H36)-H23</f>
        <v>#VALUE!</v>
      </c>
      <c r="I37" s="40" t="e">
        <f>H37-G37</f>
        <v>#VALUE!</v>
      </c>
      <c r="J37" s="26"/>
      <c r="L37" s="131"/>
      <c r="M37" s="132"/>
      <c r="N37" s="132"/>
      <c r="O37" s="132"/>
      <c r="P37" s="132"/>
      <c r="Q37" s="133"/>
    </row>
    <row r="38" spans="1:17" s="156" customFormat="1" ht="22.5" customHeight="1" x14ac:dyDescent="0.3">
      <c r="A38" s="36" t="s">
        <v>96</v>
      </c>
      <c r="B38" s="31" t="e">
        <f>_xll.DE.NAME(#REF!,"DXMEAS_S","Net FOB Port")</f>
        <v>#VALUE!</v>
      </c>
      <c r="C38" s="31"/>
      <c r="D38" s="46" t="e">
        <f>_xll.DBGET(#REF!,#REF!,#REF!,#REF!,#REF!,#REF!,#REF!,$M$1,#REF!,#REF!,$B38)</f>
        <v>#VALUE!</v>
      </c>
      <c r="E38" s="37" t="e">
        <f>_xll.DBGET(#REF!,#REF!,#REF!,#REF!,#REF!,#REF!,#REF!,$M$1,#REF!,#REF!,$B38)</f>
        <v>#VALUE!</v>
      </c>
      <c r="F38" s="37" t="e">
        <f>D38-E38</f>
        <v>#VALUE!</v>
      </c>
      <c r="G38" s="50" t="e">
        <f>(_xll.DBGET(#REF!,#REF!,#REF!,#REF!,#REF!,#REF!,#REF!,$M$1,#REF!,#REF!,$B38))/(G$8*1000)</f>
        <v>#VALUE!</v>
      </c>
      <c r="H38" s="38" t="e">
        <f>(_xll.DBGET(#REF!,#REF!,#REF!,#REF!,#REF!,#REF!,#REF!,$M$1,#REF!,#REF!,$B38))/(H$8*1000)</f>
        <v>#VALUE!</v>
      </c>
      <c r="I38" s="38" t="e">
        <f>G38-H38</f>
        <v>#VALUE!</v>
      </c>
      <c r="J38" s="26"/>
      <c r="L38" s="137" t="e">
        <f>D38+D37-D20</f>
        <v>#VALUE!</v>
      </c>
      <c r="M38" s="138" t="e">
        <f>E38+E37-E20</f>
        <v>#VALUE!</v>
      </c>
      <c r="N38" s="138" t="e">
        <f>F38-F37-F20</f>
        <v>#VALUE!</v>
      </c>
      <c r="O38" s="147" t="e">
        <f>G38+G37-G20</f>
        <v>#VALUE!</v>
      </c>
      <c r="P38" s="147" t="e">
        <f>H38+H37-H20</f>
        <v>#VALUE!</v>
      </c>
      <c r="Q38" s="146" t="e">
        <f>I38-I37-I20</f>
        <v>#VALUE!</v>
      </c>
    </row>
    <row r="39" spans="1:17" s="156" customFormat="1" ht="22.5" customHeight="1" x14ac:dyDescent="0.3">
      <c r="A39" s="30" t="s">
        <v>97</v>
      </c>
      <c r="B39" s="31" t="e">
        <f>_xll.DE.NAME(#REF!,"DXMEAS_S","INLAND")</f>
        <v>#VALUE!</v>
      </c>
      <c r="C39" s="31"/>
      <c r="D39" s="151" t="e">
        <f>_xll.DBGET(#REF!,#REF!,#REF!,#REF!,#REF!,#REF!,#REF!,$M$1,#REF!,#REF!,$B39)</f>
        <v>#VALUE!</v>
      </c>
      <c r="E39" s="32" t="e">
        <f>_xll.DBGET(#REF!,#REF!,#REF!,#REF!,#REF!,#REF!,#REF!,$M$1,#REF!,#REF!,$B39)</f>
        <v>#VALUE!</v>
      </c>
      <c r="F39" s="32" t="e">
        <f>E39-D39</f>
        <v>#VALUE!</v>
      </c>
      <c r="G39" s="48" t="e">
        <f>(_xll.DBGET(#REF!,#REF!,#REF!,#REF!,#REF!,#REF!,#REF!,$M$1,#REF!,#REF!,$B39))/(G$8*1000)</f>
        <v>#VALUE!</v>
      </c>
      <c r="H39" s="33" t="e">
        <f>(_xll.DBGET(#REF!,#REF!,#REF!,#REF!,#REF!,#REF!,#REF!,$M$1,#REF!,#REF!,$B39))/(H$8*1000)</f>
        <v>#VALUE!</v>
      </c>
      <c r="I39" s="33" t="e">
        <f>H39-G39</f>
        <v>#VALUE!</v>
      </c>
      <c r="J39" s="26"/>
      <c r="L39" s="131"/>
      <c r="M39" s="132"/>
      <c r="N39" s="132"/>
      <c r="O39" s="132"/>
      <c r="P39" s="132"/>
      <c r="Q39" s="133"/>
    </row>
    <row r="40" spans="1:17" s="156" customFormat="1" x14ac:dyDescent="0.3">
      <c r="A40" s="30" t="s">
        <v>71</v>
      </c>
      <c r="B40" s="31" t="e">
        <f>_xll.DE.NAME(#REF!,"DXMEAS_S","TERMINAL")</f>
        <v>#VALUE!</v>
      </c>
      <c r="C40" s="31"/>
      <c r="D40" s="44" t="e">
        <f>_xll.DBGET(#REF!,#REF!,#REF!,#REF!,#REF!,#REF!,#REF!,$M$1,#REF!,#REF!,$B40)</f>
        <v>#VALUE!</v>
      </c>
      <c r="E40" s="32" t="e">
        <f>_xll.DBGET(#REF!,#REF!,#REF!,#REF!,#REF!,#REF!,#REF!,$M$1,#REF!,#REF!,$B40)</f>
        <v>#VALUE!</v>
      </c>
      <c r="F40" s="32" t="e">
        <f>E40-D40</f>
        <v>#VALUE!</v>
      </c>
      <c r="G40" s="48" t="e">
        <f>(_xll.DBGET(#REF!,#REF!,#REF!,#REF!,#REF!,#REF!,#REF!,$M$1,#REF!,#REF!,$B40))/(G$8*1000)</f>
        <v>#VALUE!</v>
      </c>
      <c r="H40" s="33" t="e">
        <f>(_xll.DBGET(#REF!,#REF!,#REF!,#REF!,#REF!,#REF!,#REF!,$M$1,#REF!,#REF!,$B40))/(H$8*1000)</f>
        <v>#VALUE!</v>
      </c>
      <c r="I40" s="33" t="e">
        <f>H40-G40</f>
        <v>#VALUE!</v>
      </c>
      <c r="J40" s="26"/>
      <c r="L40" s="131"/>
      <c r="M40" s="132"/>
      <c r="N40" s="132"/>
      <c r="O40" s="132"/>
      <c r="P40" s="132"/>
      <c r="Q40" s="133"/>
    </row>
    <row r="41" spans="1:17" s="156" customFormat="1" x14ac:dyDescent="0.3">
      <c r="A41" s="30" t="s">
        <v>98</v>
      </c>
      <c r="B41" s="31" t="e">
        <f>_xll.DE.NAME(#REF!,"DXMEAS_S","S&amp;A")</f>
        <v>#VALUE!</v>
      </c>
      <c r="C41" s="31"/>
      <c r="D41" s="44" t="e">
        <f>_xll.DBGET(#REF!,#REF!,#REF!,#REF!,#REF!,#REF!,#REF!,$M$1,#REF!,#REF!,$B41)</f>
        <v>#VALUE!</v>
      </c>
      <c r="E41" s="32" t="e">
        <f>_xll.DBGET(#REF!,#REF!,#REF!,#REF!,#REF!,#REF!,#REF!,$M$1,#REF!,#REF!,$B41)</f>
        <v>#VALUE!</v>
      </c>
      <c r="F41" s="32" t="e">
        <f>E41-D41</f>
        <v>#VALUE!</v>
      </c>
      <c r="G41" s="48" t="e">
        <f>(_xll.DBGET(#REF!,#REF!,#REF!,#REF!,#REF!,#REF!,#REF!,$M$1,#REF!,#REF!,$B41))/(G$8*1000)</f>
        <v>#VALUE!</v>
      </c>
      <c r="H41" s="33" t="e">
        <f>(_xll.DBGET(#REF!,#REF!,#REF!,#REF!,#REF!,#REF!,#REF!,$M$1,#REF!,#REF!,$B41))/(H$8*1000)</f>
        <v>#VALUE!</v>
      </c>
      <c r="I41" s="33" t="e">
        <f>H41-G41</f>
        <v>#VALUE!</v>
      </c>
      <c r="J41" s="26"/>
      <c r="L41" s="131"/>
      <c r="M41" s="132"/>
      <c r="N41" s="132"/>
      <c r="O41" s="132"/>
      <c r="P41" s="132"/>
      <c r="Q41" s="133"/>
    </row>
    <row r="42" spans="1:17" s="156" customFormat="1" hidden="1" outlineLevel="1" x14ac:dyDescent="0.3">
      <c r="A42" s="30" t="s">
        <v>113</v>
      </c>
      <c r="B42" s="31"/>
      <c r="C42" s="31"/>
      <c r="D42" s="44" t="e">
        <f>SUM(#REF!)</f>
        <v>#REF!</v>
      </c>
      <c r="E42" s="32" t="e">
        <f>SUM(#REF!)</f>
        <v>#REF!</v>
      </c>
      <c r="F42" s="32" t="e">
        <f>E42-D42</f>
        <v>#REF!</v>
      </c>
      <c r="G42" s="48" t="e">
        <f>D42/(G$8*1000)</f>
        <v>#REF!</v>
      </c>
      <c r="H42" s="33" t="e">
        <f>E42/(H$8*1000)</f>
        <v>#REF!</v>
      </c>
      <c r="I42" s="33" t="e">
        <f>H42-G42</f>
        <v>#REF!</v>
      </c>
      <c r="J42" s="26"/>
      <c r="L42" s="131"/>
      <c r="M42" s="132"/>
      <c r="N42" s="132"/>
      <c r="O42" s="132"/>
      <c r="P42" s="132"/>
      <c r="Q42" s="133"/>
    </row>
    <row r="43" spans="1:17" s="156" customFormat="1" hidden="1" outlineLevel="1" x14ac:dyDescent="0.3">
      <c r="A43" s="30" t="s">
        <v>114</v>
      </c>
      <c r="B43" s="31"/>
      <c r="C43" s="31"/>
      <c r="D43" s="44" t="e">
        <f>D41-D42</f>
        <v>#VALUE!</v>
      </c>
      <c r="E43" s="32" t="e">
        <f>E41-E42</f>
        <v>#VALUE!</v>
      </c>
      <c r="F43" s="32" t="e">
        <f>E43-D43</f>
        <v>#VALUE!</v>
      </c>
      <c r="G43" s="48" t="e">
        <f>D43/(G$8*1000)</f>
        <v>#VALUE!</v>
      </c>
      <c r="H43" s="33" t="e">
        <f>E43/(H$8*1000)</f>
        <v>#VALUE!</v>
      </c>
      <c r="I43" s="33" t="e">
        <f>H43-G43</f>
        <v>#VALUE!</v>
      </c>
      <c r="J43" s="26"/>
      <c r="L43" s="131"/>
      <c r="M43" s="132"/>
      <c r="N43" s="132"/>
      <c r="O43" s="132"/>
      <c r="P43" s="132"/>
      <c r="Q43" s="133"/>
    </row>
    <row r="44" spans="1:17" s="156" customFormat="1" ht="15" customHeight="1" collapsed="1" x14ac:dyDescent="0.3">
      <c r="A44" s="41"/>
      <c r="B44" s="41"/>
      <c r="C44" s="41"/>
      <c r="D44" s="44"/>
      <c r="E44" s="32"/>
      <c r="F44" s="32"/>
      <c r="G44" s="48"/>
      <c r="H44" s="33"/>
      <c r="I44" s="33"/>
      <c r="J44" s="26"/>
      <c r="L44" s="131"/>
      <c r="M44" s="132"/>
      <c r="N44" s="132"/>
      <c r="O44" s="132"/>
      <c r="P44" s="132"/>
      <c r="Q44" s="133"/>
    </row>
    <row r="45" spans="1:17" x14ac:dyDescent="0.3">
      <c r="A45" s="97" t="s">
        <v>72</v>
      </c>
      <c r="B45" s="98" t="e">
        <f>_xll.DE.NAME(#REF!,"DXMEAS_S","Netback ($/mt)")</f>
        <v>#VALUE!</v>
      </c>
      <c r="C45" s="98"/>
      <c r="D45" s="99" t="e">
        <f>(_xll.DBGET(#REF!,#REF!,#REF!,#REF!,#REF!,#REF!,#REF!,$M$1,#REF!,#REF!,$B45)*_xll.DBGET(#REF!,#REF!,#REF!,#REF!,#REF!,#REF!,#REF!,$M$1,#REF!,#REF!,#REF!))</f>
        <v>#VALUE!</v>
      </c>
      <c r="E45" s="100" t="e">
        <f>(_xll.DBGET(#REF!,#REF!,#REF!,#REF!,#REF!,#REF!,#REF!,$M$1,#REF!,#REF!,$B45)*_xll.DBGET(#REF!,#REF!,#REF!,#REF!,#REF!,#REF!,#REF!,$M$1,#REF!,#REF!,#REF!))</f>
        <v>#VALUE!</v>
      </c>
      <c r="F45" s="100" t="e">
        <f>D45-E45</f>
        <v>#VALUE!</v>
      </c>
      <c r="G45" s="115" t="e">
        <f>D45/(G8*1000)</f>
        <v>#VALUE!</v>
      </c>
      <c r="H45" s="101" t="e">
        <f>E45/(H8*1000)</f>
        <v>#VALUE!</v>
      </c>
      <c r="I45" s="101" t="e">
        <f>G45-H45</f>
        <v>#VALUE!</v>
      </c>
      <c r="J45" s="25"/>
      <c r="L45" s="143" t="e">
        <f>D45+D41+D40+D39-D38</f>
        <v>#VALUE!</v>
      </c>
      <c r="M45" s="144" t="e">
        <f>E45+E41+E40+E39-E38</f>
        <v>#VALUE!</v>
      </c>
      <c r="N45" s="144" t="e">
        <f>F45-F41-F40-F39-F38</f>
        <v>#VALUE!</v>
      </c>
      <c r="O45" s="144" t="e">
        <f>G45+G41+G40+G39-G38</f>
        <v>#VALUE!</v>
      </c>
      <c r="P45" s="144" t="e">
        <f>H45+H41+H40+H39-H38</f>
        <v>#VALUE!</v>
      </c>
      <c r="Q45" s="145" t="e">
        <f>I45-I41-I40-I39-I38</f>
        <v>#VALUE!</v>
      </c>
    </row>
    <row r="46" spans="1:17" x14ac:dyDescent="0.3">
      <c r="A46" s="24"/>
      <c r="B46" s="24"/>
      <c r="C46" s="24"/>
      <c r="D46" s="24"/>
      <c r="E46" s="24"/>
      <c r="F46" s="24"/>
      <c r="G46" s="24"/>
      <c r="H46" s="24"/>
      <c r="I46" s="24"/>
      <c r="J46" s="24"/>
      <c r="L46" s="140"/>
      <c r="M46" s="141"/>
      <c r="N46" s="141"/>
      <c r="O46" s="141"/>
      <c r="P46" s="141"/>
      <c r="Q46" s="142"/>
    </row>
    <row r="47" spans="1:17" x14ac:dyDescent="0.3">
      <c r="A47" s="152" t="s">
        <v>115</v>
      </c>
      <c r="G47" s="148"/>
    </row>
    <row r="48" spans="1:17" x14ac:dyDescent="0.3">
      <c r="G48" s="148"/>
    </row>
    <row r="50" spans="1:6" x14ac:dyDescent="0.3">
      <c r="A50" s="155" t="s">
        <v>126</v>
      </c>
      <c r="C50" s="152" t="s">
        <v>125</v>
      </c>
      <c r="D50" s="153" t="e">
        <f>(D23)/(1000*D6)</f>
        <v>#VALUE!</v>
      </c>
      <c r="E50" s="153" t="e">
        <f>E23/(1000*E6)</f>
        <v>#VALUE!</v>
      </c>
      <c r="F50" s="153" t="e">
        <f>E50-D50</f>
        <v>#VALUE!</v>
      </c>
    </row>
  </sheetData>
  <mergeCells count="2">
    <mergeCell ref="A1:J1"/>
    <mergeCell ref="L9:Q9"/>
  </mergeCells>
  <conditionalFormatting sqref="L14:Q45">
    <cfRule type="cellIs" dxfId="1" priority="1" operator="lessThanOrEqual">
      <formula>-0.006</formula>
    </cfRule>
    <cfRule type="cellIs" dxfId="0" priority="2" operator="greaterThanOrEqual">
      <formula>0.006</formula>
    </cfRule>
  </conditionalFormatting>
  <pageMargins left="0.70866141732283472" right="0.70866141732283472" top="0.74803149606299213" bottom="0.74803149606299213" header="0.31496062992125984" footer="0.31496062992125984"/>
  <pageSetup scale="84" orientation="landscape" r:id="rId1"/>
  <customProperties>
    <customPr name="QAA_DRILLPATH_NODE_ID" r:id="rId2"/>
    <customPr name="REPORT_C2UN_CONVERTER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5"/>
    <pageSetUpPr fitToPage="1"/>
  </sheetPr>
  <dimension ref="A1:AD74"/>
  <sheetViews>
    <sheetView showGridLines="0" zoomScale="80" zoomScaleNormal="80" workbookViewId="0">
      <selection activeCell="O19" sqref="O19"/>
    </sheetView>
  </sheetViews>
  <sheetFormatPr defaultColWidth="9.109375" defaultRowHeight="14.4" outlineLevelCol="1" x14ac:dyDescent="0.3"/>
  <cols>
    <col min="1" max="1" width="14" style="86" customWidth="1"/>
    <col min="2" max="2" width="4.44140625" style="86" customWidth="1" outlineLevel="1"/>
    <col min="3" max="3" width="8.44140625" style="86" customWidth="1"/>
    <col min="4" max="4" width="11.6640625" style="86" customWidth="1"/>
    <col min="5" max="5" width="14.6640625" style="86" customWidth="1"/>
    <col min="6" max="6" width="11.6640625" style="86" customWidth="1"/>
    <col min="7" max="7" width="14.6640625" style="86" customWidth="1"/>
    <col min="8" max="8" width="11.6640625" style="86" customWidth="1"/>
    <col min="9" max="9" width="14.6640625" style="86" customWidth="1"/>
    <col min="10" max="10" width="11.6640625" style="86" customWidth="1"/>
    <col min="11" max="11" width="14.6640625" style="86" customWidth="1"/>
    <col min="12" max="12" width="11.6640625" style="86" customWidth="1"/>
    <col min="13" max="13" width="14.6640625" style="86" customWidth="1"/>
    <col min="14" max="14" width="11.6640625" style="86" customWidth="1"/>
    <col min="15" max="15" width="14.6640625" style="86" customWidth="1"/>
    <col min="16" max="16" width="11.6640625" style="86" customWidth="1"/>
    <col min="17" max="17" width="14.6640625" style="86" customWidth="1"/>
    <col min="18" max="18" width="11.6640625" style="86" customWidth="1"/>
    <col min="19" max="19" width="14.6640625" style="86" customWidth="1"/>
    <col min="20" max="20" width="11.6640625" style="86" customWidth="1"/>
    <col min="21" max="21" width="14.664062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02"/>
      <c r="C2" s="102"/>
      <c r="D2" s="179" t="e">
        <f>CONCATENATE(#REF!," YTD","
 Actual")</f>
        <v>#REF!</v>
      </c>
      <c r="E2" s="179"/>
      <c r="F2" s="179" t="e">
        <f>CONCATENATE(#REF!,"
 Forecast")</f>
        <v>#REF!</v>
      </c>
      <c r="G2" s="179"/>
      <c r="H2" s="179" t="e">
        <f>CONCATENATE(#REF!,"
 Forecast")</f>
        <v>#REF!</v>
      </c>
      <c r="I2" s="179"/>
      <c r="J2" s="179" t="e">
        <f>CONCATENATE(#REF!,"
 Forecast")</f>
        <v>#REF!</v>
      </c>
      <c r="K2" s="179"/>
      <c r="L2" s="179" t="e">
        <f>CONCATENATE("Qtr 1 ",#REF!," 
Actual")</f>
        <v>#REF!</v>
      </c>
      <c r="M2" s="179"/>
      <c r="N2" s="179" t="e">
        <f>CONCATENATE("Qtr 2 ",#REF!," 
Actual")</f>
        <v>#REF!</v>
      </c>
      <c r="O2" s="179"/>
      <c r="P2" s="179" t="e">
        <f>CONCATENATE("Qtr 3 ",#REF!," 
Actual")</f>
        <v>#REF!</v>
      </c>
      <c r="Q2" s="179"/>
      <c r="R2" s="179" t="e">
        <f>CONCATENATE("Qtr 4 ",#REF!," 
Forecast")</f>
        <v>#REF!</v>
      </c>
      <c r="S2" s="179"/>
      <c r="T2" s="179" t="e">
        <f>CONCATENATE(#REF!," 
Forecast")</f>
        <v>#REF!</v>
      </c>
      <c r="U2" s="179"/>
    </row>
    <row r="3" spans="1:30" ht="16.2" x14ac:dyDescent="0.45">
      <c r="A3" s="103"/>
      <c r="B3" s="103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64</v>
      </c>
      <c r="B4" s="18" t="s">
        <v>65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12" t="s">
        <v>1</v>
      </c>
      <c r="B5" s="13" t="s">
        <v>6</v>
      </c>
      <c r="C5" s="16" t="s">
        <v>7</v>
      </c>
      <c r="D5" s="43" t="e">
        <f>_xll.DBGET(#REF!,#REF!,#REF!,#REF!,#REF!,#REF!,$C5,$B5,#REF!,#REF!,#REF!)</f>
        <v>#VALUE!</v>
      </c>
      <c r="E5" s="5" t="e">
        <f>_xll.DBGET(#REF!,#REF!,#REF!,#REF!,#REF!,#REF!,$C5,$B5,#REF!,#REF!,#REF!)</f>
        <v>#VALUE!</v>
      </c>
      <c r="F5" s="43" t="e">
        <f>_xll.DBGET(#REF!,#REF!,#REF!,#REF!,#REF!,#REF!,$C5,$B5,#REF!,#REF!,#REF!)</f>
        <v>#VALUE!</v>
      </c>
      <c r="G5" s="5" t="e">
        <f>_xll.DBGET(#REF!,#REF!,#REF!,#REF!,#REF!,#REF!,$C5,$B5,#REF!,#REF!,#REF!)</f>
        <v>#VALUE!</v>
      </c>
      <c r="H5" s="43" t="e">
        <f>_xll.DBGET(#REF!,#REF!,#REF!,#REF!,#REF!,#REF!,$C5,$B5,#REF!,#REF!,#REF!)</f>
        <v>#VALUE!</v>
      </c>
      <c r="I5" s="5" t="e">
        <f>_xll.DBGET(#REF!,#REF!,#REF!,#REF!,#REF!,#REF!,$C5,$B5,#REF!,#REF!,#REF!)</f>
        <v>#VALUE!</v>
      </c>
      <c r="J5" s="43" t="e">
        <f>_xll.DBGET(#REF!,#REF!,#REF!,#REF!,#REF!,#REF!,$C5,$B5,#REF!,#REF!,#REF!)</f>
        <v>#VALUE!</v>
      </c>
      <c r="K5" s="5" t="e">
        <f>_xll.DBGET(#REF!,#REF!,#REF!,#REF!,#REF!,#REF!,$C5,$B5,#REF!,#REF!,#REF!)</f>
        <v>#VALUE!</v>
      </c>
      <c r="L5" s="43" t="e">
        <f>_xll.DBGET(#REF!,#REF!,#REF!,#REF!,#REF!,#REF!,$C5,$B5,#REF!,#REF!,#REF!)</f>
        <v>#VALUE!</v>
      </c>
      <c r="M5" s="5" t="e">
        <f>_xll.DBGET(#REF!,#REF!,#REF!,#REF!,#REF!,#REF!,$C5,$B5,#REF!,#REF!,#REF!)</f>
        <v>#VALUE!</v>
      </c>
      <c r="N5" s="43" t="e">
        <f>_xll.DBGET(#REF!,#REF!,#REF!,#REF!,#REF!,#REF!,$C5,$B5,#REF!,#REF!,#REF!)</f>
        <v>#VALUE!</v>
      </c>
      <c r="O5" s="5">
        <f>IFERROR((_xll.DBGET(#REF!,#REF!,#REF!,#REF!,#REF!,#REF!,$C5,$B5,#REF!,#REF!,#REF!))/N5,0)</f>
        <v>0</v>
      </c>
      <c r="P5" s="43" t="e">
        <f>_xll.DBGET(#REF!,#REF!,#REF!,#REF!,#REF!,#REF!,$C5,$B5,#REF!,#REF!,#REF!)</f>
        <v>#VALUE!</v>
      </c>
      <c r="Q5" s="5">
        <f>IFERROR((_xll.DBGET(#REF!,#REF!,#REF!,#REF!,#REF!,#REF!,$C5,$B5,#REF!,#REF!,#REF!))/P5,0)</f>
        <v>0</v>
      </c>
      <c r="R5" s="43" t="e">
        <f>_xll.DBGET(#REF!,#REF!,#REF!,#REF!,#REF!,#REF!,$C5,$B5,#REF!,#REF!,#REF!)</f>
        <v>#VALUE!</v>
      </c>
      <c r="S5" s="5">
        <f>IFERROR((_xll.DBGET(#REF!,#REF!,#REF!,#REF!,#REF!,#REF!,$C5,$B5,#REF!,#REF!,#REF!))/R5,0)</f>
        <v>0</v>
      </c>
      <c r="T5" s="43" t="e">
        <f>_xll.DBGET(#REF!,#REF!,#REF!,#REF!,#REF!,#REF!,$C5,$B5,#REF!,#REF!,#REF!)</f>
        <v>#VALUE!</v>
      </c>
      <c r="U5" s="5" t="e">
        <f>_xll.DBGET(#REF!,#REF!,#REF!,#REF!,#REF!,#REF!,$C5,$B5,#REF!,#REF!,#REF!)</f>
        <v>#VALUE!</v>
      </c>
    </row>
    <row r="6" spans="1:30" x14ac:dyDescent="0.3">
      <c r="A6" s="52"/>
      <c r="B6" s="53" t="s">
        <v>6</v>
      </c>
      <c r="C6" s="57" t="s">
        <v>8</v>
      </c>
      <c r="D6" s="61" t="e">
        <f>_xll.DBGET(#REF!,#REF!,#REF!,#REF!,#REF!,#REF!,$C6,$B6,#REF!,#REF!,#REF!)</f>
        <v>#VALUE!</v>
      </c>
      <c r="E6" s="59" t="e">
        <f>_xll.DBGET(#REF!,#REF!,#REF!,#REF!,#REF!,#REF!,$C6,$B6,#REF!,#REF!,#REF!)</f>
        <v>#VALUE!</v>
      </c>
      <c r="F6" s="61" t="e">
        <f>_xll.DBGET(#REF!,#REF!,#REF!,#REF!,#REF!,#REF!,$C6,$B6,#REF!,#REF!,#REF!)</f>
        <v>#VALUE!</v>
      </c>
      <c r="G6" s="59" t="e">
        <f>_xll.DBGET(#REF!,#REF!,#REF!,#REF!,#REF!,#REF!,$C6,$B6,#REF!,#REF!,#REF!)</f>
        <v>#VALUE!</v>
      </c>
      <c r="H6" s="61" t="e">
        <f>_xll.DBGET(#REF!,#REF!,#REF!,#REF!,#REF!,#REF!,$C6,$B6,#REF!,#REF!,#REF!)</f>
        <v>#VALUE!</v>
      </c>
      <c r="I6" s="59" t="e">
        <f>_xll.DBGET(#REF!,#REF!,#REF!,#REF!,#REF!,#REF!,$C6,$B6,#REF!,#REF!,#REF!)</f>
        <v>#VALUE!</v>
      </c>
      <c r="J6" s="61" t="e">
        <f>_xll.DBGET(#REF!,#REF!,#REF!,#REF!,#REF!,#REF!,$C6,$B6,#REF!,#REF!,#REF!)</f>
        <v>#VALUE!</v>
      </c>
      <c r="K6" s="59" t="e">
        <f>_xll.DBGET(#REF!,#REF!,#REF!,#REF!,#REF!,#REF!,$C6,$B6,#REF!,#REF!,#REF!)</f>
        <v>#VALUE!</v>
      </c>
      <c r="L6" s="61" t="e">
        <f>_xll.DBGET(#REF!,#REF!,#REF!,#REF!,#REF!,#REF!,$C6,$B6,#REF!,#REF!,#REF!)</f>
        <v>#VALUE!</v>
      </c>
      <c r="M6" s="59" t="e">
        <f>_xll.DBGET(#REF!,#REF!,#REF!,#REF!,#REF!,#REF!,$C6,$B6,#REF!,#REF!,#REF!)</f>
        <v>#VALUE!</v>
      </c>
      <c r="N6" s="61" t="e">
        <f>_xll.DBGET(#REF!,#REF!,#REF!,#REF!,#REF!,#REF!,$C6,$B6,#REF!,#REF!,#REF!)</f>
        <v>#VALUE!</v>
      </c>
      <c r="O6" s="59">
        <f>IFERROR((_xll.DBGET(#REF!,#REF!,#REF!,#REF!,#REF!,#REF!,$C6,$B6,#REF!,#REF!,#REF!))/N6,0)</f>
        <v>0</v>
      </c>
      <c r="P6" s="61" t="e">
        <f>_xll.DBGET(#REF!,#REF!,#REF!,#REF!,#REF!,#REF!,$C6,$B6,#REF!,#REF!,#REF!)</f>
        <v>#VALUE!</v>
      </c>
      <c r="Q6" s="59">
        <f>IFERROR((_xll.DBGET(#REF!,#REF!,#REF!,#REF!,#REF!,#REF!,$C6,$B6,#REF!,#REF!,#REF!))/P6,0)</f>
        <v>0</v>
      </c>
      <c r="R6" s="61" t="e">
        <f>_xll.DBGET(#REF!,#REF!,#REF!,#REF!,#REF!,#REF!,$C6,$B6,#REF!,#REF!,#REF!)</f>
        <v>#VALUE!</v>
      </c>
      <c r="S6" s="59">
        <f>IFERROR((_xll.DBGET(#REF!,#REF!,#REF!,#REF!,#REF!,#REF!,$C6,$B6,#REF!,#REF!,#REF!))/R6,0)</f>
        <v>0</v>
      </c>
      <c r="T6" s="61" t="e">
        <f>_xll.DBGET(#REF!,#REF!,#REF!,#REF!,#REF!,#REF!,$C6,$B6,#REF!,#REF!,#REF!)</f>
        <v>#VALUE!</v>
      </c>
      <c r="U6" s="59" t="e">
        <f>_xll.DBGET(#REF!,#REF!,#REF!,#REF!,#REF!,#REF!,$C6,$B6,#REF!,#REF!,#REF!)</f>
        <v>#VALUE!</v>
      </c>
    </row>
    <row r="7" spans="1:30" x14ac:dyDescent="0.3">
      <c r="A7" s="54"/>
      <c r="B7" s="55" t="s">
        <v>6</v>
      </c>
      <c r="C7" s="58" t="s">
        <v>9</v>
      </c>
      <c r="D7" s="62" t="e">
        <f>_xll.DBGET(#REF!,#REF!,#REF!,#REF!,#REF!,#REF!,$C7,$B7,#REF!,#REF!,#REF!)</f>
        <v>#VALUE!</v>
      </c>
      <c r="E7" s="60" t="e">
        <f>_xll.DBGET(#REF!,#REF!,#REF!,#REF!,#REF!,#REF!,$C7,$B7,#REF!,#REF!,#REF!)</f>
        <v>#VALUE!</v>
      </c>
      <c r="F7" s="62" t="e">
        <f>_xll.DBGET(#REF!,#REF!,#REF!,#REF!,#REF!,#REF!,$C7,$B7,#REF!,#REF!,#REF!)</f>
        <v>#VALUE!</v>
      </c>
      <c r="G7" s="60" t="e">
        <f>_xll.DBGET(#REF!,#REF!,#REF!,#REF!,#REF!,#REF!,$C7,$B7,#REF!,#REF!,#REF!)</f>
        <v>#VALUE!</v>
      </c>
      <c r="H7" s="62" t="e">
        <f>_xll.DBGET(#REF!,#REF!,#REF!,#REF!,#REF!,#REF!,$C7,$B7,#REF!,#REF!,#REF!)</f>
        <v>#VALUE!</v>
      </c>
      <c r="I7" s="60" t="e">
        <f>_xll.DBGET(#REF!,#REF!,#REF!,#REF!,#REF!,#REF!,$C7,$B7,#REF!,#REF!,#REF!)</f>
        <v>#VALUE!</v>
      </c>
      <c r="J7" s="62" t="e">
        <f>_xll.DBGET(#REF!,#REF!,#REF!,#REF!,#REF!,#REF!,$C7,$B7,#REF!,#REF!,#REF!)</f>
        <v>#VALUE!</v>
      </c>
      <c r="K7" s="60" t="e">
        <f>_xll.DBGET(#REF!,#REF!,#REF!,#REF!,#REF!,#REF!,$C7,$B7,#REF!,#REF!,#REF!)</f>
        <v>#VALUE!</v>
      </c>
      <c r="L7" s="62" t="e">
        <f>_xll.DBGET(#REF!,#REF!,#REF!,#REF!,#REF!,#REF!,$C7,$B7,#REF!,#REF!,#REF!)</f>
        <v>#VALUE!</v>
      </c>
      <c r="M7" s="60" t="e">
        <f>_xll.DBGET(#REF!,#REF!,#REF!,#REF!,#REF!,#REF!,$C7,$B7,#REF!,#REF!,#REF!)</f>
        <v>#VALUE!</v>
      </c>
      <c r="N7" s="62" t="e">
        <f>_xll.DBGET(#REF!,#REF!,#REF!,#REF!,#REF!,#REF!,$C7,$B7,#REF!,#REF!,#REF!)</f>
        <v>#VALUE!</v>
      </c>
      <c r="O7" s="60">
        <f>IFERROR((_xll.DBGET(#REF!,#REF!,#REF!,#REF!,#REF!,#REF!,$C7,$B7,#REF!,#REF!,#REF!))/N7,0)</f>
        <v>0</v>
      </c>
      <c r="P7" s="62" t="e">
        <f>_xll.DBGET(#REF!,#REF!,#REF!,#REF!,#REF!,#REF!,$C7,$B7,#REF!,#REF!,#REF!)</f>
        <v>#VALUE!</v>
      </c>
      <c r="Q7" s="60">
        <f>IFERROR((_xll.DBGET(#REF!,#REF!,#REF!,#REF!,#REF!,#REF!,$C7,$B7,#REF!,#REF!,#REF!))/P7,0)</f>
        <v>0</v>
      </c>
      <c r="R7" s="62" t="e">
        <f>_xll.DBGET(#REF!,#REF!,#REF!,#REF!,#REF!,#REF!,$C7,$B7,#REF!,#REF!,#REF!)</f>
        <v>#VALUE!</v>
      </c>
      <c r="S7" s="60">
        <f>IFERROR((_xll.DBGET(#REF!,#REF!,#REF!,#REF!,#REF!,#REF!,$C7,$B7,#REF!,#REF!,#REF!))/R7,0)</f>
        <v>0</v>
      </c>
      <c r="T7" s="62" t="e">
        <f>_xll.DBGET(#REF!,#REF!,#REF!,#REF!,#REF!,#REF!,$C7,$B7,#REF!,#REF!,#REF!)</f>
        <v>#VALUE!</v>
      </c>
      <c r="U7" s="60" t="e">
        <f>_xll.DBGET(#REF!,#REF!,#REF!,#REF!,#REF!,#REF!,$C7,$B7,#REF!,#REF!,#REF!)</f>
        <v>#VALUE!</v>
      </c>
    </row>
    <row r="8" spans="1:30" x14ac:dyDescent="0.3">
      <c r="A8" s="12" t="s">
        <v>2</v>
      </c>
      <c r="B8" s="13" t="s">
        <v>10</v>
      </c>
      <c r="C8" s="16" t="s">
        <v>7</v>
      </c>
      <c r="D8" s="63" t="e">
        <f>_xll.DBGET(#REF!,#REF!,#REF!,#REF!,#REF!,#REF!,$C8,$B8,#REF!,#REF!,#REF!)</f>
        <v>#VALUE!</v>
      </c>
      <c r="E8" s="5" t="e">
        <f>_xll.DBGET(#REF!,#REF!,#REF!,#REF!,#REF!,#REF!,$C8,$B8,#REF!,#REF!,#REF!)</f>
        <v>#VALUE!</v>
      </c>
      <c r="F8" s="63" t="e">
        <f>_xll.DBGET(#REF!,#REF!,#REF!,#REF!,#REF!,#REF!,$C8,$B8,#REF!,#REF!,#REF!)</f>
        <v>#VALUE!</v>
      </c>
      <c r="G8" s="5" t="e">
        <f>_xll.DBGET(#REF!,#REF!,#REF!,#REF!,#REF!,#REF!,$C8,$B8,#REF!,#REF!,#REF!)</f>
        <v>#VALUE!</v>
      </c>
      <c r="H8" s="63" t="e">
        <f>_xll.DBGET(#REF!,#REF!,#REF!,#REF!,#REF!,#REF!,$C8,$B8,#REF!,#REF!,#REF!)</f>
        <v>#VALUE!</v>
      </c>
      <c r="I8" s="5" t="e">
        <f>_xll.DBGET(#REF!,#REF!,#REF!,#REF!,#REF!,#REF!,$C8,$B8,#REF!,#REF!,#REF!)</f>
        <v>#VALUE!</v>
      </c>
      <c r="J8" s="63" t="e">
        <f>_xll.DBGET(#REF!,#REF!,#REF!,#REF!,#REF!,#REF!,$C8,$B8,#REF!,#REF!,#REF!)</f>
        <v>#VALUE!</v>
      </c>
      <c r="K8" s="5" t="e">
        <f>_xll.DBGET(#REF!,#REF!,#REF!,#REF!,#REF!,#REF!,$C8,$B8,#REF!,#REF!,#REF!)</f>
        <v>#VALUE!</v>
      </c>
      <c r="L8" s="63" t="e">
        <f>_xll.DBGET(#REF!,#REF!,#REF!,#REF!,#REF!,#REF!,$C8,$B8,#REF!,#REF!,#REF!)</f>
        <v>#VALUE!</v>
      </c>
      <c r="M8" s="5" t="e">
        <f>_xll.DBGET(#REF!,#REF!,#REF!,#REF!,#REF!,#REF!,$C8,$B8,#REF!,#REF!,#REF!)</f>
        <v>#VALUE!</v>
      </c>
      <c r="N8" s="63" t="e">
        <f>_xll.DBGET(#REF!,#REF!,#REF!,#REF!,#REF!,#REF!,$C8,$B8,#REF!,#REF!,#REF!)</f>
        <v>#VALUE!</v>
      </c>
      <c r="O8" s="5">
        <f>IFERROR((_xll.DBGET(#REF!,#REF!,#REF!,#REF!,#REF!,#REF!,$C8,$B8,#REF!,#REF!,#REF!))/N8,0)</f>
        <v>0</v>
      </c>
      <c r="P8" s="63" t="e">
        <f>_xll.DBGET(#REF!,#REF!,#REF!,#REF!,#REF!,#REF!,$C8,$B8,#REF!,#REF!,#REF!)</f>
        <v>#VALUE!</v>
      </c>
      <c r="Q8" s="5">
        <f>IFERROR((_xll.DBGET(#REF!,#REF!,#REF!,#REF!,#REF!,#REF!,$C8,$B8,#REF!,#REF!,#REF!))/P8,0)</f>
        <v>0</v>
      </c>
      <c r="R8" s="63" t="e">
        <f>_xll.DBGET(#REF!,#REF!,#REF!,#REF!,#REF!,#REF!,$C8,$B8,#REF!,#REF!,#REF!)</f>
        <v>#VALUE!</v>
      </c>
      <c r="S8" s="5">
        <f>IFERROR((_xll.DBGET(#REF!,#REF!,#REF!,#REF!,#REF!,#REF!,$C8,$B8,#REF!,#REF!,#REF!))/R8,0)</f>
        <v>0</v>
      </c>
      <c r="T8" s="63" t="e">
        <f>_xll.DBGET(#REF!,#REF!,#REF!,#REF!,#REF!,#REF!,$C8,$B8,#REF!,#REF!,#REF!)</f>
        <v>#VALUE!</v>
      </c>
      <c r="U8" s="5" t="e">
        <f>_xll.DBGET(#REF!,#REF!,#REF!,#REF!,#REF!,#REF!,$C8,$B8,#REF!,#REF!,#REF!)</f>
        <v>#VALUE!</v>
      </c>
    </row>
    <row r="9" spans="1:30" x14ac:dyDescent="0.3">
      <c r="A9" s="52"/>
      <c r="B9" s="53" t="s">
        <v>10</v>
      </c>
      <c r="C9" s="57" t="s">
        <v>8</v>
      </c>
      <c r="D9" s="61" t="e">
        <f>_xll.DBGET(#REF!,#REF!,#REF!,#REF!,#REF!,#REF!,$C9,$B9,#REF!,#REF!,#REF!)</f>
        <v>#VALUE!</v>
      </c>
      <c r="E9" s="59" t="e">
        <f>_xll.DBGET(#REF!,#REF!,#REF!,#REF!,#REF!,#REF!,$C9,$B9,#REF!,#REF!,#REF!)</f>
        <v>#VALUE!</v>
      </c>
      <c r="F9" s="61" t="e">
        <f>_xll.DBGET(#REF!,#REF!,#REF!,#REF!,#REF!,#REF!,$C9,$B9,#REF!,#REF!,#REF!)</f>
        <v>#VALUE!</v>
      </c>
      <c r="G9" s="59" t="e">
        <f>_xll.DBGET(#REF!,#REF!,#REF!,#REF!,#REF!,#REF!,$C9,$B9,#REF!,#REF!,#REF!)</f>
        <v>#VALUE!</v>
      </c>
      <c r="H9" s="61" t="e">
        <f>_xll.DBGET(#REF!,#REF!,#REF!,#REF!,#REF!,#REF!,$C9,$B9,#REF!,#REF!,#REF!)</f>
        <v>#VALUE!</v>
      </c>
      <c r="I9" s="59" t="e">
        <f>_xll.DBGET(#REF!,#REF!,#REF!,#REF!,#REF!,#REF!,$C9,$B9,#REF!,#REF!,#REF!)</f>
        <v>#VALUE!</v>
      </c>
      <c r="J9" s="61" t="e">
        <f>_xll.DBGET(#REF!,#REF!,#REF!,#REF!,#REF!,#REF!,$C9,$B9,#REF!,#REF!,#REF!)</f>
        <v>#VALUE!</v>
      </c>
      <c r="K9" s="59" t="e">
        <f>_xll.DBGET(#REF!,#REF!,#REF!,#REF!,#REF!,#REF!,$C9,$B9,#REF!,#REF!,#REF!)</f>
        <v>#VALUE!</v>
      </c>
      <c r="L9" s="61" t="e">
        <f>_xll.DBGET(#REF!,#REF!,#REF!,#REF!,#REF!,#REF!,$C9,$B9,#REF!,#REF!,#REF!)</f>
        <v>#VALUE!</v>
      </c>
      <c r="M9" s="59" t="e">
        <f>_xll.DBGET(#REF!,#REF!,#REF!,#REF!,#REF!,#REF!,$C9,$B9,#REF!,#REF!,#REF!)</f>
        <v>#VALUE!</v>
      </c>
      <c r="N9" s="61" t="e">
        <f>_xll.DBGET(#REF!,#REF!,#REF!,#REF!,#REF!,#REF!,$C9,$B9,#REF!,#REF!,#REF!)</f>
        <v>#VALUE!</v>
      </c>
      <c r="O9" s="59">
        <f>IFERROR((_xll.DBGET(#REF!,#REF!,#REF!,#REF!,#REF!,#REF!,$C9,$B9,#REF!,#REF!,#REF!))/N9,0)</f>
        <v>0</v>
      </c>
      <c r="P9" s="61" t="e">
        <f>_xll.DBGET(#REF!,#REF!,#REF!,#REF!,#REF!,#REF!,$C9,$B9,#REF!,#REF!,#REF!)</f>
        <v>#VALUE!</v>
      </c>
      <c r="Q9" s="59">
        <f>IFERROR((_xll.DBGET(#REF!,#REF!,#REF!,#REF!,#REF!,#REF!,$C9,$B9,#REF!,#REF!,#REF!))/P9,0)</f>
        <v>0</v>
      </c>
      <c r="R9" s="61" t="e">
        <f>_xll.DBGET(#REF!,#REF!,#REF!,#REF!,#REF!,#REF!,$C9,$B9,#REF!,#REF!,#REF!)</f>
        <v>#VALUE!</v>
      </c>
      <c r="S9" s="59">
        <f>IFERROR((_xll.DBGET(#REF!,#REF!,#REF!,#REF!,#REF!,#REF!,$C9,$B9,#REF!,#REF!,#REF!))/R9,0)</f>
        <v>0</v>
      </c>
      <c r="T9" s="61" t="e">
        <f>_xll.DBGET(#REF!,#REF!,#REF!,#REF!,#REF!,#REF!,$C9,$B9,#REF!,#REF!,#REF!)</f>
        <v>#VALUE!</v>
      </c>
      <c r="U9" s="59" t="e">
        <f>_xll.DBGET(#REF!,#REF!,#REF!,#REF!,#REF!,#REF!,$C9,$B9,#REF!,#REF!,#REF!)</f>
        <v>#VALUE!</v>
      </c>
    </row>
    <row r="10" spans="1:30" x14ac:dyDescent="0.3">
      <c r="A10" s="54"/>
      <c r="B10" s="55" t="s">
        <v>10</v>
      </c>
      <c r="C10" s="58" t="s">
        <v>9</v>
      </c>
      <c r="D10" s="62" t="e">
        <f>_xll.DBGET(#REF!,#REF!,#REF!,#REF!,#REF!,#REF!,$C10,$B10,#REF!,#REF!,#REF!)</f>
        <v>#VALUE!</v>
      </c>
      <c r="E10" s="60" t="e">
        <f>_xll.DBGET(#REF!,#REF!,#REF!,#REF!,#REF!,#REF!,$C10,$B10,#REF!,#REF!,#REF!)</f>
        <v>#VALUE!</v>
      </c>
      <c r="F10" s="62" t="e">
        <f>_xll.DBGET(#REF!,#REF!,#REF!,#REF!,#REF!,#REF!,$C10,$B10,#REF!,#REF!,#REF!)</f>
        <v>#VALUE!</v>
      </c>
      <c r="G10" s="60" t="e">
        <f>_xll.DBGET(#REF!,#REF!,#REF!,#REF!,#REF!,#REF!,$C10,$B10,#REF!,#REF!,#REF!)</f>
        <v>#VALUE!</v>
      </c>
      <c r="H10" s="62" t="e">
        <f>_xll.DBGET(#REF!,#REF!,#REF!,#REF!,#REF!,#REF!,$C10,$B10,#REF!,#REF!,#REF!)</f>
        <v>#VALUE!</v>
      </c>
      <c r="I10" s="60" t="e">
        <f>_xll.DBGET(#REF!,#REF!,#REF!,#REF!,#REF!,#REF!,$C10,$B10,#REF!,#REF!,#REF!)</f>
        <v>#VALUE!</v>
      </c>
      <c r="J10" s="62" t="e">
        <f>_xll.DBGET(#REF!,#REF!,#REF!,#REF!,#REF!,#REF!,$C10,$B10,#REF!,#REF!,#REF!)</f>
        <v>#VALUE!</v>
      </c>
      <c r="K10" s="60" t="e">
        <f>_xll.DBGET(#REF!,#REF!,#REF!,#REF!,#REF!,#REF!,$C10,$B10,#REF!,#REF!,#REF!)</f>
        <v>#VALUE!</v>
      </c>
      <c r="L10" s="62" t="e">
        <f>_xll.DBGET(#REF!,#REF!,#REF!,#REF!,#REF!,#REF!,$C10,$B10,#REF!,#REF!,#REF!)</f>
        <v>#VALUE!</v>
      </c>
      <c r="M10" s="60" t="e">
        <f>_xll.DBGET(#REF!,#REF!,#REF!,#REF!,#REF!,#REF!,$C10,$B10,#REF!,#REF!,#REF!)</f>
        <v>#VALUE!</v>
      </c>
      <c r="N10" s="62" t="e">
        <f>_xll.DBGET(#REF!,#REF!,#REF!,#REF!,#REF!,#REF!,$C10,$B10,#REF!,#REF!,#REF!)</f>
        <v>#VALUE!</v>
      </c>
      <c r="O10" s="60">
        <f>IFERROR((_xll.DBGET(#REF!,#REF!,#REF!,#REF!,#REF!,#REF!,$C10,$B10,#REF!,#REF!,#REF!))/N10,0)</f>
        <v>0</v>
      </c>
      <c r="P10" s="62" t="e">
        <f>_xll.DBGET(#REF!,#REF!,#REF!,#REF!,#REF!,#REF!,$C10,$B10,#REF!,#REF!,#REF!)</f>
        <v>#VALUE!</v>
      </c>
      <c r="Q10" s="60">
        <f>IFERROR((_xll.DBGET(#REF!,#REF!,#REF!,#REF!,#REF!,#REF!,$C10,$B10,#REF!,#REF!,#REF!))/P10,0)</f>
        <v>0</v>
      </c>
      <c r="R10" s="62" t="e">
        <f>_xll.DBGET(#REF!,#REF!,#REF!,#REF!,#REF!,#REF!,$C10,$B10,#REF!,#REF!,#REF!)</f>
        <v>#VALUE!</v>
      </c>
      <c r="S10" s="60">
        <f>IFERROR((_xll.DBGET(#REF!,#REF!,#REF!,#REF!,#REF!,#REF!,$C10,$B10,#REF!,#REF!,#REF!))/R10,0)</f>
        <v>0</v>
      </c>
      <c r="T10" s="62" t="e">
        <f>_xll.DBGET(#REF!,#REF!,#REF!,#REF!,#REF!,#REF!,$C10,$B10,#REF!,#REF!,#REF!)</f>
        <v>#VALUE!</v>
      </c>
      <c r="U10" s="60" t="e">
        <f>_xll.DBGET(#REF!,#REF!,#REF!,#REF!,#REF!,#REF!,$C10,$B10,#REF!,#REF!,#REF!)</f>
        <v>#VALUE!</v>
      </c>
    </row>
    <row r="11" spans="1:30" x14ac:dyDescent="0.3">
      <c r="A11" s="14" t="s">
        <v>3</v>
      </c>
      <c r="B11" s="15" t="s">
        <v>11</v>
      </c>
      <c r="C11" s="17" t="s">
        <v>7</v>
      </c>
      <c r="D11" s="63" t="e">
        <f>_xll.DBGET(#REF!,#REF!,#REF!,#REF!,#REF!,#REF!,$C11,$B11,#REF!,#REF!,#REF!)</f>
        <v>#VALUE!</v>
      </c>
      <c r="E11" s="5" t="e">
        <f>_xll.DBGET(#REF!,#REF!,#REF!,#REF!,#REF!,#REF!,$C11,$B11,#REF!,#REF!,#REF!)</f>
        <v>#VALUE!</v>
      </c>
      <c r="F11" s="63" t="e">
        <f>_xll.DBGET(#REF!,#REF!,#REF!,#REF!,#REF!,#REF!,$C11,$B11,#REF!,#REF!,#REF!)</f>
        <v>#VALUE!</v>
      </c>
      <c r="G11" s="5" t="e">
        <f>_xll.DBGET(#REF!,#REF!,#REF!,#REF!,#REF!,#REF!,$C11,$B11,#REF!,#REF!,#REF!)</f>
        <v>#VALUE!</v>
      </c>
      <c r="H11" s="63" t="e">
        <f>_xll.DBGET(#REF!,#REF!,#REF!,#REF!,#REF!,#REF!,$C11,$B11,#REF!,#REF!,#REF!)</f>
        <v>#VALUE!</v>
      </c>
      <c r="I11" s="5" t="e">
        <f>_xll.DBGET(#REF!,#REF!,#REF!,#REF!,#REF!,#REF!,$C11,$B11,#REF!,#REF!,#REF!)</f>
        <v>#VALUE!</v>
      </c>
      <c r="J11" s="63" t="e">
        <f>_xll.DBGET(#REF!,#REF!,#REF!,#REF!,#REF!,#REF!,$C11,$B11,#REF!,#REF!,#REF!)</f>
        <v>#VALUE!</v>
      </c>
      <c r="K11" s="5" t="e">
        <f>_xll.DBGET(#REF!,#REF!,#REF!,#REF!,#REF!,#REF!,$C11,$B11,#REF!,#REF!,#REF!)</f>
        <v>#VALUE!</v>
      </c>
      <c r="L11" s="63" t="e">
        <f>_xll.DBGET(#REF!,#REF!,#REF!,#REF!,#REF!,#REF!,$C11,$B11,#REF!,#REF!,#REF!)</f>
        <v>#VALUE!</v>
      </c>
      <c r="M11" s="5" t="e">
        <f>_xll.DBGET(#REF!,#REF!,#REF!,#REF!,#REF!,#REF!,$C11,$B11,#REF!,#REF!,#REF!)</f>
        <v>#VALUE!</v>
      </c>
      <c r="N11" s="63" t="e">
        <f>_xll.DBGET(#REF!,#REF!,#REF!,#REF!,#REF!,#REF!,$C11,$B11,#REF!,#REF!,#REF!)</f>
        <v>#VALUE!</v>
      </c>
      <c r="O11" s="5">
        <f>IFERROR((_xll.DBGET(#REF!,#REF!,#REF!,#REF!,#REF!,#REF!,$C11,$B11,#REF!,#REF!,#REF!))/N11,0)</f>
        <v>0</v>
      </c>
      <c r="P11" s="63" t="e">
        <f>_xll.DBGET(#REF!,#REF!,#REF!,#REF!,#REF!,#REF!,$C11,$B11,#REF!,#REF!,#REF!)</f>
        <v>#VALUE!</v>
      </c>
      <c r="Q11" s="5">
        <f>IFERROR((_xll.DBGET(#REF!,#REF!,#REF!,#REF!,#REF!,#REF!,$C11,$B11,#REF!,#REF!,#REF!))/P11,0)</f>
        <v>0</v>
      </c>
      <c r="R11" s="63" t="e">
        <f>_xll.DBGET(#REF!,#REF!,#REF!,#REF!,#REF!,#REF!,$C11,$B11,#REF!,#REF!,#REF!)</f>
        <v>#VALUE!</v>
      </c>
      <c r="S11" s="5">
        <f>IFERROR((_xll.DBGET(#REF!,#REF!,#REF!,#REF!,#REF!,#REF!,$C11,$B11,#REF!,#REF!,#REF!))/R11,0)</f>
        <v>0</v>
      </c>
      <c r="T11" s="63" t="e">
        <f>_xll.DBGET(#REF!,#REF!,#REF!,#REF!,#REF!,#REF!,$C11,$B11,#REF!,#REF!,#REF!)</f>
        <v>#VALUE!</v>
      </c>
      <c r="U11" s="5" t="e">
        <f>_xll.DBGET(#REF!,#REF!,#REF!,#REF!,#REF!,#REF!,$C11,$B11,#REF!,#REF!,#REF!)</f>
        <v>#VALUE!</v>
      </c>
    </row>
    <row r="12" spans="1:30" x14ac:dyDescent="0.3">
      <c r="A12" s="52"/>
      <c r="B12" s="53" t="s">
        <v>11</v>
      </c>
      <c r="C12" s="57" t="s">
        <v>8</v>
      </c>
      <c r="D12" s="123" t="e">
        <f>_xll.DBGET(#REF!,#REF!,#REF!,#REF!,#REF!,#REF!,$C12,$B12,#REF!,#REF!,#REF!)</f>
        <v>#VALUE!</v>
      </c>
      <c r="E12" s="119" t="e">
        <f>_xll.DBGET(#REF!,#REF!,#REF!,#REF!,#REF!,#REF!,$C12,$B12,#REF!,#REF!,#REF!)</f>
        <v>#VALUE!</v>
      </c>
      <c r="F12" s="123" t="e">
        <f>_xll.DBGET(#REF!,#REF!,#REF!,#REF!,#REF!,#REF!,$C12,$B12,#REF!,#REF!,#REF!)</f>
        <v>#VALUE!</v>
      </c>
      <c r="G12" s="119" t="e">
        <f>_xll.DBGET(#REF!,#REF!,#REF!,#REF!,#REF!,#REF!,$C12,$B12,#REF!,#REF!,#REF!)</f>
        <v>#VALUE!</v>
      </c>
      <c r="H12" s="123" t="e">
        <f>_xll.DBGET(#REF!,#REF!,#REF!,#REF!,#REF!,#REF!,$C12,$B12,#REF!,#REF!,#REF!)</f>
        <v>#VALUE!</v>
      </c>
      <c r="I12" s="119" t="e">
        <f>_xll.DBGET(#REF!,#REF!,#REF!,#REF!,#REF!,#REF!,$C12,$B12,#REF!,#REF!,#REF!)</f>
        <v>#VALUE!</v>
      </c>
      <c r="J12" s="123" t="e">
        <f>_xll.DBGET(#REF!,#REF!,#REF!,#REF!,#REF!,#REF!,$C12,$B12,#REF!,#REF!,#REF!)</f>
        <v>#VALUE!</v>
      </c>
      <c r="K12" s="119" t="e">
        <f>_xll.DBGET(#REF!,#REF!,#REF!,#REF!,#REF!,#REF!,$C12,$B12,#REF!,#REF!,#REF!)</f>
        <v>#VALUE!</v>
      </c>
      <c r="L12" s="123" t="e">
        <f>_xll.DBGET(#REF!,#REF!,#REF!,#REF!,#REF!,#REF!,$C12,$B12,#REF!,#REF!,#REF!)</f>
        <v>#VALUE!</v>
      </c>
      <c r="M12" s="119" t="e">
        <f>_xll.DBGET(#REF!,#REF!,#REF!,#REF!,#REF!,#REF!,$C12,$B12,#REF!,#REF!,#REF!)</f>
        <v>#VALUE!</v>
      </c>
      <c r="N12" s="123" t="e">
        <f>_xll.DBGET(#REF!,#REF!,#REF!,#REF!,#REF!,#REF!,$C12,$B12,#REF!,#REF!,#REF!)</f>
        <v>#VALUE!</v>
      </c>
      <c r="O12" s="119">
        <f>IFERROR((_xll.DBGET(#REF!,#REF!,#REF!,#REF!,#REF!,#REF!,$C12,$B12,#REF!,#REF!,#REF!))/N12,0)</f>
        <v>0</v>
      </c>
      <c r="P12" s="123" t="e">
        <f>_xll.DBGET(#REF!,#REF!,#REF!,#REF!,#REF!,#REF!,$C12,$B12,#REF!,#REF!,#REF!)</f>
        <v>#VALUE!</v>
      </c>
      <c r="Q12" s="119">
        <f>IFERROR((_xll.DBGET(#REF!,#REF!,#REF!,#REF!,#REF!,#REF!,$C12,$B12,#REF!,#REF!,#REF!))/P12,0)</f>
        <v>0</v>
      </c>
      <c r="R12" s="123" t="e">
        <f>_xll.DBGET(#REF!,#REF!,#REF!,#REF!,#REF!,#REF!,$C12,$B12,#REF!,#REF!,#REF!)</f>
        <v>#VALUE!</v>
      </c>
      <c r="S12" s="119">
        <f>IFERROR((_xll.DBGET(#REF!,#REF!,#REF!,#REF!,#REF!,#REF!,$C12,$B12,#REF!,#REF!,#REF!))/R12,0)</f>
        <v>0</v>
      </c>
      <c r="T12" s="123" t="e">
        <f>_xll.DBGET(#REF!,#REF!,#REF!,#REF!,#REF!,#REF!,$C12,$B12,#REF!,#REF!,#REF!)</f>
        <v>#VALUE!</v>
      </c>
      <c r="U12" s="119" t="e">
        <f>_xll.DBGET(#REF!,#REF!,#REF!,#REF!,#REF!,#REF!,$C12,$B12,#REF!,#REF!,#REF!)</f>
        <v>#VALUE!</v>
      </c>
    </row>
    <row r="13" spans="1:30" x14ac:dyDescent="0.3">
      <c r="A13" s="52"/>
      <c r="B13" s="53" t="s">
        <v>11</v>
      </c>
      <c r="C13" s="57" t="s">
        <v>9</v>
      </c>
      <c r="D13" s="123" t="e">
        <f>_xll.DBGET(#REF!,#REF!,#REF!,#REF!,#REF!,#REF!,$C13,$B13,#REF!,#REF!,#REF!)</f>
        <v>#VALUE!</v>
      </c>
      <c r="E13" s="119" t="e">
        <f>_xll.DBGET(#REF!,#REF!,#REF!,#REF!,#REF!,#REF!,$C13,$B13,#REF!,#REF!,#REF!)</f>
        <v>#VALUE!</v>
      </c>
      <c r="F13" s="123" t="e">
        <f>_xll.DBGET(#REF!,#REF!,#REF!,#REF!,#REF!,#REF!,$C13,$B13,#REF!,#REF!,#REF!)</f>
        <v>#VALUE!</v>
      </c>
      <c r="G13" s="119" t="e">
        <f>_xll.DBGET(#REF!,#REF!,#REF!,#REF!,#REF!,#REF!,$C13,$B13,#REF!,#REF!,#REF!)</f>
        <v>#VALUE!</v>
      </c>
      <c r="H13" s="123" t="e">
        <f>_xll.DBGET(#REF!,#REF!,#REF!,#REF!,#REF!,#REF!,$C13,$B13,#REF!,#REF!,#REF!)</f>
        <v>#VALUE!</v>
      </c>
      <c r="I13" s="119" t="e">
        <f>_xll.DBGET(#REF!,#REF!,#REF!,#REF!,#REF!,#REF!,$C13,$B13,#REF!,#REF!,#REF!)</f>
        <v>#VALUE!</v>
      </c>
      <c r="J13" s="123" t="e">
        <f>_xll.DBGET(#REF!,#REF!,#REF!,#REF!,#REF!,#REF!,$C13,$B13,#REF!,#REF!,#REF!)</f>
        <v>#VALUE!</v>
      </c>
      <c r="K13" s="119" t="e">
        <f>_xll.DBGET(#REF!,#REF!,#REF!,#REF!,#REF!,#REF!,$C13,$B13,#REF!,#REF!,#REF!)</f>
        <v>#VALUE!</v>
      </c>
      <c r="L13" s="123" t="e">
        <f>_xll.DBGET(#REF!,#REF!,#REF!,#REF!,#REF!,#REF!,$C13,$B13,#REF!,#REF!,#REF!)</f>
        <v>#VALUE!</v>
      </c>
      <c r="M13" s="119" t="e">
        <f>_xll.DBGET(#REF!,#REF!,#REF!,#REF!,#REF!,#REF!,$C13,$B13,#REF!,#REF!,#REF!)</f>
        <v>#VALUE!</v>
      </c>
      <c r="N13" s="123" t="e">
        <f>_xll.DBGET(#REF!,#REF!,#REF!,#REF!,#REF!,#REF!,$C13,$B13,#REF!,#REF!,#REF!)</f>
        <v>#VALUE!</v>
      </c>
      <c r="O13" s="119">
        <f>IFERROR((_xll.DBGET(#REF!,#REF!,#REF!,#REF!,#REF!,#REF!,$C13,$B13,#REF!,#REF!,#REF!))/N13,0)</f>
        <v>0</v>
      </c>
      <c r="P13" s="123" t="e">
        <f>_xll.DBGET(#REF!,#REF!,#REF!,#REF!,#REF!,#REF!,$C13,$B13,#REF!,#REF!,#REF!)</f>
        <v>#VALUE!</v>
      </c>
      <c r="Q13" s="119">
        <f>IFERROR((_xll.DBGET(#REF!,#REF!,#REF!,#REF!,#REF!,#REF!,$C13,$B13,#REF!,#REF!,#REF!))/P13,0)</f>
        <v>0</v>
      </c>
      <c r="R13" s="123" t="e">
        <f>_xll.DBGET(#REF!,#REF!,#REF!,#REF!,#REF!,#REF!,$C13,$B13,#REF!,#REF!,#REF!)</f>
        <v>#VALUE!</v>
      </c>
      <c r="S13" s="119">
        <f>IFERROR((_xll.DBGET(#REF!,#REF!,#REF!,#REF!,#REF!,#REF!,$C13,$B13,#REF!,#REF!,#REF!))/R13,0)</f>
        <v>0</v>
      </c>
      <c r="T13" s="123" t="e">
        <f>_xll.DBGET(#REF!,#REF!,#REF!,#REF!,#REF!,#REF!,$C13,$B13,#REF!,#REF!,#REF!)</f>
        <v>#VALUE!</v>
      </c>
      <c r="U13" s="119" t="e">
        <f>_xll.DBGET(#REF!,#REF!,#REF!,#REF!,#REF!,#REF!,$C13,$B13,#REF!,#REF!,#REF!)</f>
        <v>#VALUE!</v>
      </c>
    </row>
    <row r="14" spans="1:30" x14ac:dyDescent="0.3">
      <c r="A14" s="12" t="s">
        <v>4</v>
      </c>
      <c r="B14" s="13" t="s">
        <v>12</v>
      </c>
      <c r="C14" s="16" t="s">
        <v>7</v>
      </c>
      <c r="D14" s="122" t="e">
        <f>_xll.DBGET(#REF!,#REF!,#REF!,#REF!,#REF!,#REF!,$C14,$B14,#REF!,#REF!,#REF!)</f>
        <v>#VALUE!</v>
      </c>
      <c r="E14" s="121" t="e">
        <f>_xll.DBGET(#REF!,#REF!,#REF!,#REF!,#REF!,#REF!,$C14,$B14,#REF!,#REF!,#REF!)</f>
        <v>#VALUE!</v>
      </c>
      <c r="F14" s="122" t="e">
        <f>_xll.DBGET(#REF!,#REF!,#REF!,#REF!,#REF!,#REF!,$C14,$B14,#REF!,#REF!,#REF!)</f>
        <v>#VALUE!</v>
      </c>
      <c r="G14" s="121" t="e">
        <f>_xll.DBGET(#REF!,#REF!,#REF!,#REF!,#REF!,#REF!,$C14,$B14,#REF!,#REF!,#REF!)</f>
        <v>#VALUE!</v>
      </c>
      <c r="H14" s="122" t="e">
        <f>_xll.DBGET(#REF!,#REF!,#REF!,#REF!,#REF!,#REF!,$C14,$B14,#REF!,#REF!,#REF!)</f>
        <v>#VALUE!</v>
      </c>
      <c r="I14" s="121" t="e">
        <f>_xll.DBGET(#REF!,#REF!,#REF!,#REF!,#REF!,#REF!,$C14,$B14,#REF!,#REF!,#REF!)</f>
        <v>#VALUE!</v>
      </c>
      <c r="J14" s="122" t="e">
        <f>_xll.DBGET(#REF!,#REF!,#REF!,#REF!,#REF!,#REF!,$C14,$B14,#REF!,#REF!,#REF!)</f>
        <v>#VALUE!</v>
      </c>
      <c r="K14" s="121" t="e">
        <f>_xll.DBGET(#REF!,#REF!,#REF!,#REF!,#REF!,#REF!,$C14,$B14,#REF!,#REF!,#REF!)</f>
        <v>#VALUE!</v>
      </c>
      <c r="L14" s="122" t="e">
        <f>_xll.DBGET(#REF!,#REF!,#REF!,#REF!,#REF!,#REF!,$C14,$B14,#REF!,#REF!,#REF!)</f>
        <v>#VALUE!</v>
      </c>
      <c r="M14" s="121" t="e">
        <f>_xll.DBGET(#REF!,#REF!,#REF!,#REF!,#REF!,#REF!,$C14,$B14,#REF!,#REF!,#REF!)</f>
        <v>#VALUE!</v>
      </c>
      <c r="N14" s="122" t="e">
        <f>_xll.DBGET(#REF!,#REF!,#REF!,#REF!,#REF!,#REF!,$C14,$B14,#REF!,#REF!,#REF!)</f>
        <v>#VALUE!</v>
      </c>
      <c r="O14" s="121">
        <f>IFERROR((_xll.DBGET(#REF!,#REF!,#REF!,#REF!,#REF!,#REF!,$C14,$B14,#REF!,#REF!,#REF!))/N14,0)</f>
        <v>0</v>
      </c>
      <c r="P14" s="122" t="e">
        <f>_xll.DBGET(#REF!,#REF!,#REF!,#REF!,#REF!,#REF!,$C14,$B14,#REF!,#REF!,#REF!)</f>
        <v>#VALUE!</v>
      </c>
      <c r="Q14" s="121">
        <f>IFERROR((_xll.DBGET(#REF!,#REF!,#REF!,#REF!,#REF!,#REF!,$C14,$B14,#REF!,#REF!,#REF!))/P14,0)</f>
        <v>0</v>
      </c>
      <c r="R14" s="122" t="e">
        <f>_xll.DBGET(#REF!,#REF!,#REF!,#REF!,#REF!,#REF!,$C14,$B14,#REF!,#REF!,#REF!)</f>
        <v>#VALUE!</v>
      </c>
      <c r="S14" s="121">
        <f>IFERROR((_xll.DBGET(#REF!,#REF!,#REF!,#REF!,#REF!,#REF!,$C14,$B14,#REF!,#REF!,#REF!))/R14,0)</f>
        <v>0</v>
      </c>
      <c r="T14" s="122" t="e">
        <f>_xll.DBGET(#REF!,#REF!,#REF!,#REF!,#REF!,#REF!,$C14,$B14,#REF!,#REF!,#REF!)</f>
        <v>#VALUE!</v>
      </c>
      <c r="U14" s="121" t="e">
        <f>_xll.DBGET(#REF!,#REF!,#REF!,#REF!,#REF!,#REF!,$C14,$B14,#REF!,#REF!,#REF!)</f>
        <v>#VALUE!</v>
      </c>
    </row>
    <row r="15" spans="1:30" x14ac:dyDescent="0.3">
      <c r="A15" s="52"/>
      <c r="B15" s="53" t="s">
        <v>12</v>
      </c>
      <c r="C15" s="57" t="s">
        <v>8</v>
      </c>
      <c r="D15" s="123" t="e">
        <f>_xll.DBGET(#REF!,#REF!,#REF!,#REF!,#REF!,#REF!,$C15,$B15,#REF!,#REF!,#REF!)</f>
        <v>#VALUE!</v>
      </c>
      <c r="E15" s="119" t="e">
        <f>_xll.DBGET(#REF!,#REF!,#REF!,#REF!,#REF!,#REF!,$C15,$B15,#REF!,#REF!,#REF!)</f>
        <v>#VALUE!</v>
      </c>
      <c r="F15" s="123" t="e">
        <f>_xll.DBGET(#REF!,#REF!,#REF!,#REF!,#REF!,#REF!,$C15,$B15,#REF!,#REF!,#REF!)</f>
        <v>#VALUE!</v>
      </c>
      <c r="G15" s="119" t="e">
        <f>_xll.DBGET(#REF!,#REF!,#REF!,#REF!,#REF!,#REF!,$C15,$B15,#REF!,#REF!,#REF!)</f>
        <v>#VALUE!</v>
      </c>
      <c r="H15" s="123" t="e">
        <f>_xll.DBGET(#REF!,#REF!,#REF!,#REF!,#REF!,#REF!,$C15,$B15,#REF!,#REF!,#REF!)</f>
        <v>#VALUE!</v>
      </c>
      <c r="I15" s="119" t="e">
        <f>_xll.DBGET(#REF!,#REF!,#REF!,#REF!,#REF!,#REF!,$C15,$B15,#REF!,#REF!,#REF!)</f>
        <v>#VALUE!</v>
      </c>
      <c r="J15" s="123" t="e">
        <f>_xll.DBGET(#REF!,#REF!,#REF!,#REF!,#REF!,#REF!,$C15,$B15,#REF!,#REF!,#REF!)</f>
        <v>#VALUE!</v>
      </c>
      <c r="K15" s="119" t="e">
        <f>_xll.DBGET(#REF!,#REF!,#REF!,#REF!,#REF!,#REF!,$C15,$B15,#REF!,#REF!,#REF!)</f>
        <v>#VALUE!</v>
      </c>
      <c r="L15" s="123" t="e">
        <f>_xll.DBGET(#REF!,#REF!,#REF!,#REF!,#REF!,#REF!,$C15,$B15,#REF!,#REF!,#REF!)</f>
        <v>#VALUE!</v>
      </c>
      <c r="M15" s="119" t="e">
        <f>_xll.DBGET(#REF!,#REF!,#REF!,#REF!,#REF!,#REF!,$C15,$B15,#REF!,#REF!,#REF!)</f>
        <v>#VALUE!</v>
      </c>
      <c r="N15" s="123" t="e">
        <f>_xll.DBGET(#REF!,#REF!,#REF!,#REF!,#REF!,#REF!,$C15,$B15,#REF!,#REF!,#REF!)</f>
        <v>#VALUE!</v>
      </c>
      <c r="O15" s="119">
        <f>IFERROR((_xll.DBGET(#REF!,#REF!,#REF!,#REF!,#REF!,#REF!,$C15,$B15,#REF!,#REF!,#REF!))/N15,0)</f>
        <v>0</v>
      </c>
      <c r="P15" s="123" t="e">
        <f>_xll.DBGET(#REF!,#REF!,#REF!,#REF!,#REF!,#REF!,$C15,$B15,#REF!,#REF!,#REF!)</f>
        <v>#VALUE!</v>
      </c>
      <c r="Q15" s="119">
        <f>IFERROR((_xll.DBGET(#REF!,#REF!,#REF!,#REF!,#REF!,#REF!,$C15,$B15,#REF!,#REF!,#REF!))/P15,0)</f>
        <v>0</v>
      </c>
      <c r="R15" s="123" t="e">
        <f>_xll.DBGET(#REF!,#REF!,#REF!,#REF!,#REF!,#REF!,$C15,$B15,#REF!,#REF!,#REF!)</f>
        <v>#VALUE!</v>
      </c>
      <c r="S15" s="119">
        <f>IFERROR((_xll.DBGET(#REF!,#REF!,#REF!,#REF!,#REF!,#REF!,$C15,$B15,#REF!,#REF!,#REF!))/R15,0)</f>
        <v>0</v>
      </c>
      <c r="T15" s="123" t="e">
        <f>_xll.DBGET(#REF!,#REF!,#REF!,#REF!,#REF!,#REF!,$C15,$B15,#REF!,#REF!,#REF!)</f>
        <v>#VALUE!</v>
      </c>
      <c r="U15" s="119" t="e">
        <f>_xll.DBGET(#REF!,#REF!,#REF!,#REF!,#REF!,#REF!,$C15,$B15,#REF!,#REF!,#REF!)</f>
        <v>#VALUE!</v>
      </c>
    </row>
    <row r="16" spans="1:30" x14ac:dyDescent="0.3">
      <c r="A16" s="52"/>
      <c r="B16" s="53" t="s">
        <v>12</v>
      </c>
      <c r="C16" s="57" t="s">
        <v>9</v>
      </c>
      <c r="D16" s="123" t="e">
        <f>_xll.DBGET(#REF!,#REF!,#REF!,#REF!,#REF!,#REF!,$C16,$B16,#REF!,#REF!,#REF!)</f>
        <v>#VALUE!</v>
      </c>
      <c r="E16" s="119" t="e">
        <f>_xll.DBGET(#REF!,#REF!,#REF!,#REF!,#REF!,#REF!,$C16,$B16,#REF!,#REF!,#REF!)</f>
        <v>#VALUE!</v>
      </c>
      <c r="F16" s="123" t="e">
        <f>_xll.DBGET(#REF!,#REF!,#REF!,#REF!,#REF!,#REF!,$C16,$B16,#REF!,#REF!,#REF!)</f>
        <v>#VALUE!</v>
      </c>
      <c r="G16" s="119" t="e">
        <f>_xll.DBGET(#REF!,#REF!,#REF!,#REF!,#REF!,#REF!,$C16,$B16,#REF!,#REF!,#REF!)</f>
        <v>#VALUE!</v>
      </c>
      <c r="H16" s="123" t="e">
        <f>_xll.DBGET(#REF!,#REF!,#REF!,#REF!,#REF!,#REF!,$C16,$B16,#REF!,#REF!,#REF!)</f>
        <v>#VALUE!</v>
      </c>
      <c r="I16" s="119" t="e">
        <f>_xll.DBGET(#REF!,#REF!,#REF!,#REF!,#REF!,#REF!,$C16,$B16,#REF!,#REF!,#REF!)</f>
        <v>#VALUE!</v>
      </c>
      <c r="J16" s="123" t="e">
        <f>_xll.DBGET(#REF!,#REF!,#REF!,#REF!,#REF!,#REF!,$C16,$B16,#REF!,#REF!,#REF!)</f>
        <v>#VALUE!</v>
      </c>
      <c r="K16" s="119" t="e">
        <f>_xll.DBGET(#REF!,#REF!,#REF!,#REF!,#REF!,#REF!,$C16,$B16,#REF!,#REF!,#REF!)</f>
        <v>#VALUE!</v>
      </c>
      <c r="L16" s="123" t="e">
        <f>_xll.DBGET(#REF!,#REF!,#REF!,#REF!,#REF!,#REF!,$C16,$B16,#REF!,#REF!,#REF!)</f>
        <v>#VALUE!</v>
      </c>
      <c r="M16" s="119" t="e">
        <f>_xll.DBGET(#REF!,#REF!,#REF!,#REF!,#REF!,#REF!,$C16,$B16,#REF!,#REF!,#REF!)</f>
        <v>#VALUE!</v>
      </c>
      <c r="N16" s="123" t="e">
        <f>_xll.DBGET(#REF!,#REF!,#REF!,#REF!,#REF!,#REF!,$C16,$B16,#REF!,#REF!,#REF!)</f>
        <v>#VALUE!</v>
      </c>
      <c r="O16" s="119">
        <f>IFERROR((_xll.DBGET(#REF!,#REF!,#REF!,#REF!,#REF!,#REF!,$C16,$B16,#REF!,#REF!,#REF!))/N16,0)</f>
        <v>0</v>
      </c>
      <c r="P16" s="123" t="e">
        <f>_xll.DBGET(#REF!,#REF!,#REF!,#REF!,#REF!,#REF!,$C16,$B16,#REF!,#REF!,#REF!)</f>
        <v>#VALUE!</v>
      </c>
      <c r="Q16" s="119">
        <f>IFERROR((_xll.DBGET(#REF!,#REF!,#REF!,#REF!,#REF!,#REF!,$C16,$B16,#REF!,#REF!,#REF!))/P16,0)</f>
        <v>0</v>
      </c>
      <c r="R16" s="123" t="e">
        <f>_xll.DBGET(#REF!,#REF!,#REF!,#REF!,#REF!,#REF!,$C16,$B16,#REF!,#REF!,#REF!)</f>
        <v>#VALUE!</v>
      </c>
      <c r="S16" s="119">
        <f>IFERROR((_xll.DBGET(#REF!,#REF!,#REF!,#REF!,#REF!,#REF!,$C16,$B16,#REF!,#REF!,#REF!))/R16,0)</f>
        <v>0</v>
      </c>
      <c r="T16" s="123" t="e">
        <f>_xll.DBGET(#REF!,#REF!,#REF!,#REF!,#REF!,#REF!,$C16,$B16,#REF!,#REF!,#REF!)</f>
        <v>#VALUE!</v>
      </c>
      <c r="U16" s="119" t="e">
        <f>_xll.DBGET(#REF!,#REF!,#REF!,#REF!,#REF!,#REF!,$C16,$B16,#REF!,#REF!,#REF!)</f>
        <v>#VALUE!</v>
      </c>
    </row>
    <row r="17" spans="1:21" x14ac:dyDescent="0.3">
      <c r="A17" s="12" t="s">
        <v>5</v>
      </c>
      <c r="B17" s="13" t="s">
        <v>13</v>
      </c>
      <c r="C17" s="16" t="s">
        <v>7</v>
      </c>
      <c r="D17" s="122" t="e">
        <f>_xll.DBGET(#REF!,#REF!,#REF!,#REF!,#REF!,#REF!,$C17,$B17,#REF!,#REF!,#REF!)</f>
        <v>#VALUE!</v>
      </c>
      <c r="E17" s="121" t="e">
        <f>_xll.DBGET(#REF!,#REF!,#REF!,#REF!,#REF!,#REF!,$C17,$B17,#REF!,#REF!,#REF!)</f>
        <v>#VALUE!</v>
      </c>
      <c r="F17" s="122" t="e">
        <f>_xll.DBGET(#REF!,#REF!,#REF!,#REF!,#REF!,#REF!,$C17,$B17,#REF!,#REF!,#REF!)</f>
        <v>#VALUE!</v>
      </c>
      <c r="G17" s="121" t="e">
        <f>_xll.DBGET(#REF!,#REF!,#REF!,#REF!,#REF!,#REF!,$C17,$B17,#REF!,#REF!,#REF!)</f>
        <v>#VALUE!</v>
      </c>
      <c r="H17" s="122" t="e">
        <f>_xll.DBGET(#REF!,#REF!,#REF!,#REF!,#REF!,#REF!,$C17,$B17,#REF!,#REF!,#REF!)</f>
        <v>#VALUE!</v>
      </c>
      <c r="I17" s="121" t="e">
        <f>_xll.DBGET(#REF!,#REF!,#REF!,#REF!,#REF!,#REF!,$C17,$B17,#REF!,#REF!,#REF!)</f>
        <v>#VALUE!</v>
      </c>
      <c r="J17" s="122" t="e">
        <f>_xll.DBGET(#REF!,#REF!,#REF!,#REF!,#REF!,#REF!,$C17,$B17,#REF!,#REF!,#REF!)</f>
        <v>#VALUE!</v>
      </c>
      <c r="K17" s="121" t="e">
        <f>_xll.DBGET(#REF!,#REF!,#REF!,#REF!,#REF!,#REF!,$C17,$B17,#REF!,#REF!,#REF!)</f>
        <v>#VALUE!</v>
      </c>
      <c r="L17" s="122" t="e">
        <f>_xll.DBGET(#REF!,#REF!,#REF!,#REF!,#REF!,#REF!,$C17,$B17,#REF!,#REF!,#REF!)</f>
        <v>#VALUE!</v>
      </c>
      <c r="M17" s="121" t="e">
        <f>_xll.DBGET(#REF!,#REF!,#REF!,#REF!,#REF!,#REF!,$C17,$B17,#REF!,#REF!,#REF!)</f>
        <v>#VALUE!</v>
      </c>
      <c r="N17" s="122" t="e">
        <f>_xll.DBGET(#REF!,#REF!,#REF!,#REF!,#REF!,#REF!,$C17,$B17,#REF!,#REF!,#REF!)</f>
        <v>#VALUE!</v>
      </c>
      <c r="O17" s="121">
        <f>IFERROR((_xll.DBGET(#REF!,#REF!,#REF!,#REF!,#REF!,#REF!,$C17,$B17,#REF!,#REF!,#REF!))/N17,0)</f>
        <v>0</v>
      </c>
      <c r="P17" s="122" t="e">
        <f>_xll.DBGET(#REF!,#REF!,#REF!,#REF!,#REF!,#REF!,$C17,$B17,#REF!,#REF!,#REF!)</f>
        <v>#VALUE!</v>
      </c>
      <c r="Q17" s="121">
        <f>IFERROR((_xll.DBGET(#REF!,#REF!,#REF!,#REF!,#REF!,#REF!,$C17,$B17,#REF!,#REF!,#REF!))/P17,0)</f>
        <v>0</v>
      </c>
      <c r="R17" s="122" t="e">
        <f>_xll.DBGET(#REF!,#REF!,#REF!,#REF!,#REF!,#REF!,$C17,$B17,#REF!,#REF!,#REF!)</f>
        <v>#VALUE!</v>
      </c>
      <c r="S17" s="121">
        <f>IFERROR((_xll.DBGET(#REF!,#REF!,#REF!,#REF!,#REF!,#REF!,$C17,$B17,#REF!,#REF!,#REF!))/R17,0)</f>
        <v>0</v>
      </c>
      <c r="T17" s="122" t="e">
        <f>_xll.DBGET(#REF!,#REF!,#REF!,#REF!,#REF!,#REF!,$C17,$B17,#REF!,#REF!,#REF!)</f>
        <v>#VALUE!</v>
      </c>
      <c r="U17" s="121" t="e">
        <f>_xll.DBGET(#REF!,#REF!,#REF!,#REF!,#REF!,#REF!,$C17,$B17,#REF!,#REF!,#REF!)</f>
        <v>#VALUE!</v>
      </c>
    </row>
    <row r="18" spans="1:21" x14ac:dyDescent="0.3">
      <c r="A18" s="52"/>
      <c r="B18" s="53" t="s">
        <v>13</v>
      </c>
      <c r="C18" s="57" t="s">
        <v>8</v>
      </c>
      <c r="D18" s="123" t="e">
        <f>_xll.DBGET(#REF!,#REF!,#REF!,#REF!,#REF!,#REF!,$C18,$B18,#REF!,#REF!,#REF!)</f>
        <v>#VALUE!</v>
      </c>
      <c r="E18" s="119" t="e">
        <f>_xll.DBGET(#REF!,#REF!,#REF!,#REF!,#REF!,#REF!,$C18,$B18,#REF!,#REF!,#REF!)</f>
        <v>#VALUE!</v>
      </c>
      <c r="F18" s="123" t="e">
        <f>_xll.DBGET(#REF!,#REF!,#REF!,#REF!,#REF!,#REF!,$C18,$B18,#REF!,#REF!,#REF!)</f>
        <v>#VALUE!</v>
      </c>
      <c r="G18" s="119" t="e">
        <f>_xll.DBGET(#REF!,#REF!,#REF!,#REF!,#REF!,#REF!,$C18,$B18,#REF!,#REF!,#REF!)</f>
        <v>#VALUE!</v>
      </c>
      <c r="H18" s="123" t="e">
        <f>_xll.DBGET(#REF!,#REF!,#REF!,#REF!,#REF!,#REF!,$C18,$B18,#REF!,#REF!,#REF!)</f>
        <v>#VALUE!</v>
      </c>
      <c r="I18" s="119" t="e">
        <f>_xll.DBGET(#REF!,#REF!,#REF!,#REF!,#REF!,#REF!,$C18,$B18,#REF!,#REF!,#REF!)</f>
        <v>#VALUE!</v>
      </c>
      <c r="J18" s="123" t="e">
        <f>_xll.DBGET(#REF!,#REF!,#REF!,#REF!,#REF!,#REF!,$C18,$B18,#REF!,#REF!,#REF!)</f>
        <v>#VALUE!</v>
      </c>
      <c r="K18" s="119" t="e">
        <f>_xll.DBGET(#REF!,#REF!,#REF!,#REF!,#REF!,#REF!,$C18,$B18,#REF!,#REF!,#REF!)</f>
        <v>#VALUE!</v>
      </c>
      <c r="L18" s="123" t="e">
        <f>_xll.DBGET(#REF!,#REF!,#REF!,#REF!,#REF!,#REF!,$C18,$B18,#REF!,#REF!,#REF!)</f>
        <v>#VALUE!</v>
      </c>
      <c r="M18" s="119" t="e">
        <f>_xll.DBGET(#REF!,#REF!,#REF!,#REF!,#REF!,#REF!,$C18,$B18,#REF!,#REF!,#REF!)</f>
        <v>#VALUE!</v>
      </c>
      <c r="N18" s="123" t="e">
        <f>_xll.DBGET(#REF!,#REF!,#REF!,#REF!,#REF!,#REF!,$C18,$B18,#REF!,#REF!,#REF!)</f>
        <v>#VALUE!</v>
      </c>
      <c r="O18" s="119">
        <f>IFERROR((_xll.DBGET(#REF!,#REF!,#REF!,#REF!,#REF!,#REF!,$C18,$B18,#REF!,#REF!,#REF!))/N18,0)</f>
        <v>0</v>
      </c>
      <c r="P18" s="123" t="e">
        <f>_xll.DBGET(#REF!,#REF!,#REF!,#REF!,#REF!,#REF!,$C18,$B18,#REF!,#REF!,#REF!)</f>
        <v>#VALUE!</v>
      </c>
      <c r="Q18" s="119">
        <f>IFERROR((_xll.DBGET(#REF!,#REF!,#REF!,#REF!,#REF!,#REF!,$C18,$B18,#REF!,#REF!,#REF!))/P18,0)</f>
        <v>0</v>
      </c>
      <c r="R18" s="123" t="e">
        <f>_xll.DBGET(#REF!,#REF!,#REF!,#REF!,#REF!,#REF!,$C18,$B18,#REF!,#REF!,#REF!)</f>
        <v>#VALUE!</v>
      </c>
      <c r="S18" s="119">
        <f>IFERROR((_xll.DBGET(#REF!,#REF!,#REF!,#REF!,#REF!,#REF!,$C18,$B18,#REF!,#REF!,#REF!))/R18,0)</f>
        <v>0</v>
      </c>
      <c r="T18" s="123" t="e">
        <f>_xll.DBGET(#REF!,#REF!,#REF!,#REF!,#REF!,#REF!,$C18,$B18,#REF!,#REF!,#REF!)</f>
        <v>#VALUE!</v>
      </c>
      <c r="U18" s="119" t="e">
        <f>_xll.DBGET(#REF!,#REF!,#REF!,#REF!,#REF!,#REF!,$C18,$B18,#REF!,#REF!,#REF!)</f>
        <v>#VALUE!</v>
      </c>
    </row>
    <row r="19" spans="1:21" x14ac:dyDescent="0.3">
      <c r="A19" s="52"/>
      <c r="B19" s="53" t="s">
        <v>13</v>
      </c>
      <c r="C19" s="57" t="s">
        <v>9</v>
      </c>
      <c r="D19" s="123" t="e">
        <f>_xll.DBGET(#REF!,#REF!,#REF!,#REF!,#REF!,#REF!,$C19,$B19,#REF!,#REF!,#REF!)</f>
        <v>#VALUE!</v>
      </c>
      <c r="E19" s="119" t="e">
        <f>_xll.DBGET(#REF!,#REF!,#REF!,#REF!,#REF!,#REF!,$C19,$B19,#REF!,#REF!,#REF!)</f>
        <v>#VALUE!</v>
      </c>
      <c r="F19" s="123" t="e">
        <f>_xll.DBGET(#REF!,#REF!,#REF!,#REF!,#REF!,#REF!,$C19,$B19,#REF!,#REF!,#REF!)</f>
        <v>#VALUE!</v>
      </c>
      <c r="G19" s="119" t="e">
        <f>_xll.DBGET(#REF!,#REF!,#REF!,#REF!,#REF!,#REF!,$C19,$B19,#REF!,#REF!,#REF!)</f>
        <v>#VALUE!</v>
      </c>
      <c r="H19" s="123" t="e">
        <f>_xll.DBGET(#REF!,#REF!,#REF!,#REF!,#REF!,#REF!,$C19,$B19,#REF!,#REF!,#REF!)</f>
        <v>#VALUE!</v>
      </c>
      <c r="I19" s="119" t="e">
        <f>_xll.DBGET(#REF!,#REF!,#REF!,#REF!,#REF!,#REF!,$C19,$B19,#REF!,#REF!,#REF!)</f>
        <v>#VALUE!</v>
      </c>
      <c r="J19" s="123" t="e">
        <f>_xll.DBGET(#REF!,#REF!,#REF!,#REF!,#REF!,#REF!,$C19,$B19,#REF!,#REF!,#REF!)</f>
        <v>#VALUE!</v>
      </c>
      <c r="K19" s="119" t="e">
        <f>_xll.DBGET(#REF!,#REF!,#REF!,#REF!,#REF!,#REF!,$C19,$B19,#REF!,#REF!,#REF!)</f>
        <v>#VALUE!</v>
      </c>
      <c r="L19" s="123" t="e">
        <f>_xll.DBGET(#REF!,#REF!,#REF!,#REF!,#REF!,#REF!,$C19,$B19,#REF!,#REF!,#REF!)</f>
        <v>#VALUE!</v>
      </c>
      <c r="M19" s="119" t="e">
        <f>_xll.DBGET(#REF!,#REF!,#REF!,#REF!,#REF!,#REF!,$C19,$B19,#REF!,#REF!,#REF!)</f>
        <v>#VALUE!</v>
      </c>
      <c r="N19" s="123" t="e">
        <f>_xll.DBGET(#REF!,#REF!,#REF!,#REF!,#REF!,#REF!,$C19,$B19,#REF!,#REF!,#REF!)</f>
        <v>#VALUE!</v>
      </c>
      <c r="O19" s="119">
        <f>IFERROR((_xll.DBGET(#REF!,#REF!,#REF!,#REF!,#REF!,#REF!,$C19,$B19,#REF!,#REF!,#REF!))/N19,0)</f>
        <v>0</v>
      </c>
      <c r="P19" s="123" t="e">
        <f>_xll.DBGET(#REF!,#REF!,#REF!,#REF!,#REF!,#REF!,$C19,$B19,#REF!,#REF!,#REF!)</f>
        <v>#VALUE!</v>
      </c>
      <c r="Q19" s="119">
        <f>IFERROR((_xll.DBGET(#REF!,#REF!,#REF!,#REF!,#REF!,#REF!,$C19,$B19,#REF!,#REF!,#REF!))/P19,0)</f>
        <v>0</v>
      </c>
      <c r="R19" s="123" t="e">
        <f>_xll.DBGET(#REF!,#REF!,#REF!,#REF!,#REF!,#REF!,$C19,$B19,#REF!,#REF!,#REF!)</f>
        <v>#VALUE!</v>
      </c>
      <c r="S19" s="119">
        <f>IFERROR((_xll.DBGET(#REF!,#REF!,#REF!,#REF!,#REF!,#REF!,$C19,$B19,#REF!,#REF!,#REF!))/R19,0)</f>
        <v>0</v>
      </c>
      <c r="T19" s="123" t="e">
        <f>_xll.DBGET(#REF!,#REF!,#REF!,#REF!,#REF!,#REF!,$C19,$B19,#REF!,#REF!,#REF!)</f>
        <v>#VALUE!</v>
      </c>
      <c r="U19" s="119" t="e">
        <f>_xll.DBGET(#REF!,#REF!,#REF!,#REF!,#REF!,#REF!,$C19,$B19,#REF!,#REF!,#REF!)</f>
        <v>#VALUE!</v>
      </c>
    </row>
    <row r="20" spans="1:21" ht="7.5" customHeight="1" x14ac:dyDescent="0.3"/>
    <row r="21" spans="1:21" ht="17.399999999999999" x14ac:dyDescent="0.45">
      <c r="A21" s="180" t="s">
        <v>66</v>
      </c>
      <c r="B21" s="180"/>
      <c r="C21" s="180"/>
      <c r="D21" s="180"/>
      <c r="E21" s="180"/>
      <c r="F21" s="180"/>
      <c r="G21" s="180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180"/>
      <c r="S21" s="180"/>
      <c r="T21" s="180"/>
      <c r="U21" s="180"/>
    </row>
    <row r="22" spans="1:21" x14ac:dyDescent="0.3">
      <c r="A22" s="7" t="s">
        <v>64</v>
      </c>
      <c r="B22" s="18" t="s">
        <v>65</v>
      </c>
      <c r="C22" s="2" t="s">
        <v>7</v>
      </c>
      <c r="D22" s="64" t="e">
        <f t="shared" ref="D22:U22" si="0">SUM(D23,D26,D29,D32,D35)</f>
        <v>#VALUE!</v>
      </c>
      <c r="E22" s="19" t="e">
        <f t="shared" si="0"/>
        <v>#VALUE!</v>
      </c>
      <c r="F22" s="64" t="e">
        <f t="shared" si="0"/>
        <v>#VALUE!</v>
      </c>
      <c r="G22" s="19" t="e">
        <f t="shared" si="0"/>
        <v>#VALUE!</v>
      </c>
      <c r="H22" s="64" t="e">
        <f t="shared" si="0"/>
        <v>#VALUE!</v>
      </c>
      <c r="I22" s="19" t="e">
        <f t="shared" si="0"/>
        <v>#VALUE!</v>
      </c>
      <c r="J22" s="64" t="e">
        <f t="shared" si="0"/>
        <v>#VALUE!</v>
      </c>
      <c r="K22" s="19" t="e">
        <f t="shared" si="0"/>
        <v>#VALUE!</v>
      </c>
      <c r="L22" s="64" t="e">
        <f t="shared" si="0"/>
        <v>#VALUE!</v>
      </c>
      <c r="M22" s="19" t="e">
        <f t="shared" si="0"/>
        <v>#VALUE!</v>
      </c>
      <c r="N22" s="64" t="e">
        <f t="shared" si="0"/>
        <v>#VALUE!</v>
      </c>
      <c r="O22" s="19" t="e">
        <f t="shared" si="0"/>
        <v>#VALUE!</v>
      </c>
      <c r="P22" s="64" t="e">
        <f t="shared" si="0"/>
        <v>#VALUE!</v>
      </c>
      <c r="Q22" s="19" t="e">
        <f t="shared" si="0"/>
        <v>#VALUE!</v>
      </c>
      <c r="R22" s="64" t="e">
        <f t="shared" si="0"/>
        <v>#VALUE!</v>
      </c>
      <c r="S22" s="19" t="e">
        <f t="shared" si="0"/>
        <v>#VALUE!</v>
      </c>
      <c r="T22" s="64" t="e">
        <f t="shared" si="0"/>
        <v>#VALUE!</v>
      </c>
      <c r="U22" s="19" t="e">
        <f t="shared" si="0"/>
        <v>#VALUE!</v>
      </c>
    </row>
    <row r="23" spans="1:21" x14ac:dyDescent="0.3">
      <c r="A23" s="12" t="s">
        <v>1</v>
      </c>
      <c r="B23" s="13" t="s">
        <v>6</v>
      </c>
      <c r="C23" s="16" t="s">
        <v>7</v>
      </c>
      <c r="D23" s="65" t="e">
        <f t="shared" ref="D23:T37" si="1">D5/D$4</f>
        <v>#VALUE!</v>
      </c>
      <c r="E23" s="20" t="e">
        <f>(D5*E5)/(D$4*E$4)</f>
        <v>#VALUE!</v>
      </c>
      <c r="F23" s="65" t="e">
        <f t="shared" si="1"/>
        <v>#VALUE!</v>
      </c>
      <c r="G23" s="20" t="e">
        <f>(F5*G5)/(F$4*G$4)</f>
        <v>#VALUE!</v>
      </c>
      <c r="H23" s="65" t="e">
        <f t="shared" si="1"/>
        <v>#VALUE!</v>
      </c>
      <c r="I23" s="20" t="e">
        <f>(H5*I5)/(H$4*I$4)</f>
        <v>#VALUE!</v>
      </c>
      <c r="J23" s="65" t="e">
        <f t="shared" si="1"/>
        <v>#VALUE!</v>
      </c>
      <c r="K23" s="20" t="e">
        <f>(J5*K5)/(J$4*K$4)</f>
        <v>#VALUE!</v>
      </c>
      <c r="L23" s="65" t="e">
        <f t="shared" si="1"/>
        <v>#VALUE!</v>
      </c>
      <c r="M23" s="20" t="e">
        <f>(L5*M5)/(L$4*M$4)</f>
        <v>#VALUE!</v>
      </c>
      <c r="N23" s="65" t="e">
        <f t="shared" si="1"/>
        <v>#VALUE!</v>
      </c>
      <c r="O23" s="20" t="e">
        <f>(N5*O5)/(N$4*O$4)</f>
        <v>#VALUE!</v>
      </c>
      <c r="P23" s="65" t="e">
        <f t="shared" si="1"/>
        <v>#VALUE!</v>
      </c>
      <c r="Q23" s="20" t="e">
        <f>(P5*Q5)/(P$4*Q$4)</f>
        <v>#VALUE!</v>
      </c>
      <c r="R23" s="65" t="e">
        <f t="shared" si="1"/>
        <v>#VALUE!</v>
      </c>
      <c r="S23" s="20" t="e">
        <f>(R5*S5)/(R$4*S$4)</f>
        <v>#VALUE!</v>
      </c>
      <c r="T23" s="65" t="e">
        <f t="shared" si="1"/>
        <v>#VALUE!</v>
      </c>
      <c r="U23" s="20" t="e">
        <f>(T5*U5)/(T$4*U$4)</f>
        <v>#VALUE!</v>
      </c>
    </row>
    <row r="24" spans="1:21" x14ac:dyDescent="0.3">
      <c r="A24" s="52"/>
      <c r="B24" s="53" t="s">
        <v>6</v>
      </c>
      <c r="C24" s="57" t="s">
        <v>8</v>
      </c>
      <c r="D24" s="66" t="e">
        <f t="shared" si="1"/>
        <v>#VALUE!</v>
      </c>
      <c r="E24" s="56" t="e">
        <f t="shared" ref="E24:E37" si="2">(D6*E6)/(D$4*E$4)</f>
        <v>#VALUE!</v>
      </c>
      <c r="F24" s="66" t="e">
        <f t="shared" si="1"/>
        <v>#VALUE!</v>
      </c>
      <c r="G24" s="56" t="e">
        <f t="shared" ref="G24:G37" si="3">(F6*G6)/(F$4*G$4)</f>
        <v>#VALUE!</v>
      </c>
      <c r="H24" s="66" t="e">
        <f t="shared" si="1"/>
        <v>#VALUE!</v>
      </c>
      <c r="I24" s="56" t="e">
        <f t="shared" ref="I24:I37" si="4">(H6*I6)/(H$4*I$4)</f>
        <v>#VALUE!</v>
      </c>
      <c r="J24" s="66" t="e">
        <f t="shared" si="1"/>
        <v>#VALUE!</v>
      </c>
      <c r="K24" s="56" t="e">
        <f t="shared" ref="K24:K37" si="5">(J6*K6)/(J$4*K$4)</f>
        <v>#VALUE!</v>
      </c>
      <c r="L24" s="66" t="e">
        <f t="shared" si="1"/>
        <v>#VALUE!</v>
      </c>
      <c r="M24" s="56" t="e">
        <f t="shared" ref="M24:M37" si="6">(L6*M6)/(L$4*M$4)</f>
        <v>#VALUE!</v>
      </c>
      <c r="N24" s="66" t="e">
        <f t="shared" si="1"/>
        <v>#VALUE!</v>
      </c>
      <c r="O24" s="56" t="e">
        <f t="shared" ref="O24:O37" si="7">(N6*O6)/(N$4*O$4)</f>
        <v>#VALUE!</v>
      </c>
      <c r="P24" s="66" t="e">
        <f t="shared" si="1"/>
        <v>#VALUE!</v>
      </c>
      <c r="Q24" s="56" t="e">
        <f t="shared" ref="Q24:Q37" si="8">(P6*Q6)/(P$4*Q$4)</f>
        <v>#VALUE!</v>
      </c>
      <c r="R24" s="66" t="e">
        <f t="shared" si="1"/>
        <v>#VALUE!</v>
      </c>
      <c r="S24" s="56" t="e">
        <f t="shared" ref="S24:S37" si="9">(R6*S6)/(R$4*S$4)</f>
        <v>#VALUE!</v>
      </c>
      <c r="T24" s="66" t="e">
        <f t="shared" si="1"/>
        <v>#VALUE!</v>
      </c>
      <c r="U24" s="56" t="e">
        <f t="shared" ref="U24:U37" si="10">(T6*U6)/(T$4*U$4)</f>
        <v>#VALUE!</v>
      </c>
    </row>
    <row r="25" spans="1:21" x14ac:dyDescent="0.3">
      <c r="A25" s="52"/>
      <c r="B25" s="53" t="s">
        <v>6</v>
      </c>
      <c r="C25" s="57" t="s">
        <v>9</v>
      </c>
      <c r="D25" s="66" t="e">
        <f t="shared" si="1"/>
        <v>#VALUE!</v>
      </c>
      <c r="E25" s="56" t="e">
        <f t="shared" si="2"/>
        <v>#VALUE!</v>
      </c>
      <c r="F25" s="66" t="e">
        <f t="shared" si="1"/>
        <v>#VALUE!</v>
      </c>
      <c r="G25" s="56" t="e">
        <f t="shared" si="3"/>
        <v>#VALUE!</v>
      </c>
      <c r="H25" s="66" t="e">
        <f t="shared" si="1"/>
        <v>#VALUE!</v>
      </c>
      <c r="I25" s="56" t="e">
        <f t="shared" si="4"/>
        <v>#VALUE!</v>
      </c>
      <c r="J25" s="66" t="e">
        <f t="shared" si="1"/>
        <v>#VALUE!</v>
      </c>
      <c r="K25" s="56" t="e">
        <f t="shared" si="5"/>
        <v>#VALUE!</v>
      </c>
      <c r="L25" s="66" t="e">
        <f t="shared" si="1"/>
        <v>#VALUE!</v>
      </c>
      <c r="M25" s="56" t="e">
        <f t="shared" si="6"/>
        <v>#VALUE!</v>
      </c>
      <c r="N25" s="66" t="e">
        <f t="shared" si="1"/>
        <v>#VALUE!</v>
      </c>
      <c r="O25" s="56" t="e">
        <f t="shared" si="7"/>
        <v>#VALUE!</v>
      </c>
      <c r="P25" s="66" t="e">
        <f t="shared" si="1"/>
        <v>#VALUE!</v>
      </c>
      <c r="Q25" s="56" t="e">
        <f t="shared" si="8"/>
        <v>#VALUE!</v>
      </c>
      <c r="R25" s="66" t="e">
        <f t="shared" si="1"/>
        <v>#VALUE!</v>
      </c>
      <c r="S25" s="56" t="e">
        <f t="shared" si="9"/>
        <v>#VALUE!</v>
      </c>
      <c r="T25" s="66" t="e">
        <f t="shared" si="1"/>
        <v>#VALUE!</v>
      </c>
      <c r="U25" s="56" t="e">
        <f t="shared" si="10"/>
        <v>#VALUE!</v>
      </c>
    </row>
    <row r="26" spans="1:21" x14ac:dyDescent="0.3">
      <c r="A26" s="12" t="s">
        <v>2</v>
      </c>
      <c r="B26" s="13" t="s">
        <v>10</v>
      </c>
      <c r="C26" s="16" t="s">
        <v>7</v>
      </c>
      <c r="D26" s="65" t="e">
        <f t="shared" si="1"/>
        <v>#VALUE!</v>
      </c>
      <c r="E26" s="20" t="e">
        <f t="shared" si="2"/>
        <v>#VALUE!</v>
      </c>
      <c r="F26" s="65" t="e">
        <f t="shared" si="1"/>
        <v>#VALUE!</v>
      </c>
      <c r="G26" s="20" t="e">
        <f t="shared" si="3"/>
        <v>#VALUE!</v>
      </c>
      <c r="H26" s="65" t="e">
        <f t="shared" si="1"/>
        <v>#VALUE!</v>
      </c>
      <c r="I26" s="20" t="e">
        <f t="shared" si="4"/>
        <v>#VALUE!</v>
      </c>
      <c r="J26" s="65" t="e">
        <f t="shared" si="1"/>
        <v>#VALUE!</v>
      </c>
      <c r="K26" s="20" t="e">
        <f t="shared" si="5"/>
        <v>#VALUE!</v>
      </c>
      <c r="L26" s="65" t="e">
        <f t="shared" si="1"/>
        <v>#VALUE!</v>
      </c>
      <c r="M26" s="20" t="e">
        <f t="shared" si="6"/>
        <v>#VALUE!</v>
      </c>
      <c r="N26" s="65" t="e">
        <f t="shared" si="1"/>
        <v>#VALUE!</v>
      </c>
      <c r="O26" s="20" t="e">
        <f t="shared" si="7"/>
        <v>#VALUE!</v>
      </c>
      <c r="P26" s="65" t="e">
        <f t="shared" si="1"/>
        <v>#VALUE!</v>
      </c>
      <c r="Q26" s="20" t="e">
        <f t="shared" si="8"/>
        <v>#VALUE!</v>
      </c>
      <c r="R26" s="65" t="e">
        <f t="shared" si="1"/>
        <v>#VALUE!</v>
      </c>
      <c r="S26" s="20" t="e">
        <f t="shared" si="9"/>
        <v>#VALUE!</v>
      </c>
      <c r="T26" s="65" t="e">
        <f t="shared" si="1"/>
        <v>#VALUE!</v>
      </c>
      <c r="U26" s="20" t="e">
        <f t="shared" si="10"/>
        <v>#VALUE!</v>
      </c>
    </row>
    <row r="27" spans="1:21" x14ac:dyDescent="0.3">
      <c r="A27" s="52"/>
      <c r="B27" s="53" t="s">
        <v>10</v>
      </c>
      <c r="C27" s="57" t="s">
        <v>8</v>
      </c>
      <c r="D27" s="66" t="e">
        <f t="shared" si="1"/>
        <v>#VALUE!</v>
      </c>
      <c r="E27" s="56" t="e">
        <f t="shared" si="2"/>
        <v>#VALUE!</v>
      </c>
      <c r="F27" s="66" t="e">
        <f t="shared" si="1"/>
        <v>#VALUE!</v>
      </c>
      <c r="G27" s="56" t="e">
        <f t="shared" si="3"/>
        <v>#VALUE!</v>
      </c>
      <c r="H27" s="66" t="e">
        <f t="shared" si="1"/>
        <v>#VALUE!</v>
      </c>
      <c r="I27" s="56" t="e">
        <f t="shared" si="4"/>
        <v>#VALUE!</v>
      </c>
      <c r="J27" s="66" t="e">
        <f t="shared" si="1"/>
        <v>#VALUE!</v>
      </c>
      <c r="K27" s="56" t="e">
        <f t="shared" si="5"/>
        <v>#VALUE!</v>
      </c>
      <c r="L27" s="66" t="e">
        <f t="shared" si="1"/>
        <v>#VALUE!</v>
      </c>
      <c r="M27" s="56" t="e">
        <f t="shared" si="6"/>
        <v>#VALUE!</v>
      </c>
      <c r="N27" s="66" t="e">
        <f t="shared" si="1"/>
        <v>#VALUE!</v>
      </c>
      <c r="O27" s="56" t="e">
        <f t="shared" si="7"/>
        <v>#VALUE!</v>
      </c>
      <c r="P27" s="66" t="e">
        <f t="shared" si="1"/>
        <v>#VALUE!</v>
      </c>
      <c r="Q27" s="56" t="e">
        <f t="shared" si="8"/>
        <v>#VALUE!</v>
      </c>
      <c r="R27" s="66" t="e">
        <f t="shared" si="1"/>
        <v>#VALUE!</v>
      </c>
      <c r="S27" s="56" t="e">
        <f t="shared" si="9"/>
        <v>#VALUE!</v>
      </c>
      <c r="T27" s="66" t="e">
        <f t="shared" si="1"/>
        <v>#VALUE!</v>
      </c>
      <c r="U27" s="56" t="e">
        <f t="shared" si="10"/>
        <v>#VALUE!</v>
      </c>
    </row>
    <row r="28" spans="1:21" x14ac:dyDescent="0.3">
      <c r="A28" s="52"/>
      <c r="B28" s="53" t="s">
        <v>10</v>
      </c>
      <c r="C28" s="57" t="s">
        <v>9</v>
      </c>
      <c r="D28" s="66" t="e">
        <f t="shared" si="1"/>
        <v>#VALUE!</v>
      </c>
      <c r="E28" s="56" t="e">
        <f t="shared" si="2"/>
        <v>#VALUE!</v>
      </c>
      <c r="F28" s="66" t="e">
        <f t="shared" si="1"/>
        <v>#VALUE!</v>
      </c>
      <c r="G28" s="56" t="e">
        <f t="shared" si="3"/>
        <v>#VALUE!</v>
      </c>
      <c r="H28" s="66" t="e">
        <f t="shared" si="1"/>
        <v>#VALUE!</v>
      </c>
      <c r="I28" s="56" t="e">
        <f t="shared" si="4"/>
        <v>#VALUE!</v>
      </c>
      <c r="J28" s="66" t="e">
        <f t="shared" si="1"/>
        <v>#VALUE!</v>
      </c>
      <c r="K28" s="56" t="e">
        <f t="shared" si="5"/>
        <v>#VALUE!</v>
      </c>
      <c r="L28" s="66" t="e">
        <f t="shared" si="1"/>
        <v>#VALUE!</v>
      </c>
      <c r="M28" s="56" t="e">
        <f t="shared" si="6"/>
        <v>#VALUE!</v>
      </c>
      <c r="N28" s="66" t="e">
        <f t="shared" si="1"/>
        <v>#VALUE!</v>
      </c>
      <c r="O28" s="56" t="e">
        <f t="shared" si="7"/>
        <v>#VALUE!</v>
      </c>
      <c r="P28" s="66" t="e">
        <f t="shared" si="1"/>
        <v>#VALUE!</v>
      </c>
      <c r="Q28" s="56" t="e">
        <f t="shared" si="8"/>
        <v>#VALUE!</v>
      </c>
      <c r="R28" s="66" t="e">
        <f t="shared" si="1"/>
        <v>#VALUE!</v>
      </c>
      <c r="S28" s="56" t="e">
        <f t="shared" si="9"/>
        <v>#VALUE!</v>
      </c>
      <c r="T28" s="66" t="e">
        <f t="shared" si="1"/>
        <v>#VALUE!</v>
      </c>
      <c r="U28" s="56" t="e">
        <f t="shared" si="10"/>
        <v>#VALUE!</v>
      </c>
    </row>
    <row r="29" spans="1:21" x14ac:dyDescent="0.3">
      <c r="A29" s="14" t="s">
        <v>3</v>
      </c>
      <c r="B29" s="15" t="s">
        <v>11</v>
      </c>
      <c r="C29" s="17" t="s">
        <v>7</v>
      </c>
      <c r="D29" s="65" t="e">
        <f t="shared" si="1"/>
        <v>#VALUE!</v>
      </c>
      <c r="E29" s="20" t="e">
        <f t="shared" si="2"/>
        <v>#VALUE!</v>
      </c>
      <c r="F29" s="65" t="e">
        <f t="shared" si="1"/>
        <v>#VALUE!</v>
      </c>
      <c r="G29" s="20" t="e">
        <f t="shared" si="3"/>
        <v>#VALUE!</v>
      </c>
      <c r="H29" s="65" t="e">
        <f t="shared" si="1"/>
        <v>#VALUE!</v>
      </c>
      <c r="I29" s="20" t="e">
        <f t="shared" si="4"/>
        <v>#VALUE!</v>
      </c>
      <c r="J29" s="65" t="e">
        <f t="shared" si="1"/>
        <v>#VALUE!</v>
      </c>
      <c r="K29" s="20" t="e">
        <f t="shared" si="5"/>
        <v>#VALUE!</v>
      </c>
      <c r="L29" s="65" t="e">
        <f t="shared" si="1"/>
        <v>#VALUE!</v>
      </c>
      <c r="M29" s="20" t="e">
        <f t="shared" si="6"/>
        <v>#VALUE!</v>
      </c>
      <c r="N29" s="65" t="e">
        <f t="shared" si="1"/>
        <v>#VALUE!</v>
      </c>
      <c r="O29" s="20" t="e">
        <f t="shared" si="7"/>
        <v>#VALUE!</v>
      </c>
      <c r="P29" s="65" t="e">
        <f t="shared" si="1"/>
        <v>#VALUE!</v>
      </c>
      <c r="Q29" s="20" t="e">
        <f t="shared" si="8"/>
        <v>#VALUE!</v>
      </c>
      <c r="R29" s="65" t="e">
        <f t="shared" si="1"/>
        <v>#VALUE!</v>
      </c>
      <c r="S29" s="20" t="e">
        <f t="shared" si="9"/>
        <v>#VALUE!</v>
      </c>
      <c r="T29" s="65" t="e">
        <f t="shared" si="1"/>
        <v>#VALUE!</v>
      </c>
      <c r="U29" s="20" t="e">
        <f t="shared" si="10"/>
        <v>#VALUE!</v>
      </c>
    </row>
    <row r="30" spans="1:21" x14ac:dyDescent="0.3">
      <c r="A30" s="52"/>
      <c r="B30" s="53" t="s">
        <v>11</v>
      </c>
      <c r="C30" s="57" t="s">
        <v>8</v>
      </c>
      <c r="D30" s="66" t="e">
        <f t="shared" si="1"/>
        <v>#VALUE!</v>
      </c>
      <c r="E30" s="56" t="e">
        <f t="shared" si="2"/>
        <v>#VALUE!</v>
      </c>
      <c r="F30" s="66" t="e">
        <f t="shared" si="1"/>
        <v>#VALUE!</v>
      </c>
      <c r="G30" s="56" t="e">
        <f t="shared" si="3"/>
        <v>#VALUE!</v>
      </c>
      <c r="H30" s="66" t="e">
        <f t="shared" si="1"/>
        <v>#VALUE!</v>
      </c>
      <c r="I30" s="56" t="e">
        <f t="shared" si="4"/>
        <v>#VALUE!</v>
      </c>
      <c r="J30" s="66" t="e">
        <f t="shared" si="1"/>
        <v>#VALUE!</v>
      </c>
      <c r="K30" s="56" t="e">
        <f t="shared" si="5"/>
        <v>#VALUE!</v>
      </c>
      <c r="L30" s="66" t="e">
        <f t="shared" si="1"/>
        <v>#VALUE!</v>
      </c>
      <c r="M30" s="56" t="e">
        <f t="shared" si="6"/>
        <v>#VALUE!</v>
      </c>
      <c r="N30" s="66" t="e">
        <f t="shared" si="1"/>
        <v>#VALUE!</v>
      </c>
      <c r="O30" s="56" t="e">
        <f t="shared" si="7"/>
        <v>#VALUE!</v>
      </c>
      <c r="P30" s="66" t="e">
        <f t="shared" si="1"/>
        <v>#VALUE!</v>
      </c>
      <c r="Q30" s="56" t="e">
        <f t="shared" si="8"/>
        <v>#VALUE!</v>
      </c>
      <c r="R30" s="66" t="e">
        <f t="shared" si="1"/>
        <v>#VALUE!</v>
      </c>
      <c r="S30" s="56" t="e">
        <f t="shared" si="9"/>
        <v>#VALUE!</v>
      </c>
      <c r="T30" s="66" t="e">
        <f t="shared" si="1"/>
        <v>#VALUE!</v>
      </c>
      <c r="U30" s="56" t="e">
        <f t="shared" si="10"/>
        <v>#VALUE!</v>
      </c>
    </row>
    <row r="31" spans="1:21" x14ac:dyDescent="0.3">
      <c r="A31" s="52"/>
      <c r="B31" s="53" t="s">
        <v>11</v>
      </c>
      <c r="C31" s="57" t="s">
        <v>9</v>
      </c>
      <c r="D31" s="66" t="e">
        <f t="shared" si="1"/>
        <v>#VALUE!</v>
      </c>
      <c r="E31" s="56" t="e">
        <f t="shared" si="2"/>
        <v>#VALUE!</v>
      </c>
      <c r="F31" s="66" t="e">
        <f t="shared" si="1"/>
        <v>#VALUE!</v>
      </c>
      <c r="G31" s="56" t="e">
        <f t="shared" si="3"/>
        <v>#VALUE!</v>
      </c>
      <c r="H31" s="66" t="e">
        <f t="shared" si="1"/>
        <v>#VALUE!</v>
      </c>
      <c r="I31" s="56" t="e">
        <f t="shared" si="4"/>
        <v>#VALUE!</v>
      </c>
      <c r="J31" s="66" t="e">
        <f t="shared" si="1"/>
        <v>#VALUE!</v>
      </c>
      <c r="K31" s="56" t="e">
        <f t="shared" si="5"/>
        <v>#VALUE!</v>
      </c>
      <c r="L31" s="66" t="e">
        <f t="shared" si="1"/>
        <v>#VALUE!</v>
      </c>
      <c r="M31" s="56" t="e">
        <f t="shared" si="6"/>
        <v>#VALUE!</v>
      </c>
      <c r="N31" s="66" t="e">
        <f t="shared" si="1"/>
        <v>#VALUE!</v>
      </c>
      <c r="O31" s="56" t="e">
        <f t="shared" si="7"/>
        <v>#VALUE!</v>
      </c>
      <c r="P31" s="66" t="e">
        <f t="shared" si="1"/>
        <v>#VALUE!</v>
      </c>
      <c r="Q31" s="56" t="e">
        <f t="shared" si="8"/>
        <v>#VALUE!</v>
      </c>
      <c r="R31" s="66" t="e">
        <f t="shared" si="1"/>
        <v>#VALUE!</v>
      </c>
      <c r="S31" s="56" t="e">
        <f t="shared" si="9"/>
        <v>#VALUE!</v>
      </c>
      <c r="T31" s="66" t="e">
        <f t="shared" si="1"/>
        <v>#VALUE!</v>
      </c>
      <c r="U31" s="56" t="e">
        <f t="shared" si="10"/>
        <v>#VALUE!</v>
      </c>
    </row>
    <row r="32" spans="1:21" x14ac:dyDescent="0.3">
      <c r="A32" s="12" t="s">
        <v>4</v>
      </c>
      <c r="B32" s="13" t="s">
        <v>12</v>
      </c>
      <c r="C32" s="16" t="s">
        <v>7</v>
      </c>
      <c r="D32" s="65" t="e">
        <f t="shared" si="1"/>
        <v>#VALUE!</v>
      </c>
      <c r="E32" s="20" t="e">
        <f t="shared" si="2"/>
        <v>#VALUE!</v>
      </c>
      <c r="F32" s="65" t="e">
        <f t="shared" si="1"/>
        <v>#VALUE!</v>
      </c>
      <c r="G32" s="20" t="e">
        <f t="shared" si="3"/>
        <v>#VALUE!</v>
      </c>
      <c r="H32" s="65" t="e">
        <f t="shared" si="1"/>
        <v>#VALUE!</v>
      </c>
      <c r="I32" s="20" t="e">
        <f t="shared" si="4"/>
        <v>#VALUE!</v>
      </c>
      <c r="J32" s="65" t="e">
        <f t="shared" si="1"/>
        <v>#VALUE!</v>
      </c>
      <c r="K32" s="20" t="e">
        <f t="shared" si="5"/>
        <v>#VALUE!</v>
      </c>
      <c r="L32" s="65" t="e">
        <f t="shared" si="1"/>
        <v>#VALUE!</v>
      </c>
      <c r="M32" s="20" t="e">
        <f t="shared" si="6"/>
        <v>#VALUE!</v>
      </c>
      <c r="N32" s="65" t="e">
        <f t="shared" si="1"/>
        <v>#VALUE!</v>
      </c>
      <c r="O32" s="20" t="e">
        <f t="shared" si="7"/>
        <v>#VALUE!</v>
      </c>
      <c r="P32" s="65" t="e">
        <f t="shared" si="1"/>
        <v>#VALUE!</v>
      </c>
      <c r="Q32" s="20" t="e">
        <f t="shared" si="8"/>
        <v>#VALUE!</v>
      </c>
      <c r="R32" s="65" t="e">
        <f t="shared" si="1"/>
        <v>#VALUE!</v>
      </c>
      <c r="S32" s="20" t="e">
        <f t="shared" si="9"/>
        <v>#VALUE!</v>
      </c>
      <c r="T32" s="65" t="e">
        <f t="shared" si="1"/>
        <v>#VALUE!</v>
      </c>
      <c r="U32" s="20" t="e">
        <f t="shared" si="10"/>
        <v>#VALUE!</v>
      </c>
    </row>
    <row r="33" spans="1:21" x14ac:dyDescent="0.3">
      <c r="A33" s="52"/>
      <c r="B33" s="53" t="s">
        <v>12</v>
      </c>
      <c r="C33" s="57" t="s">
        <v>8</v>
      </c>
      <c r="D33" s="66" t="e">
        <f t="shared" si="1"/>
        <v>#VALUE!</v>
      </c>
      <c r="E33" s="56" t="e">
        <f t="shared" si="2"/>
        <v>#VALUE!</v>
      </c>
      <c r="F33" s="66" t="e">
        <f t="shared" si="1"/>
        <v>#VALUE!</v>
      </c>
      <c r="G33" s="56" t="e">
        <f t="shared" si="3"/>
        <v>#VALUE!</v>
      </c>
      <c r="H33" s="66" t="e">
        <f t="shared" si="1"/>
        <v>#VALUE!</v>
      </c>
      <c r="I33" s="56" t="e">
        <f t="shared" si="4"/>
        <v>#VALUE!</v>
      </c>
      <c r="J33" s="66" t="e">
        <f t="shared" si="1"/>
        <v>#VALUE!</v>
      </c>
      <c r="K33" s="56" t="e">
        <f t="shared" si="5"/>
        <v>#VALUE!</v>
      </c>
      <c r="L33" s="66" t="e">
        <f t="shared" si="1"/>
        <v>#VALUE!</v>
      </c>
      <c r="M33" s="56" t="e">
        <f t="shared" si="6"/>
        <v>#VALUE!</v>
      </c>
      <c r="N33" s="66" t="e">
        <f t="shared" si="1"/>
        <v>#VALUE!</v>
      </c>
      <c r="O33" s="56" t="e">
        <f t="shared" si="7"/>
        <v>#VALUE!</v>
      </c>
      <c r="P33" s="66" t="e">
        <f t="shared" si="1"/>
        <v>#VALUE!</v>
      </c>
      <c r="Q33" s="56" t="e">
        <f t="shared" si="8"/>
        <v>#VALUE!</v>
      </c>
      <c r="R33" s="66" t="e">
        <f t="shared" si="1"/>
        <v>#VALUE!</v>
      </c>
      <c r="S33" s="56" t="e">
        <f t="shared" si="9"/>
        <v>#VALUE!</v>
      </c>
      <c r="T33" s="66" t="e">
        <f t="shared" si="1"/>
        <v>#VALUE!</v>
      </c>
      <c r="U33" s="56" t="e">
        <f t="shared" si="10"/>
        <v>#VALUE!</v>
      </c>
    </row>
    <row r="34" spans="1:21" x14ac:dyDescent="0.3">
      <c r="A34" s="52"/>
      <c r="B34" s="53" t="s">
        <v>12</v>
      </c>
      <c r="C34" s="57" t="s">
        <v>9</v>
      </c>
      <c r="D34" s="66" t="e">
        <f t="shared" si="1"/>
        <v>#VALUE!</v>
      </c>
      <c r="E34" s="56" t="e">
        <f t="shared" si="2"/>
        <v>#VALUE!</v>
      </c>
      <c r="F34" s="66" t="e">
        <f t="shared" si="1"/>
        <v>#VALUE!</v>
      </c>
      <c r="G34" s="56" t="e">
        <f t="shared" si="3"/>
        <v>#VALUE!</v>
      </c>
      <c r="H34" s="66" t="e">
        <f t="shared" si="1"/>
        <v>#VALUE!</v>
      </c>
      <c r="I34" s="56" t="e">
        <f t="shared" si="4"/>
        <v>#VALUE!</v>
      </c>
      <c r="J34" s="66" t="e">
        <f t="shared" si="1"/>
        <v>#VALUE!</v>
      </c>
      <c r="K34" s="56" t="e">
        <f t="shared" si="5"/>
        <v>#VALUE!</v>
      </c>
      <c r="L34" s="66" t="e">
        <f t="shared" si="1"/>
        <v>#VALUE!</v>
      </c>
      <c r="M34" s="56" t="e">
        <f t="shared" si="6"/>
        <v>#VALUE!</v>
      </c>
      <c r="N34" s="66" t="e">
        <f t="shared" si="1"/>
        <v>#VALUE!</v>
      </c>
      <c r="O34" s="56" t="e">
        <f t="shared" si="7"/>
        <v>#VALUE!</v>
      </c>
      <c r="P34" s="66" t="e">
        <f t="shared" si="1"/>
        <v>#VALUE!</v>
      </c>
      <c r="Q34" s="56" t="e">
        <f t="shared" si="8"/>
        <v>#VALUE!</v>
      </c>
      <c r="R34" s="66" t="e">
        <f t="shared" si="1"/>
        <v>#VALUE!</v>
      </c>
      <c r="S34" s="56" t="e">
        <f t="shared" si="9"/>
        <v>#VALUE!</v>
      </c>
      <c r="T34" s="66" t="e">
        <f t="shared" si="1"/>
        <v>#VALUE!</v>
      </c>
      <c r="U34" s="56" t="e">
        <f t="shared" si="10"/>
        <v>#VALUE!</v>
      </c>
    </row>
    <row r="35" spans="1:21" x14ac:dyDescent="0.3">
      <c r="A35" s="12" t="s">
        <v>5</v>
      </c>
      <c r="B35" s="13" t="s">
        <v>13</v>
      </c>
      <c r="C35" s="16" t="s">
        <v>7</v>
      </c>
      <c r="D35" s="65" t="e">
        <f t="shared" si="1"/>
        <v>#VALUE!</v>
      </c>
      <c r="E35" s="20" t="e">
        <f t="shared" si="2"/>
        <v>#VALUE!</v>
      </c>
      <c r="F35" s="65" t="e">
        <f t="shared" si="1"/>
        <v>#VALUE!</v>
      </c>
      <c r="G35" s="20" t="e">
        <f t="shared" si="3"/>
        <v>#VALUE!</v>
      </c>
      <c r="H35" s="65" t="e">
        <f t="shared" si="1"/>
        <v>#VALUE!</v>
      </c>
      <c r="I35" s="20" t="e">
        <f t="shared" si="4"/>
        <v>#VALUE!</v>
      </c>
      <c r="J35" s="65" t="e">
        <f t="shared" si="1"/>
        <v>#VALUE!</v>
      </c>
      <c r="K35" s="20" t="e">
        <f t="shared" si="5"/>
        <v>#VALUE!</v>
      </c>
      <c r="L35" s="65" t="e">
        <f t="shared" si="1"/>
        <v>#VALUE!</v>
      </c>
      <c r="M35" s="20" t="e">
        <f t="shared" si="6"/>
        <v>#VALUE!</v>
      </c>
      <c r="N35" s="65" t="e">
        <f t="shared" si="1"/>
        <v>#VALUE!</v>
      </c>
      <c r="O35" s="20" t="e">
        <f t="shared" si="7"/>
        <v>#VALUE!</v>
      </c>
      <c r="P35" s="65" t="e">
        <f t="shared" si="1"/>
        <v>#VALUE!</v>
      </c>
      <c r="Q35" s="20" t="e">
        <f t="shared" si="8"/>
        <v>#VALUE!</v>
      </c>
      <c r="R35" s="65" t="e">
        <f t="shared" si="1"/>
        <v>#VALUE!</v>
      </c>
      <c r="S35" s="20" t="e">
        <f t="shared" si="9"/>
        <v>#VALUE!</v>
      </c>
      <c r="T35" s="65" t="e">
        <f t="shared" si="1"/>
        <v>#VALUE!</v>
      </c>
      <c r="U35" s="20" t="e">
        <f t="shared" si="10"/>
        <v>#VALUE!</v>
      </c>
    </row>
    <row r="36" spans="1:21" x14ac:dyDescent="0.3">
      <c r="A36" s="52"/>
      <c r="B36" s="53" t="s">
        <v>13</v>
      </c>
      <c r="C36" s="57" t="s">
        <v>8</v>
      </c>
      <c r="D36" s="66" t="e">
        <f t="shared" si="1"/>
        <v>#VALUE!</v>
      </c>
      <c r="E36" s="56" t="e">
        <f t="shared" si="2"/>
        <v>#VALUE!</v>
      </c>
      <c r="F36" s="66" t="e">
        <f t="shared" si="1"/>
        <v>#VALUE!</v>
      </c>
      <c r="G36" s="56" t="e">
        <f t="shared" si="3"/>
        <v>#VALUE!</v>
      </c>
      <c r="H36" s="66" t="e">
        <f t="shared" si="1"/>
        <v>#VALUE!</v>
      </c>
      <c r="I36" s="56" t="e">
        <f t="shared" si="4"/>
        <v>#VALUE!</v>
      </c>
      <c r="J36" s="66" t="e">
        <f t="shared" si="1"/>
        <v>#VALUE!</v>
      </c>
      <c r="K36" s="56" t="e">
        <f t="shared" si="5"/>
        <v>#VALUE!</v>
      </c>
      <c r="L36" s="66" t="e">
        <f t="shared" si="1"/>
        <v>#VALUE!</v>
      </c>
      <c r="M36" s="56" t="e">
        <f t="shared" si="6"/>
        <v>#VALUE!</v>
      </c>
      <c r="N36" s="66" t="e">
        <f t="shared" si="1"/>
        <v>#VALUE!</v>
      </c>
      <c r="O36" s="56" t="e">
        <f t="shared" si="7"/>
        <v>#VALUE!</v>
      </c>
      <c r="P36" s="66" t="e">
        <f t="shared" si="1"/>
        <v>#VALUE!</v>
      </c>
      <c r="Q36" s="56" t="e">
        <f t="shared" si="8"/>
        <v>#VALUE!</v>
      </c>
      <c r="R36" s="66" t="e">
        <f t="shared" si="1"/>
        <v>#VALUE!</v>
      </c>
      <c r="S36" s="56" t="e">
        <f t="shared" si="9"/>
        <v>#VALUE!</v>
      </c>
      <c r="T36" s="66" t="e">
        <f t="shared" si="1"/>
        <v>#VALUE!</v>
      </c>
      <c r="U36" s="56" t="e">
        <f t="shared" si="10"/>
        <v>#VALUE!</v>
      </c>
    </row>
    <row r="37" spans="1:21" x14ac:dyDescent="0.3">
      <c r="A37" s="52"/>
      <c r="B37" s="53" t="s">
        <v>13</v>
      </c>
      <c r="C37" s="57" t="s">
        <v>9</v>
      </c>
      <c r="D37" s="66" t="e">
        <f t="shared" si="1"/>
        <v>#VALUE!</v>
      </c>
      <c r="E37" s="56" t="e">
        <f t="shared" si="2"/>
        <v>#VALUE!</v>
      </c>
      <c r="F37" s="66" t="e">
        <f t="shared" si="1"/>
        <v>#VALUE!</v>
      </c>
      <c r="G37" s="56" t="e">
        <f t="shared" si="3"/>
        <v>#VALUE!</v>
      </c>
      <c r="H37" s="66" t="e">
        <f t="shared" si="1"/>
        <v>#VALUE!</v>
      </c>
      <c r="I37" s="56" t="e">
        <f t="shared" si="4"/>
        <v>#VALUE!</v>
      </c>
      <c r="J37" s="66" t="e">
        <f t="shared" si="1"/>
        <v>#VALUE!</v>
      </c>
      <c r="K37" s="56" t="e">
        <f t="shared" si="5"/>
        <v>#VALUE!</v>
      </c>
      <c r="L37" s="66" t="e">
        <f t="shared" si="1"/>
        <v>#VALUE!</v>
      </c>
      <c r="M37" s="56" t="e">
        <f t="shared" si="6"/>
        <v>#VALUE!</v>
      </c>
      <c r="N37" s="66" t="e">
        <f t="shared" si="1"/>
        <v>#VALUE!</v>
      </c>
      <c r="O37" s="56" t="e">
        <f t="shared" si="7"/>
        <v>#VALUE!</v>
      </c>
      <c r="P37" s="66" t="e">
        <f t="shared" si="1"/>
        <v>#VALUE!</v>
      </c>
      <c r="Q37" s="56" t="e">
        <f t="shared" si="8"/>
        <v>#VALUE!</v>
      </c>
      <c r="R37" s="66" t="e">
        <f t="shared" si="1"/>
        <v>#VALUE!</v>
      </c>
      <c r="S37" s="56" t="e">
        <f t="shared" si="9"/>
        <v>#VALUE!</v>
      </c>
      <c r="T37" s="66" t="e">
        <f t="shared" si="1"/>
        <v>#VALUE!</v>
      </c>
      <c r="U37" s="56" t="e">
        <f t="shared" si="10"/>
        <v>#VALUE!</v>
      </c>
    </row>
    <row r="39" spans="1:21" ht="37.5" customHeight="1" x14ac:dyDescent="0.45">
      <c r="A39" s="102"/>
      <c r="B39" s="102"/>
      <c r="C39" s="102"/>
      <c r="D39" s="179" t="e">
        <f>CONCATENATE(#REF!,"
 Forecast")</f>
        <v>#REF!</v>
      </c>
      <c r="E39" s="179"/>
    </row>
    <row r="40" spans="1:21" ht="16.2" x14ac:dyDescent="0.45">
      <c r="A40" s="103"/>
      <c r="B40" s="103"/>
      <c r="C40" s="103"/>
      <c r="D40" s="105" t="s">
        <v>0</v>
      </c>
      <c r="E40" s="104" t="s">
        <v>61</v>
      </c>
    </row>
    <row r="41" spans="1:21" x14ac:dyDescent="0.3">
      <c r="A41" s="7" t="s">
        <v>64</v>
      </c>
      <c r="B41" s="18" t="s">
        <v>65</v>
      </c>
      <c r="C41" s="2" t="s">
        <v>7</v>
      </c>
      <c r="D41" s="42" t="e">
        <f>_xll.DBGET(#REF!,#REF!,#REF!,#REF!,#REF!,#REF!,$C41,$B41,#REF!,#REF!,#REF!)</f>
        <v>#VALUE!</v>
      </c>
      <c r="E41" s="4" t="e">
        <f>_xll.DBGET(#REF!,#REF!,#REF!,#REF!,#REF!,#REF!,$C41,$B41,#REF!,#REF!,#REF!)</f>
        <v>#VALUE!</v>
      </c>
    </row>
    <row r="42" spans="1:21" x14ac:dyDescent="0.3">
      <c r="A42" s="12" t="s">
        <v>1</v>
      </c>
      <c r="B42" s="13" t="s">
        <v>6</v>
      </c>
      <c r="C42" s="16" t="s">
        <v>7</v>
      </c>
      <c r="D42" s="43" t="e">
        <f>_xll.DBGET(#REF!,#REF!,#REF!,#REF!,#REF!,#REF!,$C42,$B42,#REF!,#REF!,#REF!)</f>
        <v>#VALUE!</v>
      </c>
      <c r="E42" s="5" t="e">
        <f>_xll.DBGET(#REF!,#REF!,#REF!,#REF!,#REF!,#REF!,$C42,$B42,#REF!,#REF!,#REF!)</f>
        <v>#VALUE!</v>
      </c>
    </row>
    <row r="43" spans="1:21" x14ac:dyDescent="0.3">
      <c r="A43" s="52"/>
      <c r="B43" s="53" t="s">
        <v>6</v>
      </c>
      <c r="C43" s="57" t="s">
        <v>8</v>
      </c>
      <c r="D43" s="61" t="e">
        <f>_xll.DBGET(#REF!,#REF!,#REF!,#REF!,#REF!,#REF!,$C43,$B43,#REF!,#REF!,#REF!)</f>
        <v>#VALUE!</v>
      </c>
      <c r="E43" s="59" t="e">
        <f>_xll.DBGET(#REF!,#REF!,#REF!,#REF!,#REF!,#REF!,$C43,$B43,#REF!,#REF!,#REF!)</f>
        <v>#VALUE!</v>
      </c>
    </row>
    <row r="44" spans="1:21" x14ac:dyDescent="0.3">
      <c r="A44" s="54"/>
      <c r="B44" s="55" t="s">
        <v>6</v>
      </c>
      <c r="C44" s="58" t="s">
        <v>9</v>
      </c>
      <c r="D44" s="62" t="e">
        <f>_xll.DBGET(#REF!,#REF!,#REF!,#REF!,#REF!,#REF!,$C44,$B44,#REF!,#REF!,#REF!)</f>
        <v>#VALUE!</v>
      </c>
      <c r="E44" s="60" t="e">
        <f>_xll.DBGET(#REF!,#REF!,#REF!,#REF!,#REF!,#REF!,$C44,$B44,#REF!,#REF!,#REF!)</f>
        <v>#VALUE!</v>
      </c>
    </row>
    <row r="45" spans="1:21" x14ac:dyDescent="0.3">
      <c r="A45" s="12" t="s">
        <v>2</v>
      </c>
      <c r="B45" s="13" t="s">
        <v>10</v>
      </c>
      <c r="C45" s="16" t="s">
        <v>7</v>
      </c>
      <c r="D45" s="63" t="e">
        <f>_xll.DBGET(#REF!,#REF!,#REF!,#REF!,#REF!,#REF!,$C45,$B45,#REF!,#REF!,#REF!)</f>
        <v>#VALUE!</v>
      </c>
      <c r="E45" s="5" t="e">
        <f>_xll.DBGET(#REF!,#REF!,#REF!,#REF!,#REF!,#REF!,$C45,$B45,#REF!,#REF!,#REF!)</f>
        <v>#VALUE!</v>
      </c>
    </row>
    <row r="46" spans="1:21" x14ac:dyDescent="0.3">
      <c r="A46" s="52"/>
      <c r="B46" s="53" t="s">
        <v>10</v>
      </c>
      <c r="C46" s="57" t="s">
        <v>8</v>
      </c>
      <c r="D46" s="61" t="e">
        <f>_xll.DBGET(#REF!,#REF!,#REF!,#REF!,#REF!,#REF!,$C46,$B46,#REF!,#REF!,#REF!)</f>
        <v>#VALUE!</v>
      </c>
      <c r="E46" s="59" t="e">
        <f>_xll.DBGET(#REF!,#REF!,#REF!,#REF!,#REF!,#REF!,$C46,$B46,#REF!,#REF!,#REF!)</f>
        <v>#VALUE!</v>
      </c>
    </row>
    <row r="47" spans="1:21" x14ac:dyDescent="0.3">
      <c r="A47" s="54"/>
      <c r="B47" s="55" t="s">
        <v>10</v>
      </c>
      <c r="C47" s="58" t="s">
        <v>9</v>
      </c>
      <c r="D47" s="62" t="e">
        <f>_xll.DBGET(#REF!,#REF!,#REF!,#REF!,#REF!,#REF!,$C47,$B47,#REF!,#REF!,#REF!)</f>
        <v>#VALUE!</v>
      </c>
      <c r="E47" s="60" t="e">
        <f>_xll.DBGET(#REF!,#REF!,#REF!,#REF!,#REF!,#REF!,$C47,$B47,#REF!,#REF!,#REF!)</f>
        <v>#VALUE!</v>
      </c>
    </row>
    <row r="48" spans="1:21" x14ac:dyDescent="0.3">
      <c r="A48" s="14" t="s">
        <v>3</v>
      </c>
      <c r="B48" s="15" t="s">
        <v>11</v>
      </c>
      <c r="C48" s="17" t="s">
        <v>7</v>
      </c>
      <c r="D48" s="63" t="e">
        <f>_xll.DBGET(#REF!,#REF!,#REF!,#REF!,#REF!,#REF!,$C48,$B48,#REF!,#REF!,#REF!)</f>
        <v>#VALUE!</v>
      </c>
      <c r="E48" s="5" t="e">
        <f>_xll.DBGET(#REF!,#REF!,#REF!,#REF!,#REF!,#REF!,$C48,$B48,#REF!,#REF!,#REF!)</f>
        <v>#VALUE!</v>
      </c>
    </row>
    <row r="49" spans="1:21" x14ac:dyDescent="0.3">
      <c r="A49" s="52"/>
      <c r="B49" s="53" t="s">
        <v>11</v>
      </c>
      <c r="C49" s="57" t="s">
        <v>8</v>
      </c>
      <c r="D49" s="123" t="e">
        <f>_xll.DBGET(#REF!,#REF!,#REF!,#REF!,#REF!,#REF!,$C49,$B49,#REF!,#REF!,#REF!)</f>
        <v>#VALUE!</v>
      </c>
      <c r="E49" s="119" t="e">
        <f>_xll.DBGET(#REF!,#REF!,#REF!,#REF!,#REF!,#REF!,$C49,$B49,#REF!,#REF!,#REF!)</f>
        <v>#VALUE!</v>
      </c>
    </row>
    <row r="50" spans="1:21" x14ac:dyDescent="0.3">
      <c r="A50" s="52"/>
      <c r="B50" s="53" t="s">
        <v>11</v>
      </c>
      <c r="C50" s="57" t="s">
        <v>9</v>
      </c>
      <c r="D50" s="123" t="e">
        <f>_xll.DBGET(#REF!,#REF!,#REF!,#REF!,#REF!,#REF!,$C50,$B50,#REF!,#REF!,#REF!)</f>
        <v>#VALUE!</v>
      </c>
      <c r="E50" s="119" t="e">
        <f>_xll.DBGET(#REF!,#REF!,#REF!,#REF!,#REF!,#REF!,$C50,$B50,#REF!,#REF!,#REF!)</f>
        <v>#VALUE!</v>
      </c>
    </row>
    <row r="51" spans="1:21" x14ac:dyDescent="0.3">
      <c r="A51" s="12" t="s">
        <v>4</v>
      </c>
      <c r="B51" s="13" t="s">
        <v>12</v>
      </c>
      <c r="C51" s="16" t="s">
        <v>7</v>
      </c>
      <c r="D51" s="122" t="e">
        <f>_xll.DBGET(#REF!,#REF!,#REF!,#REF!,#REF!,#REF!,$C51,$B51,#REF!,#REF!,#REF!)</f>
        <v>#VALUE!</v>
      </c>
      <c r="E51" s="121" t="e">
        <f>_xll.DBGET(#REF!,#REF!,#REF!,#REF!,#REF!,#REF!,$C51,$B51,#REF!,#REF!,#REF!)</f>
        <v>#VALUE!</v>
      </c>
    </row>
    <row r="52" spans="1:21" x14ac:dyDescent="0.3">
      <c r="A52" s="52"/>
      <c r="B52" s="53" t="s">
        <v>12</v>
      </c>
      <c r="C52" s="57" t="s">
        <v>8</v>
      </c>
      <c r="D52" s="123" t="e">
        <f>_xll.DBGET(#REF!,#REF!,#REF!,#REF!,#REF!,#REF!,$C52,$B52,#REF!,#REF!,#REF!)</f>
        <v>#VALUE!</v>
      </c>
      <c r="E52" s="119" t="e">
        <f>_xll.DBGET(#REF!,#REF!,#REF!,#REF!,#REF!,#REF!,$C52,$B52,#REF!,#REF!,#REF!)</f>
        <v>#VALUE!</v>
      </c>
    </row>
    <row r="53" spans="1:21" x14ac:dyDescent="0.3">
      <c r="A53" s="52"/>
      <c r="B53" s="53" t="s">
        <v>12</v>
      </c>
      <c r="C53" s="57" t="s">
        <v>9</v>
      </c>
      <c r="D53" s="123" t="e">
        <f>_xll.DBGET(#REF!,#REF!,#REF!,#REF!,#REF!,#REF!,$C53,$B53,#REF!,#REF!,#REF!)</f>
        <v>#VALUE!</v>
      </c>
      <c r="E53" s="119" t="e">
        <f>_xll.DBGET(#REF!,#REF!,#REF!,#REF!,#REF!,#REF!,$C53,$B53,#REF!,#REF!,#REF!)</f>
        <v>#VALUE!</v>
      </c>
    </row>
    <row r="54" spans="1:21" x14ac:dyDescent="0.3">
      <c r="A54" s="12" t="s">
        <v>5</v>
      </c>
      <c r="B54" s="13" t="s">
        <v>13</v>
      </c>
      <c r="C54" s="16" t="s">
        <v>7</v>
      </c>
      <c r="D54" s="122" t="e">
        <f>_xll.DBGET(#REF!,#REF!,#REF!,#REF!,#REF!,#REF!,$C54,$B54,#REF!,#REF!,#REF!)</f>
        <v>#VALUE!</v>
      </c>
      <c r="E54" s="121" t="e">
        <f>_xll.DBGET(#REF!,#REF!,#REF!,#REF!,#REF!,#REF!,$C54,$B54,#REF!,#REF!,#REF!)</f>
        <v>#VALUE!</v>
      </c>
    </row>
    <row r="55" spans="1:21" x14ac:dyDescent="0.3">
      <c r="A55" s="52"/>
      <c r="B55" s="53" t="s">
        <v>13</v>
      </c>
      <c r="C55" s="57" t="s">
        <v>8</v>
      </c>
      <c r="D55" s="123" t="e">
        <f>_xll.DBGET(#REF!,#REF!,#REF!,#REF!,#REF!,#REF!,$C55,$B55,#REF!,#REF!,#REF!)</f>
        <v>#VALUE!</v>
      </c>
      <c r="E55" s="119" t="e">
        <f>_xll.DBGET(#REF!,#REF!,#REF!,#REF!,#REF!,#REF!,$C55,$B55,#REF!,#REF!,#REF!)</f>
        <v>#VALUE!</v>
      </c>
    </row>
    <row r="56" spans="1:21" x14ac:dyDescent="0.3">
      <c r="A56" s="52"/>
      <c r="B56" s="53" t="s">
        <v>13</v>
      </c>
      <c r="C56" s="57" t="s">
        <v>9</v>
      </c>
      <c r="D56" s="123" t="e">
        <f>_xll.DBGET(#REF!,#REF!,#REF!,#REF!,#REF!,#REF!,$C56,$B56,#REF!,#REF!,#REF!)</f>
        <v>#VALUE!</v>
      </c>
      <c r="E56" s="119" t="e">
        <f>_xll.DBGET(#REF!,#REF!,#REF!,#REF!,#REF!,#REF!,$C56,$B56,#REF!,#REF!,#REF!)</f>
        <v>#VALUE!</v>
      </c>
    </row>
    <row r="58" spans="1:21" ht="17.399999999999999" x14ac:dyDescent="0.45">
      <c r="A58" s="180" t="s">
        <v>66</v>
      </c>
      <c r="B58" s="180"/>
      <c r="C58" s="180"/>
      <c r="D58" s="180"/>
      <c r="E58" s="180"/>
      <c r="F58" s="150"/>
      <c r="G58" s="150"/>
      <c r="H58" s="150"/>
      <c r="I58" s="150"/>
      <c r="J58" s="150"/>
      <c r="K58" s="150"/>
      <c r="L58" s="150"/>
      <c r="M58" s="150"/>
      <c r="N58" s="150"/>
      <c r="O58" s="150"/>
      <c r="P58" s="150"/>
      <c r="Q58" s="150"/>
      <c r="R58" s="150"/>
      <c r="S58" s="150"/>
      <c r="T58" s="150"/>
      <c r="U58" s="150"/>
    </row>
    <row r="59" spans="1:21" x14ac:dyDescent="0.3">
      <c r="A59" s="7" t="s">
        <v>64</v>
      </c>
      <c r="B59" s="18" t="s">
        <v>65</v>
      </c>
      <c r="C59" s="2" t="s">
        <v>7</v>
      </c>
      <c r="D59" s="64" t="e">
        <f>SUM(D60,D63,D66,D69,D72)</f>
        <v>#VALUE!</v>
      </c>
      <c r="E59" s="19" t="e">
        <f>SUM(E60,E63,E66,E69,E72)</f>
        <v>#VALUE!</v>
      </c>
    </row>
    <row r="60" spans="1:21" x14ac:dyDescent="0.3">
      <c r="A60" s="12" t="s">
        <v>1</v>
      </c>
      <c r="B60" s="13" t="s">
        <v>6</v>
      </c>
      <c r="C60" s="16" t="s">
        <v>7</v>
      </c>
      <c r="D60" s="65" t="e">
        <f t="shared" ref="D60:D74" si="11">D42/D$41</f>
        <v>#VALUE!</v>
      </c>
      <c r="E60" s="20" t="e">
        <f t="shared" ref="E60:E74" si="12">(D42*E42)/(D$41*E$41)</f>
        <v>#VALUE!</v>
      </c>
    </row>
    <row r="61" spans="1:21" x14ac:dyDescent="0.3">
      <c r="A61" s="52"/>
      <c r="B61" s="53" t="s">
        <v>6</v>
      </c>
      <c r="C61" s="57" t="s">
        <v>8</v>
      </c>
      <c r="D61" s="66" t="e">
        <f t="shared" si="11"/>
        <v>#VALUE!</v>
      </c>
      <c r="E61" s="56" t="e">
        <f t="shared" si="12"/>
        <v>#VALUE!</v>
      </c>
    </row>
    <row r="62" spans="1:21" x14ac:dyDescent="0.3">
      <c r="A62" s="52"/>
      <c r="B62" s="53" t="s">
        <v>6</v>
      </c>
      <c r="C62" s="57" t="s">
        <v>9</v>
      </c>
      <c r="D62" s="66" t="e">
        <f t="shared" si="11"/>
        <v>#VALUE!</v>
      </c>
      <c r="E62" s="56" t="e">
        <f t="shared" si="12"/>
        <v>#VALUE!</v>
      </c>
    </row>
    <row r="63" spans="1:21" x14ac:dyDescent="0.3">
      <c r="A63" s="12" t="s">
        <v>2</v>
      </c>
      <c r="B63" s="13" t="s">
        <v>10</v>
      </c>
      <c r="C63" s="16" t="s">
        <v>7</v>
      </c>
      <c r="D63" s="65" t="e">
        <f t="shared" si="11"/>
        <v>#VALUE!</v>
      </c>
      <c r="E63" s="20" t="e">
        <f t="shared" si="12"/>
        <v>#VALUE!</v>
      </c>
    </row>
    <row r="64" spans="1:21" x14ac:dyDescent="0.3">
      <c r="A64" s="52"/>
      <c r="B64" s="53" t="s">
        <v>10</v>
      </c>
      <c r="C64" s="57" t="s">
        <v>8</v>
      </c>
      <c r="D64" s="66" t="e">
        <f t="shared" si="11"/>
        <v>#VALUE!</v>
      </c>
      <c r="E64" s="56" t="e">
        <f t="shared" si="12"/>
        <v>#VALUE!</v>
      </c>
    </row>
    <row r="65" spans="1:5" x14ac:dyDescent="0.3">
      <c r="A65" s="52"/>
      <c r="B65" s="53" t="s">
        <v>10</v>
      </c>
      <c r="C65" s="57" t="s">
        <v>9</v>
      </c>
      <c r="D65" s="66" t="e">
        <f t="shared" si="11"/>
        <v>#VALUE!</v>
      </c>
      <c r="E65" s="56" t="e">
        <f t="shared" si="12"/>
        <v>#VALUE!</v>
      </c>
    </row>
    <row r="66" spans="1:5" x14ac:dyDescent="0.3">
      <c r="A66" s="14" t="s">
        <v>3</v>
      </c>
      <c r="B66" s="15" t="s">
        <v>11</v>
      </c>
      <c r="C66" s="17" t="s">
        <v>7</v>
      </c>
      <c r="D66" s="65" t="e">
        <f t="shared" si="11"/>
        <v>#VALUE!</v>
      </c>
      <c r="E66" s="20" t="e">
        <f t="shared" si="12"/>
        <v>#VALUE!</v>
      </c>
    </row>
    <row r="67" spans="1:5" x14ac:dyDescent="0.3">
      <c r="A67" s="52"/>
      <c r="B67" s="53" t="s">
        <v>11</v>
      </c>
      <c r="C67" s="57" t="s">
        <v>8</v>
      </c>
      <c r="D67" s="66" t="e">
        <f t="shared" si="11"/>
        <v>#VALUE!</v>
      </c>
      <c r="E67" s="56" t="e">
        <f t="shared" si="12"/>
        <v>#VALUE!</v>
      </c>
    </row>
    <row r="68" spans="1:5" x14ac:dyDescent="0.3">
      <c r="A68" s="52"/>
      <c r="B68" s="53" t="s">
        <v>11</v>
      </c>
      <c r="C68" s="57" t="s">
        <v>9</v>
      </c>
      <c r="D68" s="66" t="e">
        <f t="shared" si="11"/>
        <v>#VALUE!</v>
      </c>
      <c r="E68" s="56" t="e">
        <f t="shared" si="12"/>
        <v>#VALUE!</v>
      </c>
    </row>
    <row r="69" spans="1:5" x14ac:dyDescent="0.3">
      <c r="A69" s="12" t="s">
        <v>4</v>
      </c>
      <c r="B69" s="13" t="s">
        <v>12</v>
      </c>
      <c r="C69" s="16" t="s">
        <v>7</v>
      </c>
      <c r="D69" s="65" t="e">
        <f t="shared" si="11"/>
        <v>#VALUE!</v>
      </c>
      <c r="E69" s="20" t="e">
        <f t="shared" si="12"/>
        <v>#VALUE!</v>
      </c>
    </row>
    <row r="70" spans="1:5" x14ac:dyDescent="0.3">
      <c r="A70" s="52"/>
      <c r="B70" s="53" t="s">
        <v>12</v>
      </c>
      <c r="C70" s="57" t="s">
        <v>8</v>
      </c>
      <c r="D70" s="66" t="e">
        <f t="shared" si="11"/>
        <v>#VALUE!</v>
      </c>
      <c r="E70" s="56" t="e">
        <f t="shared" si="12"/>
        <v>#VALUE!</v>
      </c>
    </row>
    <row r="71" spans="1:5" x14ac:dyDescent="0.3">
      <c r="A71" s="52"/>
      <c r="B71" s="53" t="s">
        <v>12</v>
      </c>
      <c r="C71" s="57" t="s">
        <v>9</v>
      </c>
      <c r="D71" s="66" t="e">
        <f t="shared" si="11"/>
        <v>#VALUE!</v>
      </c>
      <c r="E71" s="56" t="e">
        <f t="shared" si="12"/>
        <v>#VALUE!</v>
      </c>
    </row>
    <row r="72" spans="1:5" x14ac:dyDescent="0.3">
      <c r="A72" s="12" t="s">
        <v>5</v>
      </c>
      <c r="B72" s="13" t="s">
        <v>13</v>
      </c>
      <c r="C72" s="16" t="s">
        <v>7</v>
      </c>
      <c r="D72" s="65" t="e">
        <f t="shared" si="11"/>
        <v>#VALUE!</v>
      </c>
      <c r="E72" s="20" t="e">
        <f t="shared" si="12"/>
        <v>#VALUE!</v>
      </c>
    </row>
    <row r="73" spans="1:5" x14ac:dyDescent="0.3">
      <c r="A73" s="52"/>
      <c r="B73" s="53" t="s">
        <v>13</v>
      </c>
      <c r="C73" s="57" t="s">
        <v>8</v>
      </c>
      <c r="D73" s="66" t="e">
        <f t="shared" si="11"/>
        <v>#VALUE!</v>
      </c>
      <c r="E73" s="56" t="e">
        <f t="shared" si="12"/>
        <v>#VALUE!</v>
      </c>
    </row>
    <row r="74" spans="1:5" x14ac:dyDescent="0.3">
      <c r="A74" s="52"/>
      <c r="B74" s="53" t="s">
        <v>13</v>
      </c>
      <c r="C74" s="57" t="s">
        <v>9</v>
      </c>
      <c r="D74" s="66" t="e">
        <f t="shared" si="11"/>
        <v>#VALUE!</v>
      </c>
      <c r="E74" s="56" t="e">
        <f t="shared" si="12"/>
        <v>#VALUE!</v>
      </c>
    </row>
  </sheetData>
  <mergeCells count="16">
    <mergeCell ref="A58:E58"/>
    <mergeCell ref="T2:U2"/>
    <mergeCell ref="Y3:Z3"/>
    <mergeCell ref="AA3:AB3"/>
    <mergeCell ref="AC3:AD3"/>
    <mergeCell ref="A21:U21"/>
    <mergeCell ref="D39:E39"/>
    <mergeCell ref="A1:U1"/>
    <mergeCell ref="D2:E2"/>
    <mergeCell ref="F2:G2"/>
    <mergeCell ref="H2:I2"/>
    <mergeCell ref="J2:K2"/>
    <mergeCell ref="L2:M2"/>
    <mergeCell ref="N2:O2"/>
    <mergeCell ref="P2:Q2"/>
    <mergeCell ref="R2:S2"/>
  </mergeCells>
  <pageMargins left="0.70866141732283472" right="0.70866141732283472" top="0.74803149606299213" bottom="0.74803149606299213" header="0.31496062992125984" footer="0.31496062992125984"/>
  <pageSetup scale="44" orientation="landscape" r:id="rId1"/>
  <customProperties>
    <customPr name="QAA_DRILLPATH_NODE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5"/>
    <pageSetUpPr fitToPage="1"/>
  </sheetPr>
  <dimension ref="A1:AD25"/>
  <sheetViews>
    <sheetView showGridLines="0" zoomScaleNormal="100" workbookViewId="0">
      <selection activeCell="O19" sqref="O19"/>
    </sheetView>
  </sheetViews>
  <sheetFormatPr defaultColWidth="9.109375" defaultRowHeight="14.4" outlineLevelCol="1" x14ac:dyDescent="0.3"/>
  <cols>
    <col min="1" max="1" width="12.33203125" style="86" customWidth="1"/>
    <col min="2" max="2" width="4.5546875" style="1" hidden="1" customWidth="1" outlineLevel="1"/>
    <col min="3" max="3" width="9.109375" style="86" customWidth="1" collapsed="1"/>
    <col min="4" max="21" width="13.109375" style="86" customWidth="1"/>
    <col min="22" max="25" width="9.109375" style="86"/>
    <col min="26" max="26" width="16" style="86" bestFit="1" customWidth="1"/>
    <col min="27" max="27" width="9.109375" style="86"/>
    <col min="28" max="28" width="16" style="86" bestFit="1" customWidth="1"/>
    <col min="29" max="29" width="13.88671875" style="86" customWidth="1"/>
    <col min="30" max="30" width="16" style="86" bestFit="1" customWidth="1"/>
    <col min="31" max="16384" width="9.109375" style="86"/>
  </cols>
  <sheetData>
    <row r="1" spans="1:30" ht="27" x14ac:dyDescent="0.75">
      <c r="A1" s="175" t="s">
        <v>62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</row>
    <row r="2" spans="1:30" s="6" customFormat="1" ht="37.5" customHeight="1" x14ac:dyDescent="0.45">
      <c r="A2" s="102"/>
      <c r="B2" s="113"/>
      <c r="C2" s="102"/>
      <c r="D2" s="179" t="e">
        <f>CONCATENATE(#REF!," YTD","
 Actual")</f>
        <v>#REF!</v>
      </c>
      <c r="E2" s="179"/>
      <c r="F2" s="179" t="e">
        <f>CONCATENATE(#REF!,"
 Forecast")</f>
        <v>#REF!</v>
      </c>
      <c r="G2" s="179"/>
      <c r="H2" s="179" t="e">
        <f>CONCATENATE(#REF!,"
 Forecast")</f>
        <v>#REF!</v>
      </c>
      <c r="I2" s="179"/>
      <c r="J2" s="179" t="e">
        <f>CONCATENATE(#REF!,"
 Forecast")</f>
        <v>#REF!</v>
      </c>
      <c r="K2" s="179"/>
      <c r="L2" s="179" t="e">
        <f>CONCATENATE("Qtr 1 ",#REF!," 
Actual")</f>
        <v>#REF!</v>
      </c>
      <c r="M2" s="179"/>
      <c r="N2" s="179" t="e">
        <f>CONCATENATE("Qtr 2 ",#REF!," 
Actual")</f>
        <v>#REF!</v>
      </c>
      <c r="O2" s="179"/>
      <c r="P2" s="179" t="e">
        <f>CONCATENATE("Qtr 3 ",#REF!," 
Actual")</f>
        <v>#REF!</v>
      </c>
      <c r="Q2" s="179"/>
      <c r="R2" s="179" t="e">
        <f>CONCATENATE("Qtr 4 ",#REF!," 
Forecast")</f>
        <v>#REF!</v>
      </c>
      <c r="S2" s="179"/>
      <c r="T2" s="179" t="e">
        <f>CONCATENATE(#REF!," 
Forecast")</f>
        <v>#REF!</v>
      </c>
      <c r="U2" s="179"/>
    </row>
    <row r="3" spans="1:30" ht="16.2" x14ac:dyDescent="0.45">
      <c r="A3" s="103"/>
      <c r="B3" s="114"/>
      <c r="C3" s="103"/>
      <c r="D3" s="105" t="s">
        <v>0</v>
      </c>
      <c r="E3" s="104" t="s">
        <v>61</v>
      </c>
      <c r="F3" s="105" t="s">
        <v>0</v>
      </c>
      <c r="G3" s="104" t="s">
        <v>61</v>
      </c>
      <c r="H3" s="105" t="s">
        <v>0</v>
      </c>
      <c r="I3" s="104" t="s">
        <v>61</v>
      </c>
      <c r="J3" s="105" t="s">
        <v>0</v>
      </c>
      <c r="K3" s="104" t="s">
        <v>61</v>
      </c>
      <c r="L3" s="105" t="s">
        <v>0</v>
      </c>
      <c r="M3" s="104" t="s">
        <v>61</v>
      </c>
      <c r="N3" s="105" t="s">
        <v>0</v>
      </c>
      <c r="O3" s="104" t="s">
        <v>61</v>
      </c>
      <c r="P3" s="105" t="s">
        <v>0</v>
      </c>
      <c r="Q3" s="104" t="s">
        <v>61</v>
      </c>
      <c r="R3" s="105" t="s">
        <v>0</v>
      </c>
      <c r="S3" s="104" t="s">
        <v>61</v>
      </c>
      <c r="T3" s="105" t="s">
        <v>0</v>
      </c>
      <c r="U3" s="104" t="s">
        <v>61</v>
      </c>
      <c r="Y3" s="181"/>
      <c r="Z3" s="181"/>
      <c r="AA3" s="181"/>
      <c r="AB3" s="181"/>
      <c r="AC3" s="181"/>
      <c r="AD3" s="181"/>
    </row>
    <row r="4" spans="1:30" x14ac:dyDescent="0.3">
      <c r="A4" s="7" t="s">
        <v>17</v>
      </c>
      <c r="B4" s="3" t="s">
        <v>14</v>
      </c>
      <c r="C4" s="2" t="s">
        <v>7</v>
      </c>
      <c r="D4" s="42" t="e">
        <f>_xll.DBGET(#REF!,#REF!,#REF!,#REF!,#REF!,#REF!,$C4,$B4,#REF!,#REF!,#REF!)</f>
        <v>#VALUE!</v>
      </c>
      <c r="E4" s="4" t="e">
        <f>_xll.DBGET(#REF!,#REF!,#REF!,#REF!,#REF!,#REF!,$C4,$B4,#REF!,#REF!,#REF!)</f>
        <v>#VALUE!</v>
      </c>
      <c r="F4" s="42" t="e">
        <f>_xll.DBGET(#REF!,#REF!,#REF!,#REF!,#REF!,#REF!,$C4,$B4,#REF!,#REF!,#REF!)</f>
        <v>#VALUE!</v>
      </c>
      <c r="G4" s="4" t="e">
        <f>_xll.DBGET(#REF!,#REF!,#REF!,#REF!,#REF!,#REF!,$C4,$B4,#REF!,#REF!,#REF!)</f>
        <v>#VALUE!</v>
      </c>
      <c r="H4" s="42" t="e">
        <f>_xll.DBGET(#REF!,#REF!,#REF!,#REF!,#REF!,#REF!,$C4,$B4,#REF!,#REF!,#REF!)</f>
        <v>#VALUE!</v>
      </c>
      <c r="I4" s="4" t="e">
        <f>_xll.DBGET(#REF!,#REF!,#REF!,#REF!,#REF!,#REF!,$C4,$B4,#REF!,#REF!,#REF!)</f>
        <v>#VALUE!</v>
      </c>
      <c r="J4" s="42" t="e">
        <f>_xll.DBGET(#REF!,#REF!,#REF!,#REF!,#REF!,#REF!,$C4,$B4,#REF!,#REF!,#REF!)</f>
        <v>#VALUE!</v>
      </c>
      <c r="K4" s="4" t="e">
        <f>_xll.DBGET(#REF!,#REF!,#REF!,#REF!,#REF!,#REF!,$C4,$B4,#REF!,#REF!,#REF!)</f>
        <v>#VALUE!</v>
      </c>
      <c r="L4" s="42" t="e">
        <f>_xll.DBGET(#REF!,#REF!,#REF!,#REF!,#REF!,#REF!,$C4,$B4,#REF!,#REF!,#REF!)</f>
        <v>#VALUE!</v>
      </c>
      <c r="M4" s="4" t="e">
        <f>_xll.DBGET(#REF!,#REF!,#REF!,#REF!,#REF!,#REF!,$C4,$B4,#REF!,#REF!,#REF!)</f>
        <v>#VALUE!</v>
      </c>
      <c r="N4" s="42" t="e">
        <f>_xll.DBGET(#REF!,#REF!,#REF!,#REF!,#REF!,#REF!,$C4,$B4,#REF!,#REF!,#REF!)</f>
        <v>#VALUE!</v>
      </c>
      <c r="O4" s="4">
        <f>IFERROR((_xll.DBGET(#REF!,#REF!,#REF!,#REF!,#REF!,#REF!,$C4,$B4,#REF!,#REF!,#REF!))/N4,0)</f>
        <v>0</v>
      </c>
      <c r="P4" s="42" t="e">
        <f>_xll.DBGET(#REF!,#REF!,#REF!,#REF!,#REF!,#REF!,$C4,$B4,#REF!,#REF!,#REF!)</f>
        <v>#VALUE!</v>
      </c>
      <c r="Q4" s="4">
        <f>IFERROR((_xll.DBGET(#REF!,#REF!,#REF!,#REF!,#REF!,#REF!,$C4,$B4,#REF!,#REF!,#REF!))/P4,0)</f>
        <v>0</v>
      </c>
      <c r="R4" s="42" t="e">
        <f>_xll.DBGET(#REF!,#REF!,#REF!,#REF!,#REF!,#REF!,$C4,$B4,#REF!,#REF!,#REF!)</f>
        <v>#VALUE!</v>
      </c>
      <c r="S4" s="4">
        <f>IFERROR((_xll.DBGET(#REF!,#REF!,#REF!,#REF!,#REF!,#REF!,$C4,$B4,#REF!,#REF!,#REF!))/R4,0)</f>
        <v>0</v>
      </c>
      <c r="T4" s="42" t="e">
        <f>_xll.DBGET(#REF!,#REF!,#REF!,#REF!,#REF!,#REF!,$C4,$B4,#REF!,#REF!,#REF!)</f>
        <v>#VALUE!</v>
      </c>
      <c r="U4" s="4" t="e">
        <f>_xll.DBGET(#REF!,#REF!,#REF!,#REF!,#REF!,#REF!,$C4,$B4,#REF!,#REF!,#REF!)</f>
        <v>#VALUE!</v>
      </c>
    </row>
    <row r="5" spans="1:30" x14ac:dyDescent="0.3">
      <c r="A5" s="67"/>
      <c r="B5" s="68" t="s">
        <v>14</v>
      </c>
      <c r="C5" s="69" t="s">
        <v>8</v>
      </c>
      <c r="D5" s="118" t="e">
        <f>_xll.DBGET(#REF!,#REF!,#REF!,#REF!,#REF!,#REF!,$C5,$B5,#REF!,#REF!,#REF!)</f>
        <v>#VALUE!</v>
      </c>
      <c r="E5" s="124" t="e">
        <f>_xll.DBGET(#REF!,#REF!,#REF!,#REF!,#REF!,#REF!,$C5,$B5,#REF!,#REF!,#REF!)</f>
        <v>#VALUE!</v>
      </c>
      <c r="F5" s="118" t="e">
        <f>_xll.DBGET(#REF!,#REF!,#REF!,#REF!,#REF!,#REF!,$C5,$B5,#REF!,#REF!,#REF!)</f>
        <v>#VALUE!</v>
      </c>
      <c r="G5" s="124" t="e">
        <f>_xll.DBGET(#REF!,#REF!,#REF!,#REF!,#REF!,#REF!,$C5,$B5,#REF!,#REF!,#REF!)</f>
        <v>#VALUE!</v>
      </c>
      <c r="H5" s="118" t="e">
        <f>_xll.DBGET(#REF!,#REF!,#REF!,#REF!,#REF!,#REF!,$C5,$B5,#REF!,#REF!,#REF!)</f>
        <v>#VALUE!</v>
      </c>
      <c r="I5" s="124" t="e">
        <f>_xll.DBGET(#REF!,#REF!,#REF!,#REF!,#REF!,#REF!,$C5,$B5,#REF!,#REF!,#REF!)</f>
        <v>#VALUE!</v>
      </c>
      <c r="J5" s="118" t="e">
        <f>_xll.DBGET(#REF!,#REF!,#REF!,#REF!,#REF!,#REF!,$C5,$B5,#REF!,#REF!,#REF!)</f>
        <v>#VALUE!</v>
      </c>
      <c r="K5" s="124" t="e">
        <f>_xll.DBGET(#REF!,#REF!,#REF!,#REF!,#REF!,#REF!,$C5,$B5,#REF!,#REF!,#REF!)</f>
        <v>#VALUE!</v>
      </c>
      <c r="L5" s="118" t="e">
        <f>_xll.DBGET(#REF!,#REF!,#REF!,#REF!,#REF!,#REF!,$C5,$B5,#REF!,#REF!,#REF!)</f>
        <v>#VALUE!</v>
      </c>
      <c r="M5" s="124" t="e">
        <f>_xll.DBGET(#REF!,#REF!,#REF!,#REF!,#REF!,#REF!,$C5,$B5,#REF!,#REF!,#REF!)</f>
        <v>#VALUE!</v>
      </c>
      <c r="N5" s="118" t="e">
        <f>_xll.DBGET(#REF!,#REF!,#REF!,#REF!,#REF!,#REF!,$C5,$B5,#REF!,#REF!,#REF!)</f>
        <v>#VALUE!</v>
      </c>
      <c r="O5" s="124">
        <f>IFERROR((_xll.DBGET(#REF!,#REF!,#REF!,#REF!,#REF!,#REF!,$C5,$B5,#REF!,#REF!,#REF!))/N5,0)</f>
        <v>0</v>
      </c>
      <c r="P5" s="118" t="e">
        <f>_xll.DBGET(#REF!,#REF!,#REF!,#REF!,#REF!,#REF!,$C5,$B5,#REF!,#REF!,#REF!)</f>
        <v>#VALUE!</v>
      </c>
      <c r="Q5" s="124">
        <f>IFERROR((_xll.DBGET(#REF!,#REF!,#REF!,#REF!,#REF!,#REF!,$C5,$B5,#REF!,#REF!,#REF!))/P5,0)</f>
        <v>0</v>
      </c>
      <c r="R5" s="118" t="e">
        <f>_xll.DBGET(#REF!,#REF!,#REF!,#REF!,#REF!,#REF!,$C5,$B5,#REF!,#REF!,#REF!)</f>
        <v>#VALUE!</v>
      </c>
      <c r="S5" s="124">
        <f>IFERROR((_xll.DBGET(#REF!,#REF!,#REF!,#REF!,#REF!,#REF!,$C5,$B5,#REF!,#REF!,#REF!))/R5,0)</f>
        <v>0</v>
      </c>
      <c r="T5" s="118" t="e">
        <f>_xll.DBGET(#REF!,#REF!,#REF!,#REF!,#REF!,#REF!,$C5,$B5,#REF!,#REF!,#REF!)</f>
        <v>#VALUE!</v>
      </c>
      <c r="U5" s="124" t="e">
        <f>_xll.DBGET(#REF!,#REF!,#REF!,#REF!,#REF!,#REF!,$C5,$B5,#REF!,#REF!,#REF!)</f>
        <v>#VALUE!</v>
      </c>
    </row>
    <row r="6" spans="1:30" x14ac:dyDescent="0.3">
      <c r="A6" s="67"/>
      <c r="B6" s="68" t="s">
        <v>14</v>
      </c>
      <c r="C6" s="69" t="s">
        <v>9</v>
      </c>
      <c r="D6" s="118" t="e">
        <f>_xll.DBGET(#REF!,#REF!,#REF!,#REF!,#REF!,#REF!,$C6,$B6,#REF!,#REF!,#REF!)</f>
        <v>#VALUE!</v>
      </c>
      <c r="E6" s="124" t="e">
        <f>_xll.DBGET(#REF!,#REF!,#REF!,#REF!,#REF!,#REF!,$C6,$B6,#REF!,#REF!,#REF!)</f>
        <v>#VALUE!</v>
      </c>
      <c r="F6" s="118" t="e">
        <f>_xll.DBGET(#REF!,#REF!,#REF!,#REF!,#REF!,#REF!,$C6,$B6,#REF!,#REF!,#REF!)</f>
        <v>#VALUE!</v>
      </c>
      <c r="G6" s="124" t="e">
        <f>_xll.DBGET(#REF!,#REF!,#REF!,#REF!,#REF!,#REF!,$C6,$B6,#REF!,#REF!,#REF!)</f>
        <v>#VALUE!</v>
      </c>
      <c r="H6" s="118" t="e">
        <f>_xll.DBGET(#REF!,#REF!,#REF!,#REF!,#REF!,#REF!,$C6,$B6,#REF!,#REF!,#REF!)</f>
        <v>#VALUE!</v>
      </c>
      <c r="I6" s="124" t="e">
        <f>_xll.DBGET(#REF!,#REF!,#REF!,#REF!,#REF!,#REF!,$C6,$B6,#REF!,#REF!,#REF!)</f>
        <v>#VALUE!</v>
      </c>
      <c r="J6" s="118" t="e">
        <f>_xll.DBGET(#REF!,#REF!,#REF!,#REF!,#REF!,#REF!,$C6,$B6,#REF!,#REF!,#REF!)</f>
        <v>#VALUE!</v>
      </c>
      <c r="K6" s="124" t="e">
        <f>_xll.DBGET(#REF!,#REF!,#REF!,#REF!,#REF!,#REF!,$C6,$B6,#REF!,#REF!,#REF!)</f>
        <v>#VALUE!</v>
      </c>
      <c r="L6" s="118" t="e">
        <f>_xll.DBGET(#REF!,#REF!,#REF!,#REF!,#REF!,#REF!,$C6,$B6,#REF!,#REF!,#REF!)</f>
        <v>#VALUE!</v>
      </c>
      <c r="M6" s="124" t="e">
        <f>_xll.DBGET(#REF!,#REF!,#REF!,#REF!,#REF!,#REF!,$C6,$B6,#REF!,#REF!,#REF!)</f>
        <v>#VALUE!</v>
      </c>
      <c r="N6" s="118" t="e">
        <f>_xll.DBGET(#REF!,#REF!,#REF!,#REF!,#REF!,#REF!,$C6,$B6,#REF!,#REF!,#REF!)</f>
        <v>#VALUE!</v>
      </c>
      <c r="O6" s="124">
        <f>IFERROR((_xll.DBGET(#REF!,#REF!,#REF!,#REF!,#REF!,#REF!,$C6,$B6,#REF!,#REF!,#REF!))/N6,0)</f>
        <v>0</v>
      </c>
      <c r="P6" s="118" t="e">
        <f>_xll.DBGET(#REF!,#REF!,#REF!,#REF!,#REF!,#REF!,$C6,$B6,#REF!,#REF!,#REF!)</f>
        <v>#VALUE!</v>
      </c>
      <c r="Q6" s="124">
        <f>IFERROR((_xll.DBGET(#REF!,#REF!,#REF!,#REF!,#REF!,#REF!,$C6,$B6,#REF!,#REF!,#REF!))/P6,0)</f>
        <v>0</v>
      </c>
      <c r="R6" s="118" t="e">
        <f>_xll.DBGET(#REF!,#REF!,#REF!,#REF!,#REF!,#REF!,$C6,$B6,#REF!,#REF!,#REF!)</f>
        <v>#VALUE!</v>
      </c>
      <c r="S6" s="124">
        <f>IFERROR((_xll.DBGET(#REF!,#REF!,#REF!,#REF!,#REF!,#REF!,$C6,$B6,#REF!,#REF!,#REF!))/R6,0)</f>
        <v>0</v>
      </c>
      <c r="T6" s="118" t="e">
        <f>_xll.DBGET(#REF!,#REF!,#REF!,#REF!,#REF!,#REF!,$C6,$B6,#REF!,#REF!,#REF!)</f>
        <v>#VALUE!</v>
      </c>
      <c r="U6" s="124" t="e">
        <f>_xll.DBGET(#REF!,#REF!,#REF!,#REF!,#REF!,#REF!,$C6,$B6,#REF!,#REF!,#REF!)</f>
        <v>#VALUE!</v>
      </c>
    </row>
    <row r="7" spans="1:30" x14ac:dyDescent="0.3">
      <c r="A7" s="7" t="s">
        <v>18</v>
      </c>
      <c r="B7" s="3" t="s">
        <v>15</v>
      </c>
      <c r="C7" s="2" t="s">
        <v>7</v>
      </c>
      <c r="D7" s="125" t="e">
        <f>_xll.DBGET(#REF!,#REF!,#REF!,#REF!,#REF!,#REF!,$C7,$B7,#REF!,#REF!,#REF!)</f>
        <v>#VALUE!</v>
      </c>
      <c r="E7" s="126" t="e">
        <f>_xll.DBGET(#REF!,#REF!,#REF!,#REF!,#REF!,#REF!,$C7,$B7,#REF!,#REF!,#REF!)</f>
        <v>#VALUE!</v>
      </c>
      <c r="F7" s="125" t="e">
        <f>_xll.DBGET(#REF!,#REF!,#REF!,#REF!,#REF!,#REF!,$C7,$B7,#REF!,#REF!,#REF!)</f>
        <v>#VALUE!</v>
      </c>
      <c r="G7" s="126" t="e">
        <f>_xll.DBGET(#REF!,#REF!,#REF!,#REF!,#REF!,#REF!,$C7,$B7,#REF!,#REF!,#REF!)</f>
        <v>#VALUE!</v>
      </c>
      <c r="H7" s="125" t="e">
        <f>_xll.DBGET(#REF!,#REF!,#REF!,#REF!,#REF!,#REF!,$C7,$B7,#REF!,#REF!,#REF!)</f>
        <v>#VALUE!</v>
      </c>
      <c r="I7" s="126" t="e">
        <f>_xll.DBGET(#REF!,#REF!,#REF!,#REF!,#REF!,#REF!,$C7,$B7,#REF!,#REF!,#REF!)</f>
        <v>#VALUE!</v>
      </c>
      <c r="J7" s="125" t="e">
        <f>_xll.DBGET(#REF!,#REF!,#REF!,#REF!,#REF!,#REF!,$C7,$B7,#REF!,#REF!,#REF!)</f>
        <v>#VALUE!</v>
      </c>
      <c r="K7" s="126" t="e">
        <f>_xll.DBGET(#REF!,#REF!,#REF!,#REF!,#REF!,#REF!,$C7,$B7,#REF!,#REF!,#REF!)</f>
        <v>#VALUE!</v>
      </c>
      <c r="L7" s="125" t="e">
        <f>_xll.DBGET(#REF!,#REF!,#REF!,#REF!,#REF!,#REF!,$C7,$B7,#REF!,#REF!,#REF!)</f>
        <v>#VALUE!</v>
      </c>
      <c r="M7" s="126" t="e">
        <f>_xll.DBGET(#REF!,#REF!,#REF!,#REF!,#REF!,#REF!,$C7,$B7,#REF!,#REF!,#REF!)</f>
        <v>#VALUE!</v>
      </c>
      <c r="N7" s="125" t="e">
        <f>_xll.DBGET(#REF!,#REF!,#REF!,#REF!,#REF!,#REF!,$C7,$B7,#REF!,#REF!,#REF!)</f>
        <v>#VALUE!</v>
      </c>
      <c r="O7" s="126">
        <f>IFERROR((_xll.DBGET(#REF!,#REF!,#REF!,#REF!,#REF!,#REF!,$C7,$B7,#REF!,#REF!,#REF!))/N7,0)</f>
        <v>0</v>
      </c>
      <c r="P7" s="125" t="e">
        <f>_xll.DBGET(#REF!,#REF!,#REF!,#REF!,#REF!,#REF!,$C7,$B7,#REF!,#REF!,#REF!)</f>
        <v>#VALUE!</v>
      </c>
      <c r="Q7" s="126">
        <f>IFERROR((_xll.DBGET(#REF!,#REF!,#REF!,#REF!,#REF!,#REF!,$C7,$B7,#REF!,#REF!,#REF!))/P7,0)</f>
        <v>0</v>
      </c>
      <c r="R7" s="125" t="e">
        <f>_xll.DBGET(#REF!,#REF!,#REF!,#REF!,#REF!,#REF!,$C7,$B7,#REF!,#REF!,#REF!)</f>
        <v>#VALUE!</v>
      </c>
      <c r="S7" s="126">
        <f>IFERROR((_xll.DBGET(#REF!,#REF!,#REF!,#REF!,#REF!,#REF!,$C7,$B7,#REF!,#REF!,#REF!))/R7,0)</f>
        <v>0</v>
      </c>
      <c r="T7" s="125" t="e">
        <f>_xll.DBGET(#REF!,#REF!,#REF!,#REF!,#REF!,#REF!,$C7,$B7,#REF!,#REF!,#REF!)</f>
        <v>#VALUE!</v>
      </c>
      <c r="U7" s="126" t="e">
        <f>_xll.DBGET(#REF!,#REF!,#REF!,#REF!,#REF!,#REF!,$C7,$B7,#REF!,#REF!,#REF!)</f>
        <v>#VALUE!</v>
      </c>
    </row>
    <row r="8" spans="1:30" x14ac:dyDescent="0.3">
      <c r="A8" s="67"/>
      <c r="B8" s="68" t="s">
        <v>15</v>
      </c>
      <c r="C8" s="69" t="s">
        <v>8</v>
      </c>
      <c r="D8" s="118" t="e">
        <f>_xll.DBGET(#REF!,#REF!,#REF!,#REF!,#REF!,#REF!,$C8,$B8,#REF!,#REF!,#REF!)</f>
        <v>#VALUE!</v>
      </c>
      <c r="E8" s="124" t="e">
        <f>_xll.DBGET(#REF!,#REF!,#REF!,#REF!,#REF!,#REF!,$C8,$B8,#REF!,#REF!,#REF!)</f>
        <v>#VALUE!</v>
      </c>
      <c r="F8" s="118" t="e">
        <f>_xll.DBGET(#REF!,#REF!,#REF!,#REF!,#REF!,#REF!,$C8,$B8,#REF!,#REF!,#REF!)</f>
        <v>#VALUE!</v>
      </c>
      <c r="G8" s="124" t="e">
        <f>_xll.DBGET(#REF!,#REF!,#REF!,#REF!,#REF!,#REF!,$C8,$B8,#REF!,#REF!,#REF!)</f>
        <v>#VALUE!</v>
      </c>
      <c r="H8" s="118" t="e">
        <f>_xll.DBGET(#REF!,#REF!,#REF!,#REF!,#REF!,#REF!,$C8,$B8,#REF!,#REF!,#REF!)</f>
        <v>#VALUE!</v>
      </c>
      <c r="I8" s="124" t="e">
        <f>_xll.DBGET(#REF!,#REF!,#REF!,#REF!,#REF!,#REF!,$C8,$B8,#REF!,#REF!,#REF!)</f>
        <v>#VALUE!</v>
      </c>
      <c r="J8" s="118" t="e">
        <f>_xll.DBGET(#REF!,#REF!,#REF!,#REF!,#REF!,#REF!,$C8,$B8,#REF!,#REF!,#REF!)</f>
        <v>#VALUE!</v>
      </c>
      <c r="K8" s="124" t="e">
        <f>_xll.DBGET(#REF!,#REF!,#REF!,#REF!,#REF!,#REF!,$C8,$B8,#REF!,#REF!,#REF!)</f>
        <v>#VALUE!</v>
      </c>
      <c r="L8" s="118" t="e">
        <f>_xll.DBGET(#REF!,#REF!,#REF!,#REF!,#REF!,#REF!,$C8,$B8,#REF!,#REF!,#REF!)</f>
        <v>#VALUE!</v>
      </c>
      <c r="M8" s="124" t="e">
        <f>_xll.DBGET(#REF!,#REF!,#REF!,#REF!,#REF!,#REF!,$C8,$B8,#REF!,#REF!,#REF!)</f>
        <v>#VALUE!</v>
      </c>
      <c r="N8" s="118" t="e">
        <f>_xll.DBGET(#REF!,#REF!,#REF!,#REF!,#REF!,#REF!,$C8,$B8,#REF!,#REF!,#REF!)</f>
        <v>#VALUE!</v>
      </c>
      <c r="O8" s="124">
        <f>IFERROR((_xll.DBGET(#REF!,#REF!,#REF!,#REF!,#REF!,#REF!,$C8,$B8,#REF!,#REF!,#REF!))/N8,0)</f>
        <v>0</v>
      </c>
      <c r="P8" s="118" t="e">
        <f>_xll.DBGET(#REF!,#REF!,#REF!,#REF!,#REF!,#REF!,$C8,$B8,#REF!,#REF!,#REF!)</f>
        <v>#VALUE!</v>
      </c>
      <c r="Q8" s="124">
        <f>IFERROR((_xll.DBGET(#REF!,#REF!,#REF!,#REF!,#REF!,#REF!,$C8,$B8,#REF!,#REF!,#REF!))/P8,0)</f>
        <v>0</v>
      </c>
      <c r="R8" s="118" t="e">
        <f>_xll.DBGET(#REF!,#REF!,#REF!,#REF!,#REF!,#REF!,$C8,$B8,#REF!,#REF!,#REF!)</f>
        <v>#VALUE!</v>
      </c>
      <c r="S8" s="124">
        <f>IFERROR((_xll.DBGET(#REF!,#REF!,#REF!,#REF!,#REF!,#REF!,$C8,$B8,#REF!,#REF!,#REF!))/R8,0)</f>
        <v>0</v>
      </c>
      <c r="T8" s="118" t="e">
        <f>_xll.DBGET(#REF!,#REF!,#REF!,#REF!,#REF!,#REF!,$C8,$B8,#REF!,#REF!,#REF!)</f>
        <v>#VALUE!</v>
      </c>
      <c r="U8" s="124" t="e">
        <f>_xll.DBGET(#REF!,#REF!,#REF!,#REF!,#REF!,#REF!,$C8,$B8,#REF!,#REF!,#REF!)</f>
        <v>#VALUE!</v>
      </c>
    </row>
    <row r="9" spans="1:30" x14ac:dyDescent="0.3">
      <c r="A9" s="67"/>
      <c r="B9" s="68" t="s">
        <v>15</v>
      </c>
      <c r="C9" s="69" t="s">
        <v>9</v>
      </c>
      <c r="D9" s="118" t="e">
        <f>_xll.DBGET(#REF!,#REF!,#REF!,#REF!,#REF!,#REF!,$C9,$B9,#REF!,#REF!,#REF!)</f>
        <v>#VALUE!</v>
      </c>
      <c r="E9" s="124" t="e">
        <f>_xll.DBGET(#REF!,#REF!,#REF!,#REF!,#REF!,#REF!,$C9,$B9,#REF!,#REF!,#REF!)</f>
        <v>#VALUE!</v>
      </c>
      <c r="F9" s="118" t="e">
        <f>_xll.DBGET(#REF!,#REF!,#REF!,#REF!,#REF!,#REF!,$C9,$B9,#REF!,#REF!,#REF!)</f>
        <v>#VALUE!</v>
      </c>
      <c r="G9" s="124" t="e">
        <f>_xll.DBGET(#REF!,#REF!,#REF!,#REF!,#REF!,#REF!,$C9,$B9,#REF!,#REF!,#REF!)</f>
        <v>#VALUE!</v>
      </c>
      <c r="H9" s="118" t="e">
        <f>_xll.DBGET(#REF!,#REF!,#REF!,#REF!,#REF!,#REF!,$C9,$B9,#REF!,#REF!,#REF!)</f>
        <v>#VALUE!</v>
      </c>
      <c r="I9" s="124" t="e">
        <f>_xll.DBGET(#REF!,#REF!,#REF!,#REF!,#REF!,#REF!,$C9,$B9,#REF!,#REF!,#REF!)</f>
        <v>#VALUE!</v>
      </c>
      <c r="J9" s="118" t="e">
        <f>_xll.DBGET(#REF!,#REF!,#REF!,#REF!,#REF!,#REF!,$C9,$B9,#REF!,#REF!,#REF!)</f>
        <v>#VALUE!</v>
      </c>
      <c r="K9" s="124" t="e">
        <f>_xll.DBGET(#REF!,#REF!,#REF!,#REF!,#REF!,#REF!,$C9,$B9,#REF!,#REF!,#REF!)</f>
        <v>#VALUE!</v>
      </c>
      <c r="L9" s="118" t="e">
        <f>_xll.DBGET(#REF!,#REF!,#REF!,#REF!,#REF!,#REF!,$C9,$B9,#REF!,#REF!,#REF!)</f>
        <v>#VALUE!</v>
      </c>
      <c r="M9" s="124" t="e">
        <f>_xll.DBGET(#REF!,#REF!,#REF!,#REF!,#REF!,#REF!,$C9,$B9,#REF!,#REF!,#REF!)</f>
        <v>#VALUE!</v>
      </c>
      <c r="N9" s="118" t="e">
        <f>_xll.DBGET(#REF!,#REF!,#REF!,#REF!,#REF!,#REF!,$C9,$B9,#REF!,#REF!,#REF!)</f>
        <v>#VALUE!</v>
      </c>
      <c r="O9" s="124">
        <f>IFERROR((_xll.DBGET(#REF!,#REF!,#REF!,#REF!,#REF!,#REF!,$C9,$B9,#REF!,#REF!,#REF!))/N9,0)</f>
        <v>0</v>
      </c>
      <c r="P9" s="118" t="e">
        <f>_xll.DBGET(#REF!,#REF!,#REF!,#REF!,#REF!,#REF!,$C9,$B9,#REF!,#REF!,#REF!)</f>
        <v>#VALUE!</v>
      </c>
      <c r="Q9" s="124">
        <f>IFERROR((_xll.DBGET(#REF!,#REF!,#REF!,#REF!,#REF!,#REF!,$C9,$B9,#REF!,#REF!,#REF!))/P9,0)</f>
        <v>0</v>
      </c>
      <c r="R9" s="118" t="e">
        <f>_xll.DBGET(#REF!,#REF!,#REF!,#REF!,#REF!,#REF!,$C9,$B9,#REF!,#REF!,#REF!)</f>
        <v>#VALUE!</v>
      </c>
      <c r="S9" s="124">
        <f>IFERROR((_xll.DBGET(#REF!,#REF!,#REF!,#REF!,#REF!,#REF!,$C9,$B9,#REF!,#REF!,#REF!))/R9,0)</f>
        <v>0</v>
      </c>
      <c r="T9" s="118" t="e">
        <f>_xll.DBGET(#REF!,#REF!,#REF!,#REF!,#REF!,#REF!,$C9,$B9,#REF!,#REF!,#REF!)</f>
        <v>#VALUE!</v>
      </c>
      <c r="U9" s="124" t="e">
        <f>_xll.DBGET(#REF!,#REF!,#REF!,#REF!,#REF!,#REF!,$C9,$B9,#REF!,#REF!,#REF!)</f>
        <v>#VALUE!</v>
      </c>
    </row>
    <row r="10" spans="1:30" x14ac:dyDescent="0.3">
      <c r="A10" s="7" t="s">
        <v>19</v>
      </c>
      <c r="B10" s="3" t="s">
        <v>16</v>
      </c>
      <c r="C10" s="2" t="s">
        <v>7</v>
      </c>
      <c r="D10" s="125" t="e">
        <f>_xll.DBGET(#REF!,#REF!,#REF!,#REF!,#REF!,#REF!,$C10,$B10,#REF!,#REF!,#REF!)</f>
        <v>#VALUE!</v>
      </c>
      <c r="E10" s="126" t="e">
        <f>_xll.DBGET(#REF!,#REF!,#REF!,#REF!,#REF!,#REF!,$C10,$B10,#REF!,#REF!,#REF!)</f>
        <v>#VALUE!</v>
      </c>
      <c r="F10" s="125" t="e">
        <f>_xll.DBGET(#REF!,#REF!,#REF!,#REF!,#REF!,#REF!,$C10,$B10,#REF!,#REF!,#REF!)</f>
        <v>#VALUE!</v>
      </c>
      <c r="G10" s="126" t="e">
        <f>_xll.DBGET(#REF!,#REF!,#REF!,#REF!,#REF!,#REF!,$C10,$B10,#REF!,#REF!,#REF!)</f>
        <v>#VALUE!</v>
      </c>
      <c r="H10" s="125" t="e">
        <f>_xll.DBGET(#REF!,#REF!,#REF!,#REF!,#REF!,#REF!,$C10,$B10,#REF!,#REF!,#REF!)</f>
        <v>#VALUE!</v>
      </c>
      <c r="I10" s="126" t="e">
        <f>_xll.DBGET(#REF!,#REF!,#REF!,#REF!,#REF!,#REF!,$C10,$B10,#REF!,#REF!,#REF!)</f>
        <v>#VALUE!</v>
      </c>
      <c r="J10" s="125" t="e">
        <f>_xll.DBGET(#REF!,#REF!,#REF!,#REF!,#REF!,#REF!,$C10,$B10,#REF!,#REF!,#REF!)</f>
        <v>#VALUE!</v>
      </c>
      <c r="K10" s="126" t="e">
        <f>_xll.DBGET(#REF!,#REF!,#REF!,#REF!,#REF!,#REF!,$C10,$B10,#REF!,#REF!,#REF!)</f>
        <v>#VALUE!</v>
      </c>
      <c r="L10" s="125" t="e">
        <f>_xll.DBGET(#REF!,#REF!,#REF!,#REF!,#REF!,#REF!,$C10,$B10,#REF!,#REF!,#REF!)</f>
        <v>#VALUE!</v>
      </c>
      <c r="M10" s="126" t="e">
        <f>_xll.DBGET(#REF!,#REF!,#REF!,#REF!,#REF!,#REF!,$C10,$B10,#REF!,#REF!,#REF!)</f>
        <v>#VALUE!</v>
      </c>
      <c r="N10" s="125" t="e">
        <f>_xll.DBGET(#REF!,#REF!,#REF!,#REF!,#REF!,#REF!,$C10,$B10,#REF!,#REF!,#REF!)</f>
        <v>#VALUE!</v>
      </c>
      <c r="O10" s="126">
        <f>IFERROR((_xll.DBGET(#REF!,#REF!,#REF!,#REF!,#REF!,#REF!,$C10,$B10,#REF!,#REF!,#REF!))/N10,0)</f>
        <v>0</v>
      </c>
      <c r="P10" s="125" t="e">
        <f>_xll.DBGET(#REF!,#REF!,#REF!,#REF!,#REF!,#REF!,$C10,$B10,#REF!,#REF!,#REF!)</f>
        <v>#VALUE!</v>
      </c>
      <c r="Q10" s="126">
        <f>IFERROR((_xll.DBGET(#REF!,#REF!,#REF!,#REF!,#REF!,#REF!,$C10,$B10,#REF!,#REF!,#REF!))/P10,0)</f>
        <v>0</v>
      </c>
      <c r="R10" s="125" t="e">
        <f>_xll.DBGET(#REF!,#REF!,#REF!,#REF!,#REF!,#REF!,$C10,$B10,#REF!,#REF!,#REF!)</f>
        <v>#VALUE!</v>
      </c>
      <c r="S10" s="126">
        <f>IFERROR((_xll.DBGET(#REF!,#REF!,#REF!,#REF!,#REF!,#REF!,$C10,$B10,#REF!,#REF!,#REF!))/R10,0)</f>
        <v>0</v>
      </c>
      <c r="T10" s="125" t="e">
        <f>_xll.DBGET(#REF!,#REF!,#REF!,#REF!,#REF!,#REF!,$C10,$B10,#REF!,#REF!,#REF!)</f>
        <v>#VALUE!</v>
      </c>
      <c r="U10" s="126" t="e">
        <f>_xll.DBGET(#REF!,#REF!,#REF!,#REF!,#REF!,#REF!,$C10,$B10,#REF!,#REF!,#REF!)</f>
        <v>#VALUE!</v>
      </c>
    </row>
    <row r="11" spans="1:30" x14ac:dyDescent="0.3">
      <c r="A11" s="67"/>
      <c r="B11" s="68" t="s">
        <v>16</v>
      </c>
      <c r="C11" s="69" t="s">
        <v>8</v>
      </c>
      <c r="D11" s="118" t="e">
        <f>_xll.DBGET(#REF!,#REF!,#REF!,#REF!,#REF!,#REF!,$C11,$B11,#REF!,#REF!,#REF!)</f>
        <v>#VALUE!</v>
      </c>
      <c r="E11" s="124" t="e">
        <f>_xll.DBGET(#REF!,#REF!,#REF!,#REF!,#REF!,#REF!,$C11,$B11,#REF!,#REF!,#REF!)</f>
        <v>#VALUE!</v>
      </c>
      <c r="F11" s="118" t="e">
        <f>_xll.DBGET(#REF!,#REF!,#REF!,#REF!,#REF!,#REF!,$C11,$B11,#REF!,#REF!,#REF!)</f>
        <v>#VALUE!</v>
      </c>
      <c r="G11" s="124" t="e">
        <f>_xll.DBGET(#REF!,#REF!,#REF!,#REF!,#REF!,#REF!,$C11,$B11,#REF!,#REF!,#REF!)</f>
        <v>#VALUE!</v>
      </c>
      <c r="H11" s="118" t="e">
        <f>_xll.DBGET(#REF!,#REF!,#REF!,#REF!,#REF!,#REF!,$C11,$B11,#REF!,#REF!,#REF!)</f>
        <v>#VALUE!</v>
      </c>
      <c r="I11" s="124" t="e">
        <f>_xll.DBGET(#REF!,#REF!,#REF!,#REF!,#REF!,#REF!,$C11,$B11,#REF!,#REF!,#REF!)</f>
        <v>#VALUE!</v>
      </c>
      <c r="J11" s="118" t="e">
        <f>_xll.DBGET(#REF!,#REF!,#REF!,#REF!,#REF!,#REF!,$C11,$B11,#REF!,#REF!,#REF!)</f>
        <v>#VALUE!</v>
      </c>
      <c r="K11" s="124" t="e">
        <f>_xll.DBGET(#REF!,#REF!,#REF!,#REF!,#REF!,#REF!,$C11,$B11,#REF!,#REF!,#REF!)</f>
        <v>#VALUE!</v>
      </c>
      <c r="L11" s="118" t="e">
        <f>_xll.DBGET(#REF!,#REF!,#REF!,#REF!,#REF!,#REF!,$C11,$B11,#REF!,#REF!,#REF!)</f>
        <v>#VALUE!</v>
      </c>
      <c r="M11" s="124" t="e">
        <f>_xll.DBGET(#REF!,#REF!,#REF!,#REF!,#REF!,#REF!,$C11,$B11,#REF!,#REF!,#REF!)</f>
        <v>#VALUE!</v>
      </c>
      <c r="N11" s="118" t="e">
        <f>_xll.DBGET(#REF!,#REF!,#REF!,#REF!,#REF!,#REF!,$C11,$B11,#REF!,#REF!,#REF!)</f>
        <v>#VALUE!</v>
      </c>
      <c r="O11" s="124">
        <f>IFERROR((_xll.DBGET(#REF!,#REF!,#REF!,#REF!,#REF!,#REF!,$C11,$B11,#REF!,#REF!,#REF!))/N11,0)</f>
        <v>0</v>
      </c>
      <c r="P11" s="118" t="e">
        <f>_xll.DBGET(#REF!,#REF!,#REF!,#REF!,#REF!,#REF!,$C11,$B11,#REF!,#REF!,#REF!)</f>
        <v>#VALUE!</v>
      </c>
      <c r="Q11" s="124">
        <f>IFERROR((_xll.DBGET(#REF!,#REF!,#REF!,#REF!,#REF!,#REF!,$C11,$B11,#REF!,#REF!,#REF!))/P11,0)</f>
        <v>0</v>
      </c>
      <c r="R11" s="118" t="e">
        <f>_xll.DBGET(#REF!,#REF!,#REF!,#REF!,#REF!,#REF!,$C11,$B11,#REF!,#REF!,#REF!)</f>
        <v>#VALUE!</v>
      </c>
      <c r="S11" s="124">
        <f>IFERROR((_xll.DBGET(#REF!,#REF!,#REF!,#REF!,#REF!,#REF!,$C11,$B11,#REF!,#REF!,#REF!))/R11,0)</f>
        <v>0</v>
      </c>
      <c r="T11" s="118" t="e">
        <f>_xll.DBGET(#REF!,#REF!,#REF!,#REF!,#REF!,#REF!,$C11,$B11,#REF!,#REF!,#REF!)</f>
        <v>#VALUE!</v>
      </c>
      <c r="U11" s="124" t="e">
        <f>_xll.DBGET(#REF!,#REF!,#REF!,#REF!,#REF!,#REF!,$C11,$B11,#REF!,#REF!,#REF!)</f>
        <v>#VALUE!</v>
      </c>
    </row>
    <row r="12" spans="1:30" x14ac:dyDescent="0.3">
      <c r="A12" s="67"/>
      <c r="B12" s="68" t="s">
        <v>16</v>
      </c>
      <c r="C12" s="69" t="s">
        <v>9</v>
      </c>
      <c r="D12" s="118" t="e">
        <f>_xll.DBGET(#REF!,#REF!,#REF!,#REF!,#REF!,#REF!,$C12,$B12,#REF!,#REF!,#REF!)</f>
        <v>#VALUE!</v>
      </c>
      <c r="E12" s="124" t="e">
        <f>_xll.DBGET(#REF!,#REF!,#REF!,#REF!,#REF!,#REF!,$C12,$B12,#REF!,#REF!,#REF!)</f>
        <v>#VALUE!</v>
      </c>
      <c r="F12" s="118" t="e">
        <f>_xll.DBGET(#REF!,#REF!,#REF!,#REF!,#REF!,#REF!,$C12,$B12,#REF!,#REF!,#REF!)</f>
        <v>#VALUE!</v>
      </c>
      <c r="G12" s="124" t="e">
        <f>_xll.DBGET(#REF!,#REF!,#REF!,#REF!,#REF!,#REF!,$C12,$B12,#REF!,#REF!,#REF!)</f>
        <v>#VALUE!</v>
      </c>
      <c r="H12" s="118" t="e">
        <f>_xll.DBGET(#REF!,#REF!,#REF!,#REF!,#REF!,#REF!,$C12,$B12,#REF!,#REF!,#REF!)</f>
        <v>#VALUE!</v>
      </c>
      <c r="I12" s="124" t="e">
        <f>_xll.DBGET(#REF!,#REF!,#REF!,#REF!,#REF!,#REF!,$C12,$B12,#REF!,#REF!,#REF!)</f>
        <v>#VALUE!</v>
      </c>
      <c r="J12" s="118" t="e">
        <f>_xll.DBGET(#REF!,#REF!,#REF!,#REF!,#REF!,#REF!,$C12,$B12,#REF!,#REF!,#REF!)</f>
        <v>#VALUE!</v>
      </c>
      <c r="K12" s="124" t="e">
        <f>_xll.DBGET(#REF!,#REF!,#REF!,#REF!,#REF!,#REF!,$C12,$B12,#REF!,#REF!,#REF!)</f>
        <v>#VALUE!</v>
      </c>
      <c r="L12" s="118" t="e">
        <f>_xll.DBGET(#REF!,#REF!,#REF!,#REF!,#REF!,#REF!,$C12,$B12,#REF!,#REF!,#REF!)</f>
        <v>#VALUE!</v>
      </c>
      <c r="M12" s="124" t="e">
        <f>_xll.DBGET(#REF!,#REF!,#REF!,#REF!,#REF!,#REF!,$C12,$B12,#REF!,#REF!,#REF!)</f>
        <v>#VALUE!</v>
      </c>
      <c r="N12" s="118" t="e">
        <f>_xll.DBGET(#REF!,#REF!,#REF!,#REF!,#REF!,#REF!,$C12,$B12,#REF!,#REF!,#REF!)</f>
        <v>#VALUE!</v>
      </c>
      <c r="O12" s="124">
        <f>IFERROR((_xll.DBGET(#REF!,#REF!,#REF!,#REF!,#REF!,#REF!,$C12,$B12,#REF!,#REF!,#REF!))/N12,0)</f>
        <v>0</v>
      </c>
      <c r="P12" s="118" t="e">
        <f>_xll.DBGET(#REF!,#REF!,#REF!,#REF!,#REF!,#REF!,$C12,$B12,#REF!,#REF!,#REF!)</f>
        <v>#VALUE!</v>
      </c>
      <c r="Q12" s="124">
        <f>IFERROR((_xll.DBGET(#REF!,#REF!,#REF!,#REF!,#REF!,#REF!,$C12,$B12,#REF!,#REF!,#REF!))/P12,0)</f>
        <v>0</v>
      </c>
      <c r="R12" s="118" t="e">
        <f>_xll.DBGET(#REF!,#REF!,#REF!,#REF!,#REF!,#REF!,$C12,$B12,#REF!,#REF!,#REF!)</f>
        <v>#VALUE!</v>
      </c>
      <c r="S12" s="124">
        <f>IFERROR((_xll.DBGET(#REF!,#REF!,#REF!,#REF!,#REF!,#REF!,$C12,$B12,#REF!,#REF!,#REF!))/R12,0)</f>
        <v>0</v>
      </c>
      <c r="T12" s="118" t="e">
        <f>_xll.DBGET(#REF!,#REF!,#REF!,#REF!,#REF!,#REF!,$C12,$B12,#REF!,#REF!,#REF!)</f>
        <v>#VALUE!</v>
      </c>
      <c r="U12" s="124" t="e">
        <f>_xll.DBGET(#REF!,#REF!,#REF!,#REF!,#REF!,#REF!,$C12,$B12,#REF!,#REF!,#REF!)</f>
        <v>#VALUE!</v>
      </c>
    </row>
    <row r="13" spans="1:30" ht="7.5" customHeight="1" x14ac:dyDescent="0.3"/>
    <row r="15" spans="1:30" ht="37.5" customHeight="1" x14ac:dyDescent="0.45">
      <c r="A15" s="102"/>
      <c r="B15" s="113"/>
      <c r="C15" s="102"/>
      <c r="D15" s="179" t="e">
        <f>CONCATENATE(#REF!,"
 Forecast")</f>
        <v>#REF!</v>
      </c>
      <c r="E15" s="179"/>
    </row>
    <row r="16" spans="1:30" ht="16.2" x14ac:dyDescent="0.45">
      <c r="A16" s="103"/>
      <c r="B16" s="114"/>
      <c r="C16" s="103"/>
      <c r="D16" s="105" t="s">
        <v>0</v>
      </c>
      <c r="E16" s="104" t="s">
        <v>61</v>
      </c>
    </row>
    <row r="17" spans="1:5" x14ac:dyDescent="0.3">
      <c r="A17" s="7" t="s">
        <v>17</v>
      </c>
      <c r="B17" s="3" t="s">
        <v>14</v>
      </c>
      <c r="C17" s="2" t="s">
        <v>7</v>
      </c>
      <c r="D17" s="42" t="e">
        <f>_xll.DBGET(#REF!,#REF!,#REF!,#REF!,#REF!,#REF!,$C17,$B17,#REF!,#REF!,#REF!)</f>
        <v>#VALUE!</v>
      </c>
      <c r="E17" s="4" t="e">
        <f>_xll.DBGET(#REF!,#REF!,#REF!,#REF!,#REF!,#REF!,$C17,$B17,#REF!,#REF!,#REF!)</f>
        <v>#VALUE!</v>
      </c>
    </row>
    <row r="18" spans="1:5" x14ac:dyDescent="0.3">
      <c r="A18" s="67"/>
      <c r="B18" s="68" t="s">
        <v>14</v>
      </c>
      <c r="C18" s="69" t="s">
        <v>8</v>
      </c>
      <c r="D18" s="118" t="e">
        <f>_xll.DBGET(#REF!,#REF!,#REF!,#REF!,#REF!,#REF!,$C18,$B18,#REF!,#REF!,#REF!)</f>
        <v>#VALUE!</v>
      </c>
      <c r="E18" s="124" t="e">
        <f>_xll.DBGET(#REF!,#REF!,#REF!,#REF!,#REF!,#REF!,$C18,$B18,#REF!,#REF!,#REF!)</f>
        <v>#VALUE!</v>
      </c>
    </row>
    <row r="19" spans="1:5" x14ac:dyDescent="0.3">
      <c r="A19" s="67"/>
      <c r="B19" s="68" t="s">
        <v>14</v>
      </c>
      <c r="C19" s="69" t="s">
        <v>9</v>
      </c>
      <c r="D19" s="118" t="e">
        <f>_xll.DBGET(#REF!,#REF!,#REF!,#REF!,#REF!,#REF!,$C19,$B19,#REF!,#REF!,#REF!)</f>
        <v>#VALUE!</v>
      </c>
      <c r="E19" s="124" t="e">
        <f>_xll.DBGET(#REF!,#REF!,#REF!,#REF!,#REF!,#REF!,$C19,$B19,#REF!,#REF!,#REF!)</f>
        <v>#VALUE!</v>
      </c>
    </row>
    <row r="20" spans="1:5" x14ac:dyDescent="0.3">
      <c r="A20" s="7" t="s">
        <v>18</v>
      </c>
      <c r="B20" s="3" t="s">
        <v>15</v>
      </c>
      <c r="C20" s="2" t="s">
        <v>7</v>
      </c>
      <c r="D20" s="125" t="e">
        <f>_xll.DBGET(#REF!,#REF!,#REF!,#REF!,#REF!,#REF!,$C20,$B20,#REF!,#REF!,#REF!)</f>
        <v>#VALUE!</v>
      </c>
      <c r="E20" s="126" t="e">
        <f>_xll.DBGET(#REF!,#REF!,#REF!,#REF!,#REF!,#REF!,$C20,$B20,#REF!,#REF!,#REF!)</f>
        <v>#VALUE!</v>
      </c>
    </row>
    <row r="21" spans="1:5" x14ac:dyDescent="0.3">
      <c r="A21" s="67"/>
      <c r="B21" s="68" t="s">
        <v>15</v>
      </c>
      <c r="C21" s="69" t="s">
        <v>8</v>
      </c>
      <c r="D21" s="118" t="e">
        <f>_xll.DBGET(#REF!,#REF!,#REF!,#REF!,#REF!,#REF!,$C21,$B21,#REF!,#REF!,#REF!)</f>
        <v>#VALUE!</v>
      </c>
      <c r="E21" s="124" t="e">
        <f>_xll.DBGET(#REF!,#REF!,#REF!,#REF!,#REF!,#REF!,$C21,$B21,#REF!,#REF!,#REF!)</f>
        <v>#VALUE!</v>
      </c>
    </row>
    <row r="22" spans="1:5" x14ac:dyDescent="0.3">
      <c r="A22" s="67"/>
      <c r="B22" s="68" t="s">
        <v>15</v>
      </c>
      <c r="C22" s="69" t="s">
        <v>9</v>
      </c>
      <c r="D22" s="118" t="e">
        <f>_xll.DBGET(#REF!,#REF!,#REF!,#REF!,#REF!,#REF!,$C22,$B22,#REF!,#REF!,#REF!)</f>
        <v>#VALUE!</v>
      </c>
      <c r="E22" s="124" t="e">
        <f>_xll.DBGET(#REF!,#REF!,#REF!,#REF!,#REF!,#REF!,$C22,$B22,#REF!,#REF!,#REF!)</f>
        <v>#VALUE!</v>
      </c>
    </row>
    <row r="23" spans="1:5" x14ac:dyDescent="0.3">
      <c r="A23" s="7" t="s">
        <v>19</v>
      </c>
      <c r="B23" s="3" t="s">
        <v>16</v>
      </c>
      <c r="C23" s="2" t="s">
        <v>7</v>
      </c>
      <c r="D23" s="125" t="e">
        <f>_xll.DBGET(#REF!,#REF!,#REF!,#REF!,#REF!,#REF!,$C23,$B23,#REF!,#REF!,#REF!)</f>
        <v>#VALUE!</v>
      </c>
      <c r="E23" s="126" t="e">
        <f>_xll.DBGET(#REF!,#REF!,#REF!,#REF!,#REF!,#REF!,$C23,$B23,#REF!,#REF!,#REF!)</f>
        <v>#VALUE!</v>
      </c>
    </row>
    <row r="24" spans="1:5" x14ac:dyDescent="0.3">
      <c r="A24" s="67"/>
      <c r="B24" s="68" t="s">
        <v>16</v>
      </c>
      <c r="C24" s="69" t="s">
        <v>8</v>
      </c>
      <c r="D24" s="118" t="e">
        <f>_xll.DBGET(#REF!,#REF!,#REF!,#REF!,#REF!,#REF!,$C24,$B24,#REF!,#REF!,#REF!)</f>
        <v>#VALUE!</v>
      </c>
      <c r="E24" s="124" t="e">
        <f>_xll.DBGET(#REF!,#REF!,#REF!,#REF!,#REF!,#REF!,$C24,$B24,#REF!,#REF!,#REF!)</f>
        <v>#VALUE!</v>
      </c>
    </row>
    <row r="25" spans="1:5" x14ac:dyDescent="0.3">
      <c r="A25" s="67"/>
      <c r="B25" s="68" t="s">
        <v>16</v>
      </c>
      <c r="C25" s="69" t="s">
        <v>9</v>
      </c>
      <c r="D25" s="118" t="e">
        <f>_xll.DBGET(#REF!,#REF!,#REF!,#REF!,#REF!,#REF!,$C25,$B25,#REF!,#REF!,#REF!)</f>
        <v>#VALUE!</v>
      </c>
      <c r="E25" s="124" t="e">
        <f>_xll.DBGET(#REF!,#REF!,#REF!,#REF!,#REF!,#REF!,$C25,$B25,#REF!,#REF!,#REF!)</f>
        <v>#VALUE!</v>
      </c>
    </row>
  </sheetData>
  <mergeCells count="14">
    <mergeCell ref="Y3:Z3"/>
    <mergeCell ref="AA3:AB3"/>
    <mergeCell ref="AC3:AD3"/>
    <mergeCell ref="D15:E15"/>
    <mergeCell ref="A1:U1"/>
    <mergeCell ref="D2:E2"/>
    <mergeCell ref="F2:G2"/>
    <mergeCell ref="H2:I2"/>
    <mergeCell ref="J2:K2"/>
    <mergeCell ref="L2:M2"/>
    <mergeCell ref="N2:O2"/>
    <mergeCell ref="P2:Q2"/>
    <mergeCell ref="R2:S2"/>
    <mergeCell ref="T2:U2"/>
  </mergeCells>
  <pageMargins left="0.70866141732283472" right="0.70866141732283472" top="0.74803149606299213" bottom="0.74803149606299213" header="0.31496062992125984" footer="0.31496062992125984"/>
  <pageSetup scale="47" orientation="landscape" r:id="rId1"/>
  <customProperties>
    <customPr name="QAA_DRILLPATH_NODE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5"/>
    <pageSetUpPr fitToPage="1"/>
  </sheetPr>
  <dimension ref="A1:S91"/>
  <sheetViews>
    <sheetView zoomScale="85" zoomScaleNormal="85" workbookViewId="0">
      <selection activeCell="O19" sqref="O19"/>
    </sheetView>
  </sheetViews>
  <sheetFormatPr defaultColWidth="9.109375" defaultRowHeight="14.4" outlineLevelRow="1" x14ac:dyDescent="0.3"/>
  <cols>
    <col min="1" max="1" width="10.109375" style="86" bestFit="1" customWidth="1"/>
    <col min="2" max="19" width="13.5546875" style="86" customWidth="1"/>
    <col min="20" max="16384" width="9.109375" style="86"/>
  </cols>
  <sheetData>
    <row r="1" spans="1:19" ht="27" x14ac:dyDescent="0.75">
      <c r="A1" s="175" t="s">
        <v>63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</row>
    <row r="2" spans="1:19" s="6" customFormat="1" ht="37.5" customHeight="1" x14ac:dyDescent="0.45">
      <c r="A2" s="106"/>
      <c r="B2" s="179" t="e">
        <f>CONCATENATE(#REF!," YTD","
 Actual")</f>
        <v>#REF!</v>
      </c>
      <c r="C2" s="179"/>
      <c r="D2" s="182" t="e">
        <f>CONCATENATE(#REF!," 
Forecast")</f>
        <v>#REF!</v>
      </c>
      <c r="E2" s="182"/>
      <c r="F2" s="182" t="e">
        <f>CONCATENATE(#REF!," 
Forecast")</f>
        <v>#REF!</v>
      </c>
      <c r="G2" s="182"/>
      <c r="H2" s="182" t="e">
        <f>CONCATENATE(#REF!," 
Forecast")</f>
        <v>#REF!</v>
      </c>
      <c r="I2" s="182"/>
      <c r="J2" s="182" t="e">
        <f>CONCATENATE("Qtr 1 ",#REF!," 
Actual")</f>
        <v>#REF!</v>
      </c>
      <c r="K2" s="182"/>
      <c r="L2" s="182" t="e">
        <f>CONCATENATE("Qtr 2 ",#REF!," 
Actual")</f>
        <v>#REF!</v>
      </c>
      <c r="M2" s="182"/>
      <c r="N2" s="182" t="e">
        <f>CONCATENATE("Qtr 3 ",#REF!," 
Actual")</f>
        <v>#REF!</v>
      </c>
      <c r="O2" s="182"/>
      <c r="P2" s="182" t="e">
        <f>CONCATENATE("Qtr 4 ",#REF!," 
Forecast")</f>
        <v>#REF!</v>
      </c>
      <c r="Q2" s="182"/>
      <c r="R2" s="182" t="e">
        <f>CONCATENATE(#REF!," 
Forecast")</f>
        <v>#REF!</v>
      </c>
      <c r="S2" s="182"/>
    </row>
    <row r="3" spans="1:19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</row>
    <row r="4" spans="1:19" x14ac:dyDescent="0.3">
      <c r="A4" s="8" t="s">
        <v>7</v>
      </c>
      <c r="B4" s="125" t="e">
        <f>_xll.DBGET(#REF!,#REF!,#REF!,#REF!,#REF!,#REF!,$A4,#REF!,#REF!,#REF!,#REF!)</f>
        <v>#VALUE!</v>
      </c>
      <c r="C4" s="126" t="e">
        <f>_xll.DBGET(#REF!,#REF!,#REF!,#REF!,#REF!,#REF!,$A4,#REF!,#REF!,#REF!,#REF!)</f>
        <v>#VALUE!</v>
      </c>
      <c r="D4" s="125" t="e">
        <f>_xll.DBGET(#REF!,#REF!,#REF!,#REF!,#REF!,#REF!,$A4,#REF!,#REF!,#REF!,#REF!)</f>
        <v>#VALUE!</v>
      </c>
      <c r="E4" s="126" t="e">
        <f>_xll.DBGET(#REF!,#REF!,#REF!,#REF!,#REF!,#REF!,$A4,#REF!,#REF!,#REF!,#REF!)</f>
        <v>#VALUE!</v>
      </c>
      <c r="F4" s="125" t="e">
        <f>_xll.DBGET(#REF!,#REF!,#REF!,#REF!,#REF!,#REF!,$A4,#REF!,#REF!,#REF!,#REF!)</f>
        <v>#VALUE!</v>
      </c>
      <c r="G4" s="126" t="e">
        <f>_xll.DBGET(#REF!,#REF!,#REF!,#REF!,#REF!,#REF!,$A4,#REF!,#REF!,#REF!,#REF!)</f>
        <v>#VALUE!</v>
      </c>
      <c r="H4" s="125" t="e">
        <f>_xll.DBGET(#REF!,#REF!,#REF!,#REF!,#REF!,#REF!,$A4,#REF!,#REF!,#REF!,#REF!)</f>
        <v>#VALUE!</v>
      </c>
      <c r="I4" s="126" t="e">
        <f>_xll.DBGET(#REF!,#REF!,#REF!,#REF!,#REF!,#REF!,$A4,#REF!,#REF!,#REF!,#REF!)</f>
        <v>#VALUE!</v>
      </c>
      <c r="J4" s="125" t="e">
        <f>_xll.DBGET(#REF!,#REF!,#REF!,#REF!,#REF!,#REF!,$A4,#REF!,#REF!,#REF!,#REF!)</f>
        <v>#VALUE!</v>
      </c>
      <c r="K4" s="126" t="e">
        <f>_xll.DBGET(#REF!,#REF!,#REF!,#REF!,#REF!,#REF!,$A4,#REF!,#REF!,#REF!,#REF!)</f>
        <v>#VALUE!</v>
      </c>
      <c r="L4" s="125" t="e">
        <f>_xll.DBGET(#REF!,#REF!,#REF!,#REF!,#REF!,#REF!,$A4,#REF!,#REF!,#REF!,#REF!)</f>
        <v>#VALUE!</v>
      </c>
      <c r="M4" s="126">
        <f>IFERROR((_xll.DBGET(#REF!,#REF!,#REF!,#REF!,#REF!,#REF!,$A4,#REF!,#REF!,#REF!,#REF!))/L4,0)</f>
        <v>0</v>
      </c>
      <c r="N4" s="125" t="e">
        <f>_xll.DBGET(#REF!,#REF!,#REF!,#REF!,#REF!,#REF!,$A4,#REF!,#REF!,#REF!,#REF!)</f>
        <v>#VALUE!</v>
      </c>
      <c r="O4" s="126">
        <f>IFERROR((_xll.DBGET(#REF!,#REF!,#REF!,#REF!,#REF!,#REF!,$A4,#REF!,#REF!,#REF!,#REF!))/N4,0)</f>
        <v>0</v>
      </c>
      <c r="P4" s="125" t="e">
        <f>_xll.DBGET(#REF!,#REF!,#REF!,#REF!,#REF!,#REF!,$A4,#REF!,#REF!,#REF!,#REF!)</f>
        <v>#VALUE!</v>
      </c>
      <c r="Q4" s="126">
        <f>IFERROR((_xll.DBGET(#REF!,#REF!,#REF!,#REF!,#REF!,#REF!,$A4,#REF!,#REF!,#REF!,#REF!))/P4,0)</f>
        <v>0</v>
      </c>
      <c r="R4" s="125" t="e">
        <f>_xll.DBGET(#REF!,#REF!,#REF!,#REF!,#REF!,#REF!,$A4,#REF!,#REF!,#REF!,#REF!)</f>
        <v>#VALUE!</v>
      </c>
      <c r="S4" s="126" t="e">
        <f>_xll.DBGET(#REF!,#REF!,#REF!,#REF!,#REF!,#REF!,$A4,#REF!,#REF!,#REF!,#REF!)</f>
        <v>#VALUE!</v>
      </c>
    </row>
    <row r="5" spans="1:19" x14ac:dyDescent="0.3">
      <c r="A5" s="10" t="s">
        <v>8</v>
      </c>
      <c r="B5" s="120" t="e">
        <f>_xll.DBGET(#REF!,#REF!,#REF!,#REF!,#REF!,#REF!,$A5,#REF!,#REF!,#REF!,#REF!)</f>
        <v>#VALUE!</v>
      </c>
      <c r="C5" s="121" t="e">
        <f>_xll.DBGET(#REF!,#REF!,#REF!,#REF!,#REF!,#REF!,$A5,#REF!,#REF!,#REF!,#REF!)</f>
        <v>#VALUE!</v>
      </c>
      <c r="D5" s="120" t="e">
        <f>_xll.DBGET(#REF!,#REF!,#REF!,#REF!,#REF!,#REF!,$A5,#REF!,#REF!,#REF!,#REF!)</f>
        <v>#VALUE!</v>
      </c>
      <c r="E5" s="121" t="e">
        <f>_xll.DBGET(#REF!,#REF!,#REF!,#REF!,#REF!,#REF!,$A5,#REF!,#REF!,#REF!,#REF!)</f>
        <v>#VALUE!</v>
      </c>
      <c r="F5" s="120" t="e">
        <f>_xll.DBGET(#REF!,#REF!,#REF!,#REF!,#REF!,#REF!,$A5,#REF!,#REF!,#REF!,#REF!)</f>
        <v>#VALUE!</v>
      </c>
      <c r="G5" s="121" t="e">
        <f>_xll.DBGET(#REF!,#REF!,#REF!,#REF!,#REF!,#REF!,$A5,#REF!,#REF!,#REF!,#REF!)</f>
        <v>#VALUE!</v>
      </c>
      <c r="H5" s="120" t="e">
        <f>_xll.DBGET(#REF!,#REF!,#REF!,#REF!,#REF!,#REF!,$A5,#REF!,#REF!,#REF!,#REF!)</f>
        <v>#VALUE!</v>
      </c>
      <c r="I5" s="121" t="e">
        <f>_xll.DBGET(#REF!,#REF!,#REF!,#REF!,#REF!,#REF!,$A5,#REF!,#REF!,#REF!,#REF!)</f>
        <v>#VALUE!</v>
      </c>
      <c r="J5" s="120" t="e">
        <f>_xll.DBGET(#REF!,#REF!,#REF!,#REF!,#REF!,#REF!,$A5,#REF!,#REF!,#REF!,#REF!)</f>
        <v>#VALUE!</v>
      </c>
      <c r="K5" s="121" t="e">
        <f>_xll.DBGET(#REF!,#REF!,#REF!,#REF!,#REF!,#REF!,$A5,#REF!,#REF!,#REF!,#REF!)</f>
        <v>#VALUE!</v>
      </c>
      <c r="L5" s="120" t="e">
        <f>_xll.DBGET(#REF!,#REF!,#REF!,#REF!,#REF!,#REF!,$A5,#REF!,#REF!,#REF!,#REF!)</f>
        <v>#VALUE!</v>
      </c>
      <c r="M5" s="121">
        <f>IFERROR((_xll.DBGET(#REF!,#REF!,#REF!,#REF!,#REF!,#REF!,$A5,#REF!,#REF!,#REF!,#REF!))/L5,0)</f>
        <v>0</v>
      </c>
      <c r="N5" s="120" t="e">
        <f>_xll.DBGET(#REF!,#REF!,#REF!,#REF!,#REF!,#REF!,$A5,#REF!,#REF!,#REF!,#REF!)</f>
        <v>#VALUE!</v>
      </c>
      <c r="O5" s="121">
        <f>IFERROR((_xll.DBGET(#REF!,#REF!,#REF!,#REF!,#REF!,#REF!,$A5,#REF!,#REF!,#REF!,#REF!))/N5,0)</f>
        <v>0</v>
      </c>
      <c r="P5" s="120" t="e">
        <f>_xll.DBGET(#REF!,#REF!,#REF!,#REF!,#REF!,#REF!,$A5,#REF!,#REF!,#REF!,#REF!)</f>
        <v>#VALUE!</v>
      </c>
      <c r="Q5" s="121">
        <f>IFERROR((_xll.DBGET(#REF!,#REF!,#REF!,#REF!,#REF!,#REF!,$A5,#REF!,#REF!,#REF!,#REF!))/P5,0)</f>
        <v>0</v>
      </c>
      <c r="R5" s="120" t="e">
        <f>_xll.DBGET(#REF!,#REF!,#REF!,#REF!,#REF!,#REF!,$A5,#REF!,#REF!,#REF!,#REF!)</f>
        <v>#VALUE!</v>
      </c>
      <c r="S5" s="121" t="e">
        <f>_xll.DBGET(#REF!,#REF!,#REF!,#REF!,#REF!,#REF!,$A5,#REF!,#REF!,#REF!,#REF!)</f>
        <v>#VALUE!</v>
      </c>
    </row>
    <row r="6" spans="1:19" hidden="1" outlineLevel="1" x14ac:dyDescent="0.3">
      <c r="A6" s="73" t="s">
        <v>36</v>
      </c>
      <c r="B6" s="127" t="e">
        <f>_xll.DBGET(#REF!,#REF!,#REF!,#REF!,#REF!,#REF!,$A6,#REF!,#REF!,#REF!,#REF!)</f>
        <v>#VALUE!</v>
      </c>
      <c r="C6" s="128" t="e">
        <f>_xll.DBGET(#REF!,#REF!,#REF!,#REF!,#REF!,#REF!,$A6,#REF!,#REF!,#REF!,#REF!)</f>
        <v>#VALUE!</v>
      </c>
      <c r="D6" s="127" t="e">
        <f>_xll.DBGET(#REF!,#REF!,#REF!,#REF!,#REF!,#REF!,$A6,#REF!,#REF!,#REF!,#REF!)</f>
        <v>#VALUE!</v>
      </c>
      <c r="E6" s="128" t="e">
        <f>_xll.DBGET(#REF!,#REF!,#REF!,#REF!,#REF!,#REF!,$A6,#REF!,#REF!,#REF!,#REF!)</f>
        <v>#VALUE!</v>
      </c>
      <c r="F6" s="127" t="e">
        <f>_xll.DBGET(#REF!,#REF!,#REF!,#REF!,#REF!,#REF!,$A6,#REF!,#REF!,#REF!,#REF!)</f>
        <v>#VALUE!</v>
      </c>
      <c r="G6" s="128" t="e">
        <f>_xll.DBGET(#REF!,#REF!,#REF!,#REF!,#REF!,#REF!,$A6,#REF!,#REF!,#REF!,#REF!)</f>
        <v>#VALUE!</v>
      </c>
      <c r="H6" s="127" t="e">
        <f>_xll.DBGET(#REF!,#REF!,#REF!,#REF!,#REF!,#REF!,$A6,#REF!,#REF!,#REF!,#REF!)</f>
        <v>#VALUE!</v>
      </c>
      <c r="I6" s="128" t="e">
        <f>_xll.DBGET(#REF!,#REF!,#REF!,#REF!,#REF!,#REF!,$A6,#REF!,#REF!,#REF!,#REF!)</f>
        <v>#VALUE!</v>
      </c>
      <c r="J6" s="127" t="e">
        <f>_xll.DBGET(#REF!,#REF!,#REF!,#REF!,#REF!,#REF!,$A6,#REF!,#REF!,#REF!,#REF!)</f>
        <v>#VALUE!</v>
      </c>
      <c r="K6" s="128" t="e">
        <f>_xll.DBGET(#REF!,#REF!,#REF!,#REF!,#REF!,#REF!,$A6,#REF!,#REF!,#REF!,#REF!)</f>
        <v>#VALUE!</v>
      </c>
      <c r="L6" s="127" t="e">
        <f>_xll.DBGET(#REF!,#REF!,#REF!,#REF!,#REF!,#REF!,$A6,#REF!,#REF!,#REF!,#REF!)-J6</f>
        <v>#VALUE!</v>
      </c>
      <c r="M6" s="128">
        <f>IFERROR((_xll.DBGET(#REF!,#REF!,#REF!,#REF!,#REF!,#REF!,$A6,#REF!,#REF!,#REF!,#REF!)-(J6*K6))/L6,0)</f>
        <v>0</v>
      </c>
      <c r="N6" s="127" t="e">
        <f>_xll.DBGET(#REF!,#REF!,#REF!,#REF!,#REF!,#REF!,$A6,#REF!,#REF!,#REF!,#REF!)-J6-L6</f>
        <v>#VALUE!</v>
      </c>
      <c r="O6" s="128">
        <f>IFERROR((_xll.DBGET(#REF!,#REF!,#REF!,#REF!,#REF!,#REF!,$A6,#REF!,#REF!,#REF!,#REF!)-(J6*K6)-(L6*M6))/N6,0)</f>
        <v>0</v>
      </c>
      <c r="P6" s="127" t="e">
        <f>_xll.DBGET(#REF!,#REF!,#REF!,#REF!,#REF!,#REF!,$A6,#REF!,#REF!,#REF!,#REF!)-J6-L6-N6</f>
        <v>#VALUE!</v>
      </c>
      <c r="Q6" s="128">
        <f>IFERROR((_xll.DBGET(#REF!,#REF!,#REF!,#REF!,#REF!,#REF!,$A6,#REF!,#REF!,#REF!,#REF!)-(J6*K6)-(L6*M6)-(N6*O6))/P6,0)</f>
        <v>0</v>
      </c>
      <c r="R6" s="127" t="e">
        <f>_xll.DBGET(#REF!,#REF!,#REF!,#REF!,#REF!,#REF!,$A6,#REF!,#REF!,#REF!,#REF!)</f>
        <v>#VALUE!</v>
      </c>
      <c r="S6" s="128" t="e">
        <f>_xll.DBGET(#REF!,#REF!,#REF!,#REF!,#REF!,#REF!,$A6,#REF!,#REF!,#REF!,#REF!)</f>
        <v>#VALUE!</v>
      </c>
    </row>
    <row r="7" spans="1:19" hidden="1" outlineLevel="1" x14ac:dyDescent="0.3">
      <c r="A7" s="73" t="s">
        <v>37</v>
      </c>
      <c r="B7" s="127" t="e">
        <f>_xll.DBGET(#REF!,#REF!,#REF!,#REF!,#REF!,#REF!,$A7,#REF!,#REF!,#REF!,#REF!)</f>
        <v>#VALUE!</v>
      </c>
      <c r="C7" s="128" t="e">
        <f>_xll.DBGET(#REF!,#REF!,#REF!,#REF!,#REF!,#REF!,$A7,#REF!,#REF!,#REF!,#REF!)</f>
        <v>#VALUE!</v>
      </c>
      <c r="D7" s="127" t="e">
        <f>_xll.DBGET(#REF!,#REF!,#REF!,#REF!,#REF!,#REF!,$A7,#REF!,#REF!,#REF!,#REF!)</f>
        <v>#VALUE!</v>
      </c>
      <c r="E7" s="128" t="e">
        <f>_xll.DBGET(#REF!,#REF!,#REF!,#REF!,#REF!,#REF!,$A7,#REF!,#REF!,#REF!,#REF!)</f>
        <v>#VALUE!</v>
      </c>
      <c r="F7" s="127" t="e">
        <f>_xll.DBGET(#REF!,#REF!,#REF!,#REF!,#REF!,#REF!,$A7,#REF!,#REF!,#REF!,#REF!)</f>
        <v>#VALUE!</v>
      </c>
      <c r="G7" s="128" t="e">
        <f>_xll.DBGET(#REF!,#REF!,#REF!,#REF!,#REF!,#REF!,$A7,#REF!,#REF!,#REF!,#REF!)</f>
        <v>#VALUE!</v>
      </c>
      <c r="H7" s="127" t="e">
        <f>_xll.DBGET(#REF!,#REF!,#REF!,#REF!,#REF!,#REF!,$A7,#REF!,#REF!,#REF!,#REF!)</f>
        <v>#VALUE!</v>
      </c>
      <c r="I7" s="128" t="e">
        <f>_xll.DBGET(#REF!,#REF!,#REF!,#REF!,#REF!,#REF!,$A7,#REF!,#REF!,#REF!,#REF!)</f>
        <v>#VALUE!</v>
      </c>
      <c r="J7" s="127" t="e">
        <f>_xll.DBGET(#REF!,#REF!,#REF!,#REF!,#REF!,#REF!,$A7,#REF!,#REF!,#REF!,#REF!)</f>
        <v>#VALUE!</v>
      </c>
      <c r="K7" s="128" t="e">
        <f>_xll.DBGET(#REF!,#REF!,#REF!,#REF!,#REF!,#REF!,$A7,#REF!,#REF!,#REF!,#REF!)</f>
        <v>#VALUE!</v>
      </c>
      <c r="L7" s="127" t="e">
        <f>_xll.DBGET(#REF!,#REF!,#REF!,#REF!,#REF!,#REF!,$A7,#REF!,#REF!,#REF!,#REF!)</f>
        <v>#VALUE!</v>
      </c>
      <c r="M7" s="128">
        <f>IFERROR((_xll.DBGET(#REF!,#REF!,#REF!,#REF!,#REF!,#REF!,$A7,#REF!,#REF!,#REF!,#REF!))/L7,0)</f>
        <v>0</v>
      </c>
      <c r="N7" s="127" t="e">
        <f>_xll.DBGET(#REF!,#REF!,#REF!,#REF!,#REF!,#REF!,$A7,#REF!,#REF!,#REF!,#REF!)</f>
        <v>#VALUE!</v>
      </c>
      <c r="O7" s="128">
        <f>IFERROR((_xll.DBGET(#REF!,#REF!,#REF!,#REF!,#REF!,#REF!,$A7,#REF!,#REF!,#REF!,#REF!))/N7,0)</f>
        <v>0</v>
      </c>
      <c r="P7" s="127" t="e">
        <f>_xll.DBGET(#REF!,#REF!,#REF!,#REF!,#REF!,#REF!,$A7,#REF!,#REF!,#REF!,#REF!)</f>
        <v>#VALUE!</v>
      </c>
      <c r="Q7" s="128">
        <f>IFERROR((_xll.DBGET(#REF!,#REF!,#REF!,#REF!,#REF!,#REF!,$A7,#REF!,#REF!,#REF!,#REF!))/P7,0)</f>
        <v>0</v>
      </c>
      <c r="R7" s="127" t="e">
        <f>_xll.DBGET(#REF!,#REF!,#REF!,#REF!,#REF!,#REF!,$A7,#REF!,#REF!,#REF!,#REF!)</f>
        <v>#VALUE!</v>
      </c>
      <c r="S7" s="128" t="e">
        <f>_xll.DBGET(#REF!,#REF!,#REF!,#REF!,#REF!,#REF!,$A7,#REF!,#REF!,#REF!,#REF!)</f>
        <v>#VALUE!</v>
      </c>
    </row>
    <row r="8" spans="1:19" hidden="1" outlineLevel="1" x14ac:dyDescent="0.3">
      <c r="A8" s="73" t="s">
        <v>38</v>
      </c>
      <c r="B8" s="127" t="e">
        <f>_xll.DBGET(#REF!,#REF!,#REF!,#REF!,#REF!,#REF!,$A8,#REF!,#REF!,#REF!,#REF!)</f>
        <v>#VALUE!</v>
      </c>
      <c r="C8" s="128" t="e">
        <f>_xll.DBGET(#REF!,#REF!,#REF!,#REF!,#REF!,#REF!,$A8,#REF!,#REF!,#REF!,#REF!)</f>
        <v>#VALUE!</v>
      </c>
      <c r="D8" s="127" t="e">
        <f>_xll.DBGET(#REF!,#REF!,#REF!,#REF!,#REF!,#REF!,$A8,#REF!,#REF!,#REF!,#REF!)</f>
        <v>#VALUE!</v>
      </c>
      <c r="E8" s="128" t="e">
        <f>_xll.DBGET(#REF!,#REF!,#REF!,#REF!,#REF!,#REF!,$A8,#REF!,#REF!,#REF!,#REF!)</f>
        <v>#VALUE!</v>
      </c>
      <c r="F8" s="127" t="e">
        <f>_xll.DBGET(#REF!,#REF!,#REF!,#REF!,#REF!,#REF!,$A8,#REF!,#REF!,#REF!,#REF!)</f>
        <v>#VALUE!</v>
      </c>
      <c r="G8" s="128" t="e">
        <f>_xll.DBGET(#REF!,#REF!,#REF!,#REF!,#REF!,#REF!,$A8,#REF!,#REF!,#REF!,#REF!)</f>
        <v>#VALUE!</v>
      </c>
      <c r="H8" s="127" t="e">
        <f>_xll.DBGET(#REF!,#REF!,#REF!,#REF!,#REF!,#REF!,$A8,#REF!,#REF!,#REF!,#REF!)</f>
        <v>#VALUE!</v>
      </c>
      <c r="I8" s="128" t="e">
        <f>_xll.DBGET(#REF!,#REF!,#REF!,#REF!,#REF!,#REF!,$A8,#REF!,#REF!,#REF!,#REF!)</f>
        <v>#VALUE!</v>
      </c>
      <c r="J8" s="127" t="e">
        <f>_xll.DBGET(#REF!,#REF!,#REF!,#REF!,#REF!,#REF!,$A8,#REF!,#REF!,#REF!,#REF!)</f>
        <v>#VALUE!</v>
      </c>
      <c r="K8" s="128" t="e">
        <f>_xll.DBGET(#REF!,#REF!,#REF!,#REF!,#REF!,#REF!,$A8,#REF!,#REF!,#REF!,#REF!)</f>
        <v>#VALUE!</v>
      </c>
      <c r="L8" s="127" t="e">
        <f>_xll.DBGET(#REF!,#REF!,#REF!,#REF!,#REF!,#REF!,$A8,#REF!,#REF!,#REF!,#REF!)-J8</f>
        <v>#VALUE!</v>
      </c>
      <c r="M8" s="128">
        <f>IFERROR((_xll.DBGET(#REF!,#REF!,#REF!,#REF!,#REF!,#REF!,$A8,#REF!,#REF!,#REF!,#REF!)-(J8*K8))/L8,0)</f>
        <v>0</v>
      </c>
      <c r="N8" s="127" t="e">
        <f>_xll.DBGET(#REF!,#REF!,#REF!,#REF!,#REF!,#REF!,$A8,#REF!,#REF!,#REF!,#REF!)-J8-L8</f>
        <v>#VALUE!</v>
      </c>
      <c r="O8" s="128">
        <f>IFERROR((_xll.DBGET(#REF!,#REF!,#REF!,#REF!,#REF!,#REF!,$A8,#REF!,#REF!,#REF!,#REF!)-(J8*K8)-(L8*M8))/N8,0)</f>
        <v>0</v>
      </c>
      <c r="P8" s="127" t="e">
        <f>_xll.DBGET(#REF!,#REF!,#REF!,#REF!,#REF!,#REF!,$A8,#REF!,#REF!,#REF!,#REF!)-J8-L8-N8</f>
        <v>#VALUE!</v>
      </c>
      <c r="Q8" s="128">
        <f>IFERROR((_xll.DBGET(#REF!,#REF!,#REF!,#REF!,#REF!,#REF!,$A8,#REF!,#REF!,#REF!,#REF!)-(J8*K8)-(L8*M8)-(N8*O8))/P8,0)</f>
        <v>0</v>
      </c>
      <c r="R8" s="127" t="e">
        <f>_xll.DBGET(#REF!,#REF!,#REF!,#REF!,#REF!,#REF!,$A8,#REF!,#REF!,#REF!,#REF!)</f>
        <v>#VALUE!</v>
      </c>
      <c r="S8" s="128" t="e">
        <f>_xll.DBGET(#REF!,#REF!,#REF!,#REF!,#REF!,#REF!,$A8,#REF!,#REF!,#REF!,#REF!)</f>
        <v>#VALUE!</v>
      </c>
    </row>
    <row r="9" spans="1:19" hidden="1" outlineLevel="1" x14ac:dyDescent="0.3">
      <c r="A9" s="73" t="s">
        <v>39</v>
      </c>
      <c r="B9" s="127" t="e">
        <f>_xll.DBGET(#REF!,#REF!,#REF!,#REF!,#REF!,#REF!,$A9,#REF!,#REF!,#REF!,#REF!)</f>
        <v>#VALUE!</v>
      </c>
      <c r="C9" s="128" t="e">
        <f>_xll.DBGET(#REF!,#REF!,#REF!,#REF!,#REF!,#REF!,$A9,#REF!,#REF!,#REF!,#REF!)</f>
        <v>#VALUE!</v>
      </c>
      <c r="D9" s="127" t="e">
        <f>_xll.DBGET(#REF!,#REF!,#REF!,#REF!,#REF!,#REF!,$A9,#REF!,#REF!,#REF!,#REF!)</f>
        <v>#VALUE!</v>
      </c>
      <c r="E9" s="128" t="e">
        <f>_xll.DBGET(#REF!,#REF!,#REF!,#REF!,#REF!,#REF!,$A9,#REF!,#REF!,#REF!,#REF!)</f>
        <v>#VALUE!</v>
      </c>
      <c r="F9" s="127" t="e">
        <f>_xll.DBGET(#REF!,#REF!,#REF!,#REF!,#REF!,#REF!,$A9,#REF!,#REF!,#REF!,#REF!)</f>
        <v>#VALUE!</v>
      </c>
      <c r="G9" s="128" t="e">
        <f>_xll.DBGET(#REF!,#REF!,#REF!,#REF!,#REF!,#REF!,$A9,#REF!,#REF!,#REF!,#REF!)</f>
        <v>#VALUE!</v>
      </c>
      <c r="H9" s="127" t="e">
        <f>_xll.DBGET(#REF!,#REF!,#REF!,#REF!,#REF!,#REF!,$A9,#REF!,#REF!,#REF!,#REF!)</f>
        <v>#VALUE!</v>
      </c>
      <c r="I9" s="128" t="e">
        <f>_xll.DBGET(#REF!,#REF!,#REF!,#REF!,#REF!,#REF!,$A9,#REF!,#REF!,#REF!,#REF!)</f>
        <v>#VALUE!</v>
      </c>
      <c r="J9" s="127" t="e">
        <f>_xll.DBGET(#REF!,#REF!,#REF!,#REF!,#REF!,#REF!,$A9,#REF!,#REF!,#REF!,#REF!)</f>
        <v>#VALUE!</v>
      </c>
      <c r="K9" s="128" t="e">
        <f>_xll.DBGET(#REF!,#REF!,#REF!,#REF!,#REF!,#REF!,$A9,#REF!,#REF!,#REF!,#REF!)</f>
        <v>#VALUE!</v>
      </c>
      <c r="L9" s="127" t="e">
        <f>_xll.DBGET(#REF!,#REF!,#REF!,#REF!,#REF!,#REF!,$A9,#REF!,#REF!,#REF!,#REF!)-J9</f>
        <v>#VALUE!</v>
      </c>
      <c r="M9" s="128">
        <f>IFERROR((_xll.DBGET(#REF!,#REF!,#REF!,#REF!,#REF!,#REF!,$A9,#REF!,#REF!,#REF!,#REF!)-(J9*K9))/L9,0)</f>
        <v>0</v>
      </c>
      <c r="N9" s="127" t="e">
        <f>_xll.DBGET(#REF!,#REF!,#REF!,#REF!,#REF!,#REF!,$A9,#REF!,#REF!,#REF!,#REF!)-J9-L9</f>
        <v>#VALUE!</v>
      </c>
      <c r="O9" s="128">
        <f>IFERROR((_xll.DBGET(#REF!,#REF!,#REF!,#REF!,#REF!,#REF!,$A9,#REF!,#REF!,#REF!,#REF!)-(J9*K9)-(L9*M9))/N9,0)</f>
        <v>0</v>
      </c>
      <c r="P9" s="127" t="e">
        <f>_xll.DBGET(#REF!,#REF!,#REF!,#REF!,#REF!,#REF!,$A9,#REF!,#REF!,#REF!,#REF!)-J9-L9-N9</f>
        <v>#VALUE!</v>
      </c>
      <c r="Q9" s="128">
        <f>IFERROR((_xll.DBGET(#REF!,#REF!,#REF!,#REF!,#REF!,#REF!,$A9,#REF!,#REF!,#REF!,#REF!)-(J9*K9)-(L9*M9)-(N9*O9))/P9,0)</f>
        <v>0</v>
      </c>
      <c r="R9" s="127" t="e">
        <f>_xll.DBGET(#REF!,#REF!,#REF!,#REF!,#REF!,#REF!,$A9,#REF!,#REF!,#REF!,#REF!)</f>
        <v>#VALUE!</v>
      </c>
      <c r="S9" s="128" t="e">
        <f>_xll.DBGET(#REF!,#REF!,#REF!,#REF!,#REF!,#REF!,$A9,#REF!,#REF!,#REF!,#REF!)</f>
        <v>#VALUE!</v>
      </c>
    </row>
    <row r="10" spans="1:19" collapsed="1" x14ac:dyDescent="0.3">
      <c r="A10" s="73" t="s">
        <v>40</v>
      </c>
      <c r="B10" s="127" t="e">
        <f>_xll.DBGET(#REF!,#REF!,#REF!,#REF!,#REF!,#REF!,$A10,#REF!,#REF!,#REF!,#REF!)</f>
        <v>#VALUE!</v>
      </c>
      <c r="C10" s="128" t="e">
        <f>_xll.DBGET(#REF!,#REF!,#REF!,#REF!,#REF!,#REF!,$A10,#REF!,#REF!,#REF!,#REF!)</f>
        <v>#VALUE!</v>
      </c>
      <c r="D10" s="127" t="e">
        <f>_xll.DBGET(#REF!,#REF!,#REF!,#REF!,#REF!,#REF!,$A10,#REF!,#REF!,#REF!,#REF!)</f>
        <v>#VALUE!</v>
      </c>
      <c r="E10" s="128" t="e">
        <f>_xll.DBGET(#REF!,#REF!,#REF!,#REF!,#REF!,#REF!,$A10,#REF!,#REF!,#REF!,#REF!)</f>
        <v>#VALUE!</v>
      </c>
      <c r="F10" s="127" t="e">
        <f>_xll.DBGET(#REF!,#REF!,#REF!,#REF!,#REF!,#REF!,$A10,#REF!,#REF!,#REF!,#REF!)</f>
        <v>#VALUE!</v>
      </c>
      <c r="G10" s="128" t="e">
        <f>_xll.DBGET(#REF!,#REF!,#REF!,#REF!,#REF!,#REF!,$A10,#REF!,#REF!,#REF!,#REF!)</f>
        <v>#VALUE!</v>
      </c>
      <c r="H10" s="127" t="e">
        <f>_xll.DBGET(#REF!,#REF!,#REF!,#REF!,#REF!,#REF!,$A10,#REF!,#REF!,#REF!,#REF!)</f>
        <v>#VALUE!</v>
      </c>
      <c r="I10" s="128" t="e">
        <f>_xll.DBGET(#REF!,#REF!,#REF!,#REF!,#REF!,#REF!,$A10,#REF!,#REF!,#REF!,#REF!)</f>
        <v>#VALUE!</v>
      </c>
      <c r="J10" s="127" t="e">
        <f>_xll.DBGET(#REF!,#REF!,#REF!,#REF!,#REF!,#REF!,$A10,#REF!,#REF!,#REF!,#REF!)</f>
        <v>#VALUE!</v>
      </c>
      <c r="K10" s="128" t="e">
        <f>_xll.DBGET(#REF!,#REF!,#REF!,#REF!,#REF!,#REF!,$A10,#REF!,#REF!,#REF!,#REF!)</f>
        <v>#VALUE!</v>
      </c>
      <c r="L10" s="127" t="e">
        <f>_xll.DBGET(#REF!,#REF!,#REF!,#REF!,#REF!,#REF!,$A10,#REF!,#REF!,#REF!,#REF!)</f>
        <v>#VALUE!</v>
      </c>
      <c r="M10" s="128">
        <f>IFERROR((_xll.DBGET(#REF!,#REF!,#REF!,#REF!,#REF!,#REF!,$A10,#REF!,#REF!,#REF!,#REF!))/L10,0)</f>
        <v>0</v>
      </c>
      <c r="N10" s="127" t="e">
        <f>_xll.DBGET(#REF!,#REF!,#REF!,#REF!,#REF!,#REF!,$A10,#REF!,#REF!,#REF!,#REF!)</f>
        <v>#VALUE!</v>
      </c>
      <c r="O10" s="128">
        <f>IFERROR((_xll.DBGET(#REF!,#REF!,#REF!,#REF!,#REF!,#REF!,$A10,#REF!,#REF!,#REF!,#REF!))/N10,0)</f>
        <v>0</v>
      </c>
      <c r="P10" s="127" t="e">
        <f>_xll.DBGET(#REF!,#REF!,#REF!,#REF!,#REF!,#REF!,$A10,#REF!,#REF!,#REF!,#REF!)</f>
        <v>#VALUE!</v>
      </c>
      <c r="Q10" s="128">
        <f>IFERROR((_xll.DBGET(#REF!,#REF!,#REF!,#REF!,#REF!,#REF!,$A10,#REF!,#REF!,#REF!,#REF!))/P10,0)</f>
        <v>0</v>
      </c>
      <c r="R10" s="127" t="e">
        <f>_xll.DBGET(#REF!,#REF!,#REF!,#REF!,#REF!,#REF!,$A10,#REF!,#REF!,#REF!,#REF!)</f>
        <v>#VALUE!</v>
      </c>
      <c r="S10" s="128" t="e">
        <f>_xll.DBGET(#REF!,#REF!,#REF!,#REF!,#REF!,#REF!,$A10,#REF!,#REF!,#REF!,#REF!)</f>
        <v>#VALUE!</v>
      </c>
    </row>
    <row r="11" spans="1:19" hidden="1" outlineLevel="1" x14ac:dyDescent="0.3">
      <c r="A11" s="73" t="s">
        <v>41</v>
      </c>
      <c r="B11" s="127" t="e">
        <f>_xll.DBGET(#REF!,#REF!,#REF!,#REF!,#REF!,#REF!,$A11,#REF!,#REF!,#REF!,#REF!)</f>
        <v>#VALUE!</v>
      </c>
      <c r="C11" s="128" t="e">
        <f>_xll.DBGET(#REF!,#REF!,#REF!,#REF!,#REF!,#REF!,$A11,#REF!,#REF!,#REF!,#REF!)</f>
        <v>#VALUE!</v>
      </c>
      <c r="D11" s="127" t="e">
        <f>_xll.DBGET(#REF!,#REF!,#REF!,#REF!,#REF!,#REF!,$A11,#REF!,#REF!,#REF!,#REF!)</f>
        <v>#VALUE!</v>
      </c>
      <c r="E11" s="128" t="e">
        <f>_xll.DBGET(#REF!,#REF!,#REF!,#REF!,#REF!,#REF!,$A11,#REF!,#REF!,#REF!,#REF!)</f>
        <v>#VALUE!</v>
      </c>
      <c r="F11" s="127" t="e">
        <f>_xll.DBGET(#REF!,#REF!,#REF!,#REF!,#REF!,#REF!,$A11,#REF!,#REF!,#REF!,#REF!)</f>
        <v>#VALUE!</v>
      </c>
      <c r="G11" s="128" t="e">
        <f>_xll.DBGET(#REF!,#REF!,#REF!,#REF!,#REF!,#REF!,$A11,#REF!,#REF!,#REF!,#REF!)</f>
        <v>#VALUE!</v>
      </c>
      <c r="H11" s="127" t="e">
        <f>_xll.DBGET(#REF!,#REF!,#REF!,#REF!,#REF!,#REF!,$A11,#REF!,#REF!,#REF!,#REF!)</f>
        <v>#VALUE!</v>
      </c>
      <c r="I11" s="128" t="e">
        <f>_xll.DBGET(#REF!,#REF!,#REF!,#REF!,#REF!,#REF!,$A11,#REF!,#REF!,#REF!,#REF!)</f>
        <v>#VALUE!</v>
      </c>
      <c r="J11" s="127" t="e">
        <f>_xll.DBGET(#REF!,#REF!,#REF!,#REF!,#REF!,#REF!,$A11,#REF!,#REF!,#REF!,#REF!)</f>
        <v>#VALUE!</v>
      </c>
      <c r="K11" s="128" t="e">
        <f>_xll.DBGET(#REF!,#REF!,#REF!,#REF!,#REF!,#REF!,$A11,#REF!,#REF!,#REF!,#REF!)</f>
        <v>#VALUE!</v>
      </c>
      <c r="L11" s="127" t="e">
        <f>_xll.DBGET(#REF!,#REF!,#REF!,#REF!,#REF!,#REF!,$A11,#REF!,#REF!,#REF!,#REF!)-J11</f>
        <v>#VALUE!</v>
      </c>
      <c r="M11" s="128">
        <f>IFERROR((_xll.DBGET(#REF!,#REF!,#REF!,#REF!,#REF!,#REF!,$A11,#REF!,#REF!,#REF!,#REF!)-(J11*K11))/L11,0)</f>
        <v>0</v>
      </c>
      <c r="N11" s="127" t="e">
        <f>_xll.DBGET(#REF!,#REF!,#REF!,#REF!,#REF!,#REF!,$A11,#REF!,#REF!,#REF!,#REF!)-J11-L11</f>
        <v>#VALUE!</v>
      </c>
      <c r="O11" s="128">
        <f>IFERROR((_xll.DBGET(#REF!,#REF!,#REF!,#REF!,#REF!,#REF!,$A11,#REF!,#REF!,#REF!,#REF!)-(J11*K11)-(L11*M11))/N11,0)</f>
        <v>0</v>
      </c>
      <c r="P11" s="127" t="e">
        <f>_xll.DBGET(#REF!,#REF!,#REF!,#REF!,#REF!,#REF!,$A11,#REF!,#REF!,#REF!,#REF!)-J11-L11-N11</f>
        <v>#VALUE!</v>
      </c>
      <c r="Q11" s="128">
        <f>IFERROR((_xll.DBGET(#REF!,#REF!,#REF!,#REF!,#REF!,#REF!,$A11,#REF!,#REF!,#REF!,#REF!)-(J11*K11)-(L11*M11)-(N11*O11))/P11,0)</f>
        <v>0</v>
      </c>
      <c r="R11" s="127" t="e">
        <f>_xll.DBGET(#REF!,#REF!,#REF!,#REF!,#REF!,#REF!,$A11,#REF!,#REF!,#REF!,#REF!)</f>
        <v>#VALUE!</v>
      </c>
      <c r="S11" s="128" t="e">
        <f>_xll.DBGET(#REF!,#REF!,#REF!,#REF!,#REF!,#REF!,$A11,#REF!,#REF!,#REF!,#REF!)</f>
        <v>#VALUE!</v>
      </c>
    </row>
    <row r="12" spans="1:19" collapsed="1" x14ac:dyDescent="0.3">
      <c r="A12" s="73" t="s">
        <v>20</v>
      </c>
      <c r="B12" s="127" t="e">
        <f>_xll.DBGET(#REF!,#REF!,#REF!,#REF!,#REF!,#REF!,$A12,#REF!,#REF!,#REF!,#REF!)</f>
        <v>#VALUE!</v>
      </c>
      <c r="C12" s="128" t="e">
        <f>_xll.DBGET(#REF!,#REF!,#REF!,#REF!,#REF!,#REF!,$A12,#REF!,#REF!,#REF!,#REF!)</f>
        <v>#VALUE!</v>
      </c>
      <c r="D12" s="127" t="e">
        <f>_xll.DBGET(#REF!,#REF!,#REF!,#REF!,#REF!,#REF!,$A12,#REF!,#REF!,#REF!,#REF!)</f>
        <v>#VALUE!</v>
      </c>
      <c r="E12" s="128" t="e">
        <f>_xll.DBGET(#REF!,#REF!,#REF!,#REF!,#REF!,#REF!,$A12,#REF!,#REF!,#REF!,#REF!)</f>
        <v>#VALUE!</v>
      </c>
      <c r="F12" s="127" t="e">
        <f>_xll.DBGET(#REF!,#REF!,#REF!,#REF!,#REF!,#REF!,$A12,#REF!,#REF!,#REF!,#REF!)</f>
        <v>#VALUE!</v>
      </c>
      <c r="G12" s="128" t="e">
        <f>_xll.DBGET(#REF!,#REF!,#REF!,#REF!,#REF!,#REF!,$A12,#REF!,#REF!,#REF!,#REF!)</f>
        <v>#VALUE!</v>
      </c>
      <c r="H12" s="127" t="e">
        <f>_xll.DBGET(#REF!,#REF!,#REF!,#REF!,#REF!,#REF!,$A12,#REF!,#REF!,#REF!,#REF!)</f>
        <v>#VALUE!</v>
      </c>
      <c r="I12" s="128" t="e">
        <f>_xll.DBGET(#REF!,#REF!,#REF!,#REF!,#REF!,#REF!,$A12,#REF!,#REF!,#REF!,#REF!)</f>
        <v>#VALUE!</v>
      </c>
      <c r="J12" s="127" t="e">
        <f>_xll.DBGET(#REF!,#REF!,#REF!,#REF!,#REF!,#REF!,$A12,#REF!,#REF!,#REF!,#REF!)</f>
        <v>#VALUE!</v>
      </c>
      <c r="K12" s="128" t="e">
        <f>_xll.DBGET(#REF!,#REF!,#REF!,#REF!,#REF!,#REF!,$A12,#REF!,#REF!,#REF!,#REF!)</f>
        <v>#VALUE!</v>
      </c>
      <c r="L12" s="127" t="e">
        <f>_xll.DBGET(#REF!,#REF!,#REF!,#REF!,#REF!,#REF!,$A12,#REF!,#REF!,#REF!,#REF!)</f>
        <v>#VALUE!</v>
      </c>
      <c r="M12" s="128">
        <f>IFERROR((_xll.DBGET(#REF!,#REF!,#REF!,#REF!,#REF!,#REF!,$A12,#REF!,#REF!,#REF!,#REF!))/L12,0)</f>
        <v>0</v>
      </c>
      <c r="N12" s="127" t="e">
        <f>_xll.DBGET(#REF!,#REF!,#REF!,#REF!,#REF!,#REF!,$A12,#REF!,#REF!,#REF!,#REF!)</f>
        <v>#VALUE!</v>
      </c>
      <c r="O12" s="128">
        <f>IFERROR((_xll.DBGET(#REF!,#REF!,#REF!,#REF!,#REF!,#REF!,$A12,#REF!,#REF!,#REF!,#REF!))/N12,0)</f>
        <v>0</v>
      </c>
      <c r="P12" s="127" t="e">
        <f>_xll.DBGET(#REF!,#REF!,#REF!,#REF!,#REF!,#REF!,$A12,#REF!,#REF!,#REF!,#REF!)</f>
        <v>#VALUE!</v>
      </c>
      <c r="Q12" s="128">
        <f>IFERROR((_xll.DBGET(#REF!,#REF!,#REF!,#REF!,#REF!,#REF!,$A12,#REF!,#REF!,#REF!,#REF!))/P12,0)</f>
        <v>0</v>
      </c>
      <c r="R12" s="127" t="e">
        <f>_xll.DBGET(#REF!,#REF!,#REF!,#REF!,#REF!,#REF!,$A12,#REF!,#REF!,#REF!,#REF!)</f>
        <v>#VALUE!</v>
      </c>
      <c r="S12" s="128" t="e">
        <f>_xll.DBGET(#REF!,#REF!,#REF!,#REF!,#REF!,#REF!,$A12,#REF!,#REF!,#REF!,#REF!)</f>
        <v>#VALUE!</v>
      </c>
    </row>
    <row r="13" spans="1:19" x14ac:dyDescent="0.3">
      <c r="A13" s="73" t="s">
        <v>21</v>
      </c>
      <c r="B13" s="127" t="e">
        <f>_xll.DBGET(#REF!,#REF!,#REF!,#REF!,#REF!,#REF!,$A13,#REF!,#REF!,#REF!,#REF!)</f>
        <v>#VALUE!</v>
      </c>
      <c r="C13" s="128" t="e">
        <f>_xll.DBGET(#REF!,#REF!,#REF!,#REF!,#REF!,#REF!,$A13,#REF!,#REF!,#REF!,#REF!)</f>
        <v>#VALUE!</v>
      </c>
      <c r="D13" s="127" t="e">
        <f>_xll.DBGET(#REF!,#REF!,#REF!,#REF!,#REF!,#REF!,$A13,#REF!,#REF!,#REF!,#REF!)</f>
        <v>#VALUE!</v>
      </c>
      <c r="E13" s="128" t="e">
        <f>_xll.DBGET(#REF!,#REF!,#REF!,#REF!,#REF!,#REF!,$A13,#REF!,#REF!,#REF!,#REF!)</f>
        <v>#VALUE!</v>
      </c>
      <c r="F13" s="127" t="e">
        <f>_xll.DBGET(#REF!,#REF!,#REF!,#REF!,#REF!,#REF!,$A13,#REF!,#REF!,#REF!,#REF!)</f>
        <v>#VALUE!</v>
      </c>
      <c r="G13" s="128" t="e">
        <f>_xll.DBGET(#REF!,#REF!,#REF!,#REF!,#REF!,#REF!,$A13,#REF!,#REF!,#REF!,#REF!)</f>
        <v>#VALUE!</v>
      </c>
      <c r="H13" s="127" t="e">
        <f>_xll.DBGET(#REF!,#REF!,#REF!,#REF!,#REF!,#REF!,$A13,#REF!,#REF!,#REF!,#REF!)</f>
        <v>#VALUE!</v>
      </c>
      <c r="I13" s="128" t="e">
        <f>_xll.DBGET(#REF!,#REF!,#REF!,#REF!,#REF!,#REF!,$A13,#REF!,#REF!,#REF!,#REF!)</f>
        <v>#VALUE!</v>
      </c>
      <c r="J13" s="127" t="e">
        <f>_xll.DBGET(#REF!,#REF!,#REF!,#REF!,#REF!,#REF!,$A13,#REF!,#REF!,#REF!,#REF!)</f>
        <v>#VALUE!</v>
      </c>
      <c r="K13" s="128" t="e">
        <f>_xll.DBGET(#REF!,#REF!,#REF!,#REF!,#REF!,#REF!,$A13,#REF!,#REF!,#REF!,#REF!)</f>
        <v>#VALUE!</v>
      </c>
      <c r="L13" s="127" t="e">
        <f>_xll.DBGET(#REF!,#REF!,#REF!,#REF!,#REF!,#REF!,$A13,#REF!,#REF!,#REF!,#REF!)</f>
        <v>#VALUE!</v>
      </c>
      <c r="M13" s="128">
        <f>IFERROR((_xll.DBGET(#REF!,#REF!,#REF!,#REF!,#REF!,#REF!,$A13,#REF!,#REF!,#REF!,#REF!))/L13,0)</f>
        <v>0</v>
      </c>
      <c r="N13" s="127" t="e">
        <f>_xll.DBGET(#REF!,#REF!,#REF!,#REF!,#REF!,#REF!,$A13,#REF!,#REF!,#REF!,#REF!)</f>
        <v>#VALUE!</v>
      </c>
      <c r="O13" s="128">
        <f>IFERROR((_xll.DBGET(#REF!,#REF!,#REF!,#REF!,#REF!,#REF!,$A13,#REF!,#REF!,#REF!,#REF!))/N13,0)</f>
        <v>0</v>
      </c>
      <c r="P13" s="127" t="e">
        <f>_xll.DBGET(#REF!,#REF!,#REF!,#REF!,#REF!,#REF!,$A13,#REF!,#REF!,#REF!,#REF!)</f>
        <v>#VALUE!</v>
      </c>
      <c r="Q13" s="128">
        <f>IFERROR((_xll.DBGET(#REF!,#REF!,#REF!,#REF!,#REF!,#REF!,$A13,#REF!,#REF!,#REF!,#REF!))/P13,0)</f>
        <v>0</v>
      </c>
      <c r="R13" s="127" t="e">
        <f>_xll.DBGET(#REF!,#REF!,#REF!,#REF!,#REF!,#REF!,$A13,#REF!,#REF!,#REF!,#REF!)</f>
        <v>#VALUE!</v>
      </c>
      <c r="S13" s="128" t="e">
        <f>_xll.DBGET(#REF!,#REF!,#REF!,#REF!,#REF!,#REF!,$A13,#REF!,#REF!,#REF!,#REF!)</f>
        <v>#VALUE!</v>
      </c>
    </row>
    <row r="14" spans="1:19" x14ac:dyDescent="0.3">
      <c r="A14" s="73" t="s">
        <v>22</v>
      </c>
      <c r="B14" s="127" t="e">
        <f>_xll.DBGET(#REF!,#REF!,#REF!,#REF!,#REF!,#REF!,$A14,#REF!,#REF!,#REF!,#REF!)</f>
        <v>#VALUE!</v>
      </c>
      <c r="C14" s="128" t="e">
        <f>_xll.DBGET(#REF!,#REF!,#REF!,#REF!,#REF!,#REF!,$A14,#REF!,#REF!,#REF!,#REF!)</f>
        <v>#VALUE!</v>
      </c>
      <c r="D14" s="127" t="e">
        <f>_xll.DBGET(#REF!,#REF!,#REF!,#REF!,#REF!,#REF!,$A14,#REF!,#REF!,#REF!,#REF!)</f>
        <v>#VALUE!</v>
      </c>
      <c r="E14" s="128" t="e">
        <f>_xll.DBGET(#REF!,#REF!,#REF!,#REF!,#REF!,#REF!,$A14,#REF!,#REF!,#REF!,#REF!)</f>
        <v>#VALUE!</v>
      </c>
      <c r="F14" s="127" t="e">
        <f>_xll.DBGET(#REF!,#REF!,#REF!,#REF!,#REF!,#REF!,$A14,#REF!,#REF!,#REF!,#REF!)</f>
        <v>#VALUE!</v>
      </c>
      <c r="G14" s="128" t="e">
        <f>_xll.DBGET(#REF!,#REF!,#REF!,#REF!,#REF!,#REF!,$A14,#REF!,#REF!,#REF!,#REF!)</f>
        <v>#VALUE!</v>
      </c>
      <c r="H14" s="127" t="e">
        <f>_xll.DBGET(#REF!,#REF!,#REF!,#REF!,#REF!,#REF!,$A14,#REF!,#REF!,#REF!,#REF!)</f>
        <v>#VALUE!</v>
      </c>
      <c r="I14" s="128" t="e">
        <f>_xll.DBGET(#REF!,#REF!,#REF!,#REF!,#REF!,#REF!,$A14,#REF!,#REF!,#REF!,#REF!)</f>
        <v>#VALUE!</v>
      </c>
      <c r="J14" s="127" t="e">
        <f>_xll.DBGET(#REF!,#REF!,#REF!,#REF!,#REF!,#REF!,$A14,#REF!,#REF!,#REF!,#REF!)</f>
        <v>#VALUE!</v>
      </c>
      <c r="K14" s="128" t="e">
        <f>_xll.DBGET(#REF!,#REF!,#REF!,#REF!,#REF!,#REF!,$A14,#REF!,#REF!,#REF!,#REF!)</f>
        <v>#VALUE!</v>
      </c>
      <c r="L14" s="127" t="e">
        <f>_xll.DBGET(#REF!,#REF!,#REF!,#REF!,#REF!,#REF!,$A14,#REF!,#REF!,#REF!,#REF!)</f>
        <v>#VALUE!</v>
      </c>
      <c r="M14" s="128">
        <f>IFERROR((_xll.DBGET(#REF!,#REF!,#REF!,#REF!,#REF!,#REF!,$A14,#REF!,#REF!,#REF!,#REF!))/L14,0)</f>
        <v>0</v>
      </c>
      <c r="N14" s="127" t="e">
        <f>_xll.DBGET(#REF!,#REF!,#REF!,#REF!,#REF!,#REF!,$A14,#REF!,#REF!,#REF!,#REF!)</f>
        <v>#VALUE!</v>
      </c>
      <c r="O14" s="128">
        <f>IFERROR((_xll.DBGET(#REF!,#REF!,#REF!,#REF!,#REF!,#REF!,$A14,#REF!,#REF!,#REF!,#REF!))/N14,0)</f>
        <v>0</v>
      </c>
      <c r="P14" s="127" t="e">
        <f>_xll.DBGET(#REF!,#REF!,#REF!,#REF!,#REF!,#REF!,$A14,#REF!,#REF!,#REF!,#REF!)</f>
        <v>#VALUE!</v>
      </c>
      <c r="Q14" s="128">
        <f>IFERROR((_xll.DBGET(#REF!,#REF!,#REF!,#REF!,#REF!,#REF!,$A14,#REF!,#REF!,#REF!,#REF!))/P14,0)</f>
        <v>0</v>
      </c>
      <c r="R14" s="127" t="e">
        <f>_xll.DBGET(#REF!,#REF!,#REF!,#REF!,#REF!,#REF!,$A14,#REF!,#REF!,#REF!,#REF!)</f>
        <v>#VALUE!</v>
      </c>
      <c r="S14" s="128" t="e">
        <f>_xll.DBGET(#REF!,#REF!,#REF!,#REF!,#REF!,#REF!,$A14,#REF!,#REF!,#REF!,#REF!)</f>
        <v>#VALUE!</v>
      </c>
    </row>
    <row r="15" spans="1:19" x14ac:dyDescent="0.3">
      <c r="A15" s="73" t="s">
        <v>23</v>
      </c>
      <c r="B15" s="127" t="e">
        <f>_xll.DBGET(#REF!,#REF!,#REF!,#REF!,#REF!,#REF!,$A15,#REF!,#REF!,#REF!,#REF!)</f>
        <v>#VALUE!</v>
      </c>
      <c r="C15" s="128" t="e">
        <f>_xll.DBGET(#REF!,#REF!,#REF!,#REF!,#REF!,#REF!,$A15,#REF!,#REF!,#REF!,#REF!)</f>
        <v>#VALUE!</v>
      </c>
      <c r="D15" s="127" t="e">
        <f>_xll.DBGET(#REF!,#REF!,#REF!,#REF!,#REF!,#REF!,$A15,#REF!,#REF!,#REF!,#REF!)</f>
        <v>#VALUE!</v>
      </c>
      <c r="E15" s="128" t="e">
        <f>_xll.DBGET(#REF!,#REF!,#REF!,#REF!,#REF!,#REF!,$A15,#REF!,#REF!,#REF!,#REF!)</f>
        <v>#VALUE!</v>
      </c>
      <c r="F15" s="127" t="e">
        <f>_xll.DBGET(#REF!,#REF!,#REF!,#REF!,#REF!,#REF!,$A15,#REF!,#REF!,#REF!,#REF!)</f>
        <v>#VALUE!</v>
      </c>
      <c r="G15" s="128" t="e">
        <f>_xll.DBGET(#REF!,#REF!,#REF!,#REF!,#REF!,#REF!,$A15,#REF!,#REF!,#REF!,#REF!)</f>
        <v>#VALUE!</v>
      </c>
      <c r="H15" s="127" t="e">
        <f>_xll.DBGET(#REF!,#REF!,#REF!,#REF!,#REF!,#REF!,$A15,#REF!,#REF!,#REF!,#REF!)</f>
        <v>#VALUE!</v>
      </c>
      <c r="I15" s="128" t="e">
        <f>_xll.DBGET(#REF!,#REF!,#REF!,#REF!,#REF!,#REF!,$A15,#REF!,#REF!,#REF!,#REF!)</f>
        <v>#VALUE!</v>
      </c>
      <c r="J15" s="127" t="e">
        <f>_xll.DBGET(#REF!,#REF!,#REF!,#REF!,#REF!,#REF!,$A15,#REF!,#REF!,#REF!,#REF!)</f>
        <v>#VALUE!</v>
      </c>
      <c r="K15" s="128" t="e">
        <f>_xll.DBGET(#REF!,#REF!,#REF!,#REF!,#REF!,#REF!,$A15,#REF!,#REF!,#REF!,#REF!)</f>
        <v>#VALUE!</v>
      </c>
      <c r="L15" s="127" t="e">
        <f>_xll.DBGET(#REF!,#REF!,#REF!,#REF!,#REF!,#REF!,$A15,#REF!,#REF!,#REF!,#REF!)</f>
        <v>#VALUE!</v>
      </c>
      <c r="M15" s="128">
        <f>IFERROR((_xll.DBGET(#REF!,#REF!,#REF!,#REF!,#REF!,#REF!,$A15,#REF!,#REF!,#REF!,#REF!))/L15,0)</f>
        <v>0</v>
      </c>
      <c r="N15" s="127" t="e">
        <f>_xll.DBGET(#REF!,#REF!,#REF!,#REF!,#REF!,#REF!,$A15,#REF!,#REF!,#REF!,#REF!)</f>
        <v>#VALUE!</v>
      </c>
      <c r="O15" s="128">
        <f>IFERROR((_xll.DBGET(#REF!,#REF!,#REF!,#REF!,#REF!,#REF!,$A15,#REF!,#REF!,#REF!,#REF!))/N15,0)</f>
        <v>0</v>
      </c>
      <c r="P15" s="127" t="e">
        <f>_xll.DBGET(#REF!,#REF!,#REF!,#REF!,#REF!,#REF!,$A15,#REF!,#REF!,#REF!,#REF!)</f>
        <v>#VALUE!</v>
      </c>
      <c r="Q15" s="128">
        <f>IFERROR((_xll.DBGET(#REF!,#REF!,#REF!,#REF!,#REF!,#REF!,$A15,#REF!,#REF!,#REF!,#REF!))/P15,0)</f>
        <v>0</v>
      </c>
      <c r="R15" s="127" t="e">
        <f>_xll.DBGET(#REF!,#REF!,#REF!,#REF!,#REF!,#REF!,$A15,#REF!,#REF!,#REF!,#REF!)</f>
        <v>#VALUE!</v>
      </c>
      <c r="S15" s="128" t="e">
        <f>_xll.DBGET(#REF!,#REF!,#REF!,#REF!,#REF!,#REF!,$A15,#REF!,#REF!,#REF!,#REF!)</f>
        <v>#VALUE!</v>
      </c>
    </row>
    <row r="16" spans="1:19" x14ac:dyDescent="0.3">
      <c r="A16" s="73" t="s">
        <v>24</v>
      </c>
      <c r="B16" s="127" t="e">
        <f>_xll.DBGET(#REF!,#REF!,#REF!,#REF!,#REF!,#REF!,$A16,#REF!,#REF!,#REF!,#REF!)</f>
        <v>#VALUE!</v>
      </c>
      <c r="C16" s="128" t="e">
        <f>_xll.DBGET(#REF!,#REF!,#REF!,#REF!,#REF!,#REF!,$A16,#REF!,#REF!,#REF!,#REF!)</f>
        <v>#VALUE!</v>
      </c>
      <c r="D16" s="127" t="e">
        <f>_xll.DBGET(#REF!,#REF!,#REF!,#REF!,#REF!,#REF!,$A16,#REF!,#REF!,#REF!,#REF!)</f>
        <v>#VALUE!</v>
      </c>
      <c r="E16" s="128" t="e">
        <f>_xll.DBGET(#REF!,#REF!,#REF!,#REF!,#REF!,#REF!,$A16,#REF!,#REF!,#REF!,#REF!)</f>
        <v>#VALUE!</v>
      </c>
      <c r="F16" s="127" t="e">
        <f>_xll.DBGET(#REF!,#REF!,#REF!,#REF!,#REF!,#REF!,$A16,#REF!,#REF!,#REF!,#REF!)</f>
        <v>#VALUE!</v>
      </c>
      <c r="G16" s="128" t="e">
        <f>_xll.DBGET(#REF!,#REF!,#REF!,#REF!,#REF!,#REF!,$A16,#REF!,#REF!,#REF!,#REF!)</f>
        <v>#VALUE!</v>
      </c>
      <c r="H16" s="127" t="e">
        <f>_xll.DBGET(#REF!,#REF!,#REF!,#REF!,#REF!,#REF!,$A16,#REF!,#REF!,#REF!,#REF!)</f>
        <v>#VALUE!</v>
      </c>
      <c r="I16" s="128" t="e">
        <f>_xll.DBGET(#REF!,#REF!,#REF!,#REF!,#REF!,#REF!,$A16,#REF!,#REF!,#REF!,#REF!)</f>
        <v>#VALUE!</v>
      </c>
      <c r="J16" s="127" t="e">
        <f>_xll.DBGET(#REF!,#REF!,#REF!,#REF!,#REF!,#REF!,$A16,#REF!,#REF!,#REF!,#REF!)</f>
        <v>#VALUE!</v>
      </c>
      <c r="K16" s="128" t="e">
        <f>_xll.DBGET(#REF!,#REF!,#REF!,#REF!,#REF!,#REF!,$A16,#REF!,#REF!,#REF!,#REF!)</f>
        <v>#VALUE!</v>
      </c>
      <c r="L16" s="127" t="e">
        <f>_xll.DBGET(#REF!,#REF!,#REF!,#REF!,#REF!,#REF!,$A16,#REF!,#REF!,#REF!,#REF!)</f>
        <v>#VALUE!</v>
      </c>
      <c r="M16" s="128">
        <f>IFERROR((_xll.DBGET(#REF!,#REF!,#REF!,#REF!,#REF!,#REF!,$A16,#REF!,#REF!,#REF!,#REF!))/L16,0)</f>
        <v>0</v>
      </c>
      <c r="N16" s="127" t="e">
        <f>_xll.DBGET(#REF!,#REF!,#REF!,#REF!,#REF!,#REF!,$A16,#REF!,#REF!,#REF!,#REF!)</f>
        <v>#VALUE!</v>
      </c>
      <c r="O16" s="128">
        <f>IFERROR((_xll.DBGET(#REF!,#REF!,#REF!,#REF!,#REF!,#REF!,$A16,#REF!,#REF!,#REF!,#REF!))/N16,0)</f>
        <v>0</v>
      </c>
      <c r="P16" s="127" t="e">
        <f>_xll.DBGET(#REF!,#REF!,#REF!,#REF!,#REF!,#REF!,$A16,#REF!,#REF!,#REF!,#REF!)</f>
        <v>#VALUE!</v>
      </c>
      <c r="Q16" s="128">
        <f>IFERROR((_xll.DBGET(#REF!,#REF!,#REF!,#REF!,#REF!,#REF!,$A16,#REF!,#REF!,#REF!,#REF!))/P16,0)</f>
        <v>0</v>
      </c>
      <c r="R16" s="127" t="e">
        <f>_xll.DBGET(#REF!,#REF!,#REF!,#REF!,#REF!,#REF!,$A16,#REF!,#REF!,#REF!,#REF!)</f>
        <v>#VALUE!</v>
      </c>
      <c r="S16" s="128" t="e">
        <f>_xll.DBGET(#REF!,#REF!,#REF!,#REF!,#REF!,#REF!,$A16,#REF!,#REF!,#REF!,#REF!)</f>
        <v>#VALUE!</v>
      </c>
    </row>
    <row r="17" spans="1:19" x14ac:dyDescent="0.3">
      <c r="A17" s="10" t="s">
        <v>9</v>
      </c>
      <c r="B17" s="120" t="e">
        <f>_xll.DBGET(#REF!,#REF!,#REF!,#REF!,#REF!,#REF!,$A17,#REF!,#REF!,#REF!,#REF!)</f>
        <v>#VALUE!</v>
      </c>
      <c r="C17" s="121" t="e">
        <f>_xll.DBGET(#REF!,#REF!,#REF!,#REF!,#REF!,#REF!,$A17,#REF!,#REF!,#REF!,#REF!)</f>
        <v>#VALUE!</v>
      </c>
      <c r="D17" s="120" t="e">
        <f>_xll.DBGET(#REF!,#REF!,#REF!,#REF!,#REF!,#REF!,$A17,#REF!,#REF!,#REF!,#REF!)</f>
        <v>#VALUE!</v>
      </c>
      <c r="E17" s="121" t="e">
        <f>_xll.DBGET(#REF!,#REF!,#REF!,#REF!,#REF!,#REF!,$A17,#REF!,#REF!,#REF!,#REF!)</f>
        <v>#VALUE!</v>
      </c>
      <c r="F17" s="120" t="e">
        <f>_xll.DBGET(#REF!,#REF!,#REF!,#REF!,#REF!,#REF!,$A17,#REF!,#REF!,#REF!,#REF!)</f>
        <v>#VALUE!</v>
      </c>
      <c r="G17" s="121" t="e">
        <f>_xll.DBGET(#REF!,#REF!,#REF!,#REF!,#REF!,#REF!,$A17,#REF!,#REF!,#REF!,#REF!)</f>
        <v>#VALUE!</v>
      </c>
      <c r="H17" s="120" t="e">
        <f>_xll.DBGET(#REF!,#REF!,#REF!,#REF!,#REF!,#REF!,$A17,#REF!,#REF!,#REF!,#REF!)</f>
        <v>#VALUE!</v>
      </c>
      <c r="I17" s="121" t="e">
        <f>_xll.DBGET(#REF!,#REF!,#REF!,#REF!,#REF!,#REF!,$A17,#REF!,#REF!,#REF!,#REF!)</f>
        <v>#VALUE!</v>
      </c>
      <c r="J17" s="120" t="e">
        <f>_xll.DBGET(#REF!,#REF!,#REF!,#REF!,#REF!,#REF!,$A17,#REF!,#REF!,#REF!,#REF!)</f>
        <v>#VALUE!</v>
      </c>
      <c r="K17" s="121" t="e">
        <f>_xll.DBGET(#REF!,#REF!,#REF!,#REF!,#REF!,#REF!,$A17,#REF!,#REF!,#REF!,#REF!)</f>
        <v>#VALUE!</v>
      </c>
      <c r="L17" s="120" t="e">
        <f>_xll.DBGET(#REF!,#REF!,#REF!,#REF!,#REF!,#REF!,$A17,#REF!,#REF!,#REF!,#REF!)</f>
        <v>#VALUE!</v>
      </c>
      <c r="M17" s="121">
        <f>IFERROR((_xll.DBGET(#REF!,#REF!,#REF!,#REF!,#REF!,#REF!,$A17,#REF!,#REF!,#REF!,#REF!))/L17,0)</f>
        <v>0</v>
      </c>
      <c r="N17" s="120" t="e">
        <f>_xll.DBGET(#REF!,#REF!,#REF!,#REF!,#REF!,#REF!,$A17,#REF!,#REF!,#REF!,#REF!)</f>
        <v>#VALUE!</v>
      </c>
      <c r="O17" s="121">
        <f>IFERROR((_xll.DBGET(#REF!,#REF!,#REF!,#REF!,#REF!,#REF!,$A17,#REF!,#REF!,#REF!,#REF!))/N17,0)</f>
        <v>0</v>
      </c>
      <c r="P17" s="120" t="e">
        <f>_xll.DBGET(#REF!,#REF!,#REF!,#REF!,#REF!,#REF!,$A17,#REF!,#REF!,#REF!,#REF!)</f>
        <v>#VALUE!</v>
      </c>
      <c r="Q17" s="121">
        <f>IFERROR((_xll.DBGET(#REF!,#REF!,#REF!,#REF!,#REF!,#REF!,$A17,#REF!,#REF!,#REF!,#REF!))/P17,0)</f>
        <v>0</v>
      </c>
      <c r="R17" s="120" t="e">
        <f>_xll.DBGET(#REF!,#REF!,#REF!,#REF!,#REF!,#REF!,$A17,#REF!,#REF!,#REF!,#REF!)</f>
        <v>#VALUE!</v>
      </c>
      <c r="S17" s="121" t="e">
        <f>_xll.DBGET(#REF!,#REF!,#REF!,#REF!,#REF!,#REF!,$A17,#REF!,#REF!,#REF!,#REF!)</f>
        <v>#VALUE!</v>
      </c>
    </row>
    <row r="18" spans="1:19" x14ac:dyDescent="0.3">
      <c r="A18" s="73" t="s">
        <v>42</v>
      </c>
      <c r="B18" s="127" t="e">
        <f>_xll.DBGET(#REF!,#REF!,#REF!,#REF!,#REF!,#REF!,$A18,#REF!,#REF!,#REF!,#REF!)</f>
        <v>#VALUE!</v>
      </c>
      <c r="C18" s="128" t="e">
        <f>_xll.DBGET(#REF!,#REF!,#REF!,#REF!,#REF!,#REF!,$A18,#REF!,#REF!,#REF!,#REF!)</f>
        <v>#VALUE!</v>
      </c>
      <c r="D18" s="127" t="e">
        <f>_xll.DBGET(#REF!,#REF!,#REF!,#REF!,#REF!,#REF!,$A18,#REF!,#REF!,#REF!,#REF!)</f>
        <v>#VALUE!</v>
      </c>
      <c r="E18" s="128" t="e">
        <f>_xll.DBGET(#REF!,#REF!,#REF!,#REF!,#REF!,#REF!,$A18,#REF!,#REF!,#REF!,#REF!)</f>
        <v>#VALUE!</v>
      </c>
      <c r="F18" s="127" t="e">
        <f>_xll.DBGET(#REF!,#REF!,#REF!,#REF!,#REF!,#REF!,$A18,#REF!,#REF!,#REF!,#REF!)</f>
        <v>#VALUE!</v>
      </c>
      <c r="G18" s="128" t="e">
        <f>_xll.DBGET(#REF!,#REF!,#REF!,#REF!,#REF!,#REF!,$A18,#REF!,#REF!,#REF!,#REF!)</f>
        <v>#VALUE!</v>
      </c>
      <c r="H18" s="127" t="e">
        <f>_xll.DBGET(#REF!,#REF!,#REF!,#REF!,#REF!,#REF!,$A18,#REF!,#REF!,#REF!,#REF!)</f>
        <v>#VALUE!</v>
      </c>
      <c r="I18" s="128" t="e">
        <f>_xll.DBGET(#REF!,#REF!,#REF!,#REF!,#REF!,#REF!,$A18,#REF!,#REF!,#REF!,#REF!)</f>
        <v>#VALUE!</v>
      </c>
      <c r="J18" s="127" t="e">
        <f>_xll.DBGET(#REF!,#REF!,#REF!,#REF!,#REF!,#REF!,$A18,#REF!,#REF!,#REF!,#REF!)</f>
        <v>#VALUE!</v>
      </c>
      <c r="K18" s="128" t="e">
        <f>_xll.DBGET(#REF!,#REF!,#REF!,#REF!,#REF!,#REF!,$A18,#REF!,#REF!,#REF!,#REF!)</f>
        <v>#VALUE!</v>
      </c>
      <c r="L18" s="127" t="e">
        <f>_xll.DBGET(#REF!,#REF!,#REF!,#REF!,#REF!,#REF!,$A18,#REF!,#REF!,#REF!,#REF!)</f>
        <v>#VALUE!</v>
      </c>
      <c r="M18" s="128">
        <f>IFERROR((_xll.DBGET(#REF!,#REF!,#REF!,#REF!,#REF!,#REF!,$A18,#REF!,#REF!,#REF!,#REF!))/L18,0)</f>
        <v>0</v>
      </c>
      <c r="N18" s="127" t="e">
        <f>_xll.DBGET(#REF!,#REF!,#REF!,#REF!,#REF!,#REF!,$A18,#REF!,#REF!,#REF!,#REF!)</f>
        <v>#VALUE!</v>
      </c>
      <c r="O18" s="128">
        <f>IFERROR((_xll.DBGET(#REF!,#REF!,#REF!,#REF!,#REF!,#REF!,$A18,#REF!,#REF!,#REF!,#REF!))/N18,0)</f>
        <v>0</v>
      </c>
      <c r="P18" s="127" t="e">
        <f>_xll.DBGET(#REF!,#REF!,#REF!,#REF!,#REF!,#REF!,$A18,#REF!,#REF!,#REF!,#REF!)</f>
        <v>#VALUE!</v>
      </c>
      <c r="Q18" s="128">
        <f>IFERROR((_xll.DBGET(#REF!,#REF!,#REF!,#REF!,#REF!,#REF!,$A18,#REF!,#REF!,#REF!,#REF!))/P18,0)</f>
        <v>0</v>
      </c>
      <c r="R18" s="127" t="e">
        <f>_xll.DBGET(#REF!,#REF!,#REF!,#REF!,#REF!,#REF!,$A18,#REF!,#REF!,#REF!,#REF!)</f>
        <v>#VALUE!</v>
      </c>
      <c r="S18" s="128" t="e">
        <f>_xll.DBGET(#REF!,#REF!,#REF!,#REF!,#REF!,#REF!,$A18,#REF!,#REF!,#REF!,#REF!)</f>
        <v>#VALUE!</v>
      </c>
    </row>
    <row r="19" spans="1:19" hidden="1" outlineLevel="1" x14ac:dyDescent="0.3">
      <c r="A19" s="73" t="s">
        <v>43</v>
      </c>
      <c r="B19" s="127" t="e">
        <f>_xll.DBGET(#REF!,#REF!,#REF!,#REF!,#REF!,#REF!,$A19,#REF!,#REF!,#REF!,#REF!)</f>
        <v>#VALUE!</v>
      </c>
      <c r="C19" s="128" t="e">
        <f>_xll.DBGET(#REF!,#REF!,#REF!,#REF!,#REF!,#REF!,$A19,#REF!,#REF!,#REF!,#REF!)</f>
        <v>#VALUE!</v>
      </c>
      <c r="D19" s="127" t="e">
        <f>_xll.DBGET(#REF!,#REF!,#REF!,#REF!,#REF!,#REF!,$A19,#REF!,#REF!,#REF!,#REF!)</f>
        <v>#VALUE!</v>
      </c>
      <c r="E19" s="128" t="e">
        <f>_xll.DBGET(#REF!,#REF!,#REF!,#REF!,#REF!,#REF!,$A19,#REF!,#REF!,#REF!,#REF!)</f>
        <v>#VALUE!</v>
      </c>
      <c r="F19" s="127" t="e">
        <f>_xll.DBGET(#REF!,#REF!,#REF!,#REF!,#REF!,#REF!,$A19,#REF!,#REF!,#REF!,#REF!)</f>
        <v>#VALUE!</v>
      </c>
      <c r="G19" s="128" t="e">
        <f>_xll.DBGET(#REF!,#REF!,#REF!,#REF!,#REF!,#REF!,$A19,#REF!,#REF!,#REF!,#REF!)</f>
        <v>#VALUE!</v>
      </c>
      <c r="H19" s="127" t="e">
        <f>_xll.DBGET(#REF!,#REF!,#REF!,#REF!,#REF!,#REF!,$A19,#REF!,#REF!,#REF!,#REF!)</f>
        <v>#VALUE!</v>
      </c>
      <c r="I19" s="128" t="e">
        <f>_xll.DBGET(#REF!,#REF!,#REF!,#REF!,#REF!,#REF!,$A19,#REF!,#REF!,#REF!,#REF!)</f>
        <v>#VALUE!</v>
      </c>
      <c r="J19" s="127" t="e">
        <f>_xll.DBGET(#REF!,#REF!,#REF!,#REF!,#REF!,#REF!,$A19,#REF!,#REF!,#REF!,#REF!)</f>
        <v>#VALUE!</v>
      </c>
      <c r="K19" s="128" t="e">
        <f>_xll.DBGET(#REF!,#REF!,#REF!,#REF!,#REF!,#REF!,$A19,#REF!,#REF!,#REF!,#REF!)</f>
        <v>#VALUE!</v>
      </c>
      <c r="L19" s="127" t="e">
        <f>_xll.DBGET(#REF!,#REF!,#REF!,#REF!,#REF!,#REF!,$A19,#REF!,#REF!,#REF!,#REF!)-J19</f>
        <v>#VALUE!</v>
      </c>
      <c r="M19" s="128">
        <f>IFERROR((_xll.DBGET(#REF!,#REF!,#REF!,#REF!,#REF!,#REF!,$A19,#REF!,#REF!,#REF!,#REF!)-(J19*K19))/L19,0)</f>
        <v>0</v>
      </c>
      <c r="N19" s="127" t="e">
        <f>_xll.DBGET(#REF!,#REF!,#REF!,#REF!,#REF!,#REF!,$A19,#REF!,#REF!,#REF!,#REF!)-J19-L19</f>
        <v>#VALUE!</v>
      </c>
      <c r="O19" s="128">
        <f>IFERROR((_xll.DBGET(#REF!,#REF!,#REF!,#REF!,#REF!,#REF!,$A19,#REF!,#REF!,#REF!,#REF!)-(J19*K19)-(L19*M19))/N19,0)</f>
        <v>0</v>
      </c>
      <c r="P19" s="127" t="e">
        <f>_xll.DBGET(#REF!,#REF!,#REF!,#REF!,#REF!,#REF!,$A19,#REF!,#REF!,#REF!,#REF!)-J19-L19-N19</f>
        <v>#VALUE!</v>
      </c>
      <c r="Q19" s="128">
        <f>IFERROR((_xll.DBGET(#REF!,#REF!,#REF!,#REF!,#REF!,#REF!,$A19,#REF!,#REF!,#REF!,#REF!)-(J19*K19)-(L19*M19)-(N19*O19))/P19,0)</f>
        <v>0</v>
      </c>
      <c r="R19" s="127" t="e">
        <f>_xll.DBGET(#REF!,#REF!,#REF!,#REF!,#REF!,#REF!,$A19,#REF!,#REF!,#REF!,#REF!)</f>
        <v>#VALUE!</v>
      </c>
      <c r="S19" s="128" t="e">
        <f>_xll.DBGET(#REF!,#REF!,#REF!,#REF!,#REF!,#REF!,$A19,#REF!,#REF!,#REF!,#REF!)</f>
        <v>#VALUE!</v>
      </c>
    </row>
    <row r="20" spans="1:19" hidden="1" outlineLevel="1" x14ac:dyDescent="0.3">
      <c r="A20" s="73" t="s">
        <v>44</v>
      </c>
      <c r="B20" s="127" t="e">
        <f>_xll.DBGET(#REF!,#REF!,#REF!,#REF!,#REF!,#REF!,$A20,#REF!,#REF!,#REF!,#REF!)</f>
        <v>#VALUE!</v>
      </c>
      <c r="C20" s="128" t="e">
        <f>_xll.DBGET(#REF!,#REF!,#REF!,#REF!,#REF!,#REF!,$A20,#REF!,#REF!,#REF!,#REF!)</f>
        <v>#VALUE!</v>
      </c>
      <c r="D20" s="127" t="e">
        <f>_xll.DBGET(#REF!,#REF!,#REF!,#REF!,#REF!,#REF!,$A20,#REF!,#REF!,#REF!,#REF!)</f>
        <v>#VALUE!</v>
      </c>
      <c r="E20" s="128" t="e">
        <f>_xll.DBGET(#REF!,#REF!,#REF!,#REF!,#REF!,#REF!,$A20,#REF!,#REF!,#REF!,#REF!)</f>
        <v>#VALUE!</v>
      </c>
      <c r="F20" s="127" t="e">
        <f>_xll.DBGET(#REF!,#REF!,#REF!,#REF!,#REF!,#REF!,$A20,#REF!,#REF!,#REF!,#REF!)</f>
        <v>#VALUE!</v>
      </c>
      <c r="G20" s="128" t="e">
        <f>_xll.DBGET(#REF!,#REF!,#REF!,#REF!,#REF!,#REF!,$A20,#REF!,#REF!,#REF!,#REF!)</f>
        <v>#VALUE!</v>
      </c>
      <c r="H20" s="127" t="e">
        <f>_xll.DBGET(#REF!,#REF!,#REF!,#REF!,#REF!,#REF!,$A20,#REF!,#REF!,#REF!,#REF!)</f>
        <v>#VALUE!</v>
      </c>
      <c r="I20" s="128" t="e">
        <f>_xll.DBGET(#REF!,#REF!,#REF!,#REF!,#REF!,#REF!,$A20,#REF!,#REF!,#REF!,#REF!)</f>
        <v>#VALUE!</v>
      </c>
      <c r="J20" s="127" t="e">
        <f>_xll.DBGET(#REF!,#REF!,#REF!,#REF!,#REF!,#REF!,$A20,#REF!,#REF!,#REF!,#REF!)</f>
        <v>#VALUE!</v>
      </c>
      <c r="K20" s="128" t="e">
        <f>_xll.DBGET(#REF!,#REF!,#REF!,#REF!,#REF!,#REF!,$A20,#REF!,#REF!,#REF!,#REF!)</f>
        <v>#VALUE!</v>
      </c>
      <c r="L20" s="127" t="e">
        <f>_xll.DBGET(#REF!,#REF!,#REF!,#REF!,#REF!,#REF!,$A20,#REF!,#REF!,#REF!,#REF!)-J20</f>
        <v>#VALUE!</v>
      </c>
      <c r="M20" s="128">
        <f>IFERROR((_xll.DBGET(#REF!,#REF!,#REF!,#REF!,#REF!,#REF!,$A20,#REF!,#REF!,#REF!,#REF!)-(J20*K20))/L20,0)</f>
        <v>0</v>
      </c>
      <c r="N20" s="127" t="e">
        <f>_xll.DBGET(#REF!,#REF!,#REF!,#REF!,#REF!,#REF!,$A20,#REF!,#REF!,#REF!,#REF!)-J20-L20</f>
        <v>#VALUE!</v>
      </c>
      <c r="O20" s="128">
        <f>IFERROR((_xll.DBGET(#REF!,#REF!,#REF!,#REF!,#REF!,#REF!,$A20,#REF!,#REF!,#REF!,#REF!)-(J20*K20)-(L20*M20))/N20,0)</f>
        <v>0</v>
      </c>
      <c r="P20" s="127" t="e">
        <f>_xll.DBGET(#REF!,#REF!,#REF!,#REF!,#REF!,#REF!,$A20,#REF!,#REF!,#REF!,#REF!)-J20-L20-N20</f>
        <v>#VALUE!</v>
      </c>
      <c r="Q20" s="128">
        <f>IFERROR((_xll.DBGET(#REF!,#REF!,#REF!,#REF!,#REF!,#REF!,$A20,#REF!,#REF!,#REF!,#REF!)-(J20*K20)-(L20*M20)-(N20*O20))/P20,0)</f>
        <v>0</v>
      </c>
      <c r="R20" s="127" t="e">
        <f>_xll.DBGET(#REF!,#REF!,#REF!,#REF!,#REF!,#REF!,$A20,#REF!,#REF!,#REF!,#REF!)</f>
        <v>#VALUE!</v>
      </c>
      <c r="S20" s="128" t="e">
        <f>_xll.DBGET(#REF!,#REF!,#REF!,#REF!,#REF!,#REF!,$A20,#REF!,#REF!,#REF!,#REF!)</f>
        <v>#VALUE!</v>
      </c>
    </row>
    <row r="21" spans="1:19" hidden="1" outlineLevel="1" x14ac:dyDescent="0.3">
      <c r="A21" s="73" t="s">
        <v>45</v>
      </c>
      <c r="B21" s="127" t="e">
        <f>_xll.DBGET(#REF!,#REF!,#REF!,#REF!,#REF!,#REF!,$A21,#REF!,#REF!,#REF!,#REF!)</f>
        <v>#VALUE!</v>
      </c>
      <c r="C21" s="128" t="e">
        <f>_xll.DBGET(#REF!,#REF!,#REF!,#REF!,#REF!,#REF!,$A21,#REF!,#REF!,#REF!,#REF!)</f>
        <v>#VALUE!</v>
      </c>
      <c r="D21" s="127" t="e">
        <f>_xll.DBGET(#REF!,#REF!,#REF!,#REF!,#REF!,#REF!,$A21,#REF!,#REF!,#REF!,#REF!)</f>
        <v>#VALUE!</v>
      </c>
      <c r="E21" s="128" t="e">
        <f>_xll.DBGET(#REF!,#REF!,#REF!,#REF!,#REF!,#REF!,$A21,#REF!,#REF!,#REF!,#REF!)</f>
        <v>#VALUE!</v>
      </c>
      <c r="F21" s="127" t="e">
        <f>_xll.DBGET(#REF!,#REF!,#REF!,#REF!,#REF!,#REF!,$A21,#REF!,#REF!,#REF!,#REF!)</f>
        <v>#VALUE!</v>
      </c>
      <c r="G21" s="128" t="e">
        <f>_xll.DBGET(#REF!,#REF!,#REF!,#REF!,#REF!,#REF!,$A21,#REF!,#REF!,#REF!,#REF!)</f>
        <v>#VALUE!</v>
      </c>
      <c r="H21" s="127" t="e">
        <f>_xll.DBGET(#REF!,#REF!,#REF!,#REF!,#REF!,#REF!,$A21,#REF!,#REF!,#REF!,#REF!)</f>
        <v>#VALUE!</v>
      </c>
      <c r="I21" s="128" t="e">
        <f>_xll.DBGET(#REF!,#REF!,#REF!,#REF!,#REF!,#REF!,$A21,#REF!,#REF!,#REF!,#REF!)</f>
        <v>#VALUE!</v>
      </c>
      <c r="J21" s="127" t="e">
        <f>_xll.DBGET(#REF!,#REF!,#REF!,#REF!,#REF!,#REF!,$A21,#REF!,#REF!,#REF!,#REF!)</f>
        <v>#VALUE!</v>
      </c>
      <c r="K21" s="128" t="e">
        <f>_xll.DBGET(#REF!,#REF!,#REF!,#REF!,#REF!,#REF!,$A21,#REF!,#REF!,#REF!,#REF!)</f>
        <v>#VALUE!</v>
      </c>
      <c r="L21" s="127" t="e">
        <f>_xll.DBGET(#REF!,#REF!,#REF!,#REF!,#REF!,#REF!,$A21,#REF!,#REF!,#REF!,#REF!)-J21</f>
        <v>#VALUE!</v>
      </c>
      <c r="M21" s="128">
        <f>IFERROR((_xll.DBGET(#REF!,#REF!,#REF!,#REF!,#REF!,#REF!,$A21,#REF!,#REF!,#REF!,#REF!)-(J21*K21))/L21,0)</f>
        <v>0</v>
      </c>
      <c r="N21" s="127" t="e">
        <f>_xll.DBGET(#REF!,#REF!,#REF!,#REF!,#REF!,#REF!,$A21,#REF!,#REF!,#REF!,#REF!)-J21-L21</f>
        <v>#VALUE!</v>
      </c>
      <c r="O21" s="128">
        <f>IFERROR((_xll.DBGET(#REF!,#REF!,#REF!,#REF!,#REF!,#REF!,$A21,#REF!,#REF!,#REF!,#REF!)-(J21*K21)-(L21*M21))/N21,0)</f>
        <v>0</v>
      </c>
      <c r="P21" s="127" t="e">
        <f>_xll.DBGET(#REF!,#REF!,#REF!,#REF!,#REF!,#REF!,$A21,#REF!,#REF!,#REF!,#REF!)-J21-L21-N21</f>
        <v>#VALUE!</v>
      </c>
      <c r="Q21" s="128">
        <f>IFERROR((_xll.DBGET(#REF!,#REF!,#REF!,#REF!,#REF!,#REF!,$A21,#REF!,#REF!,#REF!,#REF!)-(J21*K21)-(L21*M21)-(N21*O21))/P21,0)</f>
        <v>0</v>
      </c>
      <c r="R21" s="127" t="e">
        <f>_xll.DBGET(#REF!,#REF!,#REF!,#REF!,#REF!,#REF!,$A21,#REF!,#REF!,#REF!,#REF!)</f>
        <v>#VALUE!</v>
      </c>
      <c r="S21" s="128" t="e">
        <f>_xll.DBGET(#REF!,#REF!,#REF!,#REF!,#REF!,#REF!,$A21,#REF!,#REF!,#REF!,#REF!)</f>
        <v>#VALUE!</v>
      </c>
    </row>
    <row r="22" spans="1:19" hidden="1" outlineLevel="1" x14ac:dyDescent="0.3">
      <c r="A22" s="73" t="s">
        <v>46</v>
      </c>
      <c r="B22" s="127" t="e">
        <f>_xll.DBGET(#REF!,#REF!,#REF!,#REF!,#REF!,#REF!,$A22,#REF!,#REF!,#REF!,#REF!)</f>
        <v>#VALUE!</v>
      </c>
      <c r="C22" s="128" t="e">
        <f>_xll.DBGET(#REF!,#REF!,#REF!,#REF!,#REF!,#REF!,$A22,#REF!,#REF!,#REF!,#REF!)</f>
        <v>#VALUE!</v>
      </c>
      <c r="D22" s="127" t="e">
        <f>_xll.DBGET(#REF!,#REF!,#REF!,#REF!,#REF!,#REF!,$A22,#REF!,#REF!,#REF!,#REF!)</f>
        <v>#VALUE!</v>
      </c>
      <c r="E22" s="128" t="e">
        <f>_xll.DBGET(#REF!,#REF!,#REF!,#REF!,#REF!,#REF!,$A22,#REF!,#REF!,#REF!,#REF!)</f>
        <v>#VALUE!</v>
      </c>
      <c r="F22" s="127" t="e">
        <f>_xll.DBGET(#REF!,#REF!,#REF!,#REF!,#REF!,#REF!,$A22,#REF!,#REF!,#REF!,#REF!)</f>
        <v>#VALUE!</v>
      </c>
      <c r="G22" s="128" t="e">
        <f>_xll.DBGET(#REF!,#REF!,#REF!,#REF!,#REF!,#REF!,$A22,#REF!,#REF!,#REF!,#REF!)</f>
        <v>#VALUE!</v>
      </c>
      <c r="H22" s="127" t="e">
        <f>_xll.DBGET(#REF!,#REF!,#REF!,#REF!,#REF!,#REF!,$A22,#REF!,#REF!,#REF!,#REF!)</f>
        <v>#VALUE!</v>
      </c>
      <c r="I22" s="128" t="e">
        <f>_xll.DBGET(#REF!,#REF!,#REF!,#REF!,#REF!,#REF!,$A22,#REF!,#REF!,#REF!,#REF!)</f>
        <v>#VALUE!</v>
      </c>
      <c r="J22" s="127" t="e">
        <f>_xll.DBGET(#REF!,#REF!,#REF!,#REF!,#REF!,#REF!,$A22,#REF!,#REF!,#REF!,#REF!)</f>
        <v>#VALUE!</v>
      </c>
      <c r="K22" s="128" t="e">
        <f>_xll.DBGET(#REF!,#REF!,#REF!,#REF!,#REF!,#REF!,$A22,#REF!,#REF!,#REF!,#REF!)</f>
        <v>#VALUE!</v>
      </c>
      <c r="L22" s="127" t="e">
        <f>_xll.DBGET(#REF!,#REF!,#REF!,#REF!,#REF!,#REF!,$A22,#REF!,#REF!,#REF!,#REF!)-J22</f>
        <v>#VALUE!</v>
      </c>
      <c r="M22" s="128">
        <f>IFERROR((_xll.DBGET(#REF!,#REF!,#REF!,#REF!,#REF!,#REF!,$A22,#REF!,#REF!,#REF!,#REF!)-(J22*K22))/L22,0)</f>
        <v>0</v>
      </c>
      <c r="N22" s="127" t="e">
        <f>_xll.DBGET(#REF!,#REF!,#REF!,#REF!,#REF!,#REF!,$A22,#REF!,#REF!,#REF!,#REF!)-J22-L22</f>
        <v>#VALUE!</v>
      </c>
      <c r="O22" s="128">
        <f>IFERROR((_xll.DBGET(#REF!,#REF!,#REF!,#REF!,#REF!,#REF!,$A22,#REF!,#REF!,#REF!,#REF!)-(J22*K22)-(L22*M22))/N22,0)</f>
        <v>0</v>
      </c>
      <c r="P22" s="127" t="e">
        <f>_xll.DBGET(#REF!,#REF!,#REF!,#REF!,#REF!,#REF!,$A22,#REF!,#REF!,#REF!,#REF!)-J22-L22-N22</f>
        <v>#VALUE!</v>
      </c>
      <c r="Q22" s="128">
        <f>IFERROR((_xll.DBGET(#REF!,#REF!,#REF!,#REF!,#REF!,#REF!,$A22,#REF!,#REF!,#REF!,#REF!)-(J22*K22)-(L22*M22)-(N22*O22))/P22,0)</f>
        <v>0</v>
      </c>
      <c r="R22" s="127" t="e">
        <f>_xll.DBGET(#REF!,#REF!,#REF!,#REF!,#REF!,#REF!,$A22,#REF!,#REF!,#REF!,#REF!)</f>
        <v>#VALUE!</v>
      </c>
      <c r="S22" s="128" t="e">
        <f>_xll.DBGET(#REF!,#REF!,#REF!,#REF!,#REF!,#REF!,$A22,#REF!,#REF!,#REF!,#REF!)</f>
        <v>#VALUE!</v>
      </c>
    </row>
    <row r="23" spans="1:19" hidden="1" outlineLevel="1" x14ac:dyDescent="0.3">
      <c r="A23" s="73" t="s">
        <v>47</v>
      </c>
      <c r="B23" s="127" t="e">
        <f>_xll.DBGET(#REF!,#REF!,#REF!,#REF!,#REF!,#REF!,$A23,#REF!,#REF!,#REF!,#REF!)</f>
        <v>#VALUE!</v>
      </c>
      <c r="C23" s="128" t="e">
        <f>_xll.DBGET(#REF!,#REF!,#REF!,#REF!,#REF!,#REF!,$A23,#REF!,#REF!,#REF!,#REF!)</f>
        <v>#VALUE!</v>
      </c>
      <c r="D23" s="127" t="e">
        <f>_xll.DBGET(#REF!,#REF!,#REF!,#REF!,#REF!,#REF!,$A23,#REF!,#REF!,#REF!,#REF!)</f>
        <v>#VALUE!</v>
      </c>
      <c r="E23" s="128" t="e">
        <f>_xll.DBGET(#REF!,#REF!,#REF!,#REF!,#REF!,#REF!,$A23,#REF!,#REF!,#REF!,#REF!)</f>
        <v>#VALUE!</v>
      </c>
      <c r="F23" s="127" t="e">
        <f>_xll.DBGET(#REF!,#REF!,#REF!,#REF!,#REF!,#REF!,$A23,#REF!,#REF!,#REF!,#REF!)</f>
        <v>#VALUE!</v>
      </c>
      <c r="G23" s="128" t="e">
        <f>_xll.DBGET(#REF!,#REF!,#REF!,#REF!,#REF!,#REF!,$A23,#REF!,#REF!,#REF!,#REF!)</f>
        <v>#VALUE!</v>
      </c>
      <c r="H23" s="127" t="e">
        <f>_xll.DBGET(#REF!,#REF!,#REF!,#REF!,#REF!,#REF!,$A23,#REF!,#REF!,#REF!,#REF!)</f>
        <v>#VALUE!</v>
      </c>
      <c r="I23" s="128" t="e">
        <f>_xll.DBGET(#REF!,#REF!,#REF!,#REF!,#REF!,#REF!,$A23,#REF!,#REF!,#REF!,#REF!)</f>
        <v>#VALUE!</v>
      </c>
      <c r="J23" s="127" t="e">
        <f>_xll.DBGET(#REF!,#REF!,#REF!,#REF!,#REF!,#REF!,$A23,#REF!,#REF!,#REF!,#REF!)</f>
        <v>#VALUE!</v>
      </c>
      <c r="K23" s="128" t="e">
        <f>_xll.DBGET(#REF!,#REF!,#REF!,#REF!,#REF!,#REF!,$A23,#REF!,#REF!,#REF!,#REF!)</f>
        <v>#VALUE!</v>
      </c>
      <c r="L23" s="127" t="e">
        <f>_xll.DBGET(#REF!,#REF!,#REF!,#REF!,#REF!,#REF!,$A23,#REF!,#REF!,#REF!,#REF!)-J23</f>
        <v>#VALUE!</v>
      </c>
      <c r="M23" s="128">
        <f>IFERROR((_xll.DBGET(#REF!,#REF!,#REF!,#REF!,#REF!,#REF!,$A23,#REF!,#REF!,#REF!,#REF!)-(J23*K23))/L23,0)</f>
        <v>0</v>
      </c>
      <c r="N23" s="127" t="e">
        <f>_xll.DBGET(#REF!,#REF!,#REF!,#REF!,#REF!,#REF!,$A23,#REF!,#REF!,#REF!,#REF!)-J23-L23</f>
        <v>#VALUE!</v>
      </c>
      <c r="O23" s="128">
        <f>IFERROR((_xll.DBGET(#REF!,#REF!,#REF!,#REF!,#REF!,#REF!,$A23,#REF!,#REF!,#REF!,#REF!)-(J23*K23)-(L23*M23))/N23,0)</f>
        <v>0</v>
      </c>
      <c r="P23" s="127" t="e">
        <f>_xll.DBGET(#REF!,#REF!,#REF!,#REF!,#REF!,#REF!,$A23,#REF!,#REF!,#REF!,#REF!)-J23-L23-N23</f>
        <v>#VALUE!</v>
      </c>
      <c r="Q23" s="128">
        <f>IFERROR((_xll.DBGET(#REF!,#REF!,#REF!,#REF!,#REF!,#REF!,$A23,#REF!,#REF!,#REF!,#REF!)-(J23*K23)-(L23*M23)-(N23*O23))/P23,0)</f>
        <v>0</v>
      </c>
      <c r="R23" s="127" t="e">
        <f>_xll.DBGET(#REF!,#REF!,#REF!,#REF!,#REF!,#REF!,$A23,#REF!,#REF!,#REF!,#REF!)</f>
        <v>#VALUE!</v>
      </c>
      <c r="S23" s="128" t="e">
        <f>_xll.DBGET(#REF!,#REF!,#REF!,#REF!,#REF!,#REF!,$A23,#REF!,#REF!,#REF!,#REF!)</f>
        <v>#VALUE!</v>
      </c>
    </row>
    <row r="24" spans="1:19" hidden="1" outlineLevel="1" x14ac:dyDescent="0.3">
      <c r="A24" s="73" t="s">
        <v>48</v>
      </c>
      <c r="B24" s="127" t="e">
        <f>_xll.DBGET(#REF!,#REF!,#REF!,#REF!,#REF!,#REF!,$A24,#REF!,#REF!,#REF!,#REF!)</f>
        <v>#VALUE!</v>
      </c>
      <c r="C24" s="128" t="e">
        <f>_xll.DBGET(#REF!,#REF!,#REF!,#REF!,#REF!,#REF!,$A24,#REF!,#REF!,#REF!,#REF!)</f>
        <v>#VALUE!</v>
      </c>
      <c r="D24" s="127" t="e">
        <f>_xll.DBGET(#REF!,#REF!,#REF!,#REF!,#REF!,#REF!,$A24,#REF!,#REF!,#REF!,#REF!)</f>
        <v>#VALUE!</v>
      </c>
      <c r="E24" s="128" t="e">
        <f>_xll.DBGET(#REF!,#REF!,#REF!,#REF!,#REF!,#REF!,$A24,#REF!,#REF!,#REF!,#REF!)</f>
        <v>#VALUE!</v>
      </c>
      <c r="F24" s="127" t="e">
        <f>_xll.DBGET(#REF!,#REF!,#REF!,#REF!,#REF!,#REF!,$A24,#REF!,#REF!,#REF!,#REF!)</f>
        <v>#VALUE!</v>
      </c>
      <c r="G24" s="128" t="e">
        <f>_xll.DBGET(#REF!,#REF!,#REF!,#REF!,#REF!,#REF!,$A24,#REF!,#REF!,#REF!,#REF!)</f>
        <v>#VALUE!</v>
      </c>
      <c r="H24" s="127" t="e">
        <f>_xll.DBGET(#REF!,#REF!,#REF!,#REF!,#REF!,#REF!,$A24,#REF!,#REF!,#REF!,#REF!)</f>
        <v>#VALUE!</v>
      </c>
      <c r="I24" s="128" t="e">
        <f>_xll.DBGET(#REF!,#REF!,#REF!,#REF!,#REF!,#REF!,$A24,#REF!,#REF!,#REF!,#REF!)</f>
        <v>#VALUE!</v>
      </c>
      <c r="J24" s="127" t="e">
        <f>_xll.DBGET(#REF!,#REF!,#REF!,#REF!,#REF!,#REF!,$A24,#REF!,#REF!,#REF!,#REF!)</f>
        <v>#VALUE!</v>
      </c>
      <c r="K24" s="128" t="e">
        <f>_xll.DBGET(#REF!,#REF!,#REF!,#REF!,#REF!,#REF!,$A24,#REF!,#REF!,#REF!,#REF!)</f>
        <v>#VALUE!</v>
      </c>
      <c r="L24" s="127" t="e">
        <f>_xll.DBGET(#REF!,#REF!,#REF!,#REF!,#REF!,#REF!,$A24,#REF!,#REF!,#REF!,#REF!)-J24</f>
        <v>#VALUE!</v>
      </c>
      <c r="M24" s="128">
        <f>IFERROR((_xll.DBGET(#REF!,#REF!,#REF!,#REF!,#REF!,#REF!,$A24,#REF!,#REF!,#REF!,#REF!)-(J24*K24))/L24,0)</f>
        <v>0</v>
      </c>
      <c r="N24" s="127" t="e">
        <f>_xll.DBGET(#REF!,#REF!,#REF!,#REF!,#REF!,#REF!,$A24,#REF!,#REF!,#REF!,#REF!)-J24-L24</f>
        <v>#VALUE!</v>
      </c>
      <c r="O24" s="128">
        <f>IFERROR((_xll.DBGET(#REF!,#REF!,#REF!,#REF!,#REF!,#REF!,$A24,#REF!,#REF!,#REF!,#REF!)-(J24*K24)-(L24*M24))/N24,0)</f>
        <v>0</v>
      </c>
      <c r="P24" s="127" t="e">
        <f>_xll.DBGET(#REF!,#REF!,#REF!,#REF!,#REF!,#REF!,$A24,#REF!,#REF!,#REF!,#REF!)-J24-L24-N24</f>
        <v>#VALUE!</v>
      </c>
      <c r="Q24" s="128">
        <f>IFERROR((_xll.DBGET(#REF!,#REF!,#REF!,#REF!,#REF!,#REF!,$A24,#REF!,#REF!,#REF!,#REF!)-(J24*K24)-(L24*M24)-(N24*O24))/P24,0)</f>
        <v>0</v>
      </c>
      <c r="R24" s="127" t="e">
        <f>_xll.DBGET(#REF!,#REF!,#REF!,#REF!,#REF!,#REF!,$A24,#REF!,#REF!,#REF!,#REF!)</f>
        <v>#VALUE!</v>
      </c>
      <c r="S24" s="128" t="e">
        <f>_xll.DBGET(#REF!,#REF!,#REF!,#REF!,#REF!,#REF!,$A24,#REF!,#REF!,#REF!,#REF!)</f>
        <v>#VALUE!</v>
      </c>
    </row>
    <row r="25" spans="1:19" hidden="1" outlineLevel="1" x14ac:dyDescent="0.3">
      <c r="A25" s="73" t="s">
        <v>49</v>
      </c>
      <c r="B25" s="127" t="e">
        <f>_xll.DBGET(#REF!,#REF!,#REF!,#REF!,#REF!,#REF!,$A25,#REF!,#REF!,#REF!,#REF!)</f>
        <v>#VALUE!</v>
      </c>
      <c r="C25" s="128" t="e">
        <f>_xll.DBGET(#REF!,#REF!,#REF!,#REF!,#REF!,#REF!,$A25,#REF!,#REF!,#REF!,#REF!)</f>
        <v>#VALUE!</v>
      </c>
      <c r="D25" s="127" t="e">
        <f>_xll.DBGET(#REF!,#REF!,#REF!,#REF!,#REF!,#REF!,$A25,#REF!,#REF!,#REF!,#REF!)</f>
        <v>#VALUE!</v>
      </c>
      <c r="E25" s="128" t="e">
        <f>_xll.DBGET(#REF!,#REF!,#REF!,#REF!,#REF!,#REF!,$A25,#REF!,#REF!,#REF!,#REF!)</f>
        <v>#VALUE!</v>
      </c>
      <c r="F25" s="127" t="e">
        <f>_xll.DBGET(#REF!,#REF!,#REF!,#REF!,#REF!,#REF!,$A25,#REF!,#REF!,#REF!,#REF!)</f>
        <v>#VALUE!</v>
      </c>
      <c r="G25" s="128" t="e">
        <f>_xll.DBGET(#REF!,#REF!,#REF!,#REF!,#REF!,#REF!,$A25,#REF!,#REF!,#REF!,#REF!)</f>
        <v>#VALUE!</v>
      </c>
      <c r="H25" s="127" t="e">
        <f>_xll.DBGET(#REF!,#REF!,#REF!,#REF!,#REF!,#REF!,$A25,#REF!,#REF!,#REF!,#REF!)</f>
        <v>#VALUE!</v>
      </c>
      <c r="I25" s="128" t="e">
        <f>_xll.DBGET(#REF!,#REF!,#REF!,#REF!,#REF!,#REF!,$A25,#REF!,#REF!,#REF!,#REF!)</f>
        <v>#VALUE!</v>
      </c>
      <c r="J25" s="127" t="e">
        <f>_xll.DBGET(#REF!,#REF!,#REF!,#REF!,#REF!,#REF!,$A25,#REF!,#REF!,#REF!,#REF!)</f>
        <v>#VALUE!</v>
      </c>
      <c r="K25" s="128" t="e">
        <f>_xll.DBGET(#REF!,#REF!,#REF!,#REF!,#REF!,#REF!,$A25,#REF!,#REF!,#REF!,#REF!)</f>
        <v>#VALUE!</v>
      </c>
      <c r="L25" s="127" t="e">
        <f>_xll.DBGET(#REF!,#REF!,#REF!,#REF!,#REF!,#REF!,$A25,#REF!,#REF!,#REF!,#REF!)-J25</f>
        <v>#VALUE!</v>
      </c>
      <c r="M25" s="128">
        <f>IFERROR((_xll.DBGET(#REF!,#REF!,#REF!,#REF!,#REF!,#REF!,$A25,#REF!,#REF!,#REF!,#REF!)-(J25*K25))/L25,0)</f>
        <v>0</v>
      </c>
      <c r="N25" s="127" t="e">
        <f>_xll.DBGET(#REF!,#REF!,#REF!,#REF!,#REF!,#REF!,$A25,#REF!,#REF!,#REF!,#REF!)-J25-L25</f>
        <v>#VALUE!</v>
      </c>
      <c r="O25" s="128">
        <f>IFERROR((_xll.DBGET(#REF!,#REF!,#REF!,#REF!,#REF!,#REF!,$A25,#REF!,#REF!,#REF!,#REF!)-(J25*K25)-(L25*M25))/N25,0)</f>
        <v>0</v>
      </c>
      <c r="P25" s="127" t="e">
        <f>_xll.DBGET(#REF!,#REF!,#REF!,#REF!,#REF!,#REF!,$A25,#REF!,#REF!,#REF!,#REF!)-J25-L25-N25</f>
        <v>#VALUE!</v>
      </c>
      <c r="Q25" s="128">
        <f>IFERROR((_xll.DBGET(#REF!,#REF!,#REF!,#REF!,#REF!,#REF!,$A25,#REF!,#REF!,#REF!,#REF!)-(J25*K25)-(L25*M25)-(N25*O25))/P25,0)</f>
        <v>0</v>
      </c>
      <c r="R25" s="127" t="e">
        <f>_xll.DBGET(#REF!,#REF!,#REF!,#REF!,#REF!,#REF!,$A25,#REF!,#REF!,#REF!,#REF!)</f>
        <v>#VALUE!</v>
      </c>
      <c r="S25" s="128" t="e">
        <f>_xll.DBGET(#REF!,#REF!,#REF!,#REF!,#REF!,#REF!,$A25,#REF!,#REF!,#REF!,#REF!)</f>
        <v>#VALUE!</v>
      </c>
    </row>
    <row r="26" spans="1:19" hidden="1" outlineLevel="1" x14ac:dyDescent="0.3">
      <c r="A26" s="73" t="s">
        <v>50</v>
      </c>
      <c r="B26" s="127" t="e">
        <f>_xll.DBGET(#REF!,#REF!,#REF!,#REF!,#REF!,#REF!,$A26,#REF!,#REF!,#REF!,#REF!)</f>
        <v>#VALUE!</v>
      </c>
      <c r="C26" s="128" t="e">
        <f>_xll.DBGET(#REF!,#REF!,#REF!,#REF!,#REF!,#REF!,$A26,#REF!,#REF!,#REF!,#REF!)</f>
        <v>#VALUE!</v>
      </c>
      <c r="D26" s="127" t="e">
        <f>_xll.DBGET(#REF!,#REF!,#REF!,#REF!,#REF!,#REF!,$A26,#REF!,#REF!,#REF!,#REF!)</f>
        <v>#VALUE!</v>
      </c>
      <c r="E26" s="128" t="e">
        <f>_xll.DBGET(#REF!,#REF!,#REF!,#REF!,#REF!,#REF!,$A26,#REF!,#REF!,#REF!,#REF!)</f>
        <v>#VALUE!</v>
      </c>
      <c r="F26" s="127" t="e">
        <f>_xll.DBGET(#REF!,#REF!,#REF!,#REF!,#REF!,#REF!,$A26,#REF!,#REF!,#REF!,#REF!)</f>
        <v>#VALUE!</v>
      </c>
      <c r="G26" s="128" t="e">
        <f>_xll.DBGET(#REF!,#REF!,#REF!,#REF!,#REF!,#REF!,$A26,#REF!,#REF!,#REF!,#REF!)</f>
        <v>#VALUE!</v>
      </c>
      <c r="H26" s="127" t="e">
        <f>_xll.DBGET(#REF!,#REF!,#REF!,#REF!,#REF!,#REF!,$A26,#REF!,#REF!,#REF!,#REF!)</f>
        <v>#VALUE!</v>
      </c>
      <c r="I26" s="128" t="e">
        <f>_xll.DBGET(#REF!,#REF!,#REF!,#REF!,#REF!,#REF!,$A26,#REF!,#REF!,#REF!,#REF!)</f>
        <v>#VALUE!</v>
      </c>
      <c r="J26" s="127" t="e">
        <f>_xll.DBGET(#REF!,#REF!,#REF!,#REF!,#REF!,#REF!,$A26,#REF!,#REF!,#REF!,#REF!)</f>
        <v>#VALUE!</v>
      </c>
      <c r="K26" s="128" t="e">
        <f>_xll.DBGET(#REF!,#REF!,#REF!,#REF!,#REF!,#REF!,$A26,#REF!,#REF!,#REF!,#REF!)</f>
        <v>#VALUE!</v>
      </c>
      <c r="L26" s="127" t="e">
        <f>_xll.DBGET(#REF!,#REF!,#REF!,#REF!,#REF!,#REF!,$A26,#REF!,#REF!,#REF!,#REF!)-J26</f>
        <v>#VALUE!</v>
      </c>
      <c r="M26" s="128">
        <f>IFERROR((_xll.DBGET(#REF!,#REF!,#REF!,#REF!,#REF!,#REF!,$A26,#REF!,#REF!,#REF!,#REF!)-(J26*K26))/L26,0)</f>
        <v>0</v>
      </c>
      <c r="N26" s="127" t="e">
        <f>_xll.DBGET(#REF!,#REF!,#REF!,#REF!,#REF!,#REF!,$A26,#REF!,#REF!,#REF!,#REF!)-J26-L26</f>
        <v>#VALUE!</v>
      </c>
      <c r="O26" s="128">
        <f>IFERROR((_xll.DBGET(#REF!,#REF!,#REF!,#REF!,#REF!,#REF!,$A26,#REF!,#REF!,#REF!,#REF!)-(J26*K26)-(L26*M26))/N26,0)</f>
        <v>0</v>
      </c>
      <c r="P26" s="127" t="e">
        <f>_xll.DBGET(#REF!,#REF!,#REF!,#REF!,#REF!,#REF!,$A26,#REF!,#REF!,#REF!,#REF!)-J26-L26-N26</f>
        <v>#VALUE!</v>
      </c>
      <c r="Q26" s="128">
        <f>IFERROR((_xll.DBGET(#REF!,#REF!,#REF!,#REF!,#REF!,#REF!,$A26,#REF!,#REF!,#REF!,#REF!)-(J26*K26)-(L26*M26)-(N26*O26))/P26,0)</f>
        <v>0</v>
      </c>
      <c r="R26" s="127" t="e">
        <f>_xll.DBGET(#REF!,#REF!,#REF!,#REF!,#REF!,#REF!,$A26,#REF!,#REF!,#REF!,#REF!)</f>
        <v>#VALUE!</v>
      </c>
      <c r="S26" s="128" t="e">
        <f>_xll.DBGET(#REF!,#REF!,#REF!,#REF!,#REF!,#REF!,$A26,#REF!,#REF!,#REF!,#REF!)</f>
        <v>#VALUE!</v>
      </c>
    </row>
    <row r="27" spans="1:19" hidden="1" outlineLevel="1" x14ac:dyDescent="0.3">
      <c r="A27" s="73" t="s">
        <v>51</v>
      </c>
      <c r="B27" s="127" t="e">
        <f>_xll.DBGET(#REF!,#REF!,#REF!,#REF!,#REF!,#REF!,$A27,#REF!,#REF!,#REF!,#REF!)</f>
        <v>#VALUE!</v>
      </c>
      <c r="C27" s="128" t="e">
        <f>_xll.DBGET(#REF!,#REF!,#REF!,#REF!,#REF!,#REF!,$A27,#REF!,#REF!,#REF!,#REF!)</f>
        <v>#VALUE!</v>
      </c>
      <c r="D27" s="127" t="e">
        <f>_xll.DBGET(#REF!,#REF!,#REF!,#REF!,#REF!,#REF!,$A27,#REF!,#REF!,#REF!,#REF!)</f>
        <v>#VALUE!</v>
      </c>
      <c r="E27" s="128" t="e">
        <f>_xll.DBGET(#REF!,#REF!,#REF!,#REF!,#REF!,#REF!,$A27,#REF!,#REF!,#REF!,#REF!)</f>
        <v>#VALUE!</v>
      </c>
      <c r="F27" s="127" t="e">
        <f>_xll.DBGET(#REF!,#REF!,#REF!,#REF!,#REF!,#REF!,$A27,#REF!,#REF!,#REF!,#REF!)</f>
        <v>#VALUE!</v>
      </c>
      <c r="G27" s="128" t="e">
        <f>_xll.DBGET(#REF!,#REF!,#REF!,#REF!,#REF!,#REF!,$A27,#REF!,#REF!,#REF!,#REF!)</f>
        <v>#VALUE!</v>
      </c>
      <c r="H27" s="127" t="e">
        <f>_xll.DBGET(#REF!,#REF!,#REF!,#REF!,#REF!,#REF!,$A27,#REF!,#REF!,#REF!,#REF!)</f>
        <v>#VALUE!</v>
      </c>
      <c r="I27" s="128" t="e">
        <f>_xll.DBGET(#REF!,#REF!,#REF!,#REF!,#REF!,#REF!,$A27,#REF!,#REF!,#REF!,#REF!)</f>
        <v>#VALUE!</v>
      </c>
      <c r="J27" s="127" t="e">
        <f>_xll.DBGET(#REF!,#REF!,#REF!,#REF!,#REF!,#REF!,$A27,#REF!,#REF!,#REF!,#REF!)</f>
        <v>#VALUE!</v>
      </c>
      <c r="K27" s="128" t="e">
        <f>_xll.DBGET(#REF!,#REF!,#REF!,#REF!,#REF!,#REF!,$A27,#REF!,#REF!,#REF!,#REF!)</f>
        <v>#VALUE!</v>
      </c>
      <c r="L27" s="127" t="e">
        <f>_xll.DBGET(#REF!,#REF!,#REF!,#REF!,#REF!,#REF!,$A27,#REF!,#REF!,#REF!,#REF!)-J27</f>
        <v>#VALUE!</v>
      </c>
      <c r="M27" s="128">
        <f>IFERROR((_xll.DBGET(#REF!,#REF!,#REF!,#REF!,#REF!,#REF!,$A27,#REF!,#REF!,#REF!,#REF!)-(J27*K27))/L27,0)</f>
        <v>0</v>
      </c>
      <c r="N27" s="127" t="e">
        <f>_xll.DBGET(#REF!,#REF!,#REF!,#REF!,#REF!,#REF!,$A27,#REF!,#REF!,#REF!,#REF!)-J27-L27</f>
        <v>#VALUE!</v>
      </c>
      <c r="O27" s="128">
        <f>IFERROR((_xll.DBGET(#REF!,#REF!,#REF!,#REF!,#REF!,#REF!,$A27,#REF!,#REF!,#REF!,#REF!)-(J27*K27)-(L27*M27))/N27,0)</f>
        <v>0</v>
      </c>
      <c r="P27" s="127" t="e">
        <f>_xll.DBGET(#REF!,#REF!,#REF!,#REF!,#REF!,#REF!,$A27,#REF!,#REF!,#REF!,#REF!)-J27-L27-N27</f>
        <v>#VALUE!</v>
      </c>
      <c r="Q27" s="128">
        <f>IFERROR((_xll.DBGET(#REF!,#REF!,#REF!,#REF!,#REF!,#REF!,$A27,#REF!,#REF!,#REF!,#REF!)-(J27*K27)-(L27*M27)-(N27*O27))/P27,0)</f>
        <v>0</v>
      </c>
      <c r="R27" s="127" t="e">
        <f>_xll.DBGET(#REF!,#REF!,#REF!,#REF!,#REF!,#REF!,$A27,#REF!,#REF!,#REF!,#REF!)</f>
        <v>#VALUE!</v>
      </c>
      <c r="S27" s="128" t="e">
        <f>_xll.DBGET(#REF!,#REF!,#REF!,#REF!,#REF!,#REF!,$A27,#REF!,#REF!,#REF!,#REF!)</f>
        <v>#VALUE!</v>
      </c>
    </row>
    <row r="28" spans="1:19" hidden="1" outlineLevel="1" x14ac:dyDescent="0.3">
      <c r="A28" s="73" t="s">
        <v>52</v>
      </c>
      <c r="B28" s="127" t="e">
        <f>_xll.DBGET(#REF!,#REF!,#REF!,#REF!,#REF!,#REF!,$A28,#REF!,#REF!,#REF!,#REF!)</f>
        <v>#VALUE!</v>
      </c>
      <c r="C28" s="128" t="e">
        <f>_xll.DBGET(#REF!,#REF!,#REF!,#REF!,#REF!,#REF!,$A28,#REF!,#REF!,#REF!,#REF!)</f>
        <v>#VALUE!</v>
      </c>
      <c r="D28" s="127" t="e">
        <f>_xll.DBGET(#REF!,#REF!,#REF!,#REF!,#REF!,#REF!,$A28,#REF!,#REF!,#REF!,#REF!)</f>
        <v>#VALUE!</v>
      </c>
      <c r="E28" s="128" t="e">
        <f>_xll.DBGET(#REF!,#REF!,#REF!,#REF!,#REF!,#REF!,$A28,#REF!,#REF!,#REF!,#REF!)</f>
        <v>#VALUE!</v>
      </c>
      <c r="F28" s="127" t="e">
        <f>_xll.DBGET(#REF!,#REF!,#REF!,#REF!,#REF!,#REF!,$A28,#REF!,#REF!,#REF!,#REF!)</f>
        <v>#VALUE!</v>
      </c>
      <c r="G28" s="128" t="e">
        <f>_xll.DBGET(#REF!,#REF!,#REF!,#REF!,#REF!,#REF!,$A28,#REF!,#REF!,#REF!,#REF!)</f>
        <v>#VALUE!</v>
      </c>
      <c r="H28" s="127" t="e">
        <f>_xll.DBGET(#REF!,#REF!,#REF!,#REF!,#REF!,#REF!,$A28,#REF!,#REF!,#REF!,#REF!)</f>
        <v>#VALUE!</v>
      </c>
      <c r="I28" s="128" t="e">
        <f>_xll.DBGET(#REF!,#REF!,#REF!,#REF!,#REF!,#REF!,$A28,#REF!,#REF!,#REF!,#REF!)</f>
        <v>#VALUE!</v>
      </c>
      <c r="J28" s="127" t="e">
        <f>_xll.DBGET(#REF!,#REF!,#REF!,#REF!,#REF!,#REF!,$A28,#REF!,#REF!,#REF!,#REF!)</f>
        <v>#VALUE!</v>
      </c>
      <c r="K28" s="128" t="e">
        <f>_xll.DBGET(#REF!,#REF!,#REF!,#REF!,#REF!,#REF!,$A28,#REF!,#REF!,#REF!,#REF!)</f>
        <v>#VALUE!</v>
      </c>
      <c r="L28" s="127" t="e">
        <f>_xll.DBGET(#REF!,#REF!,#REF!,#REF!,#REF!,#REF!,$A28,#REF!,#REF!,#REF!,#REF!)-J28</f>
        <v>#VALUE!</v>
      </c>
      <c r="M28" s="128">
        <f>IFERROR((_xll.DBGET(#REF!,#REF!,#REF!,#REF!,#REF!,#REF!,$A28,#REF!,#REF!,#REF!,#REF!)-(J28*K28))/L28,0)</f>
        <v>0</v>
      </c>
      <c r="N28" s="127" t="e">
        <f>_xll.DBGET(#REF!,#REF!,#REF!,#REF!,#REF!,#REF!,$A28,#REF!,#REF!,#REF!,#REF!)-J28-L28</f>
        <v>#VALUE!</v>
      </c>
      <c r="O28" s="128">
        <f>IFERROR((_xll.DBGET(#REF!,#REF!,#REF!,#REF!,#REF!,#REF!,$A28,#REF!,#REF!,#REF!,#REF!)-(J28*K28)-(L28*M28))/N28,0)</f>
        <v>0</v>
      </c>
      <c r="P28" s="127" t="e">
        <f>_xll.DBGET(#REF!,#REF!,#REF!,#REF!,#REF!,#REF!,$A28,#REF!,#REF!,#REF!,#REF!)-J28-L28-N28</f>
        <v>#VALUE!</v>
      </c>
      <c r="Q28" s="128">
        <f>IFERROR((_xll.DBGET(#REF!,#REF!,#REF!,#REF!,#REF!,#REF!,$A28,#REF!,#REF!,#REF!,#REF!)-(J28*K28)-(L28*M28)-(N28*O28))/P28,0)</f>
        <v>0</v>
      </c>
      <c r="R28" s="127" t="e">
        <f>_xll.DBGET(#REF!,#REF!,#REF!,#REF!,#REF!,#REF!,$A28,#REF!,#REF!,#REF!,#REF!)</f>
        <v>#VALUE!</v>
      </c>
      <c r="S28" s="128" t="e">
        <f>_xll.DBGET(#REF!,#REF!,#REF!,#REF!,#REF!,#REF!,$A28,#REF!,#REF!,#REF!,#REF!)</f>
        <v>#VALUE!</v>
      </c>
    </row>
    <row r="29" spans="1:19" hidden="1" outlineLevel="1" x14ac:dyDescent="0.3">
      <c r="A29" s="73" t="s">
        <v>53</v>
      </c>
      <c r="B29" s="127" t="e">
        <f>_xll.DBGET(#REF!,#REF!,#REF!,#REF!,#REF!,#REF!,$A29,#REF!,#REF!,#REF!,#REF!)</f>
        <v>#VALUE!</v>
      </c>
      <c r="C29" s="128" t="e">
        <f>_xll.DBGET(#REF!,#REF!,#REF!,#REF!,#REF!,#REF!,$A29,#REF!,#REF!,#REF!,#REF!)</f>
        <v>#VALUE!</v>
      </c>
      <c r="D29" s="127" t="e">
        <f>_xll.DBGET(#REF!,#REF!,#REF!,#REF!,#REF!,#REF!,$A29,#REF!,#REF!,#REF!,#REF!)</f>
        <v>#VALUE!</v>
      </c>
      <c r="E29" s="128" t="e">
        <f>_xll.DBGET(#REF!,#REF!,#REF!,#REF!,#REF!,#REF!,$A29,#REF!,#REF!,#REF!,#REF!)</f>
        <v>#VALUE!</v>
      </c>
      <c r="F29" s="127" t="e">
        <f>_xll.DBGET(#REF!,#REF!,#REF!,#REF!,#REF!,#REF!,$A29,#REF!,#REF!,#REF!,#REF!)</f>
        <v>#VALUE!</v>
      </c>
      <c r="G29" s="128" t="e">
        <f>_xll.DBGET(#REF!,#REF!,#REF!,#REF!,#REF!,#REF!,$A29,#REF!,#REF!,#REF!,#REF!)</f>
        <v>#VALUE!</v>
      </c>
      <c r="H29" s="127" t="e">
        <f>_xll.DBGET(#REF!,#REF!,#REF!,#REF!,#REF!,#REF!,$A29,#REF!,#REF!,#REF!,#REF!)</f>
        <v>#VALUE!</v>
      </c>
      <c r="I29" s="128" t="e">
        <f>_xll.DBGET(#REF!,#REF!,#REF!,#REF!,#REF!,#REF!,$A29,#REF!,#REF!,#REF!,#REF!)</f>
        <v>#VALUE!</v>
      </c>
      <c r="J29" s="127" t="e">
        <f>_xll.DBGET(#REF!,#REF!,#REF!,#REF!,#REF!,#REF!,$A29,#REF!,#REF!,#REF!,#REF!)</f>
        <v>#VALUE!</v>
      </c>
      <c r="K29" s="128" t="e">
        <f>_xll.DBGET(#REF!,#REF!,#REF!,#REF!,#REF!,#REF!,$A29,#REF!,#REF!,#REF!,#REF!)</f>
        <v>#VALUE!</v>
      </c>
      <c r="L29" s="127" t="e">
        <f>_xll.DBGET(#REF!,#REF!,#REF!,#REF!,#REF!,#REF!,$A29,#REF!,#REF!,#REF!,#REF!)-J29</f>
        <v>#VALUE!</v>
      </c>
      <c r="M29" s="128">
        <f>IFERROR((_xll.DBGET(#REF!,#REF!,#REF!,#REF!,#REF!,#REF!,$A29,#REF!,#REF!,#REF!,#REF!)-(J29*K29))/L29,0)</f>
        <v>0</v>
      </c>
      <c r="N29" s="127" t="e">
        <f>_xll.DBGET(#REF!,#REF!,#REF!,#REF!,#REF!,#REF!,$A29,#REF!,#REF!,#REF!,#REF!)-J29-L29</f>
        <v>#VALUE!</v>
      </c>
      <c r="O29" s="128">
        <f>IFERROR((_xll.DBGET(#REF!,#REF!,#REF!,#REF!,#REF!,#REF!,$A29,#REF!,#REF!,#REF!,#REF!)-(J29*K29)-(L29*M29))/N29,0)</f>
        <v>0</v>
      </c>
      <c r="P29" s="127" t="e">
        <f>_xll.DBGET(#REF!,#REF!,#REF!,#REF!,#REF!,#REF!,$A29,#REF!,#REF!,#REF!,#REF!)-J29-L29-N29</f>
        <v>#VALUE!</v>
      </c>
      <c r="Q29" s="128">
        <f>IFERROR((_xll.DBGET(#REF!,#REF!,#REF!,#REF!,#REF!,#REF!,$A29,#REF!,#REF!,#REF!,#REF!)-(J29*K29)-(L29*M29)-(N29*O29))/P29,0)</f>
        <v>0</v>
      </c>
      <c r="R29" s="127" t="e">
        <f>_xll.DBGET(#REF!,#REF!,#REF!,#REF!,#REF!,#REF!,$A29,#REF!,#REF!,#REF!,#REF!)</f>
        <v>#VALUE!</v>
      </c>
      <c r="S29" s="128" t="e">
        <f>_xll.DBGET(#REF!,#REF!,#REF!,#REF!,#REF!,#REF!,$A29,#REF!,#REF!,#REF!,#REF!)</f>
        <v>#VALUE!</v>
      </c>
    </row>
    <row r="30" spans="1:19" hidden="1" outlineLevel="1" x14ac:dyDescent="0.3">
      <c r="A30" s="73" t="s">
        <v>54</v>
      </c>
      <c r="B30" s="127" t="e">
        <f>_xll.DBGET(#REF!,#REF!,#REF!,#REF!,#REF!,#REF!,$A30,#REF!,#REF!,#REF!,#REF!)</f>
        <v>#VALUE!</v>
      </c>
      <c r="C30" s="128" t="e">
        <f>_xll.DBGET(#REF!,#REF!,#REF!,#REF!,#REF!,#REF!,$A30,#REF!,#REF!,#REF!,#REF!)</f>
        <v>#VALUE!</v>
      </c>
      <c r="D30" s="127" t="e">
        <f>_xll.DBGET(#REF!,#REF!,#REF!,#REF!,#REF!,#REF!,$A30,#REF!,#REF!,#REF!,#REF!)</f>
        <v>#VALUE!</v>
      </c>
      <c r="E30" s="128" t="e">
        <f>_xll.DBGET(#REF!,#REF!,#REF!,#REF!,#REF!,#REF!,$A30,#REF!,#REF!,#REF!,#REF!)</f>
        <v>#VALUE!</v>
      </c>
      <c r="F30" s="127" t="e">
        <f>_xll.DBGET(#REF!,#REF!,#REF!,#REF!,#REF!,#REF!,$A30,#REF!,#REF!,#REF!,#REF!)</f>
        <v>#VALUE!</v>
      </c>
      <c r="G30" s="128" t="e">
        <f>_xll.DBGET(#REF!,#REF!,#REF!,#REF!,#REF!,#REF!,$A30,#REF!,#REF!,#REF!,#REF!)</f>
        <v>#VALUE!</v>
      </c>
      <c r="H30" s="127" t="e">
        <f>_xll.DBGET(#REF!,#REF!,#REF!,#REF!,#REF!,#REF!,$A30,#REF!,#REF!,#REF!,#REF!)</f>
        <v>#VALUE!</v>
      </c>
      <c r="I30" s="128" t="e">
        <f>_xll.DBGET(#REF!,#REF!,#REF!,#REF!,#REF!,#REF!,$A30,#REF!,#REF!,#REF!,#REF!)</f>
        <v>#VALUE!</v>
      </c>
      <c r="J30" s="127" t="e">
        <f>_xll.DBGET(#REF!,#REF!,#REF!,#REF!,#REF!,#REF!,$A30,#REF!,#REF!,#REF!,#REF!)</f>
        <v>#VALUE!</v>
      </c>
      <c r="K30" s="128" t="e">
        <f>_xll.DBGET(#REF!,#REF!,#REF!,#REF!,#REF!,#REF!,$A30,#REF!,#REF!,#REF!,#REF!)</f>
        <v>#VALUE!</v>
      </c>
      <c r="L30" s="127" t="e">
        <f>_xll.DBGET(#REF!,#REF!,#REF!,#REF!,#REF!,#REF!,$A30,#REF!,#REF!,#REF!,#REF!)-J30</f>
        <v>#VALUE!</v>
      </c>
      <c r="M30" s="128">
        <f>IFERROR((_xll.DBGET(#REF!,#REF!,#REF!,#REF!,#REF!,#REF!,$A30,#REF!,#REF!,#REF!,#REF!)-(J30*K30))/L30,0)</f>
        <v>0</v>
      </c>
      <c r="N30" s="127" t="e">
        <f>_xll.DBGET(#REF!,#REF!,#REF!,#REF!,#REF!,#REF!,$A30,#REF!,#REF!,#REF!,#REF!)-J30-L30</f>
        <v>#VALUE!</v>
      </c>
      <c r="O30" s="128">
        <f>IFERROR((_xll.DBGET(#REF!,#REF!,#REF!,#REF!,#REF!,#REF!,$A30,#REF!,#REF!,#REF!,#REF!)-(J30*K30)-(L30*M30))/N30,0)</f>
        <v>0</v>
      </c>
      <c r="P30" s="127" t="e">
        <f>_xll.DBGET(#REF!,#REF!,#REF!,#REF!,#REF!,#REF!,$A30,#REF!,#REF!,#REF!,#REF!)-J30-L30-N30</f>
        <v>#VALUE!</v>
      </c>
      <c r="Q30" s="128">
        <f>IFERROR((_xll.DBGET(#REF!,#REF!,#REF!,#REF!,#REF!,#REF!,$A30,#REF!,#REF!,#REF!,#REF!)-(J30*K30)-(L30*M30)-(N30*O30))/P30,0)</f>
        <v>0</v>
      </c>
      <c r="R30" s="127" t="e">
        <f>_xll.DBGET(#REF!,#REF!,#REF!,#REF!,#REF!,#REF!,$A30,#REF!,#REF!,#REF!,#REF!)</f>
        <v>#VALUE!</v>
      </c>
      <c r="S30" s="128" t="e">
        <f>_xll.DBGET(#REF!,#REF!,#REF!,#REF!,#REF!,#REF!,$A30,#REF!,#REF!,#REF!,#REF!)</f>
        <v>#VALUE!</v>
      </c>
    </row>
    <row r="31" spans="1:19" hidden="1" outlineLevel="1" x14ac:dyDescent="0.3">
      <c r="A31" s="73" t="s">
        <v>55</v>
      </c>
      <c r="B31" s="127" t="e">
        <f>_xll.DBGET(#REF!,#REF!,#REF!,#REF!,#REF!,#REF!,$A31,#REF!,#REF!,#REF!,#REF!)</f>
        <v>#VALUE!</v>
      </c>
      <c r="C31" s="128" t="e">
        <f>_xll.DBGET(#REF!,#REF!,#REF!,#REF!,#REF!,#REF!,$A31,#REF!,#REF!,#REF!,#REF!)</f>
        <v>#VALUE!</v>
      </c>
      <c r="D31" s="127" t="e">
        <f>_xll.DBGET(#REF!,#REF!,#REF!,#REF!,#REF!,#REF!,$A31,#REF!,#REF!,#REF!,#REF!)</f>
        <v>#VALUE!</v>
      </c>
      <c r="E31" s="128" t="e">
        <f>_xll.DBGET(#REF!,#REF!,#REF!,#REF!,#REF!,#REF!,$A31,#REF!,#REF!,#REF!,#REF!)</f>
        <v>#VALUE!</v>
      </c>
      <c r="F31" s="127" t="e">
        <f>_xll.DBGET(#REF!,#REF!,#REF!,#REF!,#REF!,#REF!,$A31,#REF!,#REF!,#REF!,#REF!)</f>
        <v>#VALUE!</v>
      </c>
      <c r="G31" s="128" t="e">
        <f>_xll.DBGET(#REF!,#REF!,#REF!,#REF!,#REF!,#REF!,$A31,#REF!,#REF!,#REF!,#REF!)</f>
        <v>#VALUE!</v>
      </c>
      <c r="H31" s="127" t="e">
        <f>_xll.DBGET(#REF!,#REF!,#REF!,#REF!,#REF!,#REF!,$A31,#REF!,#REF!,#REF!,#REF!)</f>
        <v>#VALUE!</v>
      </c>
      <c r="I31" s="128" t="e">
        <f>_xll.DBGET(#REF!,#REF!,#REF!,#REF!,#REF!,#REF!,$A31,#REF!,#REF!,#REF!,#REF!)</f>
        <v>#VALUE!</v>
      </c>
      <c r="J31" s="127" t="e">
        <f>_xll.DBGET(#REF!,#REF!,#REF!,#REF!,#REF!,#REF!,$A31,#REF!,#REF!,#REF!,#REF!)</f>
        <v>#VALUE!</v>
      </c>
      <c r="K31" s="128" t="e">
        <f>_xll.DBGET(#REF!,#REF!,#REF!,#REF!,#REF!,#REF!,$A31,#REF!,#REF!,#REF!,#REF!)</f>
        <v>#VALUE!</v>
      </c>
      <c r="L31" s="127" t="e">
        <f>_xll.DBGET(#REF!,#REF!,#REF!,#REF!,#REF!,#REF!,$A31,#REF!,#REF!,#REF!,#REF!)-J31</f>
        <v>#VALUE!</v>
      </c>
      <c r="M31" s="128">
        <f>IFERROR((_xll.DBGET(#REF!,#REF!,#REF!,#REF!,#REF!,#REF!,$A31,#REF!,#REF!,#REF!,#REF!)-(J31*K31))/L31,0)</f>
        <v>0</v>
      </c>
      <c r="N31" s="127" t="e">
        <f>_xll.DBGET(#REF!,#REF!,#REF!,#REF!,#REF!,#REF!,$A31,#REF!,#REF!,#REF!,#REF!)-J31-L31</f>
        <v>#VALUE!</v>
      </c>
      <c r="O31" s="128">
        <f>IFERROR((_xll.DBGET(#REF!,#REF!,#REF!,#REF!,#REF!,#REF!,$A31,#REF!,#REF!,#REF!,#REF!)-(J31*K31)-(L31*M31))/N31,0)</f>
        <v>0</v>
      </c>
      <c r="P31" s="127" t="e">
        <f>_xll.DBGET(#REF!,#REF!,#REF!,#REF!,#REF!,#REF!,$A31,#REF!,#REF!,#REF!,#REF!)-J31-L31-N31</f>
        <v>#VALUE!</v>
      </c>
      <c r="Q31" s="128">
        <f>IFERROR((_xll.DBGET(#REF!,#REF!,#REF!,#REF!,#REF!,#REF!,$A31,#REF!,#REF!,#REF!,#REF!)-(J31*K31)-(L31*M31)-(N31*O31))/P31,0)</f>
        <v>0</v>
      </c>
      <c r="R31" s="127" t="e">
        <f>_xll.DBGET(#REF!,#REF!,#REF!,#REF!,#REF!,#REF!,$A31,#REF!,#REF!,#REF!,#REF!)</f>
        <v>#VALUE!</v>
      </c>
      <c r="S31" s="128" t="e">
        <f>_xll.DBGET(#REF!,#REF!,#REF!,#REF!,#REF!,#REF!,$A31,#REF!,#REF!,#REF!,#REF!)</f>
        <v>#VALUE!</v>
      </c>
    </row>
    <row r="32" spans="1:19" hidden="1" outlineLevel="1" x14ac:dyDescent="0.3">
      <c r="A32" s="73" t="s">
        <v>56</v>
      </c>
      <c r="B32" s="127" t="e">
        <f>_xll.DBGET(#REF!,#REF!,#REF!,#REF!,#REF!,#REF!,$A32,#REF!,#REF!,#REF!,#REF!)</f>
        <v>#VALUE!</v>
      </c>
      <c r="C32" s="128" t="e">
        <f>_xll.DBGET(#REF!,#REF!,#REF!,#REF!,#REF!,#REF!,$A32,#REF!,#REF!,#REF!,#REF!)</f>
        <v>#VALUE!</v>
      </c>
      <c r="D32" s="127" t="e">
        <f>_xll.DBGET(#REF!,#REF!,#REF!,#REF!,#REF!,#REF!,$A32,#REF!,#REF!,#REF!,#REF!)</f>
        <v>#VALUE!</v>
      </c>
      <c r="E32" s="128" t="e">
        <f>_xll.DBGET(#REF!,#REF!,#REF!,#REF!,#REF!,#REF!,$A32,#REF!,#REF!,#REF!,#REF!)</f>
        <v>#VALUE!</v>
      </c>
      <c r="F32" s="127" t="e">
        <f>_xll.DBGET(#REF!,#REF!,#REF!,#REF!,#REF!,#REF!,$A32,#REF!,#REF!,#REF!,#REF!)</f>
        <v>#VALUE!</v>
      </c>
      <c r="G32" s="128" t="e">
        <f>_xll.DBGET(#REF!,#REF!,#REF!,#REF!,#REF!,#REF!,$A32,#REF!,#REF!,#REF!,#REF!)</f>
        <v>#VALUE!</v>
      </c>
      <c r="H32" s="127" t="e">
        <f>_xll.DBGET(#REF!,#REF!,#REF!,#REF!,#REF!,#REF!,$A32,#REF!,#REF!,#REF!,#REF!)</f>
        <v>#VALUE!</v>
      </c>
      <c r="I32" s="128" t="e">
        <f>_xll.DBGET(#REF!,#REF!,#REF!,#REF!,#REF!,#REF!,$A32,#REF!,#REF!,#REF!,#REF!)</f>
        <v>#VALUE!</v>
      </c>
      <c r="J32" s="127" t="e">
        <f>_xll.DBGET(#REF!,#REF!,#REF!,#REF!,#REF!,#REF!,$A32,#REF!,#REF!,#REF!,#REF!)</f>
        <v>#VALUE!</v>
      </c>
      <c r="K32" s="128" t="e">
        <f>_xll.DBGET(#REF!,#REF!,#REF!,#REF!,#REF!,#REF!,$A32,#REF!,#REF!,#REF!,#REF!)</f>
        <v>#VALUE!</v>
      </c>
      <c r="L32" s="127" t="e">
        <f>_xll.DBGET(#REF!,#REF!,#REF!,#REF!,#REF!,#REF!,$A32,#REF!,#REF!,#REF!,#REF!)-J32</f>
        <v>#VALUE!</v>
      </c>
      <c r="M32" s="128">
        <f>IFERROR((_xll.DBGET(#REF!,#REF!,#REF!,#REF!,#REF!,#REF!,$A32,#REF!,#REF!,#REF!,#REF!)-(J32*K32))/L32,0)</f>
        <v>0</v>
      </c>
      <c r="N32" s="127" t="e">
        <f>_xll.DBGET(#REF!,#REF!,#REF!,#REF!,#REF!,#REF!,$A32,#REF!,#REF!,#REF!,#REF!)-J32-L32</f>
        <v>#VALUE!</v>
      </c>
      <c r="O32" s="128">
        <f>IFERROR((_xll.DBGET(#REF!,#REF!,#REF!,#REF!,#REF!,#REF!,$A32,#REF!,#REF!,#REF!,#REF!)-(J32*K32)-(L32*M32))/N32,0)</f>
        <v>0</v>
      </c>
      <c r="P32" s="127" t="e">
        <f>_xll.DBGET(#REF!,#REF!,#REF!,#REF!,#REF!,#REF!,$A32,#REF!,#REF!,#REF!,#REF!)-J32-L32-N32</f>
        <v>#VALUE!</v>
      </c>
      <c r="Q32" s="128">
        <f>IFERROR((_xll.DBGET(#REF!,#REF!,#REF!,#REF!,#REF!,#REF!,$A32,#REF!,#REF!,#REF!,#REF!)-(J32*K32)-(L32*M32)-(N32*O32))/P32,0)</f>
        <v>0</v>
      </c>
      <c r="R32" s="127" t="e">
        <f>_xll.DBGET(#REF!,#REF!,#REF!,#REF!,#REF!,#REF!,$A32,#REF!,#REF!,#REF!,#REF!)</f>
        <v>#VALUE!</v>
      </c>
      <c r="S32" s="128" t="e">
        <f>_xll.DBGET(#REF!,#REF!,#REF!,#REF!,#REF!,#REF!,$A32,#REF!,#REF!,#REF!,#REF!)</f>
        <v>#VALUE!</v>
      </c>
    </row>
    <row r="33" spans="1:19" collapsed="1" x14ac:dyDescent="0.3">
      <c r="A33" s="73" t="s">
        <v>25</v>
      </c>
      <c r="B33" s="127" t="e">
        <f>_xll.DBGET(#REF!,#REF!,#REF!,#REF!,#REF!,#REF!,$A33,#REF!,#REF!,#REF!,#REF!)</f>
        <v>#VALUE!</v>
      </c>
      <c r="C33" s="128" t="e">
        <f>_xll.DBGET(#REF!,#REF!,#REF!,#REF!,#REF!,#REF!,$A33,#REF!,#REF!,#REF!,#REF!)</f>
        <v>#VALUE!</v>
      </c>
      <c r="D33" s="127" t="e">
        <f>_xll.DBGET(#REF!,#REF!,#REF!,#REF!,#REF!,#REF!,$A33,#REF!,#REF!,#REF!,#REF!)</f>
        <v>#VALUE!</v>
      </c>
      <c r="E33" s="128" t="e">
        <f>_xll.DBGET(#REF!,#REF!,#REF!,#REF!,#REF!,#REF!,$A33,#REF!,#REF!,#REF!,#REF!)</f>
        <v>#VALUE!</v>
      </c>
      <c r="F33" s="127" t="e">
        <f>_xll.DBGET(#REF!,#REF!,#REF!,#REF!,#REF!,#REF!,$A33,#REF!,#REF!,#REF!,#REF!)</f>
        <v>#VALUE!</v>
      </c>
      <c r="G33" s="128" t="e">
        <f>_xll.DBGET(#REF!,#REF!,#REF!,#REF!,#REF!,#REF!,$A33,#REF!,#REF!,#REF!,#REF!)</f>
        <v>#VALUE!</v>
      </c>
      <c r="H33" s="127" t="e">
        <f>_xll.DBGET(#REF!,#REF!,#REF!,#REF!,#REF!,#REF!,$A33,#REF!,#REF!,#REF!,#REF!)</f>
        <v>#VALUE!</v>
      </c>
      <c r="I33" s="128" t="e">
        <f>_xll.DBGET(#REF!,#REF!,#REF!,#REF!,#REF!,#REF!,$A33,#REF!,#REF!,#REF!,#REF!)</f>
        <v>#VALUE!</v>
      </c>
      <c r="J33" s="127" t="e">
        <f>_xll.DBGET(#REF!,#REF!,#REF!,#REF!,#REF!,#REF!,$A33,#REF!,#REF!,#REF!,#REF!)</f>
        <v>#VALUE!</v>
      </c>
      <c r="K33" s="128" t="e">
        <f>_xll.DBGET(#REF!,#REF!,#REF!,#REF!,#REF!,#REF!,$A33,#REF!,#REF!,#REF!,#REF!)</f>
        <v>#VALUE!</v>
      </c>
      <c r="L33" s="127" t="e">
        <f>_xll.DBGET(#REF!,#REF!,#REF!,#REF!,#REF!,#REF!,$A33,#REF!,#REF!,#REF!,#REF!)</f>
        <v>#VALUE!</v>
      </c>
      <c r="M33" s="128">
        <f>IFERROR((_xll.DBGET(#REF!,#REF!,#REF!,#REF!,#REF!,#REF!,$A33,#REF!,#REF!,#REF!,#REF!))/L33,0)</f>
        <v>0</v>
      </c>
      <c r="N33" s="127" t="e">
        <f>_xll.DBGET(#REF!,#REF!,#REF!,#REF!,#REF!,#REF!,$A33,#REF!,#REF!,#REF!,#REF!)</f>
        <v>#VALUE!</v>
      </c>
      <c r="O33" s="128">
        <f>IFERROR((_xll.DBGET(#REF!,#REF!,#REF!,#REF!,#REF!,#REF!,$A33,#REF!,#REF!,#REF!,#REF!))/N33,0)</f>
        <v>0</v>
      </c>
      <c r="P33" s="127" t="e">
        <f>_xll.DBGET(#REF!,#REF!,#REF!,#REF!,#REF!,#REF!,$A33,#REF!,#REF!,#REF!,#REF!)</f>
        <v>#VALUE!</v>
      </c>
      <c r="Q33" s="128">
        <f>IFERROR((_xll.DBGET(#REF!,#REF!,#REF!,#REF!,#REF!,#REF!,$A33,#REF!,#REF!,#REF!,#REF!))/P33,0)</f>
        <v>0</v>
      </c>
      <c r="R33" s="127" t="e">
        <f>_xll.DBGET(#REF!,#REF!,#REF!,#REF!,#REF!,#REF!,$A33,#REF!,#REF!,#REF!,#REF!)</f>
        <v>#VALUE!</v>
      </c>
      <c r="S33" s="128" t="e">
        <f>_xll.DBGET(#REF!,#REF!,#REF!,#REF!,#REF!,#REF!,$A33,#REF!,#REF!,#REF!,#REF!)</f>
        <v>#VALUE!</v>
      </c>
    </row>
    <row r="34" spans="1:19" x14ac:dyDescent="0.3">
      <c r="A34" s="73" t="s">
        <v>26</v>
      </c>
      <c r="B34" s="127" t="e">
        <f>_xll.DBGET(#REF!,#REF!,#REF!,#REF!,#REF!,#REF!,$A34,#REF!,#REF!,#REF!,#REF!)</f>
        <v>#VALUE!</v>
      </c>
      <c r="C34" s="128" t="e">
        <f>_xll.DBGET(#REF!,#REF!,#REF!,#REF!,#REF!,#REF!,$A34,#REF!,#REF!,#REF!,#REF!)</f>
        <v>#VALUE!</v>
      </c>
      <c r="D34" s="127" t="e">
        <f>_xll.DBGET(#REF!,#REF!,#REF!,#REF!,#REF!,#REF!,$A34,#REF!,#REF!,#REF!,#REF!)</f>
        <v>#VALUE!</v>
      </c>
      <c r="E34" s="128" t="e">
        <f>_xll.DBGET(#REF!,#REF!,#REF!,#REF!,#REF!,#REF!,$A34,#REF!,#REF!,#REF!,#REF!)</f>
        <v>#VALUE!</v>
      </c>
      <c r="F34" s="127" t="e">
        <f>_xll.DBGET(#REF!,#REF!,#REF!,#REF!,#REF!,#REF!,$A34,#REF!,#REF!,#REF!,#REF!)</f>
        <v>#VALUE!</v>
      </c>
      <c r="G34" s="128" t="e">
        <f>_xll.DBGET(#REF!,#REF!,#REF!,#REF!,#REF!,#REF!,$A34,#REF!,#REF!,#REF!,#REF!)</f>
        <v>#VALUE!</v>
      </c>
      <c r="H34" s="127" t="e">
        <f>_xll.DBGET(#REF!,#REF!,#REF!,#REF!,#REF!,#REF!,$A34,#REF!,#REF!,#REF!,#REF!)</f>
        <v>#VALUE!</v>
      </c>
      <c r="I34" s="128" t="e">
        <f>_xll.DBGET(#REF!,#REF!,#REF!,#REF!,#REF!,#REF!,$A34,#REF!,#REF!,#REF!,#REF!)</f>
        <v>#VALUE!</v>
      </c>
      <c r="J34" s="127" t="e">
        <f>_xll.DBGET(#REF!,#REF!,#REF!,#REF!,#REF!,#REF!,$A34,#REF!,#REF!,#REF!,#REF!)</f>
        <v>#VALUE!</v>
      </c>
      <c r="K34" s="128" t="e">
        <f>_xll.DBGET(#REF!,#REF!,#REF!,#REF!,#REF!,#REF!,$A34,#REF!,#REF!,#REF!,#REF!)</f>
        <v>#VALUE!</v>
      </c>
      <c r="L34" s="127" t="e">
        <f>_xll.DBGET(#REF!,#REF!,#REF!,#REF!,#REF!,#REF!,$A34,#REF!,#REF!,#REF!,#REF!)</f>
        <v>#VALUE!</v>
      </c>
      <c r="M34" s="128">
        <f>IFERROR((_xll.DBGET(#REF!,#REF!,#REF!,#REF!,#REF!,#REF!,$A34,#REF!,#REF!,#REF!,#REF!))/L34,0)</f>
        <v>0</v>
      </c>
      <c r="N34" s="127" t="e">
        <f>_xll.DBGET(#REF!,#REF!,#REF!,#REF!,#REF!,#REF!,$A34,#REF!,#REF!,#REF!,#REF!)</f>
        <v>#VALUE!</v>
      </c>
      <c r="O34" s="128">
        <f>IFERROR((_xll.DBGET(#REF!,#REF!,#REF!,#REF!,#REF!,#REF!,$A34,#REF!,#REF!,#REF!,#REF!))/N34,0)</f>
        <v>0</v>
      </c>
      <c r="P34" s="127" t="e">
        <f>_xll.DBGET(#REF!,#REF!,#REF!,#REF!,#REF!,#REF!,$A34,#REF!,#REF!,#REF!,#REF!)</f>
        <v>#VALUE!</v>
      </c>
      <c r="Q34" s="128">
        <f>IFERROR((_xll.DBGET(#REF!,#REF!,#REF!,#REF!,#REF!,#REF!,$A34,#REF!,#REF!,#REF!,#REF!))/P34,0)</f>
        <v>0</v>
      </c>
      <c r="R34" s="127" t="e">
        <f>_xll.DBGET(#REF!,#REF!,#REF!,#REF!,#REF!,#REF!,$A34,#REF!,#REF!,#REF!,#REF!)</f>
        <v>#VALUE!</v>
      </c>
      <c r="S34" s="128" t="e">
        <f>_xll.DBGET(#REF!,#REF!,#REF!,#REF!,#REF!,#REF!,$A34,#REF!,#REF!,#REF!,#REF!)</f>
        <v>#VALUE!</v>
      </c>
    </row>
    <row r="35" spans="1:19" x14ac:dyDescent="0.3">
      <c r="A35" s="73" t="s">
        <v>27</v>
      </c>
      <c r="B35" s="127" t="e">
        <f>_xll.DBGET(#REF!,#REF!,#REF!,#REF!,#REF!,#REF!,$A35,#REF!,#REF!,#REF!,#REF!)</f>
        <v>#VALUE!</v>
      </c>
      <c r="C35" s="128" t="e">
        <f>_xll.DBGET(#REF!,#REF!,#REF!,#REF!,#REF!,#REF!,$A35,#REF!,#REF!,#REF!,#REF!)</f>
        <v>#VALUE!</v>
      </c>
      <c r="D35" s="127" t="e">
        <f>_xll.DBGET(#REF!,#REF!,#REF!,#REF!,#REF!,#REF!,$A35,#REF!,#REF!,#REF!,#REF!)</f>
        <v>#VALUE!</v>
      </c>
      <c r="E35" s="128" t="e">
        <f>_xll.DBGET(#REF!,#REF!,#REF!,#REF!,#REF!,#REF!,$A35,#REF!,#REF!,#REF!,#REF!)</f>
        <v>#VALUE!</v>
      </c>
      <c r="F35" s="127" t="e">
        <f>_xll.DBGET(#REF!,#REF!,#REF!,#REF!,#REF!,#REF!,$A35,#REF!,#REF!,#REF!,#REF!)</f>
        <v>#VALUE!</v>
      </c>
      <c r="G35" s="128" t="e">
        <f>_xll.DBGET(#REF!,#REF!,#REF!,#REF!,#REF!,#REF!,$A35,#REF!,#REF!,#REF!,#REF!)</f>
        <v>#VALUE!</v>
      </c>
      <c r="H35" s="127" t="e">
        <f>_xll.DBGET(#REF!,#REF!,#REF!,#REF!,#REF!,#REF!,$A35,#REF!,#REF!,#REF!,#REF!)</f>
        <v>#VALUE!</v>
      </c>
      <c r="I35" s="128" t="e">
        <f>_xll.DBGET(#REF!,#REF!,#REF!,#REF!,#REF!,#REF!,$A35,#REF!,#REF!,#REF!,#REF!)</f>
        <v>#VALUE!</v>
      </c>
      <c r="J35" s="127" t="e">
        <f>_xll.DBGET(#REF!,#REF!,#REF!,#REF!,#REF!,#REF!,$A35,#REF!,#REF!,#REF!,#REF!)</f>
        <v>#VALUE!</v>
      </c>
      <c r="K35" s="128" t="e">
        <f>_xll.DBGET(#REF!,#REF!,#REF!,#REF!,#REF!,#REF!,$A35,#REF!,#REF!,#REF!,#REF!)</f>
        <v>#VALUE!</v>
      </c>
      <c r="L35" s="127" t="e">
        <f>_xll.DBGET(#REF!,#REF!,#REF!,#REF!,#REF!,#REF!,$A35,#REF!,#REF!,#REF!,#REF!)</f>
        <v>#VALUE!</v>
      </c>
      <c r="M35" s="128">
        <f>IFERROR((_xll.DBGET(#REF!,#REF!,#REF!,#REF!,#REF!,#REF!,$A35,#REF!,#REF!,#REF!,#REF!))/L35,0)</f>
        <v>0</v>
      </c>
      <c r="N35" s="127" t="e">
        <f>_xll.DBGET(#REF!,#REF!,#REF!,#REF!,#REF!,#REF!,$A35,#REF!,#REF!,#REF!,#REF!)</f>
        <v>#VALUE!</v>
      </c>
      <c r="O35" s="128">
        <f>IFERROR((_xll.DBGET(#REF!,#REF!,#REF!,#REF!,#REF!,#REF!,$A35,#REF!,#REF!,#REF!,#REF!))/N35,0)</f>
        <v>0</v>
      </c>
      <c r="P35" s="127" t="e">
        <f>_xll.DBGET(#REF!,#REF!,#REF!,#REF!,#REF!,#REF!,$A35,#REF!,#REF!,#REF!,#REF!)</f>
        <v>#VALUE!</v>
      </c>
      <c r="Q35" s="128">
        <f>IFERROR((_xll.DBGET(#REF!,#REF!,#REF!,#REF!,#REF!,#REF!,$A35,#REF!,#REF!,#REF!,#REF!))/P35,0)</f>
        <v>0</v>
      </c>
      <c r="R35" s="127" t="e">
        <f>_xll.DBGET(#REF!,#REF!,#REF!,#REF!,#REF!,#REF!,$A35,#REF!,#REF!,#REF!,#REF!)</f>
        <v>#VALUE!</v>
      </c>
      <c r="S35" s="128" t="e">
        <f>_xll.DBGET(#REF!,#REF!,#REF!,#REF!,#REF!,#REF!,$A35,#REF!,#REF!,#REF!,#REF!)</f>
        <v>#VALUE!</v>
      </c>
    </row>
    <row r="36" spans="1:19" x14ac:dyDescent="0.3">
      <c r="A36" s="73" t="s">
        <v>28</v>
      </c>
      <c r="B36" s="127" t="e">
        <f>_xll.DBGET(#REF!,#REF!,#REF!,#REF!,#REF!,#REF!,$A36,#REF!,#REF!,#REF!,#REF!)</f>
        <v>#VALUE!</v>
      </c>
      <c r="C36" s="128" t="e">
        <f>_xll.DBGET(#REF!,#REF!,#REF!,#REF!,#REF!,#REF!,$A36,#REF!,#REF!,#REF!,#REF!)</f>
        <v>#VALUE!</v>
      </c>
      <c r="D36" s="127" t="e">
        <f>_xll.DBGET(#REF!,#REF!,#REF!,#REF!,#REF!,#REF!,$A36,#REF!,#REF!,#REF!,#REF!)</f>
        <v>#VALUE!</v>
      </c>
      <c r="E36" s="128" t="e">
        <f>_xll.DBGET(#REF!,#REF!,#REF!,#REF!,#REF!,#REF!,$A36,#REF!,#REF!,#REF!,#REF!)</f>
        <v>#VALUE!</v>
      </c>
      <c r="F36" s="127" t="e">
        <f>_xll.DBGET(#REF!,#REF!,#REF!,#REF!,#REF!,#REF!,$A36,#REF!,#REF!,#REF!,#REF!)</f>
        <v>#VALUE!</v>
      </c>
      <c r="G36" s="128" t="e">
        <f>_xll.DBGET(#REF!,#REF!,#REF!,#REF!,#REF!,#REF!,$A36,#REF!,#REF!,#REF!,#REF!)</f>
        <v>#VALUE!</v>
      </c>
      <c r="H36" s="127" t="e">
        <f>_xll.DBGET(#REF!,#REF!,#REF!,#REF!,#REF!,#REF!,$A36,#REF!,#REF!,#REF!,#REF!)</f>
        <v>#VALUE!</v>
      </c>
      <c r="I36" s="128" t="e">
        <f>_xll.DBGET(#REF!,#REF!,#REF!,#REF!,#REF!,#REF!,$A36,#REF!,#REF!,#REF!,#REF!)</f>
        <v>#VALUE!</v>
      </c>
      <c r="J36" s="127" t="e">
        <f>_xll.DBGET(#REF!,#REF!,#REF!,#REF!,#REF!,#REF!,$A36,#REF!,#REF!,#REF!,#REF!)</f>
        <v>#VALUE!</v>
      </c>
      <c r="K36" s="128" t="e">
        <f>_xll.DBGET(#REF!,#REF!,#REF!,#REF!,#REF!,#REF!,$A36,#REF!,#REF!,#REF!,#REF!)</f>
        <v>#VALUE!</v>
      </c>
      <c r="L36" s="127" t="e">
        <f>_xll.DBGET(#REF!,#REF!,#REF!,#REF!,#REF!,#REF!,$A36,#REF!,#REF!,#REF!,#REF!)</f>
        <v>#VALUE!</v>
      </c>
      <c r="M36" s="128">
        <f>IFERROR((_xll.DBGET(#REF!,#REF!,#REF!,#REF!,#REF!,#REF!,$A36,#REF!,#REF!,#REF!,#REF!))/L36,0)</f>
        <v>0</v>
      </c>
      <c r="N36" s="127" t="e">
        <f>_xll.DBGET(#REF!,#REF!,#REF!,#REF!,#REF!,#REF!,$A36,#REF!,#REF!,#REF!,#REF!)</f>
        <v>#VALUE!</v>
      </c>
      <c r="O36" s="128">
        <f>IFERROR((_xll.DBGET(#REF!,#REF!,#REF!,#REF!,#REF!,#REF!,$A36,#REF!,#REF!,#REF!,#REF!))/N36,0)</f>
        <v>0</v>
      </c>
      <c r="P36" s="127" t="e">
        <f>_xll.DBGET(#REF!,#REF!,#REF!,#REF!,#REF!,#REF!,$A36,#REF!,#REF!,#REF!,#REF!)</f>
        <v>#VALUE!</v>
      </c>
      <c r="Q36" s="128">
        <f>IFERROR((_xll.DBGET(#REF!,#REF!,#REF!,#REF!,#REF!,#REF!,$A36,#REF!,#REF!,#REF!,#REF!))/P36,0)</f>
        <v>0</v>
      </c>
      <c r="R36" s="127" t="e">
        <f>_xll.DBGET(#REF!,#REF!,#REF!,#REF!,#REF!,#REF!,$A36,#REF!,#REF!,#REF!,#REF!)</f>
        <v>#VALUE!</v>
      </c>
      <c r="S36" s="128" t="e">
        <f>_xll.DBGET(#REF!,#REF!,#REF!,#REF!,#REF!,#REF!,$A36,#REF!,#REF!,#REF!,#REF!)</f>
        <v>#VALUE!</v>
      </c>
    </row>
    <row r="37" spans="1:19" x14ac:dyDescent="0.3">
      <c r="A37" s="73" t="s">
        <v>29</v>
      </c>
      <c r="B37" s="127" t="e">
        <f>_xll.DBGET(#REF!,#REF!,#REF!,#REF!,#REF!,#REF!,$A37,#REF!,#REF!,#REF!,#REF!)</f>
        <v>#VALUE!</v>
      </c>
      <c r="C37" s="128" t="e">
        <f>_xll.DBGET(#REF!,#REF!,#REF!,#REF!,#REF!,#REF!,$A37,#REF!,#REF!,#REF!,#REF!)</f>
        <v>#VALUE!</v>
      </c>
      <c r="D37" s="127" t="e">
        <f>_xll.DBGET(#REF!,#REF!,#REF!,#REF!,#REF!,#REF!,$A37,#REF!,#REF!,#REF!,#REF!)</f>
        <v>#VALUE!</v>
      </c>
      <c r="E37" s="128" t="e">
        <f>_xll.DBGET(#REF!,#REF!,#REF!,#REF!,#REF!,#REF!,$A37,#REF!,#REF!,#REF!,#REF!)</f>
        <v>#VALUE!</v>
      </c>
      <c r="F37" s="127" t="e">
        <f>_xll.DBGET(#REF!,#REF!,#REF!,#REF!,#REF!,#REF!,$A37,#REF!,#REF!,#REF!,#REF!)</f>
        <v>#VALUE!</v>
      </c>
      <c r="G37" s="128" t="e">
        <f>_xll.DBGET(#REF!,#REF!,#REF!,#REF!,#REF!,#REF!,$A37,#REF!,#REF!,#REF!,#REF!)</f>
        <v>#VALUE!</v>
      </c>
      <c r="H37" s="127" t="e">
        <f>_xll.DBGET(#REF!,#REF!,#REF!,#REF!,#REF!,#REF!,$A37,#REF!,#REF!,#REF!,#REF!)</f>
        <v>#VALUE!</v>
      </c>
      <c r="I37" s="128" t="e">
        <f>_xll.DBGET(#REF!,#REF!,#REF!,#REF!,#REF!,#REF!,$A37,#REF!,#REF!,#REF!,#REF!)</f>
        <v>#VALUE!</v>
      </c>
      <c r="J37" s="127" t="e">
        <f>_xll.DBGET(#REF!,#REF!,#REF!,#REF!,#REF!,#REF!,$A37,#REF!,#REF!,#REF!,#REF!)</f>
        <v>#VALUE!</v>
      </c>
      <c r="K37" s="128" t="e">
        <f>_xll.DBGET(#REF!,#REF!,#REF!,#REF!,#REF!,#REF!,$A37,#REF!,#REF!,#REF!,#REF!)</f>
        <v>#VALUE!</v>
      </c>
      <c r="L37" s="127" t="e">
        <f>_xll.DBGET(#REF!,#REF!,#REF!,#REF!,#REF!,#REF!,$A37,#REF!,#REF!,#REF!,#REF!)</f>
        <v>#VALUE!</v>
      </c>
      <c r="M37" s="128">
        <f>IFERROR((_xll.DBGET(#REF!,#REF!,#REF!,#REF!,#REF!,#REF!,$A37,#REF!,#REF!,#REF!,#REF!))/L37,0)</f>
        <v>0</v>
      </c>
      <c r="N37" s="127" t="e">
        <f>_xll.DBGET(#REF!,#REF!,#REF!,#REF!,#REF!,#REF!,$A37,#REF!,#REF!,#REF!,#REF!)</f>
        <v>#VALUE!</v>
      </c>
      <c r="O37" s="128">
        <f>IFERROR((_xll.DBGET(#REF!,#REF!,#REF!,#REF!,#REF!,#REF!,$A37,#REF!,#REF!,#REF!,#REF!))/N37,0)</f>
        <v>0</v>
      </c>
      <c r="P37" s="127" t="e">
        <f>_xll.DBGET(#REF!,#REF!,#REF!,#REF!,#REF!,#REF!,$A37,#REF!,#REF!,#REF!,#REF!)</f>
        <v>#VALUE!</v>
      </c>
      <c r="Q37" s="128">
        <f>IFERROR((_xll.DBGET(#REF!,#REF!,#REF!,#REF!,#REF!,#REF!,$A37,#REF!,#REF!,#REF!,#REF!))/P37,0)</f>
        <v>0</v>
      </c>
      <c r="R37" s="127" t="e">
        <f>_xll.DBGET(#REF!,#REF!,#REF!,#REF!,#REF!,#REF!,$A37,#REF!,#REF!,#REF!,#REF!)</f>
        <v>#VALUE!</v>
      </c>
      <c r="S37" s="128" t="e">
        <f>_xll.DBGET(#REF!,#REF!,#REF!,#REF!,#REF!,#REF!,$A37,#REF!,#REF!,#REF!,#REF!)</f>
        <v>#VALUE!</v>
      </c>
    </row>
    <row r="38" spans="1:19" x14ac:dyDescent="0.3">
      <c r="A38" s="73" t="s">
        <v>30</v>
      </c>
      <c r="B38" s="127" t="e">
        <f>_xll.DBGET(#REF!,#REF!,#REF!,#REF!,#REF!,#REF!,$A38,#REF!,#REF!,#REF!,#REF!)</f>
        <v>#VALUE!</v>
      </c>
      <c r="C38" s="128" t="e">
        <f>_xll.DBGET(#REF!,#REF!,#REF!,#REF!,#REF!,#REF!,$A38,#REF!,#REF!,#REF!,#REF!)</f>
        <v>#VALUE!</v>
      </c>
      <c r="D38" s="127" t="e">
        <f>_xll.DBGET(#REF!,#REF!,#REF!,#REF!,#REF!,#REF!,$A38,#REF!,#REF!,#REF!,#REF!)</f>
        <v>#VALUE!</v>
      </c>
      <c r="E38" s="128" t="e">
        <f>_xll.DBGET(#REF!,#REF!,#REF!,#REF!,#REF!,#REF!,$A38,#REF!,#REF!,#REF!,#REF!)</f>
        <v>#VALUE!</v>
      </c>
      <c r="F38" s="127" t="e">
        <f>_xll.DBGET(#REF!,#REF!,#REF!,#REF!,#REF!,#REF!,$A38,#REF!,#REF!,#REF!,#REF!)</f>
        <v>#VALUE!</v>
      </c>
      <c r="G38" s="128" t="e">
        <f>_xll.DBGET(#REF!,#REF!,#REF!,#REF!,#REF!,#REF!,$A38,#REF!,#REF!,#REF!,#REF!)</f>
        <v>#VALUE!</v>
      </c>
      <c r="H38" s="127" t="e">
        <f>_xll.DBGET(#REF!,#REF!,#REF!,#REF!,#REF!,#REF!,$A38,#REF!,#REF!,#REF!,#REF!)</f>
        <v>#VALUE!</v>
      </c>
      <c r="I38" s="128" t="e">
        <f>_xll.DBGET(#REF!,#REF!,#REF!,#REF!,#REF!,#REF!,$A38,#REF!,#REF!,#REF!,#REF!)</f>
        <v>#VALUE!</v>
      </c>
      <c r="J38" s="127" t="e">
        <f>_xll.DBGET(#REF!,#REF!,#REF!,#REF!,#REF!,#REF!,$A38,#REF!,#REF!,#REF!,#REF!)</f>
        <v>#VALUE!</v>
      </c>
      <c r="K38" s="128" t="e">
        <f>_xll.DBGET(#REF!,#REF!,#REF!,#REF!,#REF!,#REF!,$A38,#REF!,#REF!,#REF!,#REF!)</f>
        <v>#VALUE!</v>
      </c>
      <c r="L38" s="127" t="e">
        <f>_xll.DBGET(#REF!,#REF!,#REF!,#REF!,#REF!,#REF!,$A38,#REF!,#REF!,#REF!,#REF!)</f>
        <v>#VALUE!</v>
      </c>
      <c r="M38" s="128">
        <f>IFERROR((_xll.DBGET(#REF!,#REF!,#REF!,#REF!,#REF!,#REF!,$A38,#REF!,#REF!,#REF!,#REF!))/L38,0)</f>
        <v>0</v>
      </c>
      <c r="N38" s="127" t="e">
        <f>_xll.DBGET(#REF!,#REF!,#REF!,#REF!,#REF!,#REF!,$A38,#REF!,#REF!,#REF!,#REF!)</f>
        <v>#VALUE!</v>
      </c>
      <c r="O38" s="128">
        <f>IFERROR((_xll.DBGET(#REF!,#REF!,#REF!,#REF!,#REF!,#REF!,$A38,#REF!,#REF!,#REF!,#REF!))/N38,0)</f>
        <v>0</v>
      </c>
      <c r="P38" s="127" t="e">
        <f>_xll.DBGET(#REF!,#REF!,#REF!,#REF!,#REF!,#REF!,$A38,#REF!,#REF!,#REF!,#REF!)</f>
        <v>#VALUE!</v>
      </c>
      <c r="Q38" s="128">
        <f>IFERROR((_xll.DBGET(#REF!,#REF!,#REF!,#REF!,#REF!,#REF!,$A38,#REF!,#REF!,#REF!,#REF!))/P38,0)</f>
        <v>0</v>
      </c>
      <c r="R38" s="127" t="e">
        <f>_xll.DBGET(#REF!,#REF!,#REF!,#REF!,#REF!,#REF!,$A38,#REF!,#REF!,#REF!,#REF!)</f>
        <v>#VALUE!</v>
      </c>
      <c r="S38" s="128" t="e">
        <f>_xll.DBGET(#REF!,#REF!,#REF!,#REF!,#REF!,#REF!,$A38,#REF!,#REF!,#REF!,#REF!)</f>
        <v>#VALUE!</v>
      </c>
    </row>
    <row r="39" spans="1:19" hidden="1" outlineLevel="1" x14ac:dyDescent="0.3">
      <c r="A39" s="73" t="s">
        <v>57</v>
      </c>
      <c r="B39" s="127" t="e">
        <f>_xll.DBGET(#REF!,#REF!,#REF!,#REF!,#REF!,#REF!,$A39,#REF!,#REF!,#REF!,#REF!)</f>
        <v>#VALUE!</v>
      </c>
      <c r="C39" s="128" t="e">
        <f>_xll.DBGET(#REF!,#REF!,#REF!,#REF!,#REF!,#REF!,$A39,#REF!,#REF!,#REF!,#REF!)</f>
        <v>#VALUE!</v>
      </c>
      <c r="D39" s="127" t="e">
        <f>_xll.DBGET(#REF!,#REF!,#REF!,#REF!,#REF!,#REF!,$A39,#REF!,#REF!,#REF!,#REF!)</f>
        <v>#VALUE!</v>
      </c>
      <c r="E39" s="128" t="e">
        <f>_xll.DBGET(#REF!,#REF!,#REF!,#REF!,#REF!,#REF!,$A39,#REF!,#REF!,#REF!,#REF!)</f>
        <v>#VALUE!</v>
      </c>
      <c r="F39" s="127" t="e">
        <f>_xll.DBGET(#REF!,#REF!,#REF!,#REF!,#REF!,#REF!,$A39,#REF!,#REF!,#REF!,#REF!)</f>
        <v>#VALUE!</v>
      </c>
      <c r="G39" s="128" t="e">
        <f>_xll.DBGET(#REF!,#REF!,#REF!,#REF!,#REF!,#REF!,$A39,#REF!,#REF!,#REF!,#REF!)</f>
        <v>#VALUE!</v>
      </c>
      <c r="H39" s="127" t="e">
        <f>_xll.DBGET(#REF!,#REF!,#REF!,#REF!,#REF!,#REF!,$A39,#REF!,#REF!,#REF!,#REF!)</f>
        <v>#VALUE!</v>
      </c>
      <c r="I39" s="128" t="e">
        <f>_xll.DBGET(#REF!,#REF!,#REF!,#REF!,#REF!,#REF!,$A39,#REF!,#REF!,#REF!,#REF!)</f>
        <v>#VALUE!</v>
      </c>
      <c r="J39" s="127" t="e">
        <f>_xll.DBGET(#REF!,#REF!,#REF!,#REF!,#REF!,#REF!,$A39,#REF!,#REF!,#REF!,#REF!)</f>
        <v>#VALUE!</v>
      </c>
      <c r="K39" s="128" t="e">
        <f>_xll.DBGET(#REF!,#REF!,#REF!,#REF!,#REF!,#REF!,$A39,#REF!,#REF!,#REF!,#REF!)</f>
        <v>#VALUE!</v>
      </c>
      <c r="L39" s="127" t="e">
        <f>_xll.DBGET(#REF!,#REF!,#REF!,#REF!,#REF!,#REF!,$A39,#REF!,#REF!,#REF!,#REF!)</f>
        <v>#VALUE!</v>
      </c>
      <c r="M39" s="128">
        <f>IFERROR((_xll.DBGET(#REF!,#REF!,#REF!,#REF!,#REF!,#REF!,$A39,#REF!,#REF!,#REF!,#REF!))/L39,0)</f>
        <v>0</v>
      </c>
      <c r="N39" s="127" t="e">
        <f>_xll.DBGET(#REF!,#REF!,#REF!,#REF!,#REF!,#REF!,$A39,#REF!,#REF!,#REF!,#REF!)</f>
        <v>#VALUE!</v>
      </c>
      <c r="O39" s="128">
        <f>IFERROR((_xll.DBGET(#REF!,#REF!,#REF!,#REF!,#REF!,#REF!,$A39,#REF!,#REF!,#REF!,#REF!))/N39,0)</f>
        <v>0</v>
      </c>
      <c r="P39" s="127" t="e">
        <f>_xll.DBGET(#REF!,#REF!,#REF!,#REF!,#REF!,#REF!,$A39,#REF!,#REF!,#REF!,#REF!)</f>
        <v>#VALUE!</v>
      </c>
      <c r="Q39" s="128">
        <f>IFERROR((_xll.DBGET(#REF!,#REF!,#REF!,#REF!,#REF!,#REF!,$A39,#REF!,#REF!,#REF!,#REF!))/P39,0)</f>
        <v>0</v>
      </c>
      <c r="R39" s="127" t="e">
        <f>_xll.DBGET(#REF!,#REF!,#REF!,#REF!,#REF!,#REF!,$A39,#REF!,#REF!,#REF!,#REF!)</f>
        <v>#VALUE!</v>
      </c>
      <c r="S39" s="128" t="e">
        <f>_xll.DBGET(#REF!,#REF!,#REF!,#REF!,#REF!,#REF!,$A39,#REF!,#REF!,#REF!,#REF!)</f>
        <v>#VALUE!</v>
      </c>
    </row>
    <row r="40" spans="1:19" collapsed="1" x14ac:dyDescent="0.3">
      <c r="A40" s="73" t="s">
        <v>31</v>
      </c>
      <c r="B40" s="127" t="e">
        <f>_xll.DBGET(#REF!,#REF!,#REF!,#REF!,#REF!,#REF!,$A40,#REF!,#REF!,#REF!,#REF!)</f>
        <v>#VALUE!</v>
      </c>
      <c r="C40" s="128" t="e">
        <f>_xll.DBGET(#REF!,#REF!,#REF!,#REF!,#REF!,#REF!,$A40,#REF!,#REF!,#REF!,#REF!)</f>
        <v>#VALUE!</v>
      </c>
      <c r="D40" s="127" t="e">
        <f>_xll.DBGET(#REF!,#REF!,#REF!,#REF!,#REF!,#REF!,$A40,#REF!,#REF!,#REF!,#REF!)</f>
        <v>#VALUE!</v>
      </c>
      <c r="E40" s="128" t="e">
        <f>_xll.DBGET(#REF!,#REF!,#REF!,#REF!,#REF!,#REF!,$A40,#REF!,#REF!,#REF!,#REF!)</f>
        <v>#VALUE!</v>
      </c>
      <c r="F40" s="127" t="e">
        <f>_xll.DBGET(#REF!,#REF!,#REF!,#REF!,#REF!,#REF!,$A40,#REF!,#REF!,#REF!,#REF!)</f>
        <v>#VALUE!</v>
      </c>
      <c r="G40" s="128" t="e">
        <f>_xll.DBGET(#REF!,#REF!,#REF!,#REF!,#REF!,#REF!,$A40,#REF!,#REF!,#REF!,#REF!)</f>
        <v>#VALUE!</v>
      </c>
      <c r="H40" s="127" t="e">
        <f>_xll.DBGET(#REF!,#REF!,#REF!,#REF!,#REF!,#REF!,$A40,#REF!,#REF!,#REF!,#REF!)</f>
        <v>#VALUE!</v>
      </c>
      <c r="I40" s="128" t="e">
        <f>_xll.DBGET(#REF!,#REF!,#REF!,#REF!,#REF!,#REF!,$A40,#REF!,#REF!,#REF!,#REF!)</f>
        <v>#VALUE!</v>
      </c>
      <c r="J40" s="127" t="e">
        <f>_xll.DBGET(#REF!,#REF!,#REF!,#REF!,#REF!,#REF!,$A40,#REF!,#REF!,#REF!,#REF!)</f>
        <v>#VALUE!</v>
      </c>
      <c r="K40" s="128" t="e">
        <f>_xll.DBGET(#REF!,#REF!,#REF!,#REF!,#REF!,#REF!,$A40,#REF!,#REF!,#REF!,#REF!)</f>
        <v>#VALUE!</v>
      </c>
      <c r="L40" s="127" t="e">
        <f>_xll.DBGET(#REF!,#REF!,#REF!,#REF!,#REF!,#REF!,$A40,#REF!,#REF!,#REF!,#REF!)</f>
        <v>#VALUE!</v>
      </c>
      <c r="M40" s="128">
        <f>IFERROR((_xll.DBGET(#REF!,#REF!,#REF!,#REF!,#REF!,#REF!,$A40,#REF!,#REF!,#REF!,#REF!))/L40,0)</f>
        <v>0</v>
      </c>
      <c r="N40" s="127" t="e">
        <f>_xll.DBGET(#REF!,#REF!,#REF!,#REF!,#REF!,#REF!,$A40,#REF!,#REF!,#REF!,#REF!)</f>
        <v>#VALUE!</v>
      </c>
      <c r="O40" s="128">
        <f>IFERROR((_xll.DBGET(#REF!,#REF!,#REF!,#REF!,#REF!,#REF!,$A40,#REF!,#REF!,#REF!,#REF!))/N40,0)</f>
        <v>0</v>
      </c>
      <c r="P40" s="127" t="e">
        <f>_xll.DBGET(#REF!,#REF!,#REF!,#REF!,#REF!,#REF!,$A40,#REF!,#REF!,#REF!,#REF!)</f>
        <v>#VALUE!</v>
      </c>
      <c r="Q40" s="128">
        <f>IFERROR((_xll.DBGET(#REF!,#REF!,#REF!,#REF!,#REF!,#REF!,$A40,#REF!,#REF!,#REF!,#REF!))/P40,0)</f>
        <v>0</v>
      </c>
      <c r="R40" s="127" t="e">
        <f>_xll.DBGET(#REF!,#REF!,#REF!,#REF!,#REF!,#REF!,$A40,#REF!,#REF!,#REF!,#REF!)</f>
        <v>#VALUE!</v>
      </c>
      <c r="S40" s="128" t="e">
        <f>_xll.DBGET(#REF!,#REF!,#REF!,#REF!,#REF!,#REF!,$A40,#REF!,#REF!,#REF!,#REF!)</f>
        <v>#VALUE!</v>
      </c>
    </row>
    <row r="41" spans="1:19" x14ac:dyDescent="0.3">
      <c r="A41" s="73" t="s">
        <v>32</v>
      </c>
      <c r="B41" s="127" t="e">
        <f>_xll.DBGET(#REF!,#REF!,#REF!,#REF!,#REF!,#REF!,$A41,#REF!,#REF!,#REF!,#REF!)</f>
        <v>#VALUE!</v>
      </c>
      <c r="C41" s="128" t="e">
        <f>_xll.DBGET(#REF!,#REF!,#REF!,#REF!,#REF!,#REF!,$A41,#REF!,#REF!,#REF!,#REF!)</f>
        <v>#VALUE!</v>
      </c>
      <c r="D41" s="127" t="e">
        <f>_xll.DBGET(#REF!,#REF!,#REF!,#REF!,#REF!,#REF!,$A41,#REF!,#REF!,#REF!,#REF!)</f>
        <v>#VALUE!</v>
      </c>
      <c r="E41" s="128" t="e">
        <f>_xll.DBGET(#REF!,#REF!,#REF!,#REF!,#REF!,#REF!,$A41,#REF!,#REF!,#REF!,#REF!)</f>
        <v>#VALUE!</v>
      </c>
      <c r="F41" s="127" t="e">
        <f>_xll.DBGET(#REF!,#REF!,#REF!,#REF!,#REF!,#REF!,$A41,#REF!,#REF!,#REF!,#REF!)</f>
        <v>#VALUE!</v>
      </c>
      <c r="G41" s="128" t="e">
        <f>_xll.DBGET(#REF!,#REF!,#REF!,#REF!,#REF!,#REF!,$A41,#REF!,#REF!,#REF!,#REF!)</f>
        <v>#VALUE!</v>
      </c>
      <c r="H41" s="127" t="e">
        <f>_xll.DBGET(#REF!,#REF!,#REF!,#REF!,#REF!,#REF!,$A41,#REF!,#REF!,#REF!,#REF!)</f>
        <v>#VALUE!</v>
      </c>
      <c r="I41" s="128" t="e">
        <f>_xll.DBGET(#REF!,#REF!,#REF!,#REF!,#REF!,#REF!,$A41,#REF!,#REF!,#REF!,#REF!)</f>
        <v>#VALUE!</v>
      </c>
      <c r="J41" s="127" t="e">
        <f>_xll.DBGET(#REF!,#REF!,#REF!,#REF!,#REF!,#REF!,$A41,#REF!,#REF!,#REF!,#REF!)</f>
        <v>#VALUE!</v>
      </c>
      <c r="K41" s="128" t="e">
        <f>_xll.DBGET(#REF!,#REF!,#REF!,#REF!,#REF!,#REF!,$A41,#REF!,#REF!,#REF!,#REF!)</f>
        <v>#VALUE!</v>
      </c>
      <c r="L41" s="127" t="e">
        <f>_xll.DBGET(#REF!,#REF!,#REF!,#REF!,#REF!,#REF!,$A41,#REF!,#REF!,#REF!,#REF!)</f>
        <v>#VALUE!</v>
      </c>
      <c r="M41" s="128">
        <f>IFERROR((_xll.DBGET(#REF!,#REF!,#REF!,#REF!,#REF!,#REF!,$A41,#REF!,#REF!,#REF!,#REF!))/L41,0)</f>
        <v>0</v>
      </c>
      <c r="N41" s="127" t="e">
        <f>_xll.DBGET(#REF!,#REF!,#REF!,#REF!,#REF!,#REF!,$A41,#REF!,#REF!,#REF!,#REF!)</f>
        <v>#VALUE!</v>
      </c>
      <c r="O41" s="128">
        <f>IFERROR((_xll.DBGET(#REF!,#REF!,#REF!,#REF!,#REF!,#REF!,$A41,#REF!,#REF!,#REF!,#REF!))/N41,0)</f>
        <v>0</v>
      </c>
      <c r="P41" s="127" t="e">
        <f>_xll.DBGET(#REF!,#REF!,#REF!,#REF!,#REF!,#REF!,$A41,#REF!,#REF!,#REF!,#REF!)</f>
        <v>#VALUE!</v>
      </c>
      <c r="Q41" s="128">
        <f>IFERROR((_xll.DBGET(#REF!,#REF!,#REF!,#REF!,#REF!,#REF!,$A41,#REF!,#REF!,#REF!,#REF!))/P41,0)</f>
        <v>0</v>
      </c>
      <c r="R41" s="127" t="e">
        <f>_xll.DBGET(#REF!,#REF!,#REF!,#REF!,#REF!,#REF!,$A41,#REF!,#REF!,#REF!,#REF!)</f>
        <v>#VALUE!</v>
      </c>
      <c r="S41" s="128" t="e">
        <f>_xll.DBGET(#REF!,#REF!,#REF!,#REF!,#REF!,#REF!,$A41,#REF!,#REF!,#REF!,#REF!)</f>
        <v>#VALUE!</v>
      </c>
    </row>
    <row r="42" spans="1:19" x14ac:dyDescent="0.3">
      <c r="A42" s="73" t="s">
        <v>33</v>
      </c>
      <c r="B42" s="127" t="e">
        <f>_xll.DBGET(#REF!,#REF!,#REF!,#REF!,#REF!,#REF!,$A42,#REF!,#REF!,#REF!,#REF!)</f>
        <v>#VALUE!</v>
      </c>
      <c r="C42" s="128" t="e">
        <f>_xll.DBGET(#REF!,#REF!,#REF!,#REF!,#REF!,#REF!,$A42,#REF!,#REF!,#REF!,#REF!)</f>
        <v>#VALUE!</v>
      </c>
      <c r="D42" s="127" t="e">
        <f>_xll.DBGET(#REF!,#REF!,#REF!,#REF!,#REF!,#REF!,$A42,#REF!,#REF!,#REF!,#REF!)</f>
        <v>#VALUE!</v>
      </c>
      <c r="E42" s="128" t="e">
        <f>_xll.DBGET(#REF!,#REF!,#REF!,#REF!,#REF!,#REF!,$A42,#REF!,#REF!,#REF!,#REF!)</f>
        <v>#VALUE!</v>
      </c>
      <c r="F42" s="127" t="e">
        <f>_xll.DBGET(#REF!,#REF!,#REF!,#REF!,#REF!,#REF!,$A42,#REF!,#REF!,#REF!,#REF!)</f>
        <v>#VALUE!</v>
      </c>
      <c r="G42" s="128" t="e">
        <f>_xll.DBGET(#REF!,#REF!,#REF!,#REF!,#REF!,#REF!,$A42,#REF!,#REF!,#REF!,#REF!)</f>
        <v>#VALUE!</v>
      </c>
      <c r="H42" s="127" t="e">
        <f>_xll.DBGET(#REF!,#REF!,#REF!,#REF!,#REF!,#REF!,$A42,#REF!,#REF!,#REF!,#REF!)</f>
        <v>#VALUE!</v>
      </c>
      <c r="I42" s="128" t="e">
        <f>_xll.DBGET(#REF!,#REF!,#REF!,#REF!,#REF!,#REF!,$A42,#REF!,#REF!,#REF!,#REF!)</f>
        <v>#VALUE!</v>
      </c>
      <c r="J42" s="127" t="e">
        <f>_xll.DBGET(#REF!,#REF!,#REF!,#REF!,#REF!,#REF!,$A42,#REF!,#REF!,#REF!,#REF!)</f>
        <v>#VALUE!</v>
      </c>
      <c r="K42" s="128" t="e">
        <f>_xll.DBGET(#REF!,#REF!,#REF!,#REF!,#REF!,#REF!,$A42,#REF!,#REF!,#REF!,#REF!)</f>
        <v>#VALUE!</v>
      </c>
      <c r="L42" s="127" t="e">
        <f>_xll.DBGET(#REF!,#REF!,#REF!,#REF!,#REF!,#REF!,$A42,#REF!,#REF!,#REF!,#REF!)</f>
        <v>#VALUE!</v>
      </c>
      <c r="M42" s="128">
        <f>IFERROR((_xll.DBGET(#REF!,#REF!,#REF!,#REF!,#REF!,#REF!,$A42,#REF!,#REF!,#REF!,#REF!))/L42,0)</f>
        <v>0</v>
      </c>
      <c r="N42" s="127" t="e">
        <f>_xll.DBGET(#REF!,#REF!,#REF!,#REF!,#REF!,#REF!,$A42,#REF!,#REF!,#REF!,#REF!)</f>
        <v>#VALUE!</v>
      </c>
      <c r="O42" s="128">
        <f>IFERROR((_xll.DBGET(#REF!,#REF!,#REF!,#REF!,#REF!,#REF!,$A42,#REF!,#REF!,#REF!,#REF!))/N42,0)</f>
        <v>0</v>
      </c>
      <c r="P42" s="127" t="e">
        <f>_xll.DBGET(#REF!,#REF!,#REF!,#REF!,#REF!,#REF!,$A42,#REF!,#REF!,#REF!,#REF!)</f>
        <v>#VALUE!</v>
      </c>
      <c r="Q42" s="128">
        <f>IFERROR((_xll.DBGET(#REF!,#REF!,#REF!,#REF!,#REF!,#REF!,$A42,#REF!,#REF!,#REF!,#REF!))/P42,0)</f>
        <v>0</v>
      </c>
      <c r="R42" s="127" t="e">
        <f>_xll.DBGET(#REF!,#REF!,#REF!,#REF!,#REF!,#REF!,$A42,#REF!,#REF!,#REF!,#REF!)</f>
        <v>#VALUE!</v>
      </c>
      <c r="S42" s="128" t="e">
        <f>_xll.DBGET(#REF!,#REF!,#REF!,#REF!,#REF!,#REF!,$A42,#REF!,#REF!,#REF!,#REF!)</f>
        <v>#VALUE!</v>
      </c>
    </row>
    <row r="43" spans="1:19" x14ac:dyDescent="0.3">
      <c r="A43" s="73" t="s">
        <v>34</v>
      </c>
      <c r="B43" s="127" t="e">
        <f>_xll.DBGET(#REF!,#REF!,#REF!,#REF!,#REF!,#REF!,$A43,#REF!,#REF!,#REF!,#REF!)</f>
        <v>#VALUE!</v>
      </c>
      <c r="C43" s="128" t="e">
        <f>_xll.DBGET(#REF!,#REF!,#REF!,#REF!,#REF!,#REF!,$A43,#REF!,#REF!,#REF!,#REF!)</f>
        <v>#VALUE!</v>
      </c>
      <c r="D43" s="127" t="e">
        <f>_xll.DBGET(#REF!,#REF!,#REF!,#REF!,#REF!,#REF!,$A43,#REF!,#REF!,#REF!,#REF!)</f>
        <v>#VALUE!</v>
      </c>
      <c r="E43" s="128" t="e">
        <f>_xll.DBGET(#REF!,#REF!,#REF!,#REF!,#REF!,#REF!,$A43,#REF!,#REF!,#REF!,#REF!)</f>
        <v>#VALUE!</v>
      </c>
      <c r="F43" s="127" t="e">
        <f>_xll.DBGET(#REF!,#REF!,#REF!,#REF!,#REF!,#REF!,$A43,#REF!,#REF!,#REF!,#REF!)</f>
        <v>#VALUE!</v>
      </c>
      <c r="G43" s="128" t="e">
        <f>_xll.DBGET(#REF!,#REF!,#REF!,#REF!,#REF!,#REF!,$A43,#REF!,#REF!,#REF!,#REF!)</f>
        <v>#VALUE!</v>
      </c>
      <c r="H43" s="127" t="e">
        <f>_xll.DBGET(#REF!,#REF!,#REF!,#REF!,#REF!,#REF!,$A43,#REF!,#REF!,#REF!,#REF!)</f>
        <v>#VALUE!</v>
      </c>
      <c r="I43" s="128" t="e">
        <f>_xll.DBGET(#REF!,#REF!,#REF!,#REF!,#REF!,#REF!,$A43,#REF!,#REF!,#REF!,#REF!)</f>
        <v>#VALUE!</v>
      </c>
      <c r="J43" s="127" t="e">
        <f>_xll.DBGET(#REF!,#REF!,#REF!,#REF!,#REF!,#REF!,$A43,#REF!,#REF!,#REF!,#REF!)</f>
        <v>#VALUE!</v>
      </c>
      <c r="K43" s="128" t="e">
        <f>_xll.DBGET(#REF!,#REF!,#REF!,#REF!,#REF!,#REF!,$A43,#REF!,#REF!,#REF!,#REF!)</f>
        <v>#VALUE!</v>
      </c>
      <c r="L43" s="127" t="e">
        <f>_xll.DBGET(#REF!,#REF!,#REF!,#REF!,#REF!,#REF!,$A43,#REF!,#REF!,#REF!,#REF!)</f>
        <v>#VALUE!</v>
      </c>
      <c r="M43" s="128">
        <f>IFERROR((_xll.DBGET(#REF!,#REF!,#REF!,#REF!,#REF!,#REF!,$A43,#REF!,#REF!,#REF!,#REF!))/L43,0)</f>
        <v>0</v>
      </c>
      <c r="N43" s="127" t="e">
        <f>_xll.DBGET(#REF!,#REF!,#REF!,#REF!,#REF!,#REF!,$A43,#REF!,#REF!,#REF!,#REF!)</f>
        <v>#VALUE!</v>
      </c>
      <c r="O43" s="128">
        <f>IFERROR((_xll.DBGET(#REF!,#REF!,#REF!,#REF!,#REF!,#REF!,$A43,#REF!,#REF!,#REF!,#REF!))/N43,0)</f>
        <v>0</v>
      </c>
      <c r="P43" s="127" t="e">
        <f>_xll.DBGET(#REF!,#REF!,#REF!,#REF!,#REF!,#REF!,$A43,#REF!,#REF!,#REF!,#REF!)</f>
        <v>#VALUE!</v>
      </c>
      <c r="Q43" s="128">
        <f>IFERROR((_xll.DBGET(#REF!,#REF!,#REF!,#REF!,#REF!,#REF!,$A43,#REF!,#REF!,#REF!,#REF!))/P43,0)</f>
        <v>0</v>
      </c>
      <c r="R43" s="127" t="e">
        <f>_xll.DBGET(#REF!,#REF!,#REF!,#REF!,#REF!,#REF!,$A43,#REF!,#REF!,#REF!,#REF!)</f>
        <v>#VALUE!</v>
      </c>
      <c r="S43" s="128" t="e">
        <f>_xll.DBGET(#REF!,#REF!,#REF!,#REF!,#REF!,#REF!,$A43,#REF!,#REF!,#REF!,#REF!)</f>
        <v>#VALUE!</v>
      </c>
    </row>
    <row r="44" spans="1:19" hidden="1" outlineLevel="1" x14ac:dyDescent="0.3">
      <c r="A44" s="73" t="s">
        <v>58</v>
      </c>
      <c r="B44" s="127" t="e">
        <f>_xll.DBGET(#REF!,#REF!,#REF!,#REF!,#REF!,#REF!,$A44,#REF!,#REF!,#REF!,#REF!)</f>
        <v>#VALUE!</v>
      </c>
      <c r="C44" s="128" t="e">
        <f>_xll.DBGET(#REF!,#REF!,#REF!,#REF!,#REF!,#REF!,$A44,#REF!,#REF!,#REF!,#REF!)</f>
        <v>#VALUE!</v>
      </c>
      <c r="D44" s="127" t="e">
        <f>_xll.DBGET(#REF!,#REF!,#REF!,#REF!,#REF!,#REF!,$A44,#REF!,#REF!,#REF!,#REF!)</f>
        <v>#VALUE!</v>
      </c>
      <c r="E44" s="128" t="e">
        <f>_xll.DBGET(#REF!,#REF!,#REF!,#REF!,#REF!,#REF!,$A44,#REF!,#REF!,#REF!,#REF!)</f>
        <v>#VALUE!</v>
      </c>
      <c r="F44" s="127" t="e">
        <f>_xll.DBGET(#REF!,#REF!,#REF!,#REF!,#REF!,#REF!,$A44,#REF!,#REF!,#REF!,#REF!)</f>
        <v>#VALUE!</v>
      </c>
      <c r="G44" s="128" t="e">
        <f>_xll.DBGET(#REF!,#REF!,#REF!,#REF!,#REF!,#REF!,$A44,#REF!,#REF!,#REF!,#REF!)</f>
        <v>#VALUE!</v>
      </c>
      <c r="H44" s="127" t="e">
        <f>_xll.DBGET(#REF!,#REF!,#REF!,#REF!,#REF!,#REF!,$A44,#REF!,#REF!,#REF!,#REF!)</f>
        <v>#VALUE!</v>
      </c>
      <c r="I44" s="128" t="e">
        <f>_xll.DBGET(#REF!,#REF!,#REF!,#REF!,#REF!,#REF!,$A44,#REF!,#REF!,#REF!,#REF!)</f>
        <v>#VALUE!</v>
      </c>
      <c r="J44" s="127" t="e">
        <f>_xll.DBGET(#REF!,#REF!,#REF!,#REF!,#REF!,#REF!,$A44,#REF!,#REF!,#REF!,#REF!)</f>
        <v>#VALUE!</v>
      </c>
      <c r="K44" s="128" t="e">
        <f>_xll.DBGET(#REF!,#REF!,#REF!,#REF!,#REF!,#REF!,$A44,#REF!,#REF!,#REF!,#REF!)</f>
        <v>#VALUE!</v>
      </c>
      <c r="L44" s="127" t="e">
        <f>_xll.DBGET(#REF!,#REF!,#REF!,#REF!,#REF!,#REF!,$A44,#REF!,#REF!,#REF!,#REF!)-J44</f>
        <v>#VALUE!</v>
      </c>
      <c r="M44" s="128">
        <f>IFERROR((_xll.DBGET(#REF!,#REF!,#REF!,#REF!,#REF!,#REF!,$A44,#REF!,#REF!,#REF!,#REF!)-(J44*K44))/L44,0)</f>
        <v>0</v>
      </c>
      <c r="N44" s="127" t="e">
        <f>_xll.DBGET(#REF!,#REF!,#REF!,#REF!,#REF!,#REF!,$A44,#REF!,#REF!,#REF!,#REF!)-J44-L44</f>
        <v>#VALUE!</v>
      </c>
      <c r="O44" s="128">
        <f>IFERROR((_xll.DBGET(#REF!,#REF!,#REF!,#REF!,#REF!,#REF!,$A44,#REF!,#REF!,#REF!,#REF!)-(J44*K44)-(L44*M44))/N44,0)</f>
        <v>0</v>
      </c>
      <c r="P44" s="127" t="e">
        <f>_xll.DBGET(#REF!,#REF!,#REF!,#REF!,#REF!,#REF!,$A44,#REF!,#REF!,#REF!,#REF!)-J44-L44-N44</f>
        <v>#VALUE!</v>
      </c>
      <c r="Q44" s="128">
        <f>IFERROR((_xll.DBGET(#REF!,#REF!,#REF!,#REF!,#REF!,#REF!,$A44,#REF!,#REF!,#REF!,#REF!)-(J44*K44)-(L44*M44)-(N44*O44))/P44,0)</f>
        <v>0</v>
      </c>
      <c r="R44" s="127" t="e">
        <f>_xll.DBGET(#REF!,#REF!,#REF!,#REF!,#REF!,#REF!,$A44,#REF!,#REF!,#REF!,#REF!)</f>
        <v>#VALUE!</v>
      </c>
      <c r="S44" s="128" t="e">
        <f>_xll.DBGET(#REF!,#REF!,#REF!,#REF!,#REF!,#REF!,$A44,#REF!,#REF!,#REF!,#REF!)</f>
        <v>#VALUE!</v>
      </c>
    </row>
    <row r="45" spans="1:19" collapsed="1" x14ac:dyDescent="0.3">
      <c r="A45" s="73" t="s">
        <v>35</v>
      </c>
      <c r="B45" s="127" t="e">
        <f>_xll.DBGET(#REF!,#REF!,#REF!,#REF!,#REF!,#REF!,$A45,#REF!,#REF!,#REF!,#REF!)</f>
        <v>#VALUE!</v>
      </c>
      <c r="C45" s="128" t="e">
        <f>_xll.DBGET(#REF!,#REF!,#REF!,#REF!,#REF!,#REF!,$A45,#REF!,#REF!,#REF!,#REF!)</f>
        <v>#VALUE!</v>
      </c>
      <c r="D45" s="127" t="e">
        <f>_xll.DBGET(#REF!,#REF!,#REF!,#REF!,#REF!,#REF!,$A45,#REF!,#REF!,#REF!,#REF!)</f>
        <v>#VALUE!</v>
      </c>
      <c r="E45" s="128" t="e">
        <f>_xll.DBGET(#REF!,#REF!,#REF!,#REF!,#REF!,#REF!,$A45,#REF!,#REF!,#REF!,#REF!)</f>
        <v>#VALUE!</v>
      </c>
      <c r="F45" s="127" t="e">
        <f>_xll.DBGET(#REF!,#REF!,#REF!,#REF!,#REF!,#REF!,$A45,#REF!,#REF!,#REF!,#REF!)</f>
        <v>#VALUE!</v>
      </c>
      <c r="G45" s="128" t="e">
        <f>_xll.DBGET(#REF!,#REF!,#REF!,#REF!,#REF!,#REF!,$A45,#REF!,#REF!,#REF!,#REF!)</f>
        <v>#VALUE!</v>
      </c>
      <c r="H45" s="127" t="e">
        <f>_xll.DBGET(#REF!,#REF!,#REF!,#REF!,#REF!,#REF!,$A45,#REF!,#REF!,#REF!,#REF!)</f>
        <v>#VALUE!</v>
      </c>
      <c r="I45" s="128" t="e">
        <f>_xll.DBGET(#REF!,#REF!,#REF!,#REF!,#REF!,#REF!,$A45,#REF!,#REF!,#REF!,#REF!)</f>
        <v>#VALUE!</v>
      </c>
      <c r="J45" s="127" t="e">
        <f>_xll.DBGET(#REF!,#REF!,#REF!,#REF!,#REF!,#REF!,$A45,#REF!,#REF!,#REF!,#REF!)</f>
        <v>#VALUE!</v>
      </c>
      <c r="K45" s="128" t="e">
        <f>_xll.DBGET(#REF!,#REF!,#REF!,#REF!,#REF!,#REF!,$A45,#REF!,#REF!,#REF!,#REF!)</f>
        <v>#VALUE!</v>
      </c>
      <c r="L45" s="127" t="e">
        <f>_xll.DBGET(#REF!,#REF!,#REF!,#REF!,#REF!,#REF!,$A45,#REF!,#REF!,#REF!,#REF!)</f>
        <v>#VALUE!</v>
      </c>
      <c r="M45" s="128">
        <f>IFERROR((_xll.DBGET(#REF!,#REF!,#REF!,#REF!,#REF!,#REF!,$A45,#REF!,#REF!,#REF!,#REF!))/L45,0)</f>
        <v>0</v>
      </c>
      <c r="N45" s="127" t="e">
        <f>_xll.DBGET(#REF!,#REF!,#REF!,#REF!,#REF!,#REF!,$A45,#REF!,#REF!,#REF!,#REF!)</f>
        <v>#VALUE!</v>
      </c>
      <c r="O45" s="128">
        <f>IFERROR((_xll.DBGET(#REF!,#REF!,#REF!,#REF!,#REF!,#REF!,$A45,#REF!,#REF!,#REF!,#REF!))/N45,0)</f>
        <v>0</v>
      </c>
      <c r="P45" s="127" t="e">
        <f>_xll.DBGET(#REF!,#REF!,#REF!,#REF!,#REF!,#REF!,$A45,#REF!,#REF!,#REF!,#REF!)</f>
        <v>#VALUE!</v>
      </c>
      <c r="Q45" s="128">
        <f>IFERROR((_xll.DBGET(#REF!,#REF!,#REF!,#REF!,#REF!,#REF!,$A45,#REF!,#REF!,#REF!,#REF!))/P45,0)</f>
        <v>0</v>
      </c>
      <c r="R45" s="127" t="e">
        <f>_xll.DBGET(#REF!,#REF!,#REF!,#REF!,#REF!,#REF!,$A45,#REF!,#REF!,#REF!,#REF!)</f>
        <v>#VALUE!</v>
      </c>
      <c r="S45" s="128" t="e">
        <f>_xll.DBGET(#REF!,#REF!,#REF!,#REF!,#REF!,#REF!,$A45,#REF!,#REF!,#REF!,#REF!)</f>
        <v>#VALUE!</v>
      </c>
    </row>
    <row r="46" spans="1:19" hidden="1" outlineLevel="1" x14ac:dyDescent="0.3">
      <c r="A46" s="73" t="s">
        <v>59</v>
      </c>
      <c r="B46" s="75" t="e">
        <f>_xll.DBGET(#REF!,#REF!,#REF!,#REF!,#REF!,#REF!,$A46,#REF!,#REF!,#REF!,#REF!)</f>
        <v>#VALUE!</v>
      </c>
      <c r="C46" s="74" t="e">
        <f>_xll.DBGET(#REF!,#REF!,#REF!,#REF!,#REF!,#REF!,$A46,#REF!,#REF!,#REF!,#REF!)</f>
        <v>#VALUE!</v>
      </c>
      <c r="D46" s="75" t="e">
        <f>_xll.DBGET(#REF!,#REF!,#REF!,#REF!,#REF!,#REF!,$A46,#REF!,#REF!,#REF!,#REF!)</f>
        <v>#VALUE!</v>
      </c>
      <c r="E46" s="74" t="e">
        <f>_xll.DBGET(#REF!,#REF!,#REF!,#REF!,#REF!,#REF!,$A46,#REF!,#REF!,#REF!,#REF!)</f>
        <v>#VALUE!</v>
      </c>
      <c r="F46" s="75" t="e">
        <f>_xll.DBGET(#REF!,#REF!,#REF!,#REF!,#REF!,#REF!,$A46,#REF!,#REF!,#REF!,#REF!)</f>
        <v>#VALUE!</v>
      </c>
      <c r="G46" s="74" t="e">
        <f>_xll.DBGET(#REF!,#REF!,#REF!,#REF!,#REF!,#REF!,$A46,#REF!,#REF!,#REF!,#REF!)</f>
        <v>#VALUE!</v>
      </c>
      <c r="H46" s="75" t="e">
        <f>_xll.DBGET(#REF!,#REF!,#REF!,#REF!,#REF!,#REF!,$A46,#REF!,#REF!,#REF!,#REF!)</f>
        <v>#VALUE!</v>
      </c>
      <c r="I46" s="74" t="e">
        <f>_xll.DBGET(#REF!,#REF!,#REF!,#REF!,#REF!,#REF!,$A46,#REF!,#REF!,#REF!,#REF!)</f>
        <v>#VALUE!</v>
      </c>
      <c r="J46" s="75" t="e">
        <f>_xll.DBGET(#REF!,#REF!,#REF!,#REF!,#REF!,#REF!,$A46,#REF!,#REF!,#REF!,#REF!)</f>
        <v>#VALUE!</v>
      </c>
      <c r="K46" s="74" t="e">
        <f>_xll.DBGET(#REF!,#REF!,#REF!,#REF!,#REF!,#REF!,$A46,#REF!,#REF!,#REF!,#REF!)</f>
        <v>#VALUE!</v>
      </c>
      <c r="L46" s="75" t="e">
        <f>_xll.DBGET(#REF!,#REF!,#REF!,#REF!,#REF!,#REF!,$A46,#REF!,#REF!,#REF!,#REF!)-J46</f>
        <v>#VALUE!</v>
      </c>
      <c r="M46" s="74">
        <f>IFERROR((_xll.DBGET(#REF!,#REF!,#REF!,#REF!,#REF!,#REF!,$A46,#REF!,#REF!,#REF!,#REF!)-(J46*K46))/L46,0)</f>
        <v>0</v>
      </c>
      <c r="N46" s="75" t="e">
        <f>_xll.DBGET(#REF!,#REF!,#REF!,#REF!,#REF!,#REF!,$A46,#REF!,#REF!,#REF!,#REF!)-J46-L46</f>
        <v>#VALUE!</v>
      </c>
      <c r="O46" s="74">
        <f>IFERROR((_xll.DBGET(#REF!,#REF!,#REF!,#REF!,#REF!,#REF!,$A46,#REF!,#REF!,#REF!,#REF!)-(J46*K46)-(L46*M46))/N46,0)</f>
        <v>0</v>
      </c>
      <c r="P46" s="75" t="e">
        <f>_xll.DBGET(#REF!,#REF!,#REF!,#REF!,#REF!,#REF!,$A46,#REF!,#REF!,#REF!,#REF!)-J46-L46-N46</f>
        <v>#VALUE!</v>
      </c>
      <c r="Q46" s="74">
        <f>IFERROR((_xll.DBGET(#REF!,#REF!,#REF!,#REF!,#REF!,#REF!,$A46,#REF!,#REF!,#REF!,#REF!)-(J46*K46)-(L46*M46)-(N46*O46))/P46,0)</f>
        <v>0</v>
      </c>
      <c r="R46" s="75" t="e">
        <f>_xll.DBGET(#REF!,#REF!,#REF!,#REF!,#REF!,#REF!,$A46,#REF!,#REF!,#REF!,#REF!)</f>
        <v>#VALUE!</v>
      </c>
      <c r="S46" s="72" t="e">
        <f>_xll.DBGET(#REF!,#REF!,#REF!,#REF!,#REF!,#REF!,$A46,#REF!,#REF!,#REF!,#REF!)</f>
        <v>#VALUE!</v>
      </c>
    </row>
    <row r="47" spans="1:19" collapsed="1" x14ac:dyDescent="0.3">
      <c r="B47" s="76"/>
      <c r="C47" s="77"/>
      <c r="D47" s="76"/>
      <c r="E47" s="77"/>
      <c r="F47" s="76"/>
      <c r="G47" s="77"/>
      <c r="H47" s="76"/>
      <c r="I47" s="77"/>
      <c r="J47" s="76"/>
      <c r="K47" s="77"/>
      <c r="L47" s="76"/>
      <c r="M47" s="77"/>
      <c r="N47" s="76"/>
      <c r="O47" s="77"/>
      <c r="P47" s="76"/>
      <c r="Q47" s="77"/>
      <c r="R47" s="76"/>
      <c r="S47" s="77"/>
    </row>
    <row r="48" spans="1:19" ht="37.5" customHeight="1" x14ac:dyDescent="0.45">
      <c r="A48" s="106"/>
      <c r="B48" s="179" t="e">
        <f>CONCATENATE(#REF!,"
 Forecast")</f>
        <v>#REF!</v>
      </c>
      <c r="C48" s="179"/>
    </row>
    <row r="49" spans="1:3" ht="16.2" x14ac:dyDescent="0.45">
      <c r="A49" s="107"/>
      <c r="B49" s="108" t="s">
        <v>0</v>
      </c>
      <c r="C49" s="109" t="s">
        <v>61</v>
      </c>
    </row>
    <row r="50" spans="1:3" x14ac:dyDescent="0.3">
      <c r="A50" s="8" t="s">
        <v>7</v>
      </c>
      <c r="B50" s="125" t="e">
        <f>_xll.DBGET(#REF!,#REF!,#REF!,#REF!,#REF!,#REF!,$A50,#REF!,#REF!,#REF!,#REF!)</f>
        <v>#VALUE!</v>
      </c>
      <c r="C50" s="126" t="e">
        <f>_xll.DBGET(#REF!,#REF!,#REF!,#REF!,#REF!,#REF!,$A50,#REF!,#REF!,#REF!,#REF!)</f>
        <v>#VALUE!</v>
      </c>
    </row>
    <row r="51" spans="1:3" x14ac:dyDescent="0.3">
      <c r="A51" s="10" t="s">
        <v>8</v>
      </c>
      <c r="B51" s="120" t="e">
        <f>_xll.DBGET(#REF!,#REF!,#REF!,#REF!,#REF!,#REF!,$A51,#REF!,#REF!,#REF!,#REF!)</f>
        <v>#VALUE!</v>
      </c>
      <c r="C51" s="121" t="e">
        <f>_xll.DBGET(#REF!,#REF!,#REF!,#REF!,#REF!,#REF!,$A51,#REF!,#REF!,#REF!,#REF!)</f>
        <v>#VALUE!</v>
      </c>
    </row>
    <row r="52" spans="1:3" hidden="1" outlineLevel="1" x14ac:dyDescent="0.3">
      <c r="A52" s="73" t="s">
        <v>36</v>
      </c>
      <c r="B52" s="127" t="e">
        <f>_xll.DBGET(#REF!,#REF!,#REF!,#REF!,#REF!,#REF!,$A52,#REF!,#REF!,#REF!,#REF!)</f>
        <v>#VALUE!</v>
      </c>
      <c r="C52" s="128" t="e">
        <f>_xll.DBGET(#REF!,#REF!,#REF!,#REF!,#REF!,#REF!,$A52,#REF!,#REF!,#REF!,#REF!)</f>
        <v>#VALUE!</v>
      </c>
    </row>
    <row r="53" spans="1:3" hidden="1" outlineLevel="1" x14ac:dyDescent="0.3">
      <c r="A53" s="73" t="s">
        <v>37</v>
      </c>
      <c r="B53" s="127" t="e">
        <f>_xll.DBGET(#REF!,#REF!,#REF!,#REF!,#REF!,#REF!,$A53,#REF!,#REF!,#REF!,#REF!)</f>
        <v>#VALUE!</v>
      </c>
      <c r="C53" s="128" t="e">
        <f>_xll.DBGET(#REF!,#REF!,#REF!,#REF!,#REF!,#REF!,$A53,#REF!,#REF!,#REF!,#REF!)</f>
        <v>#VALUE!</v>
      </c>
    </row>
    <row r="54" spans="1:3" hidden="1" outlineLevel="1" x14ac:dyDescent="0.3">
      <c r="A54" s="73" t="s">
        <v>38</v>
      </c>
      <c r="B54" s="127" t="e">
        <f>_xll.DBGET(#REF!,#REF!,#REF!,#REF!,#REF!,#REF!,$A54,#REF!,#REF!,#REF!,#REF!)</f>
        <v>#VALUE!</v>
      </c>
      <c r="C54" s="128" t="e">
        <f>_xll.DBGET(#REF!,#REF!,#REF!,#REF!,#REF!,#REF!,$A54,#REF!,#REF!,#REF!,#REF!)</f>
        <v>#VALUE!</v>
      </c>
    </row>
    <row r="55" spans="1:3" hidden="1" outlineLevel="1" x14ac:dyDescent="0.3">
      <c r="A55" s="73" t="s">
        <v>39</v>
      </c>
      <c r="B55" s="127" t="e">
        <f>_xll.DBGET(#REF!,#REF!,#REF!,#REF!,#REF!,#REF!,$A55,#REF!,#REF!,#REF!,#REF!)</f>
        <v>#VALUE!</v>
      </c>
      <c r="C55" s="128" t="e">
        <f>_xll.DBGET(#REF!,#REF!,#REF!,#REF!,#REF!,#REF!,$A55,#REF!,#REF!,#REF!,#REF!)</f>
        <v>#VALUE!</v>
      </c>
    </row>
    <row r="56" spans="1:3" collapsed="1" x14ac:dyDescent="0.3">
      <c r="A56" s="73" t="s">
        <v>40</v>
      </c>
      <c r="B56" s="127" t="e">
        <f>_xll.DBGET(#REF!,#REF!,#REF!,#REF!,#REF!,#REF!,$A56,#REF!,#REF!,#REF!,#REF!)</f>
        <v>#VALUE!</v>
      </c>
      <c r="C56" s="128" t="e">
        <f>_xll.DBGET(#REF!,#REF!,#REF!,#REF!,#REF!,#REF!,$A56,#REF!,#REF!,#REF!,#REF!)</f>
        <v>#VALUE!</v>
      </c>
    </row>
    <row r="57" spans="1:3" hidden="1" outlineLevel="1" x14ac:dyDescent="0.3">
      <c r="A57" s="73" t="s">
        <v>41</v>
      </c>
      <c r="B57" s="127" t="e">
        <f>_xll.DBGET(#REF!,#REF!,#REF!,#REF!,#REF!,#REF!,$A57,#REF!,#REF!,#REF!,#REF!)</f>
        <v>#VALUE!</v>
      </c>
      <c r="C57" s="128" t="e">
        <f>_xll.DBGET(#REF!,#REF!,#REF!,#REF!,#REF!,#REF!,$A57,#REF!,#REF!,#REF!,#REF!)</f>
        <v>#VALUE!</v>
      </c>
    </row>
    <row r="58" spans="1:3" collapsed="1" x14ac:dyDescent="0.3">
      <c r="A58" s="73" t="s">
        <v>20</v>
      </c>
      <c r="B58" s="127" t="e">
        <f>_xll.DBGET(#REF!,#REF!,#REF!,#REF!,#REF!,#REF!,$A58,#REF!,#REF!,#REF!,#REF!)</f>
        <v>#VALUE!</v>
      </c>
      <c r="C58" s="128" t="e">
        <f>_xll.DBGET(#REF!,#REF!,#REF!,#REF!,#REF!,#REF!,$A58,#REF!,#REF!,#REF!,#REF!)</f>
        <v>#VALUE!</v>
      </c>
    </row>
    <row r="59" spans="1:3" x14ac:dyDescent="0.3">
      <c r="A59" s="73" t="s">
        <v>21</v>
      </c>
      <c r="B59" s="127" t="e">
        <f>_xll.DBGET(#REF!,#REF!,#REF!,#REF!,#REF!,#REF!,$A59,#REF!,#REF!,#REF!,#REF!)</f>
        <v>#VALUE!</v>
      </c>
      <c r="C59" s="128" t="e">
        <f>_xll.DBGET(#REF!,#REF!,#REF!,#REF!,#REF!,#REF!,$A59,#REF!,#REF!,#REF!,#REF!)</f>
        <v>#VALUE!</v>
      </c>
    </row>
    <row r="60" spans="1:3" x14ac:dyDescent="0.3">
      <c r="A60" s="73" t="s">
        <v>22</v>
      </c>
      <c r="B60" s="127" t="e">
        <f>_xll.DBGET(#REF!,#REF!,#REF!,#REF!,#REF!,#REF!,$A60,#REF!,#REF!,#REF!,#REF!)</f>
        <v>#VALUE!</v>
      </c>
      <c r="C60" s="128" t="e">
        <f>_xll.DBGET(#REF!,#REF!,#REF!,#REF!,#REF!,#REF!,$A60,#REF!,#REF!,#REF!,#REF!)</f>
        <v>#VALUE!</v>
      </c>
    </row>
    <row r="61" spans="1:3" x14ac:dyDescent="0.3">
      <c r="A61" s="73" t="s">
        <v>23</v>
      </c>
      <c r="B61" s="127" t="e">
        <f>_xll.DBGET(#REF!,#REF!,#REF!,#REF!,#REF!,#REF!,$A61,#REF!,#REF!,#REF!,#REF!)</f>
        <v>#VALUE!</v>
      </c>
      <c r="C61" s="128" t="e">
        <f>_xll.DBGET(#REF!,#REF!,#REF!,#REF!,#REF!,#REF!,$A61,#REF!,#REF!,#REF!,#REF!)</f>
        <v>#VALUE!</v>
      </c>
    </row>
    <row r="62" spans="1:3" x14ac:dyDescent="0.3">
      <c r="A62" s="73" t="s">
        <v>24</v>
      </c>
      <c r="B62" s="127" t="e">
        <f>_xll.DBGET(#REF!,#REF!,#REF!,#REF!,#REF!,#REF!,$A62,#REF!,#REF!,#REF!,#REF!)</f>
        <v>#VALUE!</v>
      </c>
      <c r="C62" s="128" t="e">
        <f>_xll.DBGET(#REF!,#REF!,#REF!,#REF!,#REF!,#REF!,$A62,#REF!,#REF!,#REF!,#REF!)</f>
        <v>#VALUE!</v>
      </c>
    </row>
    <row r="63" spans="1:3" x14ac:dyDescent="0.3">
      <c r="A63" s="10" t="s">
        <v>9</v>
      </c>
      <c r="B63" s="120" t="e">
        <f>_xll.DBGET(#REF!,#REF!,#REF!,#REF!,#REF!,#REF!,$A63,#REF!,#REF!,#REF!,#REF!)</f>
        <v>#VALUE!</v>
      </c>
      <c r="C63" s="121" t="e">
        <f>_xll.DBGET(#REF!,#REF!,#REF!,#REF!,#REF!,#REF!,$A63,#REF!,#REF!,#REF!,#REF!)</f>
        <v>#VALUE!</v>
      </c>
    </row>
    <row r="64" spans="1:3" x14ac:dyDescent="0.3">
      <c r="A64" s="73" t="s">
        <v>42</v>
      </c>
      <c r="B64" s="127" t="e">
        <f>_xll.DBGET(#REF!,#REF!,#REF!,#REF!,#REF!,#REF!,$A64,#REF!,#REF!,#REF!,#REF!)</f>
        <v>#VALUE!</v>
      </c>
      <c r="C64" s="128" t="e">
        <f>_xll.DBGET(#REF!,#REF!,#REF!,#REF!,#REF!,#REF!,$A64,#REF!,#REF!,#REF!,#REF!)</f>
        <v>#VALUE!</v>
      </c>
    </row>
    <row r="65" spans="1:3" hidden="1" outlineLevel="1" x14ac:dyDescent="0.3">
      <c r="A65" s="73" t="s">
        <v>43</v>
      </c>
      <c r="B65" s="127" t="e">
        <f>_xll.DBGET(#REF!,#REF!,#REF!,#REF!,#REF!,#REF!,$A65,#REF!,#REF!,#REF!,#REF!)</f>
        <v>#VALUE!</v>
      </c>
      <c r="C65" s="128" t="e">
        <f>_xll.DBGET(#REF!,#REF!,#REF!,#REF!,#REF!,#REF!,$A65,#REF!,#REF!,#REF!,#REF!)</f>
        <v>#VALUE!</v>
      </c>
    </row>
    <row r="66" spans="1:3" hidden="1" outlineLevel="1" x14ac:dyDescent="0.3">
      <c r="A66" s="73" t="s">
        <v>44</v>
      </c>
      <c r="B66" s="127" t="e">
        <f>_xll.DBGET(#REF!,#REF!,#REF!,#REF!,#REF!,#REF!,$A66,#REF!,#REF!,#REF!,#REF!)</f>
        <v>#VALUE!</v>
      </c>
      <c r="C66" s="128" t="e">
        <f>_xll.DBGET(#REF!,#REF!,#REF!,#REF!,#REF!,#REF!,$A66,#REF!,#REF!,#REF!,#REF!)</f>
        <v>#VALUE!</v>
      </c>
    </row>
    <row r="67" spans="1:3" hidden="1" outlineLevel="1" x14ac:dyDescent="0.3">
      <c r="A67" s="73" t="s">
        <v>45</v>
      </c>
      <c r="B67" s="127" t="e">
        <f>_xll.DBGET(#REF!,#REF!,#REF!,#REF!,#REF!,#REF!,$A67,#REF!,#REF!,#REF!,#REF!)</f>
        <v>#VALUE!</v>
      </c>
      <c r="C67" s="128" t="e">
        <f>_xll.DBGET(#REF!,#REF!,#REF!,#REF!,#REF!,#REF!,$A67,#REF!,#REF!,#REF!,#REF!)</f>
        <v>#VALUE!</v>
      </c>
    </row>
    <row r="68" spans="1:3" hidden="1" outlineLevel="1" x14ac:dyDescent="0.3">
      <c r="A68" s="73" t="s">
        <v>46</v>
      </c>
      <c r="B68" s="127" t="e">
        <f>_xll.DBGET(#REF!,#REF!,#REF!,#REF!,#REF!,#REF!,$A68,#REF!,#REF!,#REF!,#REF!)</f>
        <v>#VALUE!</v>
      </c>
      <c r="C68" s="128" t="e">
        <f>_xll.DBGET(#REF!,#REF!,#REF!,#REF!,#REF!,#REF!,$A68,#REF!,#REF!,#REF!,#REF!)</f>
        <v>#VALUE!</v>
      </c>
    </row>
    <row r="69" spans="1:3" hidden="1" outlineLevel="1" x14ac:dyDescent="0.3">
      <c r="A69" s="73" t="s">
        <v>47</v>
      </c>
      <c r="B69" s="127" t="e">
        <f>_xll.DBGET(#REF!,#REF!,#REF!,#REF!,#REF!,#REF!,$A69,#REF!,#REF!,#REF!,#REF!)</f>
        <v>#VALUE!</v>
      </c>
      <c r="C69" s="128" t="e">
        <f>_xll.DBGET(#REF!,#REF!,#REF!,#REF!,#REF!,#REF!,$A69,#REF!,#REF!,#REF!,#REF!)</f>
        <v>#VALUE!</v>
      </c>
    </row>
    <row r="70" spans="1:3" hidden="1" outlineLevel="1" x14ac:dyDescent="0.3">
      <c r="A70" s="73" t="s">
        <v>48</v>
      </c>
      <c r="B70" s="127" t="e">
        <f>_xll.DBGET(#REF!,#REF!,#REF!,#REF!,#REF!,#REF!,$A70,#REF!,#REF!,#REF!,#REF!)</f>
        <v>#VALUE!</v>
      </c>
      <c r="C70" s="128" t="e">
        <f>_xll.DBGET(#REF!,#REF!,#REF!,#REF!,#REF!,#REF!,$A70,#REF!,#REF!,#REF!,#REF!)</f>
        <v>#VALUE!</v>
      </c>
    </row>
    <row r="71" spans="1:3" hidden="1" outlineLevel="1" x14ac:dyDescent="0.3">
      <c r="A71" s="73" t="s">
        <v>49</v>
      </c>
      <c r="B71" s="127" t="e">
        <f>_xll.DBGET(#REF!,#REF!,#REF!,#REF!,#REF!,#REF!,$A71,#REF!,#REF!,#REF!,#REF!)</f>
        <v>#VALUE!</v>
      </c>
      <c r="C71" s="128" t="e">
        <f>_xll.DBGET(#REF!,#REF!,#REF!,#REF!,#REF!,#REF!,$A71,#REF!,#REF!,#REF!,#REF!)</f>
        <v>#VALUE!</v>
      </c>
    </row>
    <row r="72" spans="1:3" hidden="1" outlineLevel="1" x14ac:dyDescent="0.3">
      <c r="A72" s="73" t="s">
        <v>50</v>
      </c>
      <c r="B72" s="127" t="e">
        <f>_xll.DBGET(#REF!,#REF!,#REF!,#REF!,#REF!,#REF!,$A72,#REF!,#REF!,#REF!,#REF!)</f>
        <v>#VALUE!</v>
      </c>
      <c r="C72" s="128" t="e">
        <f>_xll.DBGET(#REF!,#REF!,#REF!,#REF!,#REF!,#REF!,$A72,#REF!,#REF!,#REF!,#REF!)</f>
        <v>#VALUE!</v>
      </c>
    </row>
    <row r="73" spans="1:3" hidden="1" outlineLevel="1" x14ac:dyDescent="0.3">
      <c r="A73" s="73" t="s">
        <v>51</v>
      </c>
      <c r="B73" s="127" t="e">
        <f>_xll.DBGET(#REF!,#REF!,#REF!,#REF!,#REF!,#REF!,$A73,#REF!,#REF!,#REF!,#REF!)</f>
        <v>#VALUE!</v>
      </c>
      <c r="C73" s="128" t="e">
        <f>_xll.DBGET(#REF!,#REF!,#REF!,#REF!,#REF!,#REF!,$A73,#REF!,#REF!,#REF!,#REF!)</f>
        <v>#VALUE!</v>
      </c>
    </row>
    <row r="74" spans="1:3" hidden="1" outlineLevel="1" x14ac:dyDescent="0.3">
      <c r="A74" s="73" t="s">
        <v>52</v>
      </c>
      <c r="B74" s="127" t="e">
        <f>_xll.DBGET(#REF!,#REF!,#REF!,#REF!,#REF!,#REF!,$A74,#REF!,#REF!,#REF!,#REF!)</f>
        <v>#VALUE!</v>
      </c>
      <c r="C74" s="128" t="e">
        <f>_xll.DBGET(#REF!,#REF!,#REF!,#REF!,#REF!,#REF!,$A74,#REF!,#REF!,#REF!,#REF!)</f>
        <v>#VALUE!</v>
      </c>
    </row>
    <row r="75" spans="1:3" hidden="1" outlineLevel="1" x14ac:dyDescent="0.3">
      <c r="A75" s="73" t="s">
        <v>53</v>
      </c>
      <c r="B75" s="127" t="e">
        <f>_xll.DBGET(#REF!,#REF!,#REF!,#REF!,#REF!,#REF!,$A75,#REF!,#REF!,#REF!,#REF!)</f>
        <v>#VALUE!</v>
      </c>
      <c r="C75" s="128" t="e">
        <f>_xll.DBGET(#REF!,#REF!,#REF!,#REF!,#REF!,#REF!,$A75,#REF!,#REF!,#REF!,#REF!)</f>
        <v>#VALUE!</v>
      </c>
    </row>
    <row r="76" spans="1:3" hidden="1" outlineLevel="1" x14ac:dyDescent="0.3">
      <c r="A76" s="73" t="s">
        <v>54</v>
      </c>
      <c r="B76" s="127" t="e">
        <f>_xll.DBGET(#REF!,#REF!,#REF!,#REF!,#REF!,#REF!,$A76,#REF!,#REF!,#REF!,#REF!)</f>
        <v>#VALUE!</v>
      </c>
      <c r="C76" s="128" t="e">
        <f>_xll.DBGET(#REF!,#REF!,#REF!,#REF!,#REF!,#REF!,$A76,#REF!,#REF!,#REF!,#REF!)</f>
        <v>#VALUE!</v>
      </c>
    </row>
    <row r="77" spans="1:3" hidden="1" outlineLevel="1" x14ac:dyDescent="0.3">
      <c r="A77" s="73" t="s">
        <v>55</v>
      </c>
      <c r="B77" s="127" t="e">
        <f>_xll.DBGET(#REF!,#REF!,#REF!,#REF!,#REF!,#REF!,$A77,#REF!,#REF!,#REF!,#REF!)</f>
        <v>#VALUE!</v>
      </c>
      <c r="C77" s="128" t="e">
        <f>_xll.DBGET(#REF!,#REF!,#REF!,#REF!,#REF!,#REF!,$A77,#REF!,#REF!,#REF!,#REF!)</f>
        <v>#VALUE!</v>
      </c>
    </row>
    <row r="78" spans="1:3" hidden="1" outlineLevel="1" x14ac:dyDescent="0.3">
      <c r="A78" s="73" t="s">
        <v>56</v>
      </c>
      <c r="B78" s="127" t="e">
        <f>_xll.DBGET(#REF!,#REF!,#REF!,#REF!,#REF!,#REF!,$A78,#REF!,#REF!,#REF!,#REF!)</f>
        <v>#VALUE!</v>
      </c>
      <c r="C78" s="128" t="e">
        <f>_xll.DBGET(#REF!,#REF!,#REF!,#REF!,#REF!,#REF!,$A78,#REF!,#REF!,#REF!,#REF!)</f>
        <v>#VALUE!</v>
      </c>
    </row>
    <row r="79" spans="1:3" collapsed="1" x14ac:dyDescent="0.3">
      <c r="A79" s="73" t="s">
        <v>25</v>
      </c>
      <c r="B79" s="127" t="e">
        <f>_xll.DBGET(#REF!,#REF!,#REF!,#REF!,#REF!,#REF!,$A79,#REF!,#REF!,#REF!,#REF!)</f>
        <v>#VALUE!</v>
      </c>
      <c r="C79" s="128" t="e">
        <f>_xll.DBGET(#REF!,#REF!,#REF!,#REF!,#REF!,#REF!,$A79,#REF!,#REF!,#REF!,#REF!)</f>
        <v>#VALUE!</v>
      </c>
    </row>
    <row r="80" spans="1:3" x14ac:dyDescent="0.3">
      <c r="A80" s="73" t="s">
        <v>26</v>
      </c>
      <c r="B80" s="127" t="e">
        <f>_xll.DBGET(#REF!,#REF!,#REF!,#REF!,#REF!,#REF!,$A80,#REF!,#REF!,#REF!,#REF!)</f>
        <v>#VALUE!</v>
      </c>
      <c r="C80" s="128" t="e">
        <f>_xll.DBGET(#REF!,#REF!,#REF!,#REF!,#REF!,#REF!,$A80,#REF!,#REF!,#REF!,#REF!)</f>
        <v>#VALUE!</v>
      </c>
    </row>
    <row r="81" spans="1:3" x14ac:dyDescent="0.3">
      <c r="A81" s="73" t="s">
        <v>27</v>
      </c>
      <c r="B81" s="127" t="e">
        <f>_xll.DBGET(#REF!,#REF!,#REF!,#REF!,#REF!,#REF!,$A81,#REF!,#REF!,#REF!,#REF!)</f>
        <v>#VALUE!</v>
      </c>
      <c r="C81" s="128" t="e">
        <f>_xll.DBGET(#REF!,#REF!,#REF!,#REF!,#REF!,#REF!,$A81,#REF!,#REF!,#REF!,#REF!)</f>
        <v>#VALUE!</v>
      </c>
    </row>
    <row r="82" spans="1:3" x14ac:dyDescent="0.3">
      <c r="A82" s="73" t="s">
        <v>28</v>
      </c>
      <c r="B82" s="127" t="e">
        <f>_xll.DBGET(#REF!,#REF!,#REF!,#REF!,#REF!,#REF!,$A82,#REF!,#REF!,#REF!,#REF!)</f>
        <v>#VALUE!</v>
      </c>
      <c r="C82" s="128" t="e">
        <f>_xll.DBGET(#REF!,#REF!,#REF!,#REF!,#REF!,#REF!,$A82,#REF!,#REF!,#REF!,#REF!)</f>
        <v>#VALUE!</v>
      </c>
    </row>
    <row r="83" spans="1:3" x14ac:dyDescent="0.3">
      <c r="A83" s="73" t="s">
        <v>29</v>
      </c>
      <c r="B83" s="127" t="e">
        <f>_xll.DBGET(#REF!,#REF!,#REF!,#REF!,#REF!,#REF!,$A83,#REF!,#REF!,#REF!,#REF!)</f>
        <v>#VALUE!</v>
      </c>
      <c r="C83" s="128" t="e">
        <f>_xll.DBGET(#REF!,#REF!,#REF!,#REF!,#REF!,#REF!,$A83,#REF!,#REF!,#REF!,#REF!)</f>
        <v>#VALUE!</v>
      </c>
    </row>
    <row r="84" spans="1:3" x14ac:dyDescent="0.3">
      <c r="A84" s="73" t="s">
        <v>30</v>
      </c>
      <c r="B84" s="127" t="e">
        <f>_xll.DBGET(#REF!,#REF!,#REF!,#REF!,#REF!,#REF!,$A84,#REF!,#REF!,#REF!,#REF!)</f>
        <v>#VALUE!</v>
      </c>
      <c r="C84" s="128" t="e">
        <f>_xll.DBGET(#REF!,#REF!,#REF!,#REF!,#REF!,#REF!,$A84,#REF!,#REF!,#REF!,#REF!)</f>
        <v>#VALUE!</v>
      </c>
    </row>
    <row r="85" spans="1:3" hidden="1" outlineLevel="1" x14ac:dyDescent="0.3">
      <c r="A85" s="73" t="s">
        <v>57</v>
      </c>
      <c r="B85" s="127" t="e">
        <f>_xll.DBGET(#REF!,#REF!,#REF!,#REF!,#REF!,#REF!,$A85,#REF!,#REF!,#REF!,#REF!)</f>
        <v>#VALUE!</v>
      </c>
      <c r="C85" s="128" t="e">
        <f>_xll.DBGET(#REF!,#REF!,#REF!,#REF!,#REF!,#REF!,$A85,#REF!,#REF!,#REF!,#REF!)</f>
        <v>#VALUE!</v>
      </c>
    </row>
    <row r="86" spans="1:3" collapsed="1" x14ac:dyDescent="0.3">
      <c r="A86" s="73" t="s">
        <v>31</v>
      </c>
      <c r="B86" s="127" t="e">
        <f>_xll.DBGET(#REF!,#REF!,#REF!,#REF!,#REF!,#REF!,$A86,#REF!,#REF!,#REF!,#REF!)</f>
        <v>#VALUE!</v>
      </c>
      <c r="C86" s="128" t="e">
        <f>_xll.DBGET(#REF!,#REF!,#REF!,#REF!,#REF!,#REF!,$A86,#REF!,#REF!,#REF!,#REF!)</f>
        <v>#VALUE!</v>
      </c>
    </row>
    <row r="87" spans="1:3" x14ac:dyDescent="0.3">
      <c r="A87" s="73" t="s">
        <v>32</v>
      </c>
      <c r="B87" s="127" t="e">
        <f>_xll.DBGET(#REF!,#REF!,#REF!,#REF!,#REF!,#REF!,$A87,#REF!,#REF!,#REF!,#REF!)</f>
        <v>#VALUE!</v>
      </c>
      <c r="C87" s="128" t="e">
        <f>_xll.DBGET(#REF!,#REF!,#REF!,#REF!,#REF!,#REF!,$A87,#REF!,#REF!,#REF!,#REF!)</f>
        <v>#VALUE!</v>
      </c>
    </row>
    <row r="88" spans="1:3" x14ac:dyDescent="0.3">
      <c r="A88" s="73" t="s">
        <v>33</v>
      </c>
      <c r="B88" s="127" t="e">
        <f>_xll.DBGET(#REF!,#REF!,#REF!,#REF!,#REF!,#REF!,$A88,#REF!,#REF!,#REF!,#REF!)</f>
        <v>#VALUE!</v>
      </c>
      <c r="C88" s="128" t="e">
        <f>_xll.DBGET(#REF!,#REF!,#REF!,#REF!,#REF!,#REF!,$A88,#REF!,#REF!,#REF!,#REF!)</f>
        <v>#VALUE!</v>
      </c>
    </row>
    <row r="89" spans="1:3" x14ac:dyDescent="0.3">
      <c r="A89" s="73" t="s">
        <v>34</v>
      </c>
      <c r="B89" s="127" t="e">
        <f>_xll.DBGET(#REF!,#REF!,#REF!,#REF!,#REF!,#REF!,$A89,#REF!,#REF!,#REF!,#REF!)</f>
        <v>#VALUE!</v>
      </c>
      <c r="C89" s="128" t="e">
        <f>_xll.DBGET(#REF!,#REF!,#REF!,#REF!,#REF!,#REF!,$A89,#REF!,#REF!,#REF!,#REF!)</f>
        <v>#VALUE!</v>
      </c>
    </row>
    <row r="90" spans="1:3" hidden="1" outlineLevel="1" x14ac:dyDescent="0.3">
      <c r="A90" s="73" t="s">
        <v>58</v>
      </c>
      <c r="B90" s="127" t="e">
        <f>_xll.DBGET(#REF!,#REF!,#REF!,#REF!,#REF!,#REF!,$A90,#REF!,#REF!,#REF!,#REF!)</f>
        <v>#VALUE!</v>
      </c>
      <c r="C90" s="128" t="e">
        <f>_xll.DBGET(#REF!,#REF!,#REF!,#REF!,#REF!,#REF!,$A90,#REF!,#REF!,#REF!,#REF!)</f>
        <v>#VALUE!</v>
      </c>
    </row>
    <row r="91" spans="1:3" collapsed="1" x14ac:dyDescent="0.3">
      <c r="A91" s="73" t="s">
        <v>35</v>
      </c>
      <c r="B91" s="127" t="e">
        <f>_xll.DBGET(#REF!,#REF!,#REF!,#REF!,#REF!,#REF!,$A91,#REF!,#REF!,#REF!,#REF!)</f>
        <v>#VALUE!</v>
      </c>
      <c r="C91" s="128" t="e">
        <f>_xll.DBGET(#REF!,#REF!,#REF!,#REF!,#REF!,#REF!,$A91,#REF!,#REF!,#REF!,#REF!)</f>
        <v>#VALUE!</v>
      </c>
    </row>
  </sheetData>
  <mergeCells count="11">
    <mergeCell ref="R2:S2"/>
    <mergeCell ref="B48:C48"/>
    <mergeCell ref="A1:S1"/>
    <mergeCell ref="B2:C2"/>
    <mergeCell ref="D2:E2"/>
    <mergeCell ref="F2:G2"/>
    <mergeCell ref="H2:I2"/>
    <mergeCell ref="J2:K2"/>
    <mergeCell ref="L2:M2"/>
    <mergeCell ref="N2:O2"/>
    <mergeCell ref="P2:Q2"/>
  </mergeCells>
  <pageMargins left="0.70866141732283472" right="0.70866141732283472" top="0.74803149606299213" bottom="0.74803149606299213" header="0.31496062992125984" footer="0.31496062992125984"/>
  <pageSetup scale="48" orientation="landscape" r:id="rId1"/>
  <customProperties>
    <customPr name="QAA_DRILLPATH_NODE_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D1FCC-0CBD-4BFB-B607-25A2F921B2F1}">
  <sheetPr>
    <tabColor theme="5"/>
    <pageSetUpPr fitToPage="1"/>
  </sheetPr>
  <dimension ref="A1:AF37"/>
  <sheetViews>
    <sheetView showGridLines="0" tabSelected="1" zoomScaleNormal="100" workbookViewId="0">
      <selection activeCell="K18" sqref="K18"/>
    </sheetView>
  </sheetViews>
  <sheetFormatPr defaultColWidth="9" defaultRowHeight="14.4" outlineLevelCol="1" x14ac:dyDescent="0.3"/>
  <cols>
    <col min="1" max="1" width="14" style="152" customWidth="1"/>
    <col min="2" max="2" width="4.44140625" style="152" hidden="1" customWidth="1" outlineLevel="1"/>
    <col min="3" max="3" width="8.44140625" style="152" customWidth="1" collapsed="1"/>
    <col min="4" max="4" width="11.6640625" style="152" customWidth="1"/>
    <col min="5" max="5" width="14.6640625" style="152" customWidth="1"/>
    <col min="6" max="6" width="11.6640625" style="152" customWidth="1"/>
    <col min="7" max="7" width="14.6640625" style="152" customWidth="1"/>
    <col min="8" max="8" width="11.6640625" style="152" customWidth="1"/>
    <col min="9" max="9" width="17" style="152" customWidth="1"/>
    <col min="10" max="10" width="11.6640625" style="152" customWidth="1"/>
    <col min="11" max="11" width="14.6640625" style="152" customWidth="1"/>
    <col min="12" max="12" width="11.6640625" style="152" customWidth="1"/>
    <col min="13" max="13" width="14.6640625" style="152" customWidth="1"/>
    <col min="14" max="14" width="11.6640625" style="152" customWidth="1"/>
    <col min="15" max="15" width="14.6640625" style="152" customWidth="1"/>
    <col min="16" max="16" width="11.6640625" style="152" customWidth="1"/>
    <col min="17" max="17" width="14.6640625" style="152" customWidth="1"/>
    <col min="18" max="18" width="11.6640625" style="152" customWidth="1"/>
    <col min="19" max="19" width="14.6640625" style="152" customWidth="1"/>
    <col min="20" max="20" width="11.6640625" style="152" customWidth="1"/>
    <col min="21" max="21" width="14.6640625" style="152" customWidth="1"/>
    <col min="22" max="22" width="11.6640625" style="152" customWidth="1"/>
    <col min="23" max="23" width="14.6640625" style="152" customWidth="1"/>
    <col min="24" max="24" width="11.6640625" style="152" hidden="1" customWidth="1"/>
    <col min="25" max="25" width="14.6640625" style="152" hidden="1" customWidth="1"/>
    <col min="26" max="26" width="7.5546875" style="152" customWidth="1"/>
    <col min="27" max="27" width="9" style="152"/>
    <col min="28" max="28" width="16" style="152" bestFit="1" customWidth="1"/>
    <col min="29" max="29" width="9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" style="152"/>
  </cols>
  <sheetData>
    <row r="1" spans="1:32" ht="27" x14ac:dyDescent="0.75">
      <c r="A1" s="183" t="s">
        <v>60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70"/>
      <c r="Y1" s="170"/>
    </row>
    <row r="2" spans="1:32" s="6" customFormat="1" ht="37.5" customHeight="1" x14ac:dyDescent="0.45">
      <c r="A2" s="106"/>
      <c r="B2" s="106"/>
      <c r="C2" s="106"/>
      <c r="D2" s="182" t="s">
        <v>146</v>
      </c>
      <c r="E2" s="182"/>
      <c r="F2" s="182" t="s">
        <v>141</v>
      </c>
      <c r="G2" s="182"/>
      <c r="H2" s="182" t="s">
        <v>140</v>
      </c>
      <c r="I2" s="182"/>
      <c r="J2" s="182" t="s">
        <v>139</v>
      </c>
      <c r="K2" s="182"/>
      <c r="L2" s="182" t="s">
        <v>145</v>
      </c>
      <c r="M2" s="182"/>
      <c r="N2" s="182" t="s">
        <v>138</v>
      </c>
      <c r="O2" s="182"/>
      <c r="P2" s="182" t="s">
        <v>137</v>
      </c>
      <c r="Q2" s="182"/>
      <c r="R2" s="182" t="s">
        <v>136</v>
      </c>
      <c r="S2" s="182"/>
      <c r="T2" s="182" t="s">
        <v>135</v>
      </c>
      <c r="U2" s="182"/>
      <c r="V2" s="182" t="s">
        <v>134</v>
      </c>
      <c r="W2" s="182"/>
      <c r="X2" s="182" t="s">
        <v>131</v>
      </c>
      <c r="Y2" s="182"/>
    </row>
    <row r="3" spans="1:32" ht="16.2" x14ac:dyDescent="0.45">
      <c r="A3" s="107"/>
      <c r="B3" s="107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64</v>
      </c>
      <c r="B4" s="167" t="s">
        <v>65</v>
      </c>
      <c r="C4" s="2" t="s">
        <v>7</v>
      </c>
      <c r="D4" s="42">
        <v>4454471.74</v>
      </c>
      <c r="E4" s="4">
        <v>161.27086035791001</v>
      </c>
      <c r="F4" s="42">
        <v>1295170.1950000001</v>
      </c>
      <c r="G4" s="4">
        <v>172.59663514933001</v>
      </c>
      <c r="H4" s="42">
        <v>1293793.7039999999</v>
      </c>
      <c r="I4" s="4">
        <v>183.31892751602001</v>
      </c>
      <c r="J4" s="42">
        <v>1192157</v>
      </c>
      <c r="K4" s="4">
        <v>219.35945319088</v>
      </c>
      <c r="L4" s="42">
        <v>1123150</v>
      </c>
      <c r="M4" s="4">
        <v>239.34347549271999</v>
      </c>
      <c r="N4" s="42">
        <v>2625659.85</v>
      </c>
      <c r="O4" s="4">
        <v>158.73574563019</v>
      </c>
      <c r="P4" s="42">
        <v>3123982.1150000002</v>
      </c>
      <c r="Q4" s="4">
        <v>168.09713185298</v>
      </c>
      <c r="R4" s="42">
        <v>3609100.7039999999</v>
      </c>
      <c r="S4" s="4">
        <v>212.65862865254999</v>
      </c>
      <c r="T4" s="42">
        <v>3282286.01</v>
      </c>
      <c r="U4" s="4">
        <v>206.81321805248001</v>
      </c>
      <c r="V4" s="42">
        <v>12641028.679</v>
      </c>
      <c r="W4" s="4">
        <v>188.92806170105001</v>
      </c>
      <c r="X4" s="42">
        <v>1228300</v>
      </c>
      <c r="Y4" s="4">
        <v>300.59913842278002</v>
      </c>
    </row>
    <row r="5" spans="1:32" x14ac:dyDescent="0.3">
      <c r="A5" s="165" t="s">
        <v>1</v>
      </c>
      <c r="B5" s="164" t="s">
        <v>6</v>
      </c>
      <c r="C5" s="16" t="s">
        <v>7</v>
      </c>
      <c r="D5" s="43">
        <v>2560667.75</v>
      </c>
      <c r="E5" s="5">
        <v>160.96972060253</v>
      </c>
      <c r="F5" s="43">
        <v>665830</v>
      </c>
      <c r="G5" s="5">
        <v>168.19040043640999</v>
      </c>
      <c r="H5" s="43">
        <v>577271</v>
      </c>
      <c r="I5" s="5">
        <v>165.55914193973001</v>
      </c>
      <c r="J5" s="43">
        <v>532617</v>
      </c>
      <c r="K5" s="5">
        <v>195.64609677532999</v>
      </c>
      <c r="L5" s="43">
        <v>555900</v>
      </c>
      <c r="M5" s="5">
        <v>181.87527989399999</v>
      </c>
      <c r="N5" s="43">
        <v>1524178.75</v>
      </c>
      <c r="O5" s="5">
        <v>157.48064517373999</v>
      </c>
      <c r="P5" s="43">
        <v>1702319</v>
      </c>
      <c r="Q5" s="5">
        <v>166.91791238063001</v>
      </c>
      <c r="R5" s="43">
        <v>1665788</v>
      </c>
      <c r="S5" s="5">
        <v>180.62406299358</v>
      </c>
      <c r="T5" s="43">
        <v>1896486</v>
      </c>
      <c r="U5" s="5">
        <v>182.94647633720999</v>
      </c>
      <c r="V5" s="43">
        <v>6788771.75</v>
      </c>
      <c r="W5" s="5">
        <v>172.63992037510999</v>
      </c>
      <c r="X5" s="43">
        <v>742300</v>
      </c>
      <c r="Y5" s="5">
        <v>267.86361784279001</v>
      </c>
    </row>
    <row r="6" spans="1:32" x14ac:dyDescent="0.3">
      <c r="A6" s="52"/>
      <c r="B6" s="163" t="s">
        <v>6</v>
      </c>
      <c r="C6" s="57" t="s">
        <v>8</v>
      </c>
      <c r="D6" s="61">
        <v>1921630</v>
      </c>
      <c r="E6" s="59">
        <v>153.34849429536001</v>
      </c>
      <c r="F6" s="61">
        <v>522659</v>
      </c>
      <c r="G6" s="59">
        <v>161.72289075422</v>
      </c>
      <c r="H6" s="61">
        <v>443654</v>
      </c>
      <c r="I6" s="59">
        <v>161.23914876040001</v>
      </c>
      <c r="J6" s="61">
        <v>374172</v>
      </c>
      <c r="K6" s="59">
        <v>181.86090136102001</v>
      </c>
      <c r="L6" s="61">
        <v>497900</v>
      </c>
      <c r="M6" s="59">
        <v>178.27345392386999</v>
      </c>
      <c r="N6" s="61">
        <v>1160663</v>
      </c>
      <c r="O6" s="59">
        <v>149.24874679937</v>
      </c>
      <c r="P6" s="61">
        <v>1283626</v>
      </c>
      <c r="Q6" s="59">
        <v>160.46534835310999</v>
      </c>
      <c r="R6" s="61">
        <v>1315726</v>
      </c>
      <c r="S6" s="59">
        <v>173.54981447269</v>
      </c>
      <c r="T6" s="61">
        <v>1528050</v>
      </c>
      <c r="U6" s="59">
        <v>177.03664999769001</v>
      </c>
      <c r="V6" s="61">
        <v>5288065</v>
      </c>
      <c r="W6" s="59">
        <v>166.04747628430999</v>
      </c>
      <c r="X6" s="61">
        <v>579300</v>
      </c>
      <c r="Y6" s="59">
        <v>267.53449846884001</v>
      </c>
    </row>
    <row r="7" spans="1:32" x14ac:dyDescent="0.3">
      <c r="A7" s="54"/>
      <c r="B7" s="169" t="s">
        <v>6</v>
      </c>
      <c r="C7" s="58" t="s">
        <v>9</v>
      </c>
      <c r="D7" s="62">
        <v>639037.75</v>
      </c>
      <c r="E7" s="60">
        <v>183.88726672344001</v>
      </c>
      <c r="F7" s="62">
        <v>143171</v>
      </c>
      <c r="G7" s="60">
        <v>191.80064373279001</v>
      </c>
      <c r="H7" s="62">
        <v>133617</v>
      </c>
      <c r="I7" s="60">
        <v>179.90299230295</v>
      </c>
      <c r="J7" s="62">
        <v>158445</v>
      </c>
      <c r="K7" s="60">
        <v>228.20019528623001</v>
      </c>
      <c r="L7" s="62">
        <v>58000</v>
      </c>
      <c r="M7" s="60">
        <v>212.79509283416999</v>
      </c>
      <c r="N7" s="62">
        <v>363515.75</v>
      </c>
      <c r="O7" s="60">
        <v>183.76412769928001</v>
      </c>
      <c r="P7" s="62">
        <v>418693</v>
      </c>
      <c r="Q7" s="60">
        <v>186.70013695182001</v>
      </c>
      <c r="R7" s="62">
        <v>350062</v>
      </c>
      <c r="S7" s="60">
        <v>207.21298926776001</v>
      </c>
      <c r="T7" s="62">
        <v>368436</v>
      </c>
      <c r="U7" s="60">
        <v>207.45686657620001</v>
      </c>
      <c r="V7" s="62">
        <v>1500706.75</v>
      </c>
      <c r="W7" s="60">
        <v>195.86982379295</v>
      </c>
      <c r="X7" s="62">
        <v>163000</v>
      </c>
      <c r="Y7" s="60">
        <v>269.03330405950999</v>
      </c>
    </row>
    <row r="8" spans="1:32" x14ac:dyDescent="0.3">
      <c r="A8" s="165" t="s">
        <v>2</v>
      </c>
      <c r="B8" s="164" t="s">
        <v>10</v>
      </c>
      <c r="C8" s="16" t="s">
        <v>7</v>
      </c>
      <c r="D8" s="63">
        <v>1371669.42</v>
      </c>
      <c r="E8" s="5">
        <v>156.98641014385001</v>
      </c>
      <c r="F8" s="63">
        <v>522267.65500000003</v>
      </c>
      <c r="G8" s="5">
        <v>177.17361887017</v>
      </c>
      <c r="H8" s="63">
        <v>612233.70400000003</v>
      </c>
      <c r="I8" s="5">
        <v>198.83813470875</v>
      </c>
      <c r="J8" s="63">
        <v>595440</v>
      </c>
      <c r="K8" s="5">
        <v>239.29684163011001</v>
      </c>
      <c r="L8" s="63">
        <v>435100</v>
      </c>
      <c r="M8" s="5">
        <v>297.95082874192002</v>
      </c>
      <c r="N8" s="63">
        <v>781964</v>
      </c>
      <c r="O8" s="5">
        <v>154.87152953269</v>
      </c>
      <c r="P8" s="63">
        <v>1111973.075</v>
      </c>
      <c r="Q8" s="5">
        <v>167.95509898978</v>
      </c>
      <c r="R8" s="63">
        <v>1642773.7039999999</v>
      </c>
      <c r="S8" s="5">
        <v>239.75348748036001</v>
      </c>
      <c r="T8" s="63">
        <v>1121000.01</v>
      </c>
      <c r="U8" s="5">
        <v>240.48431262183999</v>
      </c>
      <c r="V8" s="63">
        <v>4657710.7889999999</v>
      </c>
      <c r="W8" s="5">
        <v>208.53788355171</v>
      </c>
      <c r="X8" s="63">
        <v>437000</v>
      </c>
      <c r="Y8" s="5">
        <v>348.57152906177998</v>
      </c>
    </row>
    <row r="9" spans="1:32" x14ac:dyDescent="0.3">
      <c r="A9" s="52"/>
      <c r="B9" s="163" t="s">
        <v>10</v>
      </c>
      <c r="C9" s="57" t="s">
        <v>8</v>
      </c>
      <c r="D9" s="61">
        <v>66121</v>
      </c>
      <c r="E9" s="59">
        <v>153.19298720527999</v>
      </c>
      <c r="F9" s="61">
        <v>25682</v>
      </c>
      <c r="G9" s="59">
        <v>167.06835027132999</v>
      </c>
      <c r="H9" s="61">
        <v>23931</v>
      </c>
      <c r="I9" s="59">
        <v>202.08222834412001</v>
      </c>
      <c r="J9" s="61">
        <v>26502</v>
      </c>
      <c r="K9" s="59">
        <v>303.58686949706998</v>
      </c>
      <c r="L9" s="61">
        <v>27000</v>
      </c>
      <c r="M9" s="59">
        <v>321.92412168306998</v>
      </c>
      <c r="N9" s="61">
        <v>32135</v>
      </c>
      <c r="O9" s="59">
        <v>138.3598051626</v>
      </c>
      <c r="P9" s="61">
        <v>59668</v>
      </c>
      <c r="Q9" s="59">
        <v>167.15375980037001</v>
      </c>
      <c r="R9" s="61">
        <v>77433</v>
      </c>
      <c r="S9" s="59">
        <v>278.61041555096</v>
      </c>
      <c r="T9" s="61">
        <v>48000</v>
      </c>
      <c r="U9" s="59">
        <v>224.10116078659999</v>
      </c>
      <c r="V9" s="61">
        <v>217236</v>
      </c>
      <c r="W9" s="59">
        <v>215.20566988797</v>
      </c>
      <c r="X9" s="61">
        <v>9000</v>
      </c>
      <c r="Y9" s="59">
        <v>352.83</v>
      </c>
    </row>
    <row r="10" spans="1:32" x14ac:dyDescent="0.3">
      <c r="A10" s="54"/>
      <c r="B10" s="169" t="s">
        <v>10</v>
      </c>
      <c r="C10" s="58" t="s">
        <v>9</v>
      </c>
      <c r="D10" s="62">
        <v>1305548.42</v>
      </c>
      <c r="E10" s="60">
        <v>157.17853240778001</v>
      </c>
      <c r="F10" s="62">
        <v>496585.65500000003</v>
      </c>
      <c r="G10" s="60">
        <v>177.69623466776</v>
      </c>
      <c r="H10" s="62">
        <v>588302.70400000003</v>
      </c>
      <c r="I10" s="60">
        <v>198.70617134318999</v>
      </c>
      <c r="J10" s="62">
        <v>568938</v>
      </c>
      <c r="K10" s="60">
        <v>236.30211405253999</v>
      </c>
      <c r="L10" s="62">
        <v>408100</v>
      </c>
      <c r="M10" s="60">
        <v>296.36474957158998</v>
      </c>
      <c r="N10" s="62">
        <v>749829</v>
      </c>
      <c r="O10" s="60">
        <v>155.57916322335001</v>
      </c>
      <c r="P10" s="62">
        <v>1052305.075</v>
      </c>
      <c r="Q10" s="60">
        <v>168.00053667500001</v>
      </c>
      <c r="R10" s="62">
        <v>1565340.7039999999</v>
      </c>
      <c r="S10" s="60">
        <v>237.83134458609999</v>
      </c>
      <c r="T10" s="62">
        <v>1073000.01</v>
      </c>
      <c r="U10" s="60">
        <v>241.21720291145999</v>
      </c>
      <c r="V10" s="62">
        <v>4440474.7889999999</v>
      </c>
      <c r="W10" s="60">
        <v>208.21168347145999</v>
      </c>
      <c r="X10" s="62">
        <v>428000</v>
      </c>
      <c r="Y10" s="60">
        <v>348.48198177569998</v>
      </c>
    </row>
    <row r="11" spans="1:32" x14ac:dyDescent="0.3">
      <c r="A11" s="14" t="s">
        <v>3</v>
      </c>
      <c r="B11" s="166" t="s">
        <v>11</v>
      </c>
      <c r="C11" s="17" t="s">
        <v>7</v>
      </c>
      <c r="D11" s="63">
        <v>258956</v>
      </c>
      <c r="E11" s="5">
        <v>172.71426917353</v>
      </c>
      <c r="F11" s="63">
        <v>44557</v>
      </c>
      <c r="G11" s="5">
        <v>205.56798209581001</v>
      </c>
      <c r="H11" s="63">
        <v>17505</v>
      </c>
      <c r="I11" s="5">
        <v>215.55146827665001</v>
      </c>
      <c r="J11" s="63">
        <v>20100</v>
      </c>
      <c r="K11" s="5">
        <v>199.58428606333001</v>
      </c>
      <c r="L11" s="63">
        <v>56150</v>
      </c>
      <c r="M11" s="5">
        <v>396.65162601406001</v>
      </c>
      <c r="N11" s="63">
        <v>157866</v>
      </c>
      <c r="O11" s="5">
        <v>173.78825839635999</v>
      </c>
      <c r="P11" s="63">
        <v>145647</v>
      </c>
      <c r="Q11" s="5">
        <v>181.60093696638</v>
      </c>
      <c r="R11" s="63">
        <v>93755</v>
      </c>
      <c r="S11" s="5">
        <v>320.58942352668998</v>
      </c>
      <c r="T11" s="63">
        <v>110300</v>
      </c>
      <c r="U11" s="5">
        <v>278.97537734437998</v>
      </c>
      <c r="V11" s="63">
        <v>507568</v>
      </c>
      <c r="W11" s="5">
        <v>226.00466221309</v>
      </c>
      <c r="X11" s="63">
        <v>49000</v>
      </c>
      <c r="Y11" s="5">
        <v>368.67346938776001</v>
      </c>
    </row>
    <row r="12" spans="1:32" x14ac:dyDescent="0.3">
      <c r="A12" s="52"/>
      <c r="B12" s="163" t="s">
        <v>11</v>
      </c>
      <c r="C12" s="57" t="s">
        <v>8</v>
      </c>
      <c r="D12" s="123">
        <v>18640</v>
      </c>
      <c r="E12" s="119">
        <v>146.86790696352</v>
      </c>
      <c r="F12" s="123">
        <v>1028</v>
      </c>
      <c r="G12" s="119">
        <v>257.08199508651001</v>
      </c>
      <c r="H12" s="123">
        <v>0</v>
      </c>
      <c r="I12" s="119">
        <v>0</v>
      </c>
      <c r="J12" s="123">
        <v>0</v>
      </c>
      <c r="K12" s="119">
        <v>0</v>
      </c>
      <c r="L12" s="123">
        <v>0</v>
      </c>
      <c r="M12" s="119">
        <v>0</v>
      </c>
      <c r="N12" s="123">
        <v>10978</v>
      </c>
      <c r="O12" s="119">
        <v>129.33750181272001</v>
      </c>
      <c r="P12" s="123">
        <v>8690</v>
      </c>
      <c r="Q12" s="119">
        <v>182.05189664545</v>
      </c>
      <c r="R12" s="123">
        <v>0</v>
      </c>
      <c r="S12" s="119">
        <v>0</v>
      </c>
      <c r="T12" s="123">
        <v>0</v>
      </c>
      <c r="U12" s="119">
        <v>0</v>
      </c>
      <c r="V12" s="123">
        <v>19668</v>
      </c>
      <c r="W12" s="119">
        <v>152.62853756096001</v>
      </c>
      <c r="X12" s="123">
        <v>10000</v>
      </c>
      <c r="Y12" s="119">
        <v>355</v>
      </c>
    </row>
    <row r="13" spans="1:32" x14ac:dyDescent="0.3">
      <c r="A13" s="52"/>
      <c r="B13" s="163" t="s">
        <v>11</v>
      </c>
      <c r="C13" s="57" t="s">
        <v>9</v>
      </c>
      <c r="D13" s="123">
        <v>240316</v>
      </c>
      <c r="E13" s="119">
        <v>174.71903036960001</v>
      </c>
      <c r="F13" s="123">
        <v>43529</v>
      </c>
      <c r="G13" s="119">
        <v>204.35140451869</v>
      </c>
      <c r="H13" s="123">
        <v>17505</v>
      </c>
      <c r="I13" s="119">
        <v>215.55146827665001</v>
      </c>
      <c r="J13" s="123">
        <v>20100</v>
      </c>
      <c r="K13" s="119">
        <v>199.58428606333001</v>
      </c>
      <c r="L13" s="123">
        <v>56150</v>
      </c>
      <c r="M13" s="119">
        <v>396.65162601406001</v>
      </c>
      <c r="N13" s="123">
        <v>146888</v>
      </c>
      <c r="O13" s="119">
        <v>177.11038413688999</v>
      </c>
      <c r="P13" s="123">
        <v>136957</v>
      </c>
      <c r="Q13" s="119">
        <v>181.57232331675999</v>
      </c>
      <c r="R13" s="123">
        <v>93755</v>
      </c>
      <c r="S13" s="119">
        <v>320.58942352668998</v>
      </c>
      <c r="T13" s="123">
        <v>110300</v>
      </c>
      <c r="U13" s="119">
        <v>278.97537734437998</v>
      </c>
      <c r="V13" s="123">
        <v>487900</v>
      </c>
      <c r="W13" s="119">
        <v>228.96256674201001</v>
      </c>
      <c r="X13" s="123">
        <v>39000</v>
      </c>
      <c r="Y13" s="119">
        <v>372.17948717949002</v>
      </c>
    </row>
    <row r="14" spans="1:32" x14ac:dyDescent="0.3">
      <c r="A14" s="165" t="s">
        <v>4</v>
      </c>
      <c r="B14" s="164" t="s">
        <v>12</v>
      </c>
      <c r="C14" s="16" t="s">
        <v>7</v>
      </c>
      <c r="D14" s="122">
        <v>238878.57</v>
      </c>
      <c r="E14" s="121">
        <v>179.98298418900001</v>
      </c>
      <c r="F14" s="122">
        <v>62515.54</v>
      </c>
      <c r="G14" s="121">
        <v>157.78893130719999</v>
      </c>
      <c r="H14" s="122">
        <v>86784</v>
      </c>
      <c r="I14" s="121">
        <v>185.46905715564</v>
      </c>
      <c r="J14" s="122">
        <v>44000</v>
      </c>
      <c r="K14" s="121">
        <v>245.63443139505</v>
      </c>
      <c r="L14" s="122">
        <v>76000</v>
      </c>
      <c r="M14" s="121">
        <v>207.94423710889001</v>
      </c>
      <c r="N14" s="122">
        <v>161651.1</v>
      </c>
      <c r="O14" s="121">
        <v>174.57862477520999</v>
      </c>
      <c r="P14" s="122">
        <v>139743.01</v>
      </c>
      <c r="Q14" s="121">
        <v>176.30585889549999</v>
      </c>
      <c r="R14" s="122">
        <v>206784</v>
      </c>
      <c r="S14" s="121">
        <v>206.53156751902</v>
      </c>
      <c r="T14" s="122">
        <v>147500</v>
      </c>
      <c r="U14" s="121">
        <v>203.21902633617</v>
      </c>
      <c r="V14" s="122">
        <v>655678.11</v>
      </c>
      <c r="W14" s="121">
        <v>191.46676739982999</v>
      </c>
      <c r="X14" s="122">
        <v>0</v>
      </c>
      <c r="Y14" s="121">
        <v>0</v>
      </c>
    </row>
    <row r="15" spans="1:32" x14ac:dyDescent="0.3">
      <c r="A15" s="52"/>
      <c r="B15" s="163" t="s">
        <v>12</v>
      </c>
      <c r="C15" s="57" t="s">
        <v>8</v>
      </c>
      <c r="D15" s="123">
        <v>25527</v>
      </c>
      <c r="E15" s="119">
        <v>126.40639575743</v>
      </c>
      <c r="F15" s="123">
        <v>33705</v>
      </c>
      <c r="G15" s="119">
        <v>136.9980626087</v>
      </c>
      <c r="H15" s="123">
        <v>37308</v>
      </c>
      <c r="I15" s="119">
        <v>172.09955938587001</v>
      </c>
      <c r="J15" s="123">
        <v>0</v>
      </c>
      <c r="K15" s="119">
        <v>0</v>
      </c>
      <c r="L15" s="123">
        <v>25000</v>
      </c>
      <c r="M15" s="119">
        <v>195.14876167829999</v>
      </c>
      <c r="N15" s="123">
        <v>25527</v>
      </c>
      <c r="O15" s="119">
        <v>127.53732066048001</v>
      </c>
      <c r="P15" s="123">
        <v>33705</v>
      </c>
      <c r="Q15" s="119">
        <v>136.14153924421001</v>
      </c>
      <c r="R15" s="123">
        <v>62308</v>
      </c>
      <c r="S15" s="119">
        <v>181.34765043856001</v>
      </c>
      <c r="T15" s="123">
        <v>25000</v>
      </c>
      <c r="U15" s="119">
        <v>173.83460374036</v>
      </c>
      <c r="V15" s="123">
        <v>146540</v>
      </c>
      <c r="W15" s="119">
        <v>160.29459711861</v>
      </c>
      <c r="X15" s="123">
        <v>0</v>
      </c>
      <c r="Y15" s="119">
        <v>0</v>
      </c>
    </row>
    <row r="16" spans="1:32" x14ac:dyDescent="0.3">
      <c r="A16" s="52"/>
      <c r="B16" s="163" t="s">
        <v>12</v>
      </c>
      <c r="C16" s="57" t="s">
        <v>9</v>
      </c>
      <c r="D16" s="123">
        <v>213351.57</v>
      </c>
      <c r="E16" s="119">
        <v>186.39329358064001</v>
      </c>
      <c r="F16" s="123">
        <v>28810.54</v>
      </c>
      <c r="G16" s="119">
        <v>182.11184332075001</v>
      </c>
      <c r="H16" s="123">
        <v>49476</v>
      </c>
      <c r="I16" s="119">
        <v>195.55049508098</v>
      </c>
      <c r="J16" s="123">
        <v>44000</v>
      </c>
      <c r="K16" s="119">
        <v>245.63443139505</v>
      </c>
      <c r="L16" s="123">
        <v>51000</v>
      </c>
      <c r="M16" s="119">
        <v>214.21652898663001</v>
      </c>
      <c r="N16" s="123">
        <v>136124.1</v>
      </c>
      <c r="O16" s="119">
        <v>183.40015872942001</v>
      </c>
      <c r="P16" s="123">
        <v>106038.01</v>
      </c>
      <c r="Q16" s="119">
        <v>189.07239793037999</v>
      </c>
      <c r="R16" s="123">
        <v>144476</v>
      </c>
      <c r="S16" s="119">
        <v>217.39260676047999</v>
      </c>
      <c r="T16" s="123">
        <v>122500</v>
      </c>
      <c r="U16" s="119">
        <v>209.21584727409001</v>
      </c>
      <c r="V16" s="123">
        <v>509138.11</v>
      </c>
      <c r="W16" s="119">
        <v>200.43873344066</v>
      </c>
      <c r="X16" s="123">
        <v>0</v>
      </c>
      <c r="Y16" s="119">
        <v>0</v>
      </c>
    </row>
    <row r="17" spans="1:25" x14ac:dyDescent="0.3">
      <c r="A17" s="165" t="s">
        <v>5</v>
      </c>
      <c r="B17" s="164" t="s">
        <v>13</v>
      </c>
      <c r="C17" s="16" t="s">
        <v>7</v>
      </c>
      <c r="D17" s="122">
        <v>24300</v>
      </c>
      <c r="E17" s="121">
        <v>128.95539805761001</v>
      </c>
      <c r="F17" s="122">
        <v>0</v>
      </c>
      <c r="G17" s="121">
        <v>0</v>
      </c>
      <c r="H17" s="122">
        <v>0</v>
      </c>
      <c r="I17" s="121">
        <v>0</v>
      </c>
      <c r="J17" s="122">
        <v>0</v>
      </c>
      <c r="K17" s="121">
        <v>0</v>
      </c>
      <c r="L17" s="122">
        <v>0</v>
      </c>
      <c r="M17" s="121">
        <v>0</v>
      </c>
      <c r="N17" s="122">
        <v>0</v>
      </c>
      <c r="O17" s="121">
        <v>0</v>
      </c>
      <c r="P17" s="122">
        <v>24300</v>
      </c>
      <c r="Q17" s="121">
        <v>129.06336102058</v>
      </c>
      <c r="R17" s="122">
        <v>0</v>
      </c>
      <c r="S17" s="121">
        <v>0</v>
      </c>
      <c r="T17" s="122">
        <v>7000</v>
      </c>
      <c r="U17" s="121">
        <v>219.42768775471001</v>
      </c>
      <c r="V17" s="122">
        <v>31300</v>
      </c>
      <c r="W17" s="121">
        <v>149.18881747869</v>
      </c>
      <c r="X17" s="122">
        <v>0</v>
      </c>
      <c r="Y17" s="121">
        <v>0</v>
      </c>
    </row>
    <row r="18" spans="1:25" x14ac:dyDescent="0.3">
      <c r="A18" s="52"/>
      <c r="B18" s="163" t="s">
        <v>13</v>
      </c>
      <c r="C18" s="57" t="s">
        <v>8</v>
      </c>
      <c r="D18" s="123">
        <v>0</v>
      </c>
      <c r="E18" s="119">
        <v>0</v>
      </c>
      <c r="F18" s="123">
        <v>0</v>
      </c>
      <c r="G18" s="119">
        <v>0</v>
      </c>
      <c r="H18" s="123">
        <v>0</v>
      </c>
      <c r="I18" s="119">
        <v>0</v>
      </c>
      <c r="J18" s="123">
        <v>0</v>
      </c>
      <c r="K18" s="119">
        <v>0</v>
      </c>
      <c r="L18" s="123">
        <v>0</v>
      </c>
      <c r="M18" s="119">
        <v>0</v>
      </c>
      <c r="N18" s="123">
        <v>0</v>
      </c>
      <c r="O18" s="119">
        <v>0</v>
      </c>
      <c r="P18" s="123">
        <v>0</v>
      </c>
      <c r="Q18" s="119">
        <v>0</v>
      </c>
      <c r="R18" s="123">
        <v>0</v>
      </c>
      <c r="S18" s="119">
        <v>0</v>
      </c>
      <c r="T18" s="123">
        <v>0</v>
      </c>
      <c r="U18" s="119">
        <v>0</v>
      </c>
      <c r="V18" s="123">
        <v>0</v>
      </c>
      <c r="W18" s="119">
        <v>0</v>
      </c>
      <c r="X18" s="123">
        <v>0</v>
      </c>
      <c r="Y18" s="119">
        <v>0</v>
      </c>
    </row>
    <row r="19" spans="1:25" x14ac:dyDescent="0.3">
      <c r="A19" s="52"/>
      <c r="B19" s="163" t="s">
        <v>13</v>
      </c>
      <c r="C19" s="57" t="s">
        <v>9</v>
      </c>
      <c r="D19" s="123">
        <v>24300</v>
      </c>
      <c r="E19" s="119">
        <v>128.95539805761001</v>
      </c>
      <c r="F19" s="123">
        <v>0</v>
      </c>
      <c r="G19" s="119">
        <v>0</v>
      </c>
      <c r="H19" s="123">
        <v>0</v>
      </c>
      <c r="I19" s="119">
        <v>0</v>
      </c>
      <c r="J19" s="123">
        <v>0</v>
      </c>
      <c r="K19" s="119">
        <v>0</v>
      </c>
      <c r="L19" s="123">
        <v>0</v>
      </c>
      <c r="M19" s="119">
        <v>0</v>
      </c>
      <c r="N19" s="123">
        <v>0</v>
      </c>
      <c r="O19" s="119">
        <v>0</v>
      </c>
      <c r="P19" s="123">
        <v>24300</v>
      </c>
      <c r="Q19" s="119">
        <v>129.06336102058</v>
      </c>
      <c r="R19" s="123">
        <v>0</v>
      </c>
      <c r="S19" s="119">
        <v>0</v>
      </c>
      <c r="T19" s="123">
        <v>7000</v>
      </c>
      <c r="U19" s="119">
        <v>219.42768775471001</v>
      </c>
      <c r="V19" s="123">
        <v>31300</v>
      </c>
      <c r="W19" s="119">
        <v>149.18881747869</v>
      </c>
      <c r="X19" s="123">
        <v>0</v>
      </c>
      <c r="Y19" s="119">
        <v>0</v>
      </c>
    </row>
    <row r="20" spans="1:25" ht="6.75" customHeight="1" x14ac:dyDescent="0.3"/>
    <row r="21" spans="1:25" ht="17.399999999999999" x14ac:dyDescent="0.45">
      <c r="A21" s="184" t="s">
        <v>66</v>
      </c>
      <c r="B21" s="184"/>
      <c r="C21" s="184"/>
      <c r="D21" s="184"/>
      <c r="E21" s="184"/>
      <c r="F21" s="184"/>
      <c r="G21" s="184"/>
      <c r="H21" s="184"/>
      <c r="I21" s="184"/>
      <c r="J21" s="184"/>
      <c r="K21" s="184"/>
      <c r="L21" s="184"/>
      <c r="M21" s="184"/>
      <c r="N21" s="184"/>
      <c r="O21" s="184"/>
      <c r="P21" s="184"/>
      <c r="Q21" s="184"/>
      <c r="R21" s="184"/>
      <c r="S21" s="184"/>
      <c r="T21" s="184"/>
      <c r="U21" s="184"/>
      <c r="V21" s="184"/>
      <c r="W21" s="184"/>
      <c r="X21" s="174"/>
      <c r="Y21" s="174"/>
    </row>
    <row r="22" spans="1:25" x14ac:dyDescent="0.3">
      <c r="A22" s="168" t="s">
        <v>64</v>
      </c>
      <c r="B22" s="167" t="s">
        <v>65</v>
      </c>
      <c r="C22" s="2" t="s">
        <v>7</v>
      </c>
      <c r="D22" s="64">
        <v>1</v>
      </c>
      <c r="E22" s="19">
        <v>1.0000000429048157</v>
      </c>
      <c r="F22" s="64">
        <v>1</v>
      </c>
      <c r="G22" s="19">
        <v>0.99999999999998312</v>
      </c>
      <c r="H22" s="64">
        <v>1</v>
      </c>
      <c r="I22" s="19">
        <v>0.99999999999999023</v>
      </c>
      <c r="J22" s="64">
        <v>0.99999999999999989</v>
      </c>
      <c r="K22" s="19">
        <v>0.99999999999997646</v>
      </c>
      <c r="L22" s="64">
        <v>1</v>
      </c>
      <c r="M22" s="19">
        <v>1.0000000000000024</v>
      </c>
      <c r="N22" s="64">
        <v>1</v>
      </c>
      <c r="O22" s="19">
        <v>1.0000062945961132</v>
      </c>
      <c r="P22" s="64">
        <v>0.99999999039687182</v>
      </c>
      <c r="Q22" s="19">
        <v>1.000000058693395</v>
      </c>
      <c r="R22" s="64">
        <v>1</v>
      </c>
      <c r="S22" s="19">
        <v>0.99999999999997846</v>
      </c>
      <c r="T22" s="64">
        <v>0.99999999999999989</v>
      </c>
      <c r="U22" s="19">
        <v>0.99999999999999156</v>
      </c>
      <c r="V22" s="64">
        <v>0.99999999762677561</v>
      </c>
      <c r="W22" s="19">
        <v>1.0000000129056077</v>
      </c>
      <c r="X22" s="64">
        <v>0.99999999999999989</v>
      </c>
      <c r="Y22" s="19">
        <v>1.0000000000000011</v>
      </c>
    </row>
    <row r="23" spans="1:25" x14ac:dyDescent="0.3">
      <c r="A23" s="165" t="s">
        <v>1</v>
      </c>
      <c r="B23" s="164" t="s">
        <v>6</v>
      </c>
      <c r="C23" s="16" t="s">
        <v>7</v>
      </c>
      <c r="D23" s="65">
        <v>0.5748532933783973</v>
      </c>
      <c r="E23" s="20">
        <v>0.57377987453656076</v>
      </c>
      <c r="F23" s="65">
        <v>0.51408687643557149</v>
      </c>
      <c r="G23" s="20">
        <v>0.50096270725088721</v>
      </c>
      <c r="H23" s="65">
        <v>0.44618473425497518</v>
      </c>
      <c r="I23" s="20">
        <v>0.4029587274527599</v>
      </c>
      <c r="J23" s="65">
        <v>0.44676749790505782</v>
      </c>
      <c r="K23" s="20">
        <v>0.39847071033289316</v>
      </c>
      <c r="L23" s="65">
        <v>0.49494724658327027</v>
      </c>
      <c r="M23" s="20">
        <v>0.3761066342827255</v>
      </c>
      <c r="N23" s="65">
        <v>0.58049360430293362</v>
      </c>
      <c r="O23" s="20">
        <v>0.57590372579236604</v>
      </c>
      <c r="P23" s="65">
        <v>0.54491957294704285</v>
      </c>
      <c r="Q23" s="20">
        <v>0.54109690349277884</v>
      </c>
      <c r="R23" s="65">
        <v>0.46155209749447879</v>
      </c>
      <c r="S23" s="20">
        <v>0.39202460610648754</v>
      </c>
      <c r="T23" s="65">
        <v>0.57779425504726201</v>
      </c>
      <c r="U23" s="20">
        <v>0.51111541130778426</v>
      </c>
      <c r="V23" s="65">
        <v>0.53704266657332222</v>
      </c>
      <c r="W23" s="20">
        <v>0.49074236172476332</v>
      </c>
      <c r="X23" s="65">
        <v>0.60433118944883168</v>
      </c>
      <c r="Y23" s="20">
        <v>0.53851897124643633</v>
      </c>
    </row>
    <row r="24" spans="1:25" x14ac:dyDescent="0.3">
      <c r="A24" s="52"/>
      <c r="B24" s="163" t="s">
        <v>6</v>
      </c>
      <c r="C24" s="57" t="s">
        <v>8</v>
      </c>
      <c r="D24" s="66">
        <v>0.43139346530010758</v>
      </c>
      <c r="E24" s="56">
        <v>0.41020143506281265</v>
      </c>
      <c r="F24" s="66">
        <v>0.40354464765922132</v>
      </c>
      <c r="G24" s="56">
        <v>0.37812096922618249</v>
      </c>
      <c r="H24" s="66">
        <v>0.34290938240645513</v>
      </c>
      <c r="I24" s="56">
        <v>0.3016077917886551</v>
      </c>
      <c r="J24" s="66">
        <v>0.31386134544359512</v>
      </c>
      <c r="K24" s="56">
        <v>0.26020810297647012</v>
      </c>
      <c r="L24" s="66">
        <v>0.44330677113475492</v>
      </c>
      <c r="M24" s="56">
        <v>0.33019420761455076</v>
      </c>
      <c r="N24" s="66">
        <v>0.44204621554463724</v>
      </c>
      <c r="O24" s="56">
        <v>0.41562688627893729</v>
      </c>
      <c r="P24" s="66">
        <v>0.41089415775992683</v>
      </c>
      <c r="Q24" s="56">
        <v>0.39223913837430252</v>
      </c>
      <c r="R24" s="66">
        <v>0.36455785191634266</v>
      </c>
      <c r="S24" s="56">
        <v>0.29751413316980874</v>
      </c>
      <c r="T24" s="66">
        <v>0.46554443925500572</v>
      </c>
      <c r="U24" s="56">
        <v>0.39851624923628032</v>
      </c>
      <c r="V24" s="66">
        <v>0.41832552826850528</v>
      </c>
      <c r="W24" s="56">
        <v>0.36766321322980061</v>
      </c>
      <c r="X24" s="66">
        <v>0.47162745257673205</v>
      </c>
      <c r="Y24" s="56">
        <v>0.41975041795293022</v>
      </c>
    </row>
    <row r="25" spans="1:25" x14ac:dyDescent="0.3">
      <c r="A25" s="52"/>
      <c r="B25" s="163" t="s">
        <v>6</v>
      </c>
      <c r="C25" s="57" t="s">
        <v>9</v>
      </c>
      <c r="D25" s="66">
        <v>0.14345982807828969</v>
      </c>
      <c r="E25" s="56">
        <v>0.16357843947372108</v>
      </c>
      <c r="F25" s="66">
        <v>0.11054222877635012</v>
      </c>
      <c r="G25" s="56">
        <v>0.1228417380247149</v>
      </c>
      <c r="H25" s="66">
        <v>0.10327535184852006</v>
      </c>
      <c r="I25" s="56">
        <v>0.10135093566410436</v>
      </c>
      <c r="J25" s="66">
        <v>0.1329061524614627</v>
      </c>
      <c r="K25" s="56">
        <v>0.13826260735640913</v>
      </c>
      <c r="L25" s="66">
        <v>5.1640475448515334E-2</v>
      </c>
      <c r="M25" s="56">
        <v>4.5912426668182731E-2</v>
      </c>
      <c r="N25" s="66">
        <v>0.13844738875829632</v>
      </c>
      <c r="O25" s="56">
        <v>0.16027683951340993</v>
      </c>
      <c r="P25" s="66">
        <v>0.13402541518711605</v>
      </c>
      <c r="Q25" s="56">
        <v>0.1488577651184684</v>
      </c>
      <c r="R25" s="66">
        <v>9.6994245578136129E-2</v>
      </c>
      <c r="S25" s="56">
        <v>9.4510472936672918E-2</v>
      </c>
      <c r="T25" s="66">
        <v>0.11224981579225633</v>
      </c>
      <c r="U25" s="56">
        <v>0.11259916207148782</v>
      </c>
      <c r="V25" s="66">
        <v>0.11871713830481691</v>
      </c>
      <c r="W25" s="56">
        <v>0.12307914849495612</v>
      </c>
      <c r="X25" s="66">
        <v>0.13270373687209966</v>
      </c>
      <c r="Y25" s="56">
        <v>0.11876855329349555</v>
      </c>
    </row>
    <row r="26" spans="1:25" x14ac:dyDescent="0.3">
      <c r="A26" s="165" t="s">
        <v>2</v>
      </c>
      <c r="B26" s="164" t="s">
        <v>10</v>
      </c>
      <c r="C26" s="16" t="s">
        <v>7</v>
      </c>
      <c r="D26" s="65">
        <v>0.30793088385380574</v>
      </c>
      <c r="E26" s="20">
        <v>0.29975014656304438</v>
      </c>
      <c r="F26" s="65">
        <v>0.403242490458947</v>
      </c>
      <c r="G26" s="20">
        <v>0.41393582936897116</v>
      </c>
      <c r="H26" s="65">
        <v>0.47320813365157638</v>
      </c>
      <c r="I26" s="20">
        <v>0.51326845459569781</v>
      </c>
      <c r="J26" s="65">
        <v>0.49946441618008364</v>
      </c>
      <c r="K26" s="20">
        <v>0.54486029920268764</v>
      </c>
      <c r="L26" s="65">
        <v>0.38739260116636248</v>
      </c>
      <c r="M26" s="20">
        <v>0.48225232097257065</v>
      </c>
      <c r="N26" s="65">
        <v>0.29781618513913749</v>
      </c>
      <c r="O26" s="20">
        <v>0.29056623590973207</v>
      </c>
      <c r="P26" s="65">
        <v>0.35594732430150289</v>
      </c>
      <c r="Q26" s="20">
        <v>0.35564656832154284</v>
      </c>
      <c r="R26" s="65">
        <v>0.45517535772257572</v>
      </c>
      <c r="S26" s="20">
        <v>0.51316929917482268</v>
      </c>
      <c r="T26" s="65">
        <v>0.34153026475593457</v>
      </c>
      <c r="U26" s="20">
        <v>0.39713453391815762</v>
      </c>
      <c r="V26" s="65">
        <v>0.36845979130936202</v>
      </c>
      <c r="W26" s="20">
        <v>0.40670414104572405</v>
      </c>
      <c r="X26" s="65">
        <v>0.35577627615403401</v>
      </c>
      <c r="Y26" s="20">
        <v>0.41255434474498726</v>
      </c>
    </row>
    <row r="27" spans="1:25" x14ac:dyDescent="0.3">
      <c r="A27" s="52"/>
      <c r="B27" s="163" t="s">
        <v>10</v>
      </c>
      <c r="C27" s="57" t="s">
        <v>8</v>
      </c>
      <c r="D27" s="66">
        <v>1.4843735432475771E-2</v>
      </c>
      <c r="E27" s="56">
        <v>1.4100229682778454E-2</v>
      </c>
      <c r="F27" s="66">
        <v>1.9829054203953481E-2</v>
      </c>
      <c r="G27" s="56">
        <v>1.9193927914232276E-2</v>
      </c>
      <c r="H27" s="66">
        <v>1.8496766467492411E-2</v>
      </c>
      <c r="I27" s="56">
        <v>2.0389971922484741E-2</v>
      </c>
      <c r="J27" s="66">
        <v>2.2230293493222787E-2</v>
      </c>
      <c r="K27" s="56">
        <v>3.07660559480697E-2</v>
      </c>
      <c r="L27" s="66">
        <v>2.4039531674308865E-2</v>
      </c>
      <c r="M27" s="56">
        <v>3.2333887957433007E-2</v>
      </c>
      <c r="N27" s="66">
        <v>1.2238828270158451E-2</v>
      </c>
      <c r="O27" s="56">
        <v>1.0667804457999679E-2</v>
      </c>
      <c r="P27" s="66">
        <v>1.9099981307031264E-2</v>
      </c>
      <c r="Q27" s="56">
        <v>1.8992790967899333E-2</v>
      </c>
      <c r="R27" s="66">
        <v>2.1454929177836542E-2</v>
      </c>
      <c r="S27" s="56">
        <v>2.8108742973321051E-2</v>
      </c>
      <c r="T27" s="66">
        <v>1.4623954114224191E-2</v>
      </c>
      <c r="U27" s="56">
        <v>1.5846400549968699E-2</v>
      </c>
      <c r="V27" s="66">
        <v>1.7184993841591775E-2</v>
      </c>
      <c r="W27" s="56">
        <v>1.9575218622379181E-2</v>
      </c>
      <c r="X27" s="66">
        <v>7.3272001953920054E-3</v>
      </c>
      <c r="Y27" s="56">
        <v>8.6003441610138873E-3</v>
      </c>
    </row>
    <row r="28" spans="1:25" x14ac:dyDescent="0.3">
      <c r="A28" s="52"/>
      <c r="B28" s="163" t="s">
        <v>10</v>
      </c>
      <c r="C28" s="57" t="s">
        <v>9</v>
      </c>
      <c r="D28" s="66">
        <v>0.29308714842132993</v>
      </c>
      <c r="E28" s="56">
        <v>0.28564991688026514</v>
      </c>
      <c r="F28" s="66">
        <v>0.38341343625499352</v>
      </c>
      <c r="G28" s="56">
        <v>0.39474190145475752</v>
      </c>
      <c r="H28" s="66">
        <v>0.454711367184084</v>
      </c>
      <c r="I28" s="56">
        <v>0.4928784826732136</v>
      </c>
      <c r="J28" s="66">
        <v>0.47723412268686088</v>
      </c>
      <c r="K28" s="56">
        <v>0.51409424325462805</v>
      </c>
      <c r="L28" s="66">
        <v>0.36335306949205359</v>
      </c>
      <c r="M28" s="56">
        <v>0.44991843301513523</v>
      </c>
      <c r="N28" s="66">
        <v>0.28557735686897906</v>
      </c>
      <c r="O28" s="56">
        <v>0.27989843145173493</v>
      </c>
      <c r="P28" s="66">
        <v>0.33684734299447161</v>
      </c>
      <c r="Q28" s="56">
        <v>0.3366537773536426</v>
      </c>
      <c r="R28" s="66">
        <v>0.43372042854473919</v>
      </c>
      <c r="S28" s="56">
        <v>0.48506055620150318</v>
      </c>
      <c r="T28" s="66">
        <v>0.32690631064171038</v>
      </c>
      <c r="U28" s="56">
        <v>0.38128813336818834</v>
      </c>
      <c r="V28" s="66">
        <v>0.35127479746777024</v>
      </c>
      <c r="W28" s="56">
        <v>0.38712892242335489</v>
      </c>
      <c r="X28" s="66">
        <v>0.34844907595864205</v>
      </c>
      <c r="Y28" s="56">
        <v>0.40395400058397812</v>
      </c>
    </row>
    <row r="29" spans="1:25" x14ac:dyDescent="0.3">
      <c r="A29" s="14" t="s">
        <v>3</v>
      </c>
      <c r="B29" s="166" t="s">
        <v>11</v>
      </c>
      <c r="C29" s="17" t="s">
        <v>7</v>
      </c>
      <c r="D29" s="65">
        <v>5.8133941601793616E-2</v>
      </c>
      <c r="E29" s="20">
        <v>6.2258992205084913E-2</v>
      </c>
      <c r="F29" s="65">
        <v>3.4402428477749207E-2</v>
      </c>
      <c r="G29" s="20">
        <v>4.0974366593228374E-2</v>
      </c>
      <c r="H29" s="65">
        <v>1.3529977728195841E-2</v>
      </c>
      <c r="I29" s="20">
        <v>1.5908922251403231E-2</v>
      </c>
      <c r="J29" s="65">
        <v>1.6860195427280133E-2</v>
      </c>
      <c r="K29" s="20">
        <v>1.5340255540816736E-2</v>
      </c>
      <c r="L29" s="65">
        <v>4.9993322352312693E-2</v>
      </c>
      <c r="M29" s="20">
        <v>8.2851360623335812E-2</v>
      </c>
      <c r="N29" s="65">
        <v>6.0124315036465974E-2</v>
      </c>
      <c r="O29" s="20">
        <v>6.5825753084025093E-2</v>
      </c>
      <c r="P29" s="65">
        <v>4.6622225940624498E-2</v>
      </c>
      <c r="Q29" s="20">
        <v>5.0367545364668767E-2</v>
      </c>
      <c r="R29" s="65">
        <v>2.5977385417949257E-2</v>
      </c>
      <c r="S29" s="20">
        <v>3.9161707515182609E-2</v>
      </c>
      <c r="T29" s="65">
        <v>3.360462789164434E-2</v>
      </c>
      <c r="U29" s="20">
        <v>4.5330099472704062E-2</v>
      </c>
      <c r="V29" s="65">
        <v>4.0152428484178743E-2</v>
      </c>
      <c r="W29" s="20">
        <v>4.803222959520595E-2</v>
      </c>
      <c r="X29" s="65">
        <v>3.9892534397134249E-2</v>
      </c>
      <c r="Y29" s="20">
        <v>4.8926684008577609E-2</v>
      </c>
    </row>
    <row r="30" spans="1:25" x14ac:dyDescent="0.3">
      <c r="A30" s="52"/>
      <c r="B30" s="163" t="s">
        <v>11</v>
      </c>
      <c r="C30" s="57" t="s">
        <v>8</v>
      </c>
      <c r="D30" s="66">
        <v>4.1845590426845989E-3</v>
      </c>
      <c r="E30" s="56">
        <v>3.8108398925907646E-3</v>
      </c>
      <c r="F30" s="66">
        <v>7.937180796536165E-4</v>
      </c>
      <c r="G30" s="56">
        <v>1.1822398928984989E-3</v>
      </c>
      <c r="H30" s="66">
        <v>0</v>
      </c>
      <c r="I30" s="56">
        <v>0</v>
      </c>
      <c r="J30" s="66">
        <v>0</v>
      </c>
      <c r="K30" s="56">
        <v>0</v>
      </c>
      <c r="L30" s="66">
        <v>0</v>
      </c>
      <c r="M30" s="56">
        <v>0</v>
      </c>
      <c r="N30" s="66">
        <v>4.181044243030947E-3</v>
      </c>
      <c r="O30" s="56">
        <v>3.4067047419924627E-3</v>
      </c>
      <c r="P30" s="66">
        <v>2.7817060662013423E-3</v>
      </c>
      <c r="Q30" s="56">
        <v>3.0126323969942885E-3</v>
      </c>
      <c r="R30" s="66">
        <v>0</v>
      </c>
      <c r="S30" s="56">
        <v>0</v>
      </c>
      <c r="T30" s="66">
        <v>0</v>
      </c>
      <c r="U30" s="56">
        <v>0</v>
      </c>
      <c r="V30" s="66">
        <v>1.5558860358155509E-3</v>
      </c>
      <c r="W30" s="56">
        <v>1.2569472640534013E-3</v>
      </c>
      <c r="X30" s="66">
        <v>8.1413335504355606E-3</v>
      </c>
      <c r="Y30" s="56">
        <v>9.6147095616079814E-3</v>
      </c>
    </row>
    <row r="31" spans="1:25" x14ac:dyDescent="0.3">
      <c r="A31" s="52"/>
      <c r="B31" s="163" t="s">
        <v>11</v>
      </c>
      <c r="C31" s="57" t="s">
        <v>9</v>
      </c>
      <c r="D31" s="66">
        <v>5.3949382559109013E-2</v>
      </c>
      <c r="E31" s="56">
        <v>5.8448152312494381E-2</v>
      </c>
      <c r="F31" s="66">
        <v>3.3608710398095591E-2</v>
      </c>
      <c r="G31" s="56">
        <v>3.9792126700329798E-2</v>
      </c>
      <c r="H31" s="66">
        <v>1.3529977728195841E-2</v>
      </c>
      <c r="I31" s="56">
        <v>1.5908922251403231E-2</v>
      </c>
      <c r="J31" s="66">
        <v>1.6860195427280133E-2</v>
      </c>
      <c r="K31" s="56">
        <v>1.5340255540816736E-2</v>
      </c>
      <c r="L31" s="66">
        <v>4.9993322352312693E-2</v>
      </c>
      <c r="M31" s="56">
        <v>8.2851360623335812E-2</v>
      </c>
      <c r="N31" s="66">
        <v>5.5943270793435029E-2</v>
      </c>
      <c r="O31" s="56">
        <v>6.2419048342032067E-2</v>
      </c>
      <c r="P31" s="66">
        <v>4.384051987442316E-2</v>
      </c>
      <c r="Q31" s="56">
        <v>4.7354912967674682E-2</v>
      </c>
      <c r="R31" s="66">
        <v>2.5977385417949257E-2</v>
      </c>
      <c r="S31" s="56">
        <v>3.9161707515182609E-2</v>
      </c>
      <c r="T31" s="66">
        <v>3.360462789164434E-2</v>
      </c>
      <c r="U31" s="56">
        <v>4.5330099472704062E-2</v>
      </c>
      <c r="V31" s="66">
        <v>3.8596542448363191E-2</v>
      </c>
      <c r="W31" s="56">
        <v>4.6775282331153384E-2</v>
      </c>
      <c r="X31" s="66">
        <v>3.1751200846698691E-2</v>
      </c>
      <c r="Y31" s="56">
        <v>3.9311974446969274E-2</v>
      </c>
    </row>
    <row r="32" spans="1:25" x14ac:dyDescent="0.3">
      <c r="A32" s="165" t="s">
        <v>4</v>
      </c>
      <c r="B32" s="164" t="s">
        <v>12</v>
      </c>
      <c r="C32" s="16" t="s">
        <v>7</v>
      </c>
      <c r="D32" s="65">
        <v>5.3626688851773921E-2</v>
      </c>
      <c r="E32" s="20">
        <v>5.9848948968813778E-2</v>
      </c>
      <c r="F32" s="65">
        <v>4.826820462773234E-2</v>
      </c>
      <c r="G32" s="20">
        <v>4.4127096786896407E-2</v>
      </c>
      <c r="H32" s="65">
        <v>6.7077154365252661E-2</v>
      </c>
      <c r="I32" s="20">
        <v>6.7863895700129226E-2</v>
      </c>
      <c r="J32" s="65">
        <v>3.69078904875784E-2</v>
      </c>
      <c r="K32" s="20">
        <v>4.1328734923578907E-2</v>
      </c>
      <c r="L32" s="65">
        <v>6.7666829898054573E-2</v>
      </c>
      <c r="M32" s="20">
        <v>5.8789684121370499E-2</v>
      </c>
      <c r="N32" s="65">
        <v>6.1565895521462917E-2</v>
      </c>
      <c r="O32" s="20">
        <v>6.7710579809990026E-2</v>
      </c>
      <c r="P32" s="65">
        <v>4.4732333558830252E-2</v>
      </c>
      <c r="Q32" s="20">
        <v>4.6916758195418032E-2</v>
      </c>
      <c r="R32" s="65">
        <v>5.7295159364996205E-2</v>
      </c>
      <c r="S32" s="20">
        <v>5.5644387203485482E-2</v>
      </c>
      <c r="T32" s="65">
        <v>4.4938192330168089E-2</v>
      </c>
      <c r="U32" s="20">
        <v>4.4157214788500265E-2</v>
      </c>
      <c r="V32" s="65">
        <v>5.1869046946254459E-2</v>
      </c>
      <c r="W32" s="20">
        <v>5.2566033110655525E-2</v>
      </c>
      <c r="X32" s="65">
        <v>0</v>
      </c>
      <c r="Y32" s="20">
        <v>0</v>
      </c>
    </row>
    <row r="33" spans="1:25" x14ac:dyDescent="0.3">
      <c r="A33" s="52"/>
      <c r="B33" s="163" t="s">
        <v>12</v>
      </c>
      <c r="C33" s="57" t="s">
        <v>8</v>
      </c>
      <c r="D33" s="66">
        <v>5.7306458520713383E-3</v>
      </c>
      <c r="E33" s="56">
        <v>4.4917617845837603E-3</v>
      </c>
      <c r="F33" s="66">
        <v>2.6023606882028347E-2</v>
      </c>
      <c r="G33" s="56">
        <v>2.0656160080083436E-2</v>
      </c>
      <c r="H33" s="66">
        <v>2.8836127339818933E-2</v>
      </c>
      <c r="I33" s="56">
        <v>2.7071317058321734E-2</v>
      </c>
      <c r="J33" s="66">
        <v>0</v>
      </c>
      <c r="K33" s="56">
        <v>0</v>
      </c>
      <c r="L33" s="66">
        <v>2.225882562436006E-2</v>
      </c>
      <c r="M33" s="56">
        <v>1.8148738953776916E-2</v>
      </c>
      <c r="N33" s="66">
        <v>9.7221275634770433E-3</v>
      </c>
      <c r="O33" s="56">
        <v>7.8113098952139193E-3</v>
      </c>
      <c r="P33" s="66">
        <v>1.0789114264823502E-2</v>
      </c>
      <c r="Q33" s="56">
        <v>8.7380826008346645E-3</v>
      </c>
      <c r="R33" s="66">
        <v>1.726413450612322E-2</v>
      </c>
      <c r="S33" s="56">
        <v>1.4722234641397767E-2</v>
      </c>
      <c r="T33" s="66">
        <v>7.6166427678250994E-3</v>
      </c>
      <c r="U33" s="56">
        <v>6.4020863358974145E-3</v>
      </c>
      <c r="V33" s="66">
        <v>1.159241100713905E-2</v>
      </c>
      <c r="W33" s="56">
        <v>9.8354941838286313E-3</v>
      </c>
      <c r="X33" s="66">
        <v>0</v>
      </c>
      <c r="Y33" s="56">
        <v>0</v>
      </c>
    </row>
    <row r="34" spans="1:25" x14ac:dyDescent="0.3">
      <c r="A34" s="52"/>
      <c r="B34" s="163" t="s">
        <v>12</v>
      </c>
      <c r="C34" s="57" t="s">
        <v>9</v>
      </c>
      <c r="D34" s="66">
        <v>4.7896042999702584E-2</v>
      </c>
      <c r="E34" s="56">
        <v>5.5357187184229252E-2</v>
      </c>
      <c r="F34" s="66">
        <v>2.2244597745703993E-2</v>
      </c>
      <c r="G34" s="56">
        <v>2.3470936706812617E-2</v>
      </c>
      <c r="H34" s="66">
        <v>3.8241027025433728E-2</v>
      </c>
      <c r="I34" s="56">
        <v>4.0792578641805563E-2</v>
      </c>
      <c r="J34" s="66">
        <v>3.69078904875784E-2</v>
      </c>
      <c r="K34" s="56">
        <v>4.1328734923578907E-2</v>
      </c>
      <c r="L34" s="66">
        <v>4.540800427369452E-2</v>
      </c>
      <c r="M34" s="56">
        <v>4.0640945167593541E-2</v>
      </c>
      <c r="N34" s="66">
        <v>5.1843767957985877E-2</v>
      </c>
      <c r="O34" s="56">
        <v>5.989926991477508E-2</v>
      </c>
      <c r="P34" s="66">
        <v>3.3943219294006739E-2</v>
      </c>
      <c r="Q34" s="56">
        <v>3.8178675594581969E-2</v>
      </c>
      <c r="R34" s="66">
        <v>4.0031024858872992E-2</v>
      </c>
      <c r="S34" s="56">
        <v>4.0922152562087553E-2</v>
      </c>
      <c r="T34" s="66">
        <v>3.7321549562342987E-2</v>
      </c>
      <c r="U34" s="56">
        <v>3.7755128452602781E-2</v>
      </c>
      <c r="V34" s="66">
        <v>4.0276635939115409E-2</v>
      </c>
      <c r="W34" s="56">
        <v>4.2730538926827898E-2</v>
      </c>
      <c r="X34" s="66">
        <v>0</v>
      </c>
      <c r="Y34" s="56">
        <v>0</v>
      </c>
    </row>
    <row r="35" spans="1:25" x14ac:dyDescent="0.3">
      <c r="A35" s="165" t="s">
        <v>5</v>
      </c>
      <c r="B35" s="164" t="s">
        <v>13</v>
      </c>
      <c r="C35" s="16" t="s">
        <v>7</v>
      </c>
      <c r="D35" s="65">
        <v>5.4551923142293858E-3</v>
      </c>
      <c r="E35" s="20">
        <v>4.3620806313120234E-3</v>
      </c>
      <c r="F35" s="65">
        <v>0</v>
      </c>
      <c r="G35" s="20">
        <v>0</v>
      </c>
      <c r="H35" s="65">
        <v>0</v>
      </c>
      <c r="I35" s="20">
        <v>0</v>
      </c>
      <c r="J35" s="65">
        <v>0</v>
      </c>
      <c r="K35" s="20">
        <v>0</v>
      </c>
      <c r="L35" s="65">
        <v>0</v>
      </c>
      <c r="M35" s="20">
        <v>0</v>
      </c>
      <c r="N35" s="65">
        <v>0</v>
      </c>
      <c r="O35" s="20">
        <v>0</v>
      </c>
      <c r="P35" s="65">
        <v>7.7785336488714173E-3</v>
      </c>
      <c r="Q35" s="20">
        <v>5.9722833189864676E-3</v>
      </c>
      <c r="R35" s="65">
        <v>0</v>
      </c>
      <c r="S35" s="20">
        <v>0</v>
      </c>
      <c r="T35" s="65">
        <v>2.1326599749910279E-3</v>
      </c>
      <c r="U35" s="20">
        <v>2.26274051284551E-3</v>
      </c>
      <c r="V35" s="65">
        <v>2.4760643136580609E-3</v>
      </c>
      <c r="W35" s="20">
        <v>1.9552474292588232E-3</v>
      </c>
      <c r="X35" s="65">
        <v>0</v>
      </c>
      <c r="Y35" s="20">
        <v>0</v>
      </c>
    </row>
    <row r="36" spans="1:25" x14ac:dyDescent="0.3">
      <c r="A36" s="52"/>
      <c r="B36" s="163" t="s">
        <v>13</v>
      </c>
      <c r="C36" s="57" t="s">
        <v>8</v>
      </c>
      <c r="D36" s="66">
        <v>0</v>
      </c>
      <c r="E36" s="56">
        <v>0</v>
      </c>
      <c r="F36" s="66">
        <v>0</v>
      </c>
      <c r="G36" s="56">
        <v>0</v>
      </c>
      <c r="H36" s="66">
        <v>0</v>
      </c>
      <c r="I36" s="56">
        <v>0</v>
      </c>
      <c r="J36" s="66">
        <v>0</v>
      </c>
      <c r="K36" s="56">
        <v>0</v>
      </c>
      <c r="L36" s="66">
        <v>0</v>
      </c>
      <c r="M36" s="56">
        <v>0</v>
      </c>
      <c r="N36" s="66">
        <v>0</v>
      </c>
      <c r="O36" s="56">
        <v>0</v>
      </c>
      <c r="P36" s="66">
        <v>0</v>
      </c>
      <c r="Q36" s="56">
        <v>0</v>
      </c>
      <c r="R36" s="66">
        <v>0</v>
      </c>
      <c r="S36" s="56">
        <v>0</v>
      </c>
      <c r="T36" s="66">
        <v>0</v>
      </c>
      <c r="U36" s="56">
        <v>0</v>
      </c>
      <c r="V36" s="66">
        <v>0</v>
      </c>
      <c r="W36" s="56">
        <v>0</v>
      </c>
      <c r="X36" s="66">
        <v>0</v>
      </c>
      <c r="Y36" s="56">
        <v>0</v>
      </c>
    </row>
    <row r="37" spans="1:25" x14ac:dyDescent="0.3">
      <c r="A37" s="52"/>
      <c r="B37" s="163" t="s">
        <v>13</v>
      </c>
      <c r="C37" s="57" t="s">
        <v>9</v>
      </c>
      <c r="D37" s="66">
        <v>5.4551923142293858E-3</v>
      </c>
      <c r="E37" s="56">
        <v>4.3620806313120234E-3</v>
      </c>
      <c r="F37" s="66">
        <v>0</v>
      </c>
      <c r="G37" s="56">
        <v>0</v>
      </c>
      <c r="H37" s="66">
        <v>0</v>
      </c>
      <c r="I37" s="56">
        <v>0</v>
      </c>
      <c r="J37" s="66">
        <v>0</v>
      </c>
      <c r="K37" s="56">
        <v>0</v>
      </c>
      <c r="L37" s="66">
        <v>0</v>
      </c>
      <c r="M37" s="56">
        <v>0</v>
      </c>
      <c r="N37" s="66">
        <v>0</v>
      </c>
      <c r="O37" s="56">
        <v>0</v>
      </c>
      <c r="P37" s="66">
        <v>7.7785336488714173E-3</v>
      </c>
      <c r="Q37" s="56">
        <v>5.9722833189864676E-3</v>
      </c>
      <c r="R37" s="66">
        <v>0</v>
      </c>
      <c r="S37" s="56">
        <v>0</v>
      </c>
      <c r="T37" s="66">
        <v>2.1326599749910279E-3</v>
      </c>
      <c r="U37" s="56">
        <v>2.26274051284551E-3</v>
      </c>
      <c r="V37" s="66">
        <v>2.4760643136580609E-3</v>
      </c>
      <c r="W37" s="56">
        <v>1.9552474292588232E-3</v>
      </c>
      <c r="X37" s="66">
        <v>0</v>
      </c>
      <c r="Y37" s="56">
        <v>0</v>
      </c>
    </row>
  </sheetData>
  <mergeCells count="16">
    <mergeCell ref="X2:Y2"/>
    <mergeCell ref="AA3:AB3"/>
    <mergeCell ref="AC3:AD3"/>
    <mergeCell ref="AE3:AF3"/>
    <mergeCell ref="A21:W21"/>
    <mergeCell ref="A1:W1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</mergeCells>
  <pageMargins left="0.70866141732283505" right="0.70866141732283505" top="0.74803149606299202" bottom="0.74803149606299202" header="0.31496062992126" footer="0.31496062992126"/>
  <pageSetup paperSize="5" scale="55" orientation="landscape" r:id="rId1"/>
  <customProperties>
    <customPr name="QAA_DRILLPATH_NODE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EC25-102D-4BC5-B2B4-C2B41F31583F}">
  <sheetPr>
    <tabColor theme="5"/>
    <pageSetUpPr fitToPage="1"/>
  </sheetPr>
  <dimension ref="A1:AF13"/>
  <sheetViews>
    <sheetView showGridLines="0" zoomScaleNormal="100" zoomScaleSheetLayoutView="100" workbookViewId="0">
      <selection activeCell="D31" sqref="D31"/>
    </sheetView>
  </sheetViews>
  <sheetFormatPr defaultColWidth="9.109375" defaultRowHeight="14.4" outlineLevelCol="1" x14ac:dyDescent="0.3"/>
  <cols>
    <col min="1" max="1" width="12.33203125" style="152" customWidth="1"/>
    <col min="2" max="2" width="4.5546875" style="1" hidden="1" customWidth="1" outlineLevel="1"/>
    <col min="3" max="3" width="9.109375" style="152" customWidth="1" collapsed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1.6640625" style="152" customWidth="1"/>
    <col min="21" max="21" width="14.33203125" style="152" customWidth="1"/>
    <col min="22" max="22" width="11.6640625" style="152" customWidth="1"/>
    <col min="23" max="23" width="14.33203125" style="152" customWidth="1"/>
    <col min="24" max="24" width="11.6640625" style="152" hidden="1" customWidth="1"/>
    <col min="25" max="25" width="14.33203125" style="152" hidden="1" customWidth="1"/>
    <col min="26" max="27" width="9.109375" style="152"/>
    <col min="28" max="28" width="16" style="152" bestFit="1" customWidth="1"/>
    <col min="29" max="29" width="9.109375" style="152"/>
    <col min="30" max="30" width="16" style="152" bestFit="1" customWidth="1"/>
    <col min="31" max="31" width="13.88671875" style="152" customWidth="1"/>
    <col min="32" max="32" width="16" style="152" bestFit="1" customWidth="1"/>
    <col min="33" max="16384" width="9.109375" style="152"/>
  </cols>
  <sheetData>
    <row r="1" spans="1:32" ht="27" x14ac:dyDescent="0.75">
      <c r="A1" s="183" t="s">
        <v>62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</row>
    <row r="2" spans="1:32" s="6" customFormat="1" ht="37.5" customHeight="1" x14ac:dyDescent="0.45">
      <c r="A2" s="106"/>
      <c r="B2" s="173"/>
      <c r="C2" s="106"/>
      <c r="D2" s="182" t="s">
        <v>146</v>
      </c>
      <c r="E2" s="182"/>
      <c r="F2" s="182" t="s">
        <v>141</v>
      </c>
      <c r="G2" s="182"/>
      <c r="H2" s="182" t="s">
        <v>140</v>
      </c>
      <c r="I2" s="182"/>
      <c r="J2" s="182" t="s">
        <v>139</v>
      </c>
      <c r="K2" s="182"/>
      <c r="L2" s="182" t="s">
        <v>145</v>
      </c>
      <c r="M2" s="182"/>
      <c r="N2" s="182" t="s">
        <v>138</v>
      </c>
      <c r="O2" s="182"/>
      <c r="P2" s="182" t="s">
        <v>137</v>
      </c>
      <c r="Q2" s="182"/>
      <c r="R2" s="182" t="s">
        <v>136</v>
      </c>
      <c r="S2" s="182"/>
      <c r="T2" s="182" t="s">
        <v>135</v>
      </c>
      <c r="U2" s="182"/>
      <c r="V2" s="182" t="s">
        <v>134</v>
      </c>
      <c r="W2" s="182"/>
      <c r="X2" s="182" t="s">
        <v>131</v>
      </c>
      <c r="Y2" s="182"/>
    </row>
    <row r="3" spans="1:32" ht="16.2" x14ac:dyDescent="0.45">
      <c r="A3" s="107"/>
      <c r="B3" s="172"/>
      <c r="C3" s="107"/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  <c r="X3" s="108" t="s">
        <v>0</v>
      </c>
      <c r="Y3" s="109" t="s">
        <v>61</v>
      </c>
      <c r="AA3" s="181"/>
      <c r="AB3" s="181"/>
      <c r="AC3" s="181"/>
      <c r="AD3" s="181"/>
      <c r="AE3" s="181"/>
      <c r="AF3" s="181"/>
    </row>
    <row r="4" spans="1:32" x14ac:dyDescent="0.3">
      <c r="A4" s="168" t="s">
        <v>17</v>
      </c>
      <c r="B4" s="3" t="s">
        <v>14</v>
      </c>
      <c r="C4" s="2" t="s">
        <v>7</v>
      </c>
      <c r="D4" s="42">
        <v>982717</v>
      </c>
      <c r="E4" s="4">
        <v>152.93403696730999</v>
      </c>
      <c r="F4" s="42">
        <v>368358</v>
      </c>
      <c r="G4" s="4">
        <v>174.62764427825999</v>
      </c>
      <c r="H4" s="42">
        <v>491289</v>
      </c>
      <c r="I4" s="4">
        <v>196.42380112864001</v>
      </c>
      <c r="J4" s="42">
        <v>526940</v>
      </c>
      <c r="K4" s="4">
        <v>229.94117389869999</v>
      </c>
      <c r="L4" s="42">
        <v>385600</v>
      </c>
      <c r="M4" s="4">
        <v>298.95471316599998</v>
      </c>
      <c r="N4" s="42">
        <v>588975</v>
      </c>
      <c r="O4" s="4">
        <v>154.45967780500001</v>
      </c>
      <c r="P4" s="42">
        <v>762100</v>
      </c>
      <c r="Q4" s="4">
        <v>162.24049214308999</v>
      </c>
      <c r="R4" s="42">
        <v>1403829</v>
      </c>
      <c r="S4" s="4">
        <v>237.16776929645999</v>
      </c>
      <c r="T4" s="42">
        <v>891000.01</v>
      </c>
      <c r="U4" s="4">
        <v>240.02718804041001</v>
      </c>
      <c r="V4" s="42">
        <v>3645904.01</v>
      </c>
      <c r="W4" s="4">
        <v>208.84356391637999</v>
      </c>
      <c r="X4" s="42">
        <v>420000</v>
      </c>
      <c r="Y4" s="4">
        <v>348.64597190476002</v>
      </c>
    </row>
    <row r="5" spans="1:32" x14ac:dyDescent="0.3">
      <c r="A5" s="67"/>
      <c r="B5" s="171" t="s">
        <v>14</v>
      </c>
      <c r="C5" s="69" t="s">
        <v>8</v>
      </c>
      <c r="D5" s="118">
        <v>5997</v>
      </c>
      <c r="E5" s="124">
        <v>149.55582379523</v>
      </c>
      <c r="F5" s="118">
        <v>0</v>
      </c>
      <c r="G5" s="124">
        <v>0</v>
      </c>
      <c r="H5" s="118">
        <v>6000</v>
      </c>
      <c r="I5" s="124">
        <v>198.99023357604</v>
      </c>
      <c r="J5" s="118">
        <v>11502</v>
      </c>
      <c r="K5" s="124">
        <v>260.8470387003</v>
      </c>
      <c r="L5" s="118">
        <v>13000</v>
      </c>
      <c r="M5" s="124">
        <v>344.71010601536</v>
      </c>
      <c r="N5" s="118">
        <v>0</v>
      </c>
      <c r="O5" s="124">
        <v>0</v>
      </c>
      <c r="P5" s="118">
        <v>5997</v>
      </c>
      <c r="Q5" s="124">
        <v>152.32978911122001</v>
      </c>
      <c r="R5" s="118">
        <v>30502</v>
      </c>
      <c r="S5" s="124">
        <v>284.42185492055</v>
      </c>
      <c r="T5" s="118">
        <v>7000</v>
      </c>
      <c r="U5" s="124">
        <v>215.84701667786001</v>
      </c>
      <c r="V5" s="118">
        <v>43499</v>
      </c>
      <c r="W5" s="124">
        <v>254.79323227734</v>
      </c>
      <c r="X5" s="118">
        <v>0</v>
      </c>
      <c r="Y5" s="124">
        <v>0</v>
      </c>
    </row>
    <row r="6" spans="1:32" x14ac:dyDescent="0.3">
      <c r="A6" s="67"/>
      <c r="B6" s="171" t="s">
        <v>14</v>
      </c>
      <c r="C6" s="69" t="s">
        <v>9</v>
      </c>
      <c r="D6" s="118">
        <v>976720</v>
      </c>
      <c r="E6" s="124">
        <v>152.95477898588999</v>
      </c>
      <c r="F6" s="118">
        <v>368358</v>
      </c>
      <c r="G6" s="124">
        <v>174.62764427825999</v>
      </c>
      <c r="H6" s="118">
        <v>485289</v>
      </c>
      <c r="I6" s="124">
        <v>196.3920703565</v>
      </c>
      <c r="J6" s="118">
        <v>515438</v>
      </c>
      <c r="K6" s="124">
        <v>229.25150946388999</v>
      </c>
      <c r="L6" s="118">
        <v>372600</v>
      </c>
      <c r="M6" s="124">
        <v>297.35830922869002</v>
      </c>
      <c r="N6" s="118">
        <v>588975</v>
      </c>
      <c r="O6" s="124">
        <v>154.48792258619</v>
      </c>
      <c r="P6" s="118">
        <v>756103</v>
      </c>
      <c r="Q6" s="124">
        <v>162.31909847858</v>
      </c>
      <c r="R6" s="118">
        <v>1373327</v>
      </c>
      <c r="S6" s="124">
        <v>236.11824203914</v>
      </c>
      <c r="T6" s="118">
        <v>884000.01</v>
      </c>
      <c r="U6" s="124">
        <v>240.21865998342</v>
      </c>
      <c r="V6" s="118">
        <v>3602405.01</v>
      </c>
      <c r="W6" s="124">
        <v>208.28872218744999</v>
      </c>
      <c r="X6" s="118">
        <v>420000</v>
      </c>
      <c r="Y6" s="124">
        <v>348.64597190476002</v>
      </c>
    </row>
    <row r="7" spans="1:32" x14ac:dyDescent="0.3">
      <c r="A7" s="168" t="s">
        <v>18</v>
      </c>
      <c r="B7" s="3" t="s">
        <v>15</v>
      </c>
      <c r="C7" s="2" t="s">
        <v>7</v>
      </c>
      <c r="D7" s="125">
        <v>612006</v>
      </c>
      <c r="E7" s="126">
        <v>154.49751032474001</v>
      </c>
      <c r="F7" s="125">
        <v>114741</v>
      </c>
      <c r="G7" s="126">
        <v>165.20540053094999</v>
      </c>
      <c r="H7" s="125">
        <v>96943</v>
      </c>
      <c r="I7" s="126">
        <v>166.71787997050001</v>
      </c>
      <c r="J7" s="125">
        <v>97884</v>
      </c>
      <c r="K7" s="126">
        <v>203.34159198614</v>
      </c>
      <c r="L7" s="125">
        <v>68000</v>
      </c>
      <c r="M7" s="126">
        <v>162.39531133307</v>
      </c>
      <c r="N7" s="125">
        <v>397048</v>
      </c>
      <c r="O7" s="126">
        <v>152.58562627162999</v>
      </c>
      <c r="P7" s="125">
        <v>329699</v>
      </c>
      <c r="Q7" s="126">
        <v>160.52647544038999</v>
      </c>
      <c r="R7" s="125">
        <v>262827</v>
      </c>
      <c r="S7" s="126">
        <v>179.23919916371</v>
      </c>
      <c r="T7" s="125">
        <v>382000</v>
      </c>
      <c r="U7" s="126">
        <v>162.80039571862</v>
      </c>
      <c r="V7" s="125">
        <v>1371574</v>
      </c>
      <c r="W7" s="126">
        <v>162.44685910438</v>
      </c>
      <c r="X7" s="125">
        <v>235000</v>
      </c>
      <c r="Y7" s="126">
        <v>253.18604265830001</v>
      </c>
    </row>
    <row r="8" spans="1:32" x14ac:dyDescent="0.3">
      <c r="A8" s="67"/>
      <c r="B8" s="171" t="s">
        <v>15</v>
      </c>
      <c r="C8" s="69" t="s">
        <v>8</v>
      </c>
      <c r="D8" s="118">
        <v>366667</v>
      </c>
      <c r="E8" s="124">
        <v>150.16251322726001</v>
      </c>
      <c r="F8" s="118">
        <v>104541</v>
      </c>
      <c r="G8" s="124">
        <v>165.19882655077001</v>
      </c>
      <c r="H8" s="118">
        <v>60157</v>
      </c>
      <c r="I8" s="124">
        <v>162.83922770980001</v>
      </c>
      <c r="J8" s="118">
        <v>57975</v>
      </c>
      <c r="K8" s="124">
        <v>220.73808291277999</v>
      </c>
      <c r="L8" s="118">
        <v>41000</v>
      </c>
      <c r="M8" s="124">
        <v>163.19379099508001</v>
      </c>
      <c r="N8" s="118">
        <v>251015</v>
      </c>
      <c r="O8" s="124">
        <v>148.29240196801001</v>
      </c>
      <c r="P8" s="118">
        <v>220193</v>
      </c>
      <c r="Q8" s="124">
        <v>159.43318581400999</v>
      </c>
      <c r="R8" s="118">
        <v>159132</v>
      </c>
      <c r="S8" s="124">
        <v>184.02430189405999</v>
      </c>
      <c r="T8" s="118">
        <v>261000</v>
      </c>
      <c r="U8" s="124">
        <v>162.91740971096999</v>
      </c>
      <c r="V8" s="118">
        <v>891340</v>
      </c>
      <c r="W8" s="124">
        <v>161.70629379082001</v>
      </c>
      <c r="X8" s="118">
        <v>118000</v>
      </c>
      <c r="Y8" s="124">
        <v>251.55917680508</v>
      </c>
    </row>
    <row r="9" spans="1:32" x14ac:dyDescent="0.3">
      <c r="A9" s="67"/>
      <c r="B9" s="171" t="s">
        <v>15</v>
      </c>
      <c r="C9" s="69" t="s">
        <v>9</v>
      </c>
      <c r="D9" s="118">
        <v>245339</v>
      </c>
      <c r="E9" s="124">
        <v>160.97630244804</v>
      </c>
      <c r="F9" s="118">
        <v>10200</v>
      </c>
      <c r="G9" s="124">
        <v>165.27277802718999</v>
      </c>
      <c r="H9" s="118">
        <v>36786</v>
      </c>
      <c r="I9" s="124">
        <v>173.06073007781001</v>
      </c>
      <c r="J9" s="118">
        <v>39909</v>
      </c>
      <c r="K9" s="124">
        <v>178.07006021454001</v>
      </c>
      <c r="L9" s="118">
        <v>27000</v>
      </c>
      <c r="M9" s="124">
        <v>161.18280517964001</v>
      </c>
      <c r="N9" s="118">
        <v>146033</v>
      </c>
      <c r="O9" s="124">
        <v>159.96521649147999</v>
      </c>
      <c r="P9" s="118">
        <v>109506</v>
      </c>
      <c r="Q9" s="124">
        <v>162.72484560002999</v>
      </c>
      <c r="R9" s="118">
        <v>103695</v>
      </c>
      <c r="S9" s="124">
        <v>171.89590423448001</v>
      </c>
      <c r="T9" s="118">
        <v>121000</v>
      </c>
      <c r="U9" s="124">
        <v>162.54799363596999</v>
      </c>
      <c r="V9" s="118">
        <v>480234</v>
      </c>
      <c r="W9" s="124">
        <v>163.82138795197</v>
      </c>
      <c r="X9" s="118">
        <v>117000</v>
      </c>
      <c r="Y9" s="124">
        <v>254.82681334786</v>
      </c>
    </row>
    <row r="10" spans="1:32" x14ac:dyDescent="0.3">
      <c r="A10" s="168" t="s">
        <v>19</v>
      </c>
      <c r="B10" s="3" t="s">
        <v>16</v>
      </c>
      <c r="C10" s="2" t="s">
        <v>7</v>
      </c>
      <c r="D10" s="125">
        <v>170030</v>
      </c>
      <c r="E10" s="126">
        <v>137.43481455977999</v>
      </c>
      <c r="F10" s="125">
        <v>94641</v>
      </c>
      <c r="G10" s="126">
        <v>181.39166828395</v>
      </c>
      <c r="H10" s="125">
        <v>57754</v>
      </c>
      <c r="I10" s="126">
        <v>155.38497341889999</v>
      </c>
      <c r="J10" s="125">
        <v>46245</v>
      </c>
      <c r="K10" s="126">
        <v>157.86992200878001</v>
      </c>
      <c r="L10" s="125">
        <v>212000</v>
      </c>
      <c r="M10" s="126">
        <v>178.18406892082999</v>
      </c>
      <c r="N10" s="125">
        <v>155217</v>
      </c>
      <c r="O10" s="126">
        <v>133.81406938222</v>
      </c>
      <c r="P10" s="125">
        <v>109454</v>
      </c>
      <c r="Q10" s="126">
        <v>180.57733833720999</v>
      </c>
      <c r="R10" s="125">
        <v>315999</v>
      </c>
      <c r="S10" s="126">
        <v>171.04427833426001</v>
      </c>
      <c r="T10" s="125">
        <v>411000</v>
      </c>
      <c r="U10" s="126">
        <v>172.18479250023</v>
      </c>
      <c r="V10" s="125">
        <v>991670</v>
      </c>
      <c r="W10" s="126">
        <v>166.74186072443999</v>
      </c>
      <c r="X10" s="125">
        <v>156000</v>
      </c>
      <c r="Y10" s="126">
        <v>250.57965384614999</v>
      </c>
    </row>
    <row r="11" spans="1:32" x14ac:dyDescent="0.3">
      <c r="A11" s="67"/>
      <c r="B11" s="171" t="s">
        <v>16</v>
      </c>
      <c r="C11" s="69" t="s">
        <v>8</v>
      </c>
      <c r="D11" s="118">
        <v>155217</v>
      </c>
      <c r="E11" s="124">
        <v>126.78307297073999</v>
      </c>
      <c r="F11" s="118">
        <v>79002</v>
      </c>
      <c r="G11" s="124">
        <v>173.40162884533001</v>
      </c>
      <c r="H11" s="118">
        <v>57754</v>
      </c>
      <c r="I11" s="124">
        <v>155.38497341889999</v>
      </c>
      <c r="J11" s="118">
        <v>46245</v>
      </c>
      <c r="K11" s="124">
        <v>157.86992200878001</v>
      </c>
      <c r="L11" s="118">
        <v>197000</v>
      </c>
      <c r="M11" s="124">
        <v>172.3566724925</v>
      </c>
      <c r="N11" s="118">
        <v>155217</v>
      </c>
      <c r="O11" s="124">
        <v>128.21121885682999</v>
      </c>
      <c r="P11" s="118">
        <v>79002</v>
      </c>
      <c r="Q11" s="124">
        <v>170.59571861520999</v>
      </c>
      <c r="R11" s="118">
        <v>300999</v>
      </c>
      <c r="S11" s="124">
        <v>166.87451712183</v>
      </c>
      <c r="T11" s="118">
        <v>391000</v>
      </c>
      <c r="U11" s="124">
        <v>168.50613479801001</v>
      </c>
      <c r="V11" s="118">
        <v>926218</v>
      </c>
      <c r="W11" s="124">
        <v>161.40144674851001</v>
      </c>
      <c r="X11" s="118">
        <v>156000</v>
      </c>
      <c r="Y11" s="124">
        <v>250.57965384614999</v>
      </c>
    </row>
    <row r="12" spans="1:32" x14ac:dyDescent="0.3">
      <c r="A12" s="67"/>
      <c r="B12" s="171" t="s">
        <v>16</v>
      </c>
      <c r="C12" s="69" t="s">
        <v>9</v>
      </c>
      <c r="D12" s="118">
        <v>14813</v>
      </c>
      <c r="E12" s="124">
        <v>249.04835497873</v>
      </c>
      <c r="F12" s="118">
        <v>15639</v>
      </c>
      <c r="G12" s="124">
        <v>221.75416561304999</v>
      </c>
      <c r="H12" s="118">
        <v>0</v>
      </c>
      <c r="I12" s="124">
        <v>0</v>
      </c>
      <c r="J12" s="118">
        <v>0</v>
      </c>
      <c r="K12" s="124">
        <v>0</v>
      </c>
      <c r="L12" s="118">
        <v>15000</v>
      </c>
      <c r="M12" s="124">
        <v>254.71720867964001</v>
      </c>
      <c r="N12" s="118">
        <v>0</v>
      </c>
      <c r="O12" s="124">
        <v>0</v>
      </c>
      <c r="P12" s="118">
        <v>30452</v>
      </c>
      <c r="Q12" s="124">
        <v>206.47277775917999</v>
      </c>
      <c r="R12" s="118">
        <v>15000</v>
      </c>
      <c r="S12" s="124">
        <v>254.71720867964001</v>
      </c>
      <c r="T12" s="118">
        <v>20000</v>
      </c>
      <c r="U12" s="124">
        <v>244.10255057851001</v>
      </c>
      <c r="V12" s="118">
        <v>65452</v>
      </c>
      <c r="W12" s="124">
        <v>242.31460948615</v>
      </c>
      <c r="X12" s="118">
        <v>0</v>
      </c>
      <c r="Y12" s="124">
        <v>0</v>
      </c>
    </row>
    <row r="13" spans="1:32" ht="7.5" customHeight="1" x14ac:dyDescent="0.3"/>
  </sheetData>
  <mergeCells count="15">
    <mergeCell ref="A1:Y1"/>
    <mergeCell ref="D2:E2"/>
    <mergeCell ref="F2:G2"/>
    <mergeCell ref="H2:I2"/>
    <mergeCell ref="J2:K2"/>
    <mergeCell ref="V2:W2"/>
    <mergeCell ref="X2:Y2"/>
    <mergeCell ref="AA3:AB3"/>
    <mergeCell ref="AC3:AD3"/>
    <mergeCell ref="AE3:AF3"/>
    <mergeCell ref="L2:M2"/>
    <mergeCell ref="N2:O2"/>
    <mergeCell ref="P2:Q2"/>
    <mergeCell ref="R2:S2"/>
    <mergeCell ref="T2:U2"/>
  </mergeCells>
  <pageMargins left="0.70866141732283505" right="0.70866141732283505" top="0.74803149606299202" bottom="0.74803149606299202" header="0.31496062992126" footer="0.31496062992126"/>
  <pageSetup paperSize="5" scale="57" orientation="landscape" r:id="rId1"/>
  <customProperties>
    <customPr name="QAA_DRILLPATH_NODE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72F2-D0D4-45EA-8704-045FAD43F362}">
  <sheetPr>
    <tabColor theme="5"/>
    <pageSetUpPr fitToPage="1"/>
  </sheetPr>
  <dimension ref="A1:W25"/>
  <sheetViews>
    <sheetView zoomScale="90" zoomScaleNormal="90" workbookViewId="0">
      <selection activeCell="D28" sqref="D28"/>
    </sheetView>
  </sheetViews>
  <sheetFormatPr defaultColWidth="9" defaultRowHeight="14.4" x14ac:dyDescent="0.3"/>
  <cols>
    <col min="1" max="1" width="10.109375" style="152" bestFit="1" customWidth="1"/>
    <col min="2" max="2" width="12.5546875" style="152" bestFit="1" customWidth="1"/>
    <col min="3" max="3" width="14.33203125" style="152" customWidth="1"/>
    <col min="4" max="4" width="11.6640625" style="152" customWidth="1"/>
    <col min="5" max="5" width="14.33203125" style="152" customWidth="1"/>
    <col min="6" max="6" width="11.6640625" style="152" customWidth="1"/>
    <col min="7" max="7" width="14.33203125" style="152" customWidth="1"/>
    <col min="8" max="8" width="11.6640625" style="152" customWidth="1"/>
    <col min="9" max="9" width="14.33203125" style="152" customWidth="1"/>
    <col min="10" max="10" width="11.6640625" style="152" customWidth="1"/>
    <col min="11" max="11" width="14.33203125" style="152" customWidth="1"/>
    <col min="12" max="12" width="11.6640625" style="152" customWidth="1"/>
    <col min="13" max="13" width="14.33203125" style="152" customWidth="1"/>
    <col min="14" max="14" width="11.6640625" style="152" customWidth="1"/>
    <col min="15" max="15" width="14.33203125" style="152" customWidth="1"/>
    <col min="16" max="16" width="11.6640625" style="152" customWidth="1"/>
    <col min="17" max="17" width="14.33203125" style="152" customWidth="1"/>
    <col min="18" max="18" width="11.6640625" style="152" customWidth="1"/>
    <col min="19" max="19" width="14.33203125" style="152" customWidth="1"/>
    <col min="20" max="20" width="12.5546875" style="152" bestFit="1" customWidth="1"/>
    <col min="21" max="21" width="14.33203125" style="152" customWidth="1"/>
    <col min="22" max="22" width="11.6640625" style="152" hidden="1" customWidth="1"/>
    <col min="23" max="23" width="14.33203125" style="152" hidden="1" customWidth="1"/>
    <col min="24" max="16384" width="9" style="152"/>
  </cols>
  <sheetData>
    <row r="1" spans="1:23" ht="27" x14ac:dyDescent="0.75">
      <c r="A1" s="183" t="s">
        <v>63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</row>
    <row r="2" spans="1:23" s="6" customFormat="1" ht="37.5" customHeight="1" x14ac:dyDescent="0.45">
      <c r="A2" s="106"/>
      <c r="B2" s="182" t="s">
        <v>146</v>
      </c>
      <c r="C2" s="182"/>
      <c r="D2" s="182" t="s">
        <v>144</v>
      </c>
      <c r="E2" s="182"/>
      <c r="F2" s="182" t="s">
        <v>143</v>
      </c>
      <c r="G2" s="182"/>
      <c r="H2" s="182" t="s">
        <v>142</v>
      </c>
      <c r="I2" s="182"/>
      <c r="J2" s="182" t="s">
        <v>147</v>
      </c>
      <c r="K2" s="182"/>
      <c r="L2" s="182" t="s">
        <v>138</v>
      </c>
      <c r="M2" s="182"/>
      <c r="N2" s="182" t="s">
        <v>137</v>
      </c>
      <c r="O2" s="182"/>
      <c r="P2" s="182" t="s">
        <v>136</v>
      </c>
      <c r="Q2" s="182"/>
      <c r="R2" s="182" t="s">
        <v>135</v>
      </c>
      <c r="S2" s="182"/>
      <c r="T2" s="182" t="s">
        <v>134</v>
      </c>
      <c r="U2" s="182"/>
      <c r="V2" s="182" t="s">
        <v>131</v>
      </c>
      <c r="W2" s="182"/>
    </row>
    <row r="3" spans="1:23" ht="16.2" x14ac:dyDescent="0.45">
      <c r="A3" s="107"/>
      <c r="B3" s="108" t="s">
        <v>0</v>
      </c>
      <c r="C3" s="109" t="s">
        <v>61</v>
      </c>
      <c r="D3" s="108" t="s">
        <v>0</v>
      </c>
      <c r="E3" s="109" t="s">
        <v>61</v>
      </c>
      <c r="F3" s="108" t="s">
        <v>0</v>
      </c>
      <c r="G3" s="109" t="s">
        <v>61</v>
      </c>
      <c r="H3" s="108" t="s">
        <v>0</v>
      </c>
      <c r="I3" s="109" t="s">
        <v>61</v>
      </c>
      <c r="J3" s="108" t="s">
        <v>0</v>
      </c>
      <c r="K3" s="109" t="s">
        <v>61</v>
      </c>
      <c r="L3" s="108" t="s">
        <v>0</v>
      </c>
      <c r="M3" s="109" t="s">
        <v>61</v>
      </c>
      <c r="N3" s="108" t="s">
        <v>0</v>
      </c>
      <c r="O3" s="109" t="s">
        <v>61</v>
      </c>
      <c r="P3" s="108" t="s">
        <v>0</v>
      </c>
      <c r="Q3" s="109" t="s">
        <v>61</v>
      </c>
      <c r="R3" s="108" t="s">
        <v>0</v>
      </c>
      <c r="S3" s="109" t="s">
        <v>61</v>
      </c>
      <c r="T3" s="108" t="s">
        <v>0</v>
      </c>
      <c r="U3" s="109" t="s">
        <v>61</v>
      </c>
      <c r="V3" s="108" t="s">
        <v>0</v>
      </c>
      <c r="W3" s="109" t="s">
        <v>61</v>
      </c>
    </row>
    <row r="4" spans="1:23" x14ac:dyDescent="0.3">
      <c r="A4" s="8" t="s">
        <v>7</v>
      </c>
      <c r="B4" s="125">
        <v>4454471.74</v>
      </c>
      <c r="C4" s="126">
        <v>161.27086035791001</v>
      </c>
      <c r="D4" s="125">
        <v>1295170.1950000001</v>
      </c>
      <c r="E4" s="126">
        <v>172.59663514933001</v>
      </c>
      <c r="F4" s="125">
        <v>1293793.7039999999</v>
      </c>
      <c r="G4" s="126">
        <v>183.31892751602001</v>
      </c>
      <c r="H4" s="125">
        <v>1192157</v>
      </c>
      <c r="I4" s="126">
        <v>219.35945319088</v>
      </c>
      <c r="J4" s="125">
        <v>1123150</v>
      </c>
      <c r="K4" s="126">
        <v>239.34347549271999</v>
      </c>
      <c r="L4" s="125">
        <v>2625659.85</v>
      </c>
      <c r="M4" s="126">
        <v>158.73574563019</v>
      </c>
      <c r="N4" s="125">
        <v>3123982.1150000002</v>
      </c>
      <c r="O4" s="126">
        <v>168.09713185298</v>
      </c>
      <c r="P4" s="125">
        <v>3609100.7039999999</v>
      </c>
      <c r="Q4" s="126">
        <v>212.65862865254999</v>
      </c>
      <c r="R4" s="125">
        <v>3282286.01</v>
      </c>
      <c r="S4" s="126">
        <v>206.81321805248001</v>
      </c>
      <c r="T4" s="125">
        <v>12641028.679</v>
      </c>
      <c r="U4" s="126">
        <v>188.92806170105001</v>
      </c>
      <c r="V4" s="125">
        <v>1228300</v>
      </c>
      <c r="W4" s="126">
        <v>300.59913842278002</v>
      </c>
    </row>
    <row r="5" spans="1:23" x14ac:dyDescent="0.3">
      <c r="A5" s="10" t="s">
        <v>8</v>
      </c>
      <c r="B5" s="120">
        <v>2031918</v>
      </c>
      <c r="C5" s="121">
        <v>152.94550983362001</v>
      </c>
      <c r="D5" s="120">
        <v>583074</v>
      </c>
      <c r="E5" s="121">
        <v>160.69722491751</v>
      </c>
      <c r="F5" s="120">
        <v>504893</v>
      </c>
      <c r="G5" s="121">
        <v>163.97754271145999</v>
      </c>
      <c r="H5" s="120">
        <v>400674</v>
      </c>
      <c r="I5" s="121">
        <v>189.91228879206</v>
      </c>
      <c r="J5" s="120">
        <v>549900</v>
      </c>
      <c r="K5" s="121">
        <v>186.0938771342</v>
      </c>
      <c r="L5" s="120">
        <v>1229303</v>
      </c>
      <c r="M5" s="121">
        <v>148.33544116031999</v>
      </c>
      <c r="N5" s="120">
        <v>1385689</v>
      </c>
      <c r="O5" s="121">
        <v>160.29708350644</v>
      </c>
      <c r="P5" s="120">
        <v>1455467</v>
      </c>
      <c r="Q5" s="121">
        <v>179.47301650108</v>
      </c>
      <c r="R5" s="120">
        <v>1601050</v>
      </c>
      <c r="S5" s="121">
        <v>178.39766018565001</v>
      </c>
      <c r="T5" s="120">
        <v>5671509</v>
      </c>
      <c r="U5" s="121">
        <v>167.73520678881999</v>
      </c>
      <c r="V5" s="120">
        <v>598300</v>
      </c>
      <c r="W5" s="121">
        <v>270.27946676082001</v>
      </c>
    </row>
    <row r="6" spans="1:23" x14ac:dyDescent="0.3">
      <c r="A6" s="73" t="s">
        <v>40</v>
      </c>
      <c r="B6" s="127">
        <v>113706</v>
      </c>
      <c r="C6" s="128">
        <v>127.44815145727</v>
      </c>
      <c r="D6" s="127">
        <v>57862</v>
      </c>
      <c r="E6" s="128">
        <v>173.95791388232001</v>
      </c>
      <c r="F6" s="127">
        <v>57754</v>
      </c>
      <c r="G6" s="128">
        <v>155.38497341889999</v>
      </c>
      <c r="H6" s="127">
        <v>25000</v>
      </c>
      <c r="I6" s="128">
        <v>162.66802585030999</v>
      </c>
      <c r="J6" s="127">
        <v>157000</v>
      </c>
      <c r="K6" s="128">
        <v>173.64071802401</v>
      </c>
      <c r="L6" s="127">
        <v>113706</v>
      </c>
      <c r="M6" s="128">
        <v>129.09696937365001</v>
      </c>
      <c r="N6" s="127">
        <v>57862</v>
      </c>
      <c r="O6" s="128">
        <v>170.7177823625</v>
      </c>
      <c r="P6" s="127">
        <v>239754</v>
      </c>
      <c r="Q6" s="128">
        <v>168.09895614197001</v>
      </c>
      <c r="R6" s="127">
        <v>310000</v>
      </c>
      <c r="S6" s="128">
        <v>168.48621760645</v>
      </c>
      <c r="T6" s="127">
        <v>721322</v>
      </c>
      <c r="U6" s="128">
        <v>162.32736130538001</v>
      </c>
      <c r="V6" s="127">
        <v>135000</v>
      </c>
      <c r="W6" s="128">
        <v>251.07893333333001</v>
      </c>
    </row>
    <row r="7" spans="1:23" x14ac:dyDescent="0.3">
      <c r="A7" s="73" t="s">
        <v>20</v>
      </c>
      <c r="B7" s="127">
        <v>1275668</v>
      </c>
      <c r="C7" s="128">
        <v>156.04219721965001</v>
      </c>
      <c r="D7" s="127">
        <v>274758</v>
      </c>
      <c r="E7" s="128">
        <v>158.66210948785999</v>
      </c>
      <c r="F7" s="127">
        <v>302583</v>
      </c>
      <c r="G7" s="128">
        <v>164.74940227952999</v>
      </c>
      <c r="H7" s="127">
        <v>236454</v>
      </c>
      <c r="I7" s="128">
        <v>182.67436386711</v>
      </c>
      <c r="J7" s="127">
        <v>217400</v>
      </c>
      <c r="K7" s="128">
        <v>176.19223094316999</v>
      </c>
      <c r="L7" s="127">
        <v>685002</v>
      </c>
      <c r="M7" s="128">
        <v>153.35289237315999</v>
      </c>
      <c r="N7" s="127">
        <v>865424</v>
      </c>
      <c r="O7" s="128">
        <v>159.00262014927</v>
      </c>
      <c r="P7" s="127">
        <v>756437</v>
      </c>
      <c r="Q7" s="128">
        <v>173.64121986474001</v>
      </c>
      <c r="R7" s="127">
        <v>657350</v>
      </c>
      <c r="S7" s="128">
        <v>192.59886243886001</v>
      </c>
      <c r="T7" s="127">
        <v>2964213</v>
      </c>
      <c r="U7" s="128">
        <v>168.88301453925999</v>
      </c>
      <c r="V7" s="127">
        <v>239300</v>
      </c>
      <c r="W7" s="128">
        <v>284.91006602591</v>
      </c>
    </row>
    <row r="8" spans="1:23" x14ac:dyDescent="0.3">
      <c r="A8" s="73" t="s">
        <v>21</v>
      </c>
      <c r="B8" s="127">
        <v>111474</v>
      </c>
      <c r="C8" s="128">
        <v>150.94054987710001</v>
      </c>
      <c r="D8" s="127">
        <v>38146</v>
      </c>
      <c r="E8" s="128">
        <v>173.30831910785</v>
      </c>
      <c r="F8" s="127">
        <v>0</v>
      </c>
      <c r="G8" s="128">
        <v>0</v>
      </c>
      <c r="H8" s="127">
        <v>0</v>
      </c>
      <c r="I8" s="128">
        <v>0</v>
      </c>
      <c r="J8" s="127">
        <v>7000</v>
      </c>
      <c r="K8" s="128">
        <v>383.28386583202001</v>
      </c>
      <c r="L8" s="127">
        <v>80069</v>
      </c>
      <c r="M8" s="128">
        <v>151.33534438921001</v>
      </c>
      <c r="N8" s="127">
        <v>69551</v>
      </c>
      <c r="O8" s="128">
        <v>162.75389725221001</v>
      </c>
      <c r="P8" s="127">
        <v>7000</v>
      </c>
      <c r="Q8" s="128">
        <v>383.28386583202001</v>
      </c>
      <c r="R8" s="127">
        <v>50000</v>
      </c>
      <c r="S8" s="128">
        <v>168.38353981444999</v>
      </c>
      <c r="T8" s="127">
        <v>206620</v>
      </c>
      <c r="U8" s="128">
        <v>167.16256920546999</v>
      </c>
      <c r="V8" s="127">
        <v>0</v>
      </c>
      <c r="W8" s="128">
        <v>0</v>
      </c>
    </row>
    <row r="9" spans="1:23" x14ac:dyDescent="0.3">
      <c r="A9" s="73" t="s">
        <v>22</v>
      </c>
      <c r="B9" s="127">
        <v>154714</v>
      </c>
      <c r="C9" s="128">
        <v>157.40295876585</v>
      </c>
      <c r="D9" s="127">
        <v>33692</v>
      </c>
      <c r="E9" s="128">
        <v>154.65111876758999</v>
      </c>
      <c r="F9" s="127">
        <v>41091</v>
      </c>
      <c r="G9" s="128">
        <v>159.5505133259</v>
      </c>
      <c r="H9" s="127">
        <v>15000</v>
      </c>
      <c r="I9" s="128">
        <v>281.99229623806002</v>
      </c>
      <c r="J9" s="127">
        <v>39000</v>
      </c>
      <c r="K9" s="128">
        <v>269.70454007798998</v>
      </c>
      <c r="L9" s="127">
        <v>90119</v>
      </c>
      <c r="M9" s="128">
        <v>146.24922665365</v>
      </c>
      <c r="N9" s="127">
        <v>98287</v>
      </c>
      <c r="O9" s="128">
        <v>166.68646717487999</v>
      </c>
      <c r="P9" s="127">
        <v>95091</v>
      </c>
      <c r="Q9" s="128">
        <v>224.04277638984999</v>
      </c>
      <c r="R9" s="127">
        <v>97000</v>
      </c>
      <c r="S9" s="128">
        <v>168.98624561343999</v>
      </c>
      <c r="T9" s="127">
        <v>380497</v>
      </c>
      <c r="U9" s="128">
        <v>176.76634593757001</v>
      </c>
      <c r="V9" s="127">
        <v>42000</v>
      </c>
      <c r="W9" s="128">
        <v>304.6781452381</v>
      </c>
    </row>
    <row r="10" spans="1:23" x14ac:dyDescent="0.3">
      <c r="A10" s="73" t="s">
        <v>23</v>
      </c>
      <c r="B10" s="127">
        <v>297759</v>
      </c>
      <c r="C10" s="128">
        <v>152.20613963642</v>
      </c>
      <c r="D10" s="127">
        <v>91472</v>
      </c>
      <c r="E10" s="128">
        <v>161.33933914522001</v>
      </c>
      <c r="F10" s="127">
        <v>66157</v>
      </c>
      <c r="G10" s="128">
        <v>166.11788356175001</v>
      </c>
      <c r="H10" s="127">
        <v>91975</v>
      </c>
      <c r="I10" s="128">
        <v>208.99002728788</v>
      </c>
      <c r="J10" s="127">
        <v>64500</v>
      </c>
      <c r="K10" s="128">
        <v>185.95944778609001</v>
      </c>
      <c r="L10" s="127">
        <v>188452</v>
      </c>
      <c r="M10" s="128">
        <v>147.56634895888999</v>
      </c>
      <c r="N10" s="127">
        <v>200779</v>
      </c>
      <c r="O10" s="128">
        <v>160.72201957521</v>
      </c>
      <c r="P10" s="127">
        <v>222632</v>
      </c>
      <c r="Q10" s="128">
        <v>189.5778817277</v>
      </c>
      <c r="R10" s="127">
        <v>263000</v>
      </c>
      <c r="S10" s="128">
        <v>169.06677204256999</v>
      </c>
      <c r="T10" s="127">
        <v>874863</v>
      </c>
      <c r="U10" s="128">
        <v>167.73991353421999</v>
      </c>
      <c r="V10" s="127">
        <v>128000</v>
      </c>
      <c r="W10" s="128">
        <v>256.85808486718997</v>
      </c>
    </row>
    <row r="11" spans="1:23" x14ac:dyDescent="0.3">
      <c r="A11" s="73" t="s">
        <v>24</v>
      </c>
      <c r="B11" s="127">
        <v>37086</v>
      </c>
      <c r="C11" s="128">
        <v>145.62278645581</v>
      </c>
      <c r="D11" s="127">
        <v>33705</v>
      </c>
      <c r="E11" s="128">
        <v>136.9980626087</v>
      </c>
      <c r="F11" s="127">
        <v>37308</v>
      </c>
      <c r="G11" s="128">
        <v>172.09955938587001</v>
      </c>
      <c r="H11" s="127">
        <v>11000</v>
      </c>
      <c r="I11" s="128">
        <v>195.12687445138999</v>
      </c>
      <c r="J11" s="127">
        <v>25000</v>
      </c>
      <c r="K11" s="128">
        <v>195.14876167829999</v>
      </c>
      <c r="L11" s="127">
        <v>30444</v>
      </c>
      <c r="M11" s="128">
        <v>136.61874212653001</v>
      </c>
      <c r="N11" s="127">
        <v>40347</v>
      </c>
      <c r="O11" s="128">
        <v>145.21192092166001</v>
      </c>
      <c r="P11" s="127">
        <v>73308</v>
      </c>
      <c r="Q11" s="128">
        <v>183.41524830156001</v>
      </c>
      <c r="R11" s="127">
        <v>43700</v>
      </c>
      <c r="S11" s="128">
        <v>187.85052199296001</v>
      </c>
      <c r="T11" s="127">
        <v>187799</v>
      </c>
      <c r="U11" s="128">
        <v>168.65350290635001</v>
      </c>
      <c r="V11" s="127">
        <v>0</v>
      </c>
      <c r="W11" s="128">
        <v>0</v>
      </c>
    </row>
    <row r="12" spans="1:23" x14ac:dyDescent="0.3">
      <c r="A12" s="10" t="s">
        <v>9</v>
      </c>
      <c r="B12" s="120">
        <v>2422553.7400000002</v>
      </c>
      <c r="C12" s="121">
        <v>168.25375172056999</v>
      </c>
      <c r="D12" s="120">
        <v>712096.19499999995</v>
      </c>
      <c r="E12" s="121">
        <v>182.34003326074</v>
      </c>
      <c r="F12" s="120">
        <v>788900.70400000003</v>
      </c>
      <c r="G12" s="121">
        <v>195.69732919396</v>
      </c>
      <c r="H12" s="120">
        <v>791483</v>
      </c>
      <c r="I12" s="121">
        <v>234.26654929822001</v>
      </c>
      <c r="J12" s="120">
        <v>573250</v>
      </c>
      <c r="K12" s="121">
        <v>290.42407581955001</v>
      </c>
      <c r="L12" s="120">
        <v>1396356.85</v>
      </c>
      <c r="M12" s="121">
        <v>167.89180447411999</v>
      </c>
      <c r="N12" s="120">
        <v>1738293.115</v>
      </c>
      <c r="O12" s="121">
        <v>174.31497917689001</v>
      </c>
      <c r="P12" s="120">
        <v>2153633.7039999999</v>
      </c>
      <c r="Q12" s="121">
        <v>235.08610240146999</v>
      </c>
      <c r="R12" s="120">
        <v>1681236.01</v>
      </c>
      <c r="S12" s="121">
        <v>233.87350503900001</v>
      </c>
      <c r="T12" s="120">
        <v>6969519.6789999995</v>
      </c>
      <c r="U12" s="121">
        <v>206.17393701329999</v>
      </c>
      <c r="V12" s="120">
        <v>630000</v>
      </c>
      <c r="W12" s="121">
        <v>329.39320120905001</v>
      </c>
    </row>
    <row r="13" spans="1:23" x14ac:dyDescent="0.3">
      <c r="A13" s="73" t="s">
        <v>42</v>
      </c>
      <c r="B13" s="127">
        <v>53582</v>
      </c>
      <c r="C13" s="128">
        <v>146.87237786196999</v>
      </c>
      <c r="D13" s="127">
        <v>20125</v>
      </c>
      <c r="E13" s="128">
        <v>157.27889758523</v>
      </c>
      <c r="F13" s="127">
        <v>28435</v>
      </c>
      <c r="G13" s="128">
        <v>172.97090787723999</v>
      </c>
      <c r="H13" s="127">
        <v>12236</v>
      </c>
      <c r="I13" s="128">
        <v>184.38681258986</v>
      </c>
      <c r="J13" s="127">
        <v>5000</v>
      </c>
      <c r="K13" s="128">
        <v>299.04455868629998</v>
      </c>
      <c r="L13" s="127">
        <v>36068</v>
      </c>
      <c r="M13" s="128">
        <v>151.20397938616</v>
      </c>
      <c r="N13" s="127">
        <v>37639</v>
      </c>
      <c r="O13" s="128">
        <v>148.28577900588999</v>
      </c>
      <c r="P13" s="127">
        <v>45671</v>
      </c>
      <c r="Q13" s="128">
        <v>189.83178817565999</v>
      </c>
      <c r="R13" s="127">
        <v>65000</v>
      </c>
      <c r="S13" s="128">
        <v>226.88388829989</v>
      </c>
      <c r="T13" s="127">
        <v>184378</v>
      </c>
      <c r="U13" s="128">
        <v>186.85642485419001</v>
      </c>
      <c r="V13" s="127">
        <v>21000</v>
      </c>
      <c r="W13" s="128">
        <v>301.75204440476</v>
      </c>
    </row>
    <row r="14" spans="1:23" x14ac:dyDescent="0.3">
      <c r="A14" s="73" t="s">
        <v>25</v>
      </c>
      <c r="B14" s="127">
        <v>332805</v>
      </c>
      <c r="C14" s="128">
        <v>170.8125519884</v>
      </c>
      <c r="D14" s="127">
        <v>70820</v>
      </c>
      <c r="E14" s="128">
        <v>194.70369418289999</v>
      </c>
      <c r="F14" s="127">
        <v>50880</v>
      </c>
      <c r="G14" s="128">
        <v>187.01127178569999</v>
      </c>
      <c r="H14" s="127">
        <v>70900</v>
      </c>
      <c r="I14" s="128">
        <v>236.74968360975001</v>
      </c>
      <c r="J14" s="127">
        <v>81150</v>
      </c>
      <c r="K14" s="128">
        <v>323.58685850581998</v>
      </c>
      <c r="L14" s="127">
        <v>199978</v>
      </c>
      <c r="M14" s="128">
        <v>172.33192752603</v>
      </c>
      <c r="N14" s="127">
        <v>203647</v>
      </c>
      <c r="O14" s="128">
        <v>177.62890091055999</v>
      </c>
      <c r="P14" s="127">
        <v>202930</v>
      </c>
      <c r="Q14" s="128">
        <v>259.00438399514002</v>
      </c>
      <c r="R14" s="127">
        <v>173300</v>
      </c>
      <c r="S14" s="128">
        <v>252.13882702126</v>
      </c>
      <c r="T14" s="127">
        <v>779855</v>
      </c>
      <c r="U14" s="128">
        <v>214.00337928646999</v>
      </c>
      <c r="V14" s="127">
        <v>39000</v>
      </c>
      <c r="W14" s="128">
        <v>372.17948717949002</v>
      </c>
    </row>
    <row r="15" spans="1:23" x14ac:dyDescent="0.3">
      <c r="A15" s="73" t="s">
        <v>26</v>
      </c>
      <c r="B15" s="127">
        <v>164946</v>
      </c>
      <c r="C15" s="128">
        <v>158.44249258545</v>
      </c>
      <c r="D15" s="127">
        <v>0</v>
      </c>
      <c r="E15" s="128">
        <v>0</v>
      </c>
      <c r="F15" s="127">
        <v>36786</v>
      </c>
      <c r="G15" s="128">
        <v>173.06073007781001</v>
      </c>
      <c r="H15" s="127">
        <v>17000</v>
      </c>
      <c r="I15" s="128">
        <v>172.76449874983999</v>
      </c>
      <c r="J15" s="127">
        <v>27000</v>
      </c>
      <c r="K15" s="128">
        <v>161.18280517964001</v>
      </c>
      <c r="L15" s="127">
        <v>90103</v>
      </c>
      <c r="M15" s="128">
        <v>156.08630737156</v>
      </c>
      <c r="N15" s="127">
        <v>74843</v>
      </c>
      <c r="O15" s="128">
        <v>161.27908861083</v>
      </c>
      <c r="P15" s="127">
        <v>80786</v>
      </c>
      <c r="Q15" s="128">
        <v>169.02859697521001</v>
      </c>
      <c r="R15" s="127">
        <v>95000</v>
      </c>
      <c r="S15" s="128">
        <v>163.73944183453</v>
      </c>
      <c r="T15" s="127">
        <v>340732</v>
      </c>
      <c r="U15" s="128">
        <v>162.42925992133999</v>
      </c>
      <c r="V15" s="127">
        <v>79000</v>
      </c>
      <c r="W15" s="128">
        <v>253.46895071771999</v>
      </c>
    </row>
    <row r="16" spans="1:23" x14ac:dyDescent="0.3">
      <c r="A16" s="73" t="s">
        <v>27</v>
      </c>
      <c r="B16" s="127">
        <v>8978</v>
      </c>
      <c r="C16" s="128">
        <v>202.99506984851999</v>
      </c>
      <c r="D16" s="127">
        <v>4021</v>
      </c>
      <c r="E16" s="128">
        <v>205.09261732517999</v>
      </c>
      <c r="F16" s="127">
        <v>0</v>
      </c>
      <c r="G16" s="128">
        <v>0</v>
      </c>
      <c r="H16" s="127">
        <v>4000</v>
      </c>
      <c r="I16" s="128">
        <v>210.10977445139</v>
      </c>
      <c r="J16" s="127">
        <v>0</v>
      </c>
      <c r="K16" s="128">
        <v>0</v>
      </c>
      <c r="L16" s="127">
        <v>3923</v>
      </c>
      <c r="M16" s="128">
        <v>189.54709811369</v>
      </c>
      <c r="N16" s="127">
        <v>9076</v>
      </c>
      <c r="O16" s="128">
        <v>209.73709623893001</v>
      </c>
      <c r="P16" s="127">
        <v>4000</v>
      </c>
      <c r="Q16" s="128">
        <v>210.10977445139</v>
      </c>
      <c r="R16" s="127">
        <v>9000</v>
      </c>
      <c r="S16" s="128">
        <v>211.93689346744</v>
      </c>
      <c r="T16" s="127">
        <v>25999</v>
      </c>
      <c r="U16" s="128">
        <v>207.50945383965001</v>
      </c>
      <c r="V16" s="127">
        <v>0</v>
      </c>
      <c r="W16" s="128">
        <v>0</v>
      </c>
    </row>
    <row r="17" spans="1:23" x14ac:dyDescent="0.3">
      <c r="A17" s="73" t="s">
        <v>28</v>
      </c>
      <c r="B17" s="127">
        <v>6030</v>
      </c>
      <c r="C17" s="128">
        <v>194.51979935323001</v>
      </c>
      <c r="D17" s="127">
        <v>6011</v>
      </c>
      <c r="E17" s="128">
        <v>158.67258785820999</v>
      </c>
      <c r="F17" s="127">
        <v>0</v>
      </c>
      <c r="G17" s="128">
        <v>0</v>
      </c>
      <c r="H17" s="127">
        <v>6000</v>
      </c>
      <c r="I17" s="128">
        <v>254.11890224296999</v>
      </c>
      <c r="J17" s="127">
        <v>0</v>
      </c>
      <c r="K17" s="128">
        <v>0</v>
      </c>
      <c r="L17" s="127">
        <v>0</v>
      </c>
      <c r="M17" s="128">
        <v>0</v>
      </c>
      <c r="N17" s="127">
        <v>12041</v>
      </c>
      <c r="O17" s="128">
        <v>177.13601077284</v>
      </c>
      <c r="P17" s="127">
        <v>6000</v>
      </c>
      <c r="Q17" s="128">
        <v>254.11890224296999</v>
      </c>
      <c r="R17" s="127">
        <v>18000</v>
      </c>
      <c r="S17" s="128">
        <v>237.54683441197</v>
      </c>
      <c r="T17" s="127">
        <v>36041</v>
      </c>
      <c r="U17" s="128">
        <v>219.95204762878001</v>
      </c>
      <c r="V17" s="127">
        <v>0</v>
      </c>
      <c r="W17" s="128">
        <v>0</v>
      </c>
    </row>
    <row r="18" spans="1:23" x14ac:dyDescent="0.3">
      <c r="A18" s="73" t="s">
        <v>29</v>
      </c>
      <c r="B18" s="127">
        <v>1415179.17</v>
      </c>
      <c r="C18" s="128">
        <v>158.89520727252</v>
      </c>
      <c r="D18" s="127">
        <v>515949.65500000003</v>
      </c>
      <c r="E18" s="128">
        <v>178.72826427711999</v>
      </c>
      <c r="F18" s="127">
        <v>577368.70400000003</v>
      </c>
      <c r="G18" s="128">
        <v>200.2680146651</v>
      </c>
      <c r="H18" s="127">
        <v>547402</v>
      </c>
      <c r="I18" s="128">
        <v>235.079233389</v>
      </c>
      <c r="J18" s="127">
        <v>399100</v>
      </c>
      <c r="K18" s="128">
        <v>299.12461611339</v>
      </c>
      <c r="L18" s="127">
        <v>834215.75</v>
      </c>
      <c r="M18" s="128">
        <v>157.55514281971</v>
      </c>
      <c r="N18" s="127">
        <v>1096913.085</v>
      </c>
      <c r="O18" s="128">
        <v>169.24311938874001</v>
      </c>
      <c r="P18" s="127">
        <v>1523870.7039999999</v>
      </c>
      <c r="Q18" s="128">
        <v>238.66326712079001</v>
      </c>
      <c r="R18" s="127">
        <v>1045900.01</v>
      </c>
      <c r="S18" s="128">
        <v>241.95232558956999</v>
      </c>
      <c r="T18" s="127">
        <v>4500899.5489999996</v>
      </c>
      <c r="U18" s="128">
        <v>207.47627542251001</v>
      </c>
      <c r="V18" s="127">
        <v>431000</v>
      </c>
      <c r="W18" s="128">
        <v>345.41958886310999</v>
      </c>
    </row>
    <row r="19" spans="1:23" x14ac:dyDescent="0.3">
      <c r="A19" s="73" t="s">
        <v>30</v>
      </c>
      <c r="B19" s="127">
        <v>18336</v>
      </c>
      <c r="C19" s="128">
        <v>228.28591303447001</v>
      </c>
      <c r="D19" s="127">
        <v>0</v>
      </c>
      <c r="E19" s="128">
        <v>0</v>
      </c>
      <c r="F19" s="127">
        <v>0</v>
      </c>
      <c r="G19" s="128">
        <v>0</v>
      </c>
      <c r="H19" s="127">
        <v>6500</v>
      </c>
      <c r="I19" s="128">
        <v>257.58184445139</v>
      </c>
      <c r="J19" s="127">
        <v>0</v>
      </c>
      <c r="K19" s="128">
        <v>0</v>
      </c>
      <c r="L19" s="127">
        <v>12327</v>
      </c>
      <c r="M19" s="128">
        <v>225.18562944755001</v>
      </c>
      <c r="N19" s="127">
        <v>6009</v>
      </c>
      <c r="O19" s="128">
        <v>234.64590567482</v>
      </c>
      <c r="P19" s="127">
        <v>6500</v>
      </c>
      <c r="Q19" s="128">
        <v>257.58184445139</v>
      </c>
      <c r="R19" s="127">
        <v>7000</v>
      </c>
      <c r="S19" s="128">
        <v>262.34510872613998</v>
      </c>
      <c r="T19" s="127">
        <v>31836</v>
      </c>
      <c r="U19" s="128">
        <v>241.75613303860999</v>
      </c>
      <c r="V19" s="127">
        <v>0</v>
      </c>
      <c r="W19" s="128">
        <v>0</v>
      </c>
    </row>
    <row r="20" spans="1:23" x14ac:dyDescent="0.3">
      <c r="A20" s="73" t="s">
        <v>31</v>
      </c>
      <c r="B20" s="127">
        <v>101363</v>
      </c>
      <c r="C20" s="128">
        <v>177.48340579896001</v>
      </c>
      <c r="D20" s="127">
        <v>24984</v>
      </c>
      <c r="E20" s="128">
        <v>184.19949055863</v>
      </c>
      <c r="F20" s="127">
        <v>22850</v>
      </c>
      <c r="G20" s="128">
        <v>163.64397377354999</v>
      </c>
      <c r="H20" s="127">
        <v>39000</v>
      </c>
      <c r="I20" s="128">
        <v>248.72986789242</v>
      </c>
      <c r="J20" s="127">
        <v>10000</v>
      </c>
      <c r="K20" s="128">
        <v>261.47758622594</v>
      </c>
      <c r="L20" s="127">
        <v>53137</v>
      </c>
      <c r="M20" s="128">
        <v>171.54689927358001</v>
      </c>
      <c r="N20" s="127">
        <v>73210</v>
      </c>
      <c r="O20" s="128">
        <v>184.08418177048</v>
      </c>
      <c r="P20" s="127">
        <v>71850</v>
      </c>
      <c r="Q20" s="128">
        <v>223.44475310771</v>
      </c>
      <c r="R20" s="127">
        <v>63000</v>
      </c>
      <c r="S20" s="128">
        <v>169.97212513692</v>
      </c>
      <c r="T20" s="127">
        <v>261197</v>
      </c>
      <c r="U20" s="128">
        <v>188.95714701367999</v>
      </c>
      <c r="V20" s="127">
        <v>20000</v>
      </c>
      <c r="W20" s="128">
        <v>270.19628999999998</v>
      </c>
    </row>
    <row r="21" spans="1:23" x14ac:dyDescent="0.3">
      <c r="A21" s="73" t="s">
        <v>32</v>
      </c>
      <c r="B21" s="127">
        <v>46356</v>
      </c>
      <c r="C21" s="128">
        <v>205.13202551126</v>
      </c>
      <c r="D21" s="127">
        <v>14513</v>
      </c>
      <c r="E21" s="128">
        <v>183.51140992238001</v>
      </c>
      <c r="F21" s="127">
        <v>0</v>
      </c>
      <c r="G21" s="128">
        <v>0</v>
      </c>
      <c r="H21" s="127">
        <v>5500</v>
      </c>
      <c r="I21" s="128">
        <v>254.08583445139001</v>
      </c>
      <c r="J21" s="127">
        <v>0</v>
      </c>
      <c r="K21" s="128">
        <v>0</v>
      </c>
      <c r="L21" s="127">
        <v>30163</v>
      </c>
      <c r="M21" s="128">
        <v>193.10060383582999</v>
      </c>
      <c r="N21" s="127">
        <v>30706</v>
      </c>
      <c r="O21" s="128">
        <v>206.73183590515001</v>
      </c>
      <c r="P21" s="127">
        <v>5500</v>
      </c>
      <c r="Q21" s="128">
        <v>254.08583445139001</v>
      </c>
      <c r="R21" s="127">
        <v>34500</v>
      </c>
      <c r="S21" s="128">
        <v>256.13587957739003</v>
      </c>
      <c r="T21" s="127">
        <v>100869</v>
      </c>
      <c r="U21" s="128">
        <v>222.13525663688</v>
      </c>
      <c r="V21" s="127">
        <v>20000</v>
      </c>
      <c r="W21" s="128">
        <v>362.14931999999999</v>
      </c>
    </row>
    <row r="22" spans="1:23" x14ac:dyDescent="0.3">
      <c r="A22" s="73" t="s">
        <v>33</v>
      </c>
      <c r="B22" s="127">
        <v>75530</v>
      </c>
      <c r="C22" s="128">
        <v>206.16807930094001</v>
      </c>
      <c r="D22" s="127">
        <v>22639</v>
      </c>
      <c r="E22" s="128">
        <v>229.11886864605</v>
      </c>
      <c r="F22" s="127">
        <v>40581</v>
      </c>
      <c r="G22" s="128">
        <v>172.71970115190999</v>
      </c>
      <c r="H22" s="127">
        <v>16909</v>
      </c>
      <c r="I22" s="128">
        <v>188.90554237072999</v>
      </c>
      <c r="J22" s="127">
        <v>15000</v>
      </c>
      <c r="K22" s="128">
        <v>254.71720867964001</v>
      </c>
      <c r="L22" s="127">
        <v>21653</v>
      </c>
      <c r="M22" s="128">
        <v>263.92963046691</v>
      </c>
      <c r="N22" s="127">
        <v>76516</v>
      </c>
      <c r="O22" s="128">
        <v>196.61284970957001</v>
      </c>
      <c r="P22" s="127">
        <v>72490</v>
      </c>
      <c r="Q22" s="128">
        <v>193.46254846995001</v>
      </c>
      <c r="R22" s="127">
        <v>48000</v>
      </c>
      <c r="S22" s="128">
        <v>251.41450949796001</v>
      </c>
      <c r="T22" s="127">
        <v>218659</v>
      </c>
      <c r="U22" s="128">
        <v>214.26464811129</v>
      </c>
      <c r="V22" s="127">
        <v>0</v>
      </c>
      <c r="W22" s="128">
        <v>0</v>
      </c>
    </row>
    <row r="23" spans="1:23" x14ac:dyDescent="0.3">
      <c r="A23" s="73" t="s">
        <v>34</v>
      </c>
      <c r="B23" s="127">
        <v>199412.57</v>
      </c>
      <c r="C23" s="128">
        <v>208.66160975759999</v>
      </c>
      <c r="D23" s="127">
        <v>32997.54</v>
      </c>
      <c r="E23" s="128">
        <v>194.60036723575001</v>
      </c>
      <c r="F23" s="127">
        <v>32000</v>
      </c>
      <c r="G23" s="128">
        <v>225.28438776373</v>
      </c>
      <c r="H23" s="127">
        <v>66000</v>
      </c>
      <c r="I23" s="128">
        <v>248.51933185927001</v>
      </c>
      <c r="J23" s="127">
        <v>36000</v>
      </c>
      <c r="K23" s="128">
        <v>237.86669664498999</v>
      </c>
      <c r="L23" s="127">
        <v>114753.1</v>
      </c>
      <c r="M23" s="128">
        <v>216.36991479010001</v>
      </c>
      <c r="N23" s="127">
        <v>117657.01</v>
      </c>
      <c r="O23" s="128">
        <v>197.20000359584</v>
      </c>
      <c r="P23" s="127">
        <v>134000</v>
      </c>
      <c r="Q23" s="128">
        <v>240.10878649531</v>
      </c>
      <c r="R23" s="127">
        <v>122500</v>
      </c>
      <c r="S23" s="128">
        <v>216.20608374321</v>
      </c>
      <c r="T23" s="127">
        <v>488910.11</v>
      </c>
      <c r="U23" s="128">
        <v>218.22192204798</v>
      </c>
      <c r="V23" s="127">
        <v>20000</v>
      </c>
      <c r="W23" s="128">
        <v>255.95608612500001</v>
      </c>
    </row>
    <row r="24" spans="1:23" x14ac:dyDescent="0.3">
      <c r="A24" s="73" t="s">
        <v>35</v>
      </c>
      <c r="B24" s="127">
        <v>36</v>
      </c>
      <c r="C24" s="128">
        <v>690.48057777778001</v>
      </c>
      <c r="D24" s="127">
        <v>36</v>
      </c>
      <c r="E24" s="128">
        <v>626.36609248860998</v>
      </c>
      <c r="F24" s="127">
        <v>0</v>
      </c>
      <c r="G24" s="128">
        <v>0</v>
      </c>
      <c r="H24" s="127">
        <v>36</v>
      </c>
      <c r="I24" s="128">
        <v>627.54113697115997</v>
      </c>
      <c r="J24" s="127">
        <v>0</v>
      </c>
      <c r="K24" s="128">
        <v>0</v>
      </c>
      <c r="L24" s="127">
        <v>36</v>
      </c>
      <c r="M24" s="128">
        <v>682.24251388889002</v>
      </c>
      <c r="N24" s="127">
        <v>36.020000000000003</v>
      </c>
      <c r="O24" s="128">
        <v>634.25179426957004</v>
      </c>
      <c r="P24" s="127">
        <v>36</v>
      </c>
      <c r="Q24" s="128">
        <v>627.54113697115997</v>
      </c>
      <c r="R24" s="127">
        <v>36</v>
      </c>
      <c r="S24" s="128">
        <v>624.88891843731005</v>
      </c>
      <c r="T24" s="127">
        <v>144.02000000000001</v>
      </c>
      <c r="U24" s="128">
        <v>642.22998280999002</v>
      </c>
      <c r="V24" s="127">
        <v>0</v>
      </c>
      <c r="W24" s="128">
        <v>0</v>
      </c>
    </row>
    <row r="25" spans="1:23" x14ac:dyDescent="0.3">
      <c r="B25" s="76"/>
      <c r="D25" s="76"/>
      <c r="F25" s="76"/>
      <c r="H25" s="76"/>
      <c r="J25" s="76"/>
      <c r="L25" s="76"/>
      <c r="N25" s="76"/>
      <c r="P25" s="76"/>
      <c r="R25" s="76"/>
      <c r="T25" s="76"/>
      <c r="V25" s="76"/>
    </row>
  </sheetData>
  <mergeCells count="12">
    <mergeCell ref="P2:Q2"/>
    <mergeCell ref="R2:S2"/>
    <mergeCell ref="T2:U2"/>
    <mergeCell ref="V2:W2"/>
    <mergeCell ref="A1:W1"/>
    <mergeCell ref="B2:C2"/>
    <mergeCell ref="D2:E2"/>
    <mergeCell ref="F2:G2"/>
    <mergeCell ref="H2:I2"/>
    <mergeCell ref="J2:K2"/>
    <mergeCell ref="L2:M2"/>
    <mergeCell ref="N2:O2"/>
  </mergeCells>
  <pageMargins left="0.70866141732283505" right="0.70866141732283505" top="0.74803149606299202" bottom="0.74803149606299202" header="0.31496062992126" footer="0.31496062992126"/>
  <pageSetup paperSize="5" scale="59" orientation="landscape" r:id="rId1"/>
  <customProperties>
    <customPr name="QAA_DRILLPATH_NODE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4375-BFCC-4208-A6C2-13D654699391}">
  <sheetPr>
    <tabColor theme="5" tint="0.39997558519241921"/>
    <pageSetUpPr fitToPage="1"/>
  </sheetPr>
  <dimension ref="A1:AP24"/>
  <sheetViews>
    <sheetView zoomScale="87" zoomScaleNormal="100" workbookViewId="0">
      <selection activeCell="G30" sqref="G30"/>
    </sheetView>
  </sheetViews>
  <sheetFormatPr defaultColWidth="9.109375" defaultRowHeight="14.4" x14ac:dyDescent="0.3"/>
  <cols>
    <col min="1" max="1" width="10.33203125" style="152" customWidth="1"/>
    <col min="2" max="14" width="13.5546875" style="152" customWidth="1"/>
    <col min="15" max="15" width="10.33203125" style="152" customWidth="1"/>
    <col min="16" max="28" width="13.5546875" style="152" customWidth="1"/>
    <col min="29" max="29" width="10.33203125" style="152" customWidth="1"/>
    <col min="30" max="42" width="13.5546875" style="152" customWidth="1"/>
    <col min="43" max="16384" width="9.109375" style="152"/>
  </cols>
  <sheetData>
    <row r="1" spans="1:42" ht="27" x14ac:dyDescent="0.75">
      <c r="A1" s="183" t="s">
        <v>148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 t="str">
        <f>A1</f>
        <v>Two Year Rail Billings Forecast, by Grade - Nutrien</v>
      </c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 t="str">
        <f>A1</f>
        <v>Two Year Rail Billings Forecast, by Grade - Nutrien</v>
      </c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</row>
    <row r="2" spans="1:42" s="6" customFormat="1" ht="21.75" customHeight="1" x14ac:dyDescent="0.45">
      <c r="A2" s="111"/>
      <c r="B2" s="186" t="s">
        <v>106</v>
      </c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11"/>
      <c r="P2" s="186" t="s">
        <v>127</v>
      </c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11"/>
      <c r="AD2" s="186" t="s">
        <v>133</v>
      </c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</row>
    <row r="3" spans="1:42" ht="34.5" customHeight="1" x14ac:dyDescent="0.3">
      <c r="A3" s="107"/>
      <c r="B3" s="112">
        <v>44197</v>
      </c>
      <c r="C3" s="112">
        <v>44228</v>
      </c>
      <c r="D3" s="112">
        <v>44256</v>
      </c>
      <c r="E3" s="112">
        <v>44287</v>
      </c>
      <c r="F3" s="112">
        <v>44317</v>
      </c>
      <c r="G3" s="112">
        <v>44348</v>
      </c>
      <c r="H3" s="112">
        <v>44378</v>
      </c>
      <c r="I3" s="112">
        <v>44409</v>
      </c>
      <c r="J3" s="112">
        <v>44440</v>
      </c>
      <c r="K3" s="112">
        <v>44470</v>
      </c>
      <c r="L3" s="112">
        <v>44501</v>
      </c>
      <c r="M3" s="112">
        <v>44531</v>
      </c>
      <c r="N3" s="185" t="s">
        <v>67</v>
      </c>
      <c r="O3" s="107"/>
      <c r="P3" s="112">
        <v>44562</v>
      </c>
      <c r="Q3" s="112">
        <v>44593</v>
      </c>
      <c r="R3" s="112">
        <v>44621</v>
      </c>
      <c r="S3" s="112">
        <v>44652</v>
      </c>
      <c r="T3" s="112">
        <v>44682</v>
      </c>
      <c r="U3" s="112">
        <v>44713</v>
      </c>
      <c r="V3" s="112">
        <v>44743</v>
      </c>
      <c r="W3" s="112">
        <v>44774</v>
      </c>
      <c r="X3" s="112">
        <v>44805</v>
      </c>
      <c r="Y3" s="112">
        <v>44835</v>
      </c>
      <c r="Z3" s="112">
        <v>44866</v>
      </c>
      <c r="AA3" s="112">
        <v>44896</v>
      </c>
      <c r="AB3" s="185" t="s">
        <v>128</v>
      </c>
      <c r="AC3" s="107"/>
      <c r="AD3" s="112">
        <v>44927</v>
      </c>
      <c r="AE3" s="112">
        <v>44958</v>
      </c>
      <c r="AF3" s="112">
        <v>44986</v>
      </c>
      <c r="AG3" s="112">
        <v>45017</v>
      </c>
      <c r="AH3" s="112">
        <v>45047</v>
      </c>
      <c r="AI3" s="112">
        <v>45078</v>
      </c>
      <c r="AJ3" s="158">
        <v>45108</v>
      </c>
      <c r="AK3" s="158">
        <v>45139</v>
      </c>
      <c r="AL3" s="158">
        <v>45170</v>
      </c>
      <c r="AM3" s="158">
        <v>45200</v>
      </c>
      <c r="AN3" s="158">
        <v>45231</v>
      </c>
      <c r="AO3" s="158">
        <v>45261</v>
      </c>
      <c r="AP3" s="185" t="s">
        <v>132</v>
      </c>
    </row>
    <row r="4" spans="1:42" ht="16.2" x14ac:dyDescent="0.45">
      <c r="A4" s="107"/>
      <c r="B4" s="110" t="str">
        <f>[1]Input!B48</f>
        <v xml:space="preserve">Actuals </v>
      </c>
      <c r="C4" s="110" t="str">
        <f>[1]Input!C48</f>
        <v>Actuals</v>
      </c>
      <c r="D4" s="110" t="str">
        <f>[1]Input!D48</f>
        <v>Actuals</v>
      </c>
      <c r="E4" s="110" t="str">
        <f>[1]Input!E48</f>
        <v>Actuals</v>
      </c>
      <c r="F4" s="110" t="str">
        <f>[1]Input!F48</f>
        <v>Actuals</v>
      </c>
      <c r="G4" s="110" t="str">
        <f>[1]Input!G48</f>
        <v>Forecast</v>
      </c>
      <c r="H4" s="110" t="str">
        <f>[1]Input!H48</f>
        <v>Forecast</v>
      </c>
      <c r="I4" s="110" t="str">
        <f>[1]Input!I48</f>
        <v>Forecast</v>
      </c>
      <c r="J4" s="110" t="str">
        <f>[1]Input!J48</f>
        <v>Forecast</v>
      </c>
      <c r="K4" s="110" t="str">
        <f>[1]Input!K48</f>
        <v>Forecast</v>
      </c>
      <c r="L4" s="110" t="str">
        <f>[1]Input!L48</f>
        <v>Forecast</v>
      </c>
      <c r="M4" s="110" t="str">
        <f>[1]Input!M48</f>
        <v>Forecast</v>
      </c>
      <c r="N4" s="185"/>
      <c r="O4" s="107"/>
      <c r="P4" s="110" t="s">
        <v>101</v>
      </c>
      <c r="Q4" s="110" t="s">
        <v>101</v>
      </c>
      <c r="R4" s="110" t="s">
        <v>101</v>
      </c>
      <c r="S4" s="110" t="s">
        <v>101</v>
      </c>
      <c r="T4" s="110" t="s">
        <v>101</v>
      </c>
      <c r="U4" s="110" t="s">
        <v>101</v>
      </c>
      <c r="V4" s="110" t="s">
        <v>101</v>
      </c>
      <c r="W4" s="110" t="s">
        <v>101</v>
      </c>
      <c r="X4" s="110" t="s">
        <v>101</v>
      </c>
      <c r="Y4" s="110" t="s">
        <v>101</v>
      </c>
      <c r="Z4" s="110" t="s">
        <v>101</v>
      </c>
      <c r="AA4" s="110" t="s">
        <v>101</v>
      </c>
      <c r="AB4" s="185"/>
      <c r="AC4" s="107"/>
      <c r="AD4" s="110" t="s">
        <v>101</v>
      </c>
      <c r="AE4" s="110" t="s">
        <v>101</v>
      </c>
      <c r="AF4" s="110" t="s">
        <v>101</v>
      </c>
      <c r="AG4" s="110" t="s">
        <v>101</v>
      </c>
      <c r="AH4" s="110" t="s">
        <v>101</v>
      </c>
      <c r="AI4" s="110" t="s">
        <v>101</v>
      </c>
      <c r="AJ4" s="159" t="s">
        <v>101</v>
      </c>
      <c r="AK4" s="159" t="s">
        <v>101</v>
      </c>
      <c r="AL4" s="159" t="s">
        <v>101</v>
      </c>
      <c r="AM4" s="159" t="s">
        <v>101</v>
      </c>
      <c r="AN4" s="159" t="s">
        <v>101</v>
      </c>
      <c r="AO4" s="159" t="s">
        <v>101</v>
      </c>
      <c r="AP4" s="185"/>
    </row>
    <row r="5" spans="1:42" x14ac:dyDescent="0.3">
      <c r="A5" s="8" t="s">
        <v>7</v>
      </c>
      <c r="B5" s="9">
        <f t="shared" ref="B5:M5" si="0">SUM(B6,B13)</f>
        <v>540443.14899999998</v>
      </c>
      <c r="C5" s="9">
        <f t="shared" si="0"/>
        <v>469764.34399999998</v>
      </c>
      <c r="D5" s="9">
        <f t="shared" si="0"/>
        <v>676418.90500000003</v>
      </c>
      <c r="E5" s="9">
        <f t="shared" si="0"/>
        <v>529967.02300000004</v>
      </c>
      <c r="F5" s="9">
        <f t="shared" si="0"/>
        <v>846308.00999999989</v>
      </c>
      <c r="G5" s="9">
        <f t="shared" si="0"/>
        <v>1023902.6139999998</v>
      </c>
      <c r="H5" s="9">
        <f t="shared" si="0"/>
        <v>869210</v>
      </c>
      <c r="I5" s="9">
        <f t="shared" si="0"/>
        <v>740531.5</v>
      </c>
      <c r="J5" s="9">
        <f t="shared" si="0"/>
        <v>698732.8</v>
      </c>
      <c r="K5" s="9">
        <f t="shared" si="0"/>
        <v>680823</v>
      </c>
      <c r="L5" s="9">
        <f t="shared" si="0"/>
        <v>690529.5</v>
      </c>
      <c r="M5" s="9">
        <f t="shared" si="0"/>
        <v>532130</v>
      </c>
      <c r="N5" s="21">
        <f t="shared" ref="N5:N21" si="1">SUM(B5:M5)</f>
        <v>8298760.8449999997</v>
      </c>
      <c r="O5" s="8" t="s">
        <v>7</v>
      </c>
      <c r="P5" s="9">
        <f t="shared" ref="P5:AA5" si="2">SUM(P6,P13)</f>
        <v>608589.94990727573</v>
      </c>
      <c r="Q5" s="9">
        <f t="shared" si="2"/>
        <v>564469.83984863781</v>
      </c>
      <c r="R5" s="9">
        <f t="shared" si="2"/>
        <v>723750.71221548389</v>
      </c>
      <c r="S5" s="9">
        <f t="shared" si="2"/>
        <v>732904.87398730195</v>
      </c>
      <c r="T5" s="9">
        <f t="shared" si="2"/>
        <v>816372.83992592129</v>
      </c>
      <c r="U5" s="9">
        <f t="shared" si="2"/>
        <v>832183.85548571695</v>
      </c>
      <c r="V5" s="9">
        <f t="shared" si="2"/>
        <v>879499.9803311876</v>
      </c>
      <c r="W5" s="9">
        <f t="shared" si="2"/>
        <v>749079.47080956097</v>
      </c>
      <c r="X5" s="9">
        <f t="shared" si="2"/>
        <v>684576.52032695699</v>
      </c>
      <c r="Y5" s="9">
        <f t="shared" si="2"/>
        <v>731879.87391710631</v>
      </c>
      <c r="Z5" s="9">
        <f t="shared" si="2"/>
        <v>718218.10029873438</v>
      </c>
      <c r="AA5" s="9">
        <f t="shared" si="2"/>
        <v>576457.09881291259</v>
      </c>
      <c r="AB5" s="21">
        <f t="shared" ref="AB5:AB13" si="3">SUM(P5:AA5)</f>
        <v>8617983.115866797</v>
      </c>
      <c r="AC5" s="8" t="s">
        <v>7</v>
      </c>
      <c r="AD5" s="9">
        <f t="shared" ref="AD5:AO5" si="4">SUM(AD6,AD13)</f>
        <v>608589.94990727573</v>
      </c>
      <c r="AE5" s="9">
        <f t="shared" si="4"/>
        <v>564469.83984863781</v>
      </c>
      <c r="AF5" s="9">
        <f t="shared" si="4"/>
        <v>817664.8</v>
      </c>
      <c r="AG5" s="9">
        <f t="shared" si="4"/>
        <v>799994.8812738969</v>
      </c>
      <c r="AH5" s="9">
        <f t="shared" si="4"/>
        <v>836372.83992592129</v>
      </c>
      <c r="AI5" s="9">
        <f t="shared" si="4"/>
        <v>832183.85548571695</v>
      </c>
      <c r="AJ5" s="160">
        <f t="shared" si="4"/>
        <v>0</v>
      </c>
      <c r="AK5" s="160">
        <f t="shared" si="4"/>
        <v>0</v>
      </c>
      <c r="AL5" s="160">
        <f t="shared" si="4"/>
        <v>0</v>
      </c>
      <c r="AM5" s="160">
        <f t="shared" si="4"/>
        <v>0</v>
      </c>
      <c r="AN5" s="160">
        <f t="shared" si="4"/>
        <v>0</v>
      </c>
      <c r="AO5" s="160">
        <f t="shared" si="4"/>
        <v>0</v>
      </c>
      <c r="AP5" s="21">
        <f t="shared" ref="AP5:AP21" si="5">SUM(AD5:AO5)</f>
        <v>4459276.166441449</v>
      </c>
    </row>
    <row r="6" spans="1:42" x14ac:dyDescent="0.3">
      <c r="A6" s="10" t="s">
        <v>8</v>
      </c>
      <c r="B6" s="11">
        <f t="shared" ref="B6:M6" si="6">SUM(B7:B12)</f>
        <v>245819.54499999998</v>
      </c>
      <c r="C6" s="11">
        <f t="shared" si="6"/>
        <v>188417.58799999999</v>
      </c>
      <c r="D6" s="11">
        <f t="shared" si="6"/>
        <v>284329.28799999994</v>
      </c>
      <c r="E6" s="11">
        <f t="shared" si="6"/>
        <v>263412.30500000005</v>
      </c>
      <c r="F6" s="11">
        <f t="shared" si="6"/>
        <v>221748.16300000003</v>
      </c>
      <c r="G6" s="11">
        <f t="shared" si="6"/>
        <v>327425.25099999993</v>
      </c>
      <c r="H6" s="11">
        <f t="shared" si="6"/>
        <v>320159</v>
      </c>
      <c r="I6" s="11">
        <f t="shared" si="6"/>
        <v>300668.5</v>
      </c>
      <c r="J6" s="11">
        <f t="shared" si="6"/>
        <v>313605.5</v>
      </c>
      <c r="K6" s="11">
        <f t="shared" si="6"/>
        <v>398268</v>
      </c>
      <c r="L6" s="11">
        <f t="shared" si="6"/>
        <v>434597</v>
      </c>
      <c r="M6" s="11">
        <f t="shared" si="6"/>
        <v>380191.5</v>
      </c>
      <c r="N6" s="22">
        <f t="shared" si="1"/>
        <v>3678641.6399999997</v>
      </c>
      <c r="O6" s="10" t="s">
        <v>8</v>
      </c>
      <c r="P6" s="11">
        <f t="shared" ref="P6:AA6" si="7">SUM(P7:P12)</f>
        <v>226533.31277552899</v>
      </c>
      <c r="Q6" s="11">
        <f t="shared" si="7"/>
        <v>178045.38736585053</v>
      </c>
      <c r="R6" s="11">
        <f t="shared" si="7"/>
        <v>310284.80462052597</v>
      </c>
      <c r="S6" s="11">
        <f t="shared" si="7"/>
        <v>298562.96261165739</v>
      </c>
      <c r="T6" s="11">
        <f t="shared" si="7"/>
        <v>319802.51701690129</v>
      </c>
      <c r="U6" s="11">
        <f t="shared" si="7"/>
        <v>296125.98977572098</v>
      </c>
      <c r="V6" s="11">
        <f t="shared" si="7"/>
        <v>409419.27317653102</v>
      </c>
      <c r="W6" s="11">
        <f t="shared" si="7"/>
        <v>384811.51701690099</v>
      </c>
      <c r="X6" s="11">
        <f t="shared" si="7"/>
        <v>317672.48418482102</v>
      </c>
      <c r="Y6" s="11">
        <f t="shared" si="7"/>
        <v>312006.06049097097</v>
      </c>
      <c r="Z6" s="11">
        <f t="shared" si="7"/>
        <v>353303.52480560401</v>
      </c>
      <c r="AA6" s="11">
        <f t="shared" si="7"/>
        <v>256701.86615898702</v>
      </c>
      <c r="AB6" s="22">
        <f t="shared" si="3"/>
        <v>3663269.7</v>
      </c>
      <c r="AC6" s="10" t="s">
        <v>8</v>
      </c>
      <c r="AD6" s="11">
        <f t="shared" ref="AD6:AO6" si="8">SUM(AD7:AD12)</f>
        <v>226533.31277552899</v>
      </c>
      <c r="AE6" s="11">
        <f t="shared" si="8"/>
        <v>178045.38736585053</v>
      </c>
      <c r="AF6" s="11">
        <f t="shared" si="8"/>
        <v>334035.8</v>
      </c>
      <c r="AG6" s="11">
        <f t="shared" si="8"/>
        <v>317469.2</v>
      </c>
      <c r="AH6" s="11">
        <f t="shared" si="8"/>
        <v>319802.51701690129</v>
      </c>
      <c r="AI6" s="11">
        <f t="shared" si="8"/>
        <v>296125.98977572098</v>
      </c>
      <c r="AJ6" s="161">
        <f t="shared" si="8"/>
        <v>0</v>
      </c>
      <c r="AK6" s="161">
        <f t="shared" si="8"/>
        <v>0</v>
      </c>
      <c r="AL6" s="161">
        <f t="shared" si="8"/>
        <v>0</v>
      </c>
      <c r="AM6" s="161">
        <f t="shared" si="8"/>
        <v>0</v>
      </c>
      <c r="AN6" s="161">
        <f t="shared" si="8"/>
        <v>0</v>
      </c>
      <c r="AO6" s="161">
        <f t="shared" si="8"/>
        <v>0</v>
      </c>
      <c r="AP6" s="22">
        <f t="shared" si="5"/>
        <v>1672012.2069340018</v>
      </c>
    </row>
    <row r="7" spans="1:42" x14ac:dyDescent="0.3">
      <c r="A7" s="70" t="s">
        <v>21</v>
      </c>
      <c r="B7" s="71">
        <v>21199.292000000001</v>
      </c>
      <c r="C7" s="71">
        <v>0</v>
      </c>
      <c r="D7" s="71">
        <v>21198.221000000001</v>
      </c>
      <c r="E7" s="71">
        <v>17609.896000000001</v>
      </c>
      <c r="F7" s="71">
        <v>0</v>
      </c>
      <c r="G7" s="71">
        <v>0</v>
      </c>
      <c r="H7" s="71">
        <v>0</v>
      </c>
      <c r="I7" s="71">
        <v>10143</v>
      </c>
      <c r="J7" s="71">
        <v>21218</v>
      </c>
      <c r="K7" s="71">
        <v>0</v>
      </c>
      <c r="L7" s="71">
        <v>0</v>
      </c>
      <c r="M7" s="71">
        <v>20700</v>
      </c>
      <c r="N7" s="78">
        <f t="shared" si="1"/>
        <v>112068.40900000001</v>
      </c>
      <c r="O7" s="70" t="s">
        <v>21</v>
      </c>
      <c r="P7" s="71">
        <v>20700</v>
      </c>
      <c r="Q7" s="71">
        <v>11168.5</v>
      </c>
      <c r="R7" s="71">
        <v>6382</v>
      </c>
      <c r="S7" s="71">
        <v>33505.5</v>
      </c>
      <c r="T7" s="71">
        <v>9573</v>
      </c>
      <c r="U7" s="71">
        <v>0</v>
      </c>
      <c r="V7" s="71">
        <v>0</v>
      </c>
      <c r="W7" s="71">
        <v>6382</v>
      </c>
      <c r="X7" s="71">
        <v>27123.5</v>
      </c>
      <c r="Y7" s="71">
        <v>0</v>
      </c>
      <c r="Z7" s="71">
        <v>47865</v>
      </c>
      <c r="AA7" s="71">
        <v>0</v>
      </c>
      <c r="AB7" s="78">
        <f t="shared" si="3"/>
        <v>162699.5</v>
      </c>
      <c r="AC7" s="70" t="s">
        <v>21</v>
      </c>
      <c r="AD7" s="71">
        <v>20700</v>
      </c>
      <c r="AE7" s="71">
        <v>11168.5</v>
      </c>
      <c r="AF7" s="71">
        <v>6382</v>
      </c>
      <c r="AG7" s="71">
        <v>21218</v>
      </c>
      <c r="AH7" s="71">
        <v>9573</v>
      </c>
      <c r="AI7" s="71">
        <v>0</v>
      </c>
      <c r="AJ7" s="162"/>
      <c r="AK7" s="162"/>
      <c r="AL7" s="162"/>
      <c r="AM7" s="162"/>
      <c r="AN7" s="162"/>
      <c r="AO7" s="162"/>
      <c r="AP7" s="78">
        <f t="shared" si="5"/>
        <v>69041.5</v>
      </c>
    </row>
    <row r="8" spans="1:42" x14ac:dyDescent="0.3">
      <c r="A8" s="70" t="s">
        <v>24</v>
      </c>
      <c r="B8" s="71">
        <v>21238.951000000001</v>
      </c>
      <c r="C8" s="71">
        <v>4869.125</v>
      </c>
      <c r="D8" s="71">
        <v>4571.3029999999999</v>
      </c>
      <c r="E8" s="71">
        <v>34113.659</v>
      </c>
      <c r="F8" s="71">
        <v>2074.7939999999999</v>
      </c>
      <c r="G8" s="71">
        <v>37308.453999999998</v>
      </c>
      <c r="H8" s="71">
        <v>0</v>
      </c>
      <c r="I8" s="71">
        <v>30636</v>
      </c>
      <c r="J8" s="71">
        <v>30532.5</v>
      </c>
      <c r="K8" s="71">
        <v>12109.5</v>
      </c>
      <c r="L8" s="71">
        <v>0</v>
      </c>
      <c r="M8" s="71">
        <v>4959</v>
      </c>
      <c r="N8" s="78">
        <f t="shared" si="1"/>
        <v>182413.28599999999</v>
      </c>
      <c r="O8" s="70" t="s">
        <v>24</v>
      </c>
      <c r="P8" s="71">
        <v>10000</v>
      </c>
      <c r="Q8" s="71">
        <v>24900</v>
      </c>
      <c r="R8" s="71">
        <v>7000</v>
      </c>
      <c r="S8" s="71">
        <v>6000</v>
      </c>
      <c r="T8" s="71">
        <v>12800</v>
      </c>
      <c r="U8" s="71">
        <v>6000</v>
      </c>
      <c r="V8" s="71">
        <v>0</v>
      </c>
      <c r="W8" s="71">
        <v>24000</v>
      </c>
      <c r="X8" s="71">
        <v>20000</v>
      </c>
      <c r="Y8" s="71">
        <v>20000</v>
      </c>
      <c r="Z8" s="71">
        <v>11500</v>
      </c>
      <c r="AA8" s="71">
        <v>12800</v>
      </c>
      <c r="AB8" s="78">
        <f t="shared" si="3"/>
        <v>155000</v>
      </c>
      <c r="AC8" s="70" t="s">
        <v>24</v>
      </c>
      <c r="AD8" s="71">
        <v>10000</v>
      </c>
      <c r="AE8" s="71">
        <v>24900</v>
      </c>
      <c r="AF8" s="71">
        <v>7000</v>
      </c>
      <c r="AG8" s="71">
        <v>6000</v>
      </c>
      <c r="AH8" s="71">
        <v>12800</v>
      </c>
      <c r="AI8" s="71">
        <v>6000</v>
      </c>
      <c r="AJ8" s="162"/>
      <c r="AK8" s="162"/>
      <c r="AL8" s="162"/>
      <c r="AM8" s="162"/>
      <c r="AN8" s="162"/>
      <c r="AO8" s="162"/>
      <c r="AP8" s="78">
        <f t="shared" si="5"/>
        <v>66700</v>
      </c>
    </row>
    <row r="9" spans="1:42" x14ac:dyDescent="0.3">
      <c r="A9" s="70" t="s">
        <v>41</v>
      </c>
      <c r="B9" s="71">
        <v>0</v>
      </c>
      <c r="C9" s="71">
        <v>0</v>
      </c>
      <c r="D9" s="71">
        <v>0</v>
      </c>
      <c r="E9" s="71">
        <v>0</v>
      </c>
      <c r="F9" s="71">
        <v>20720.088</v>
      </c>
      <c r="G9" s="71">
        <v>21255.162</v>
      </c>
      <c r="H9" s="71">
        <v>41400</v>
      </c>
      <c r="I9" s="71">
        <v>0</v>
      </c>
      <c r="J9" s="71">
        <v>21217.5</v>
      </c>
      <c r="K9" s="71">
        <v>21217.5</v>
      </c>
      <c r="L9" s="71">
        <v>20700</v>
      </c>
      <c r="M9" s="71">
        <v>42435</v>
      </c>
      <c r="N9" s="78">
        <f t="shared" si="1"/>
        <v>188945.25</v>
      </c>
      <c r="O9" s="70" t="s">
        <v>41</v>
      </c>
      <c r="P9" s="71">
        <v>21000</v>
      </c>
      <c r="Q9" s="71">
        <v>0</v>
      </c>
      <c r="R9" s="71">
        <v>21000</v>
      </c>
      <c r="S9" s="71">
        <v>0</v>
      </c>
      <c r="T9" s="71">
        <v>21000</v>
      </c>
      <c r="U9" s="71">
        <v>0</v>
      </c>
      <c r="V9" s="71">
        <v>21000</v>
      </c>
      <c r="W9" s="71">
        <v>21000</v>
      </c>
      <c r="X9" s="71">
        <v>21000</v>
      </c>
      <c r="Y9" s="71">
        <v>21000</v>
      </c>
      <c r="Z9" s="71">
        <v>21000</v>
      </c>
      <c r="AA9" s="71">
        <v>0</v>
      </c>
      <c r="AB9" s="78">
        <f t="shared" si="3"/>
        <v>168000</v>
      </c>
      <c r="AC9" s="70" t="s">
        <v>41</v>
      </c>
      <c r="AD9" s="71">
        <v>21000</v>
      </c>
      <c r="AE9" s="71">
        <v>0</v>
      </c>
      <c r="AF9" s="71">
        <v>21000</v>
      </c>
      <c r="AG9" s="71">
        <v>0</v>
      </c>
      <c r="AH9" s="71">
        <v>21000</v>
      </c>
      <c r="AI9" s="71">
        <v>0</v>
      </c>
      <c r="AJ9" s="162"/>
      <c r="AK9" s="162"/>
      <c r="AL9" s="162"/>
      <c r="AM9" s="162"/>
      <c r="AN9" s="162"/>
      <c r="AO9" s="162"/>
      <c r="AP9" s="78">
        <f t="shared" si="5"/>
        <v>63000</v>
      </c>
    </row>
    <row r="10" spans="1:42" x14ac:dyDescent="0.3">
      <c r="A10" s="70" t="s">
        <v>37</v>
      </c>
      <c r="B10" s="71">
        <v>0</v>
      </c>
      <c r="C10" s="71">
        <v>0</v>
      </c>
      <c r="D10" s="71">
        <v>0</v>
      </c>
      <c r="E10" s="71">
        <v>32986.601999999999</v>
      </c>
      <c r="F10" s="71">
        <v>0</v>
      </c>
      <c r="G10" s="71">
        <v>0</v>
      </c>
      <c r="H10" s="71">
        <v>0</v>
      </c>
      <c r="I10" s="71">
        <v>33016.5</v>
      </c>
      <c r="J10" s="71">
        <v>0</v>
      </c>
      <c r="K10" s="71">
        <v>33016.5</v>
      </c>
      <c r="L10" s="71">
        <v>33534.5</v>
      </c>
      <c r="M10" s="71">
        <v>27945</v>
      </c>
      <c r="N10" s="78">
        <f t="shared" si="1"/>
        <v>160499.10200000001</v>
      </c>
      <c r="O10" s="70" t="s">
        <v>37</v>
      </c>
      <c r="P10" s="71">
        <v>0</v>
      </c>
      <c r="Q10" s="71">
        <v>0</v>
      </c>
      <c r="R10" s="71">
        <v>0</v>
      </c>
      <c r="S10" s="71">
        <v>0</v>
      </c>
      <c r="T10" s="71">
        <v>0</v>
      </c>
      <c r="U10" s="71">
        <v>0</v>
      </c>
      <c r="V10" s="71">
        <v>0</v>
      </c>
      <c r="W10" s="71">
        <v>0</v>
      </c>
      <c r="X10" s="71">
        <v>0</v>
      </c>
      <c r="Y10" s="71">
        <v>0</v>
      </c>
      <c r="Z10" s="71">
        <v>0</v>
      </c>
      <c r="AA10" s="71">
        <v>0</v>
      </c>
      <c r="AB10" s="78">
        <f t="shared" si="3"/>
        <v>0</v>
      </c>
      <c r="AC10" s="70" t="s">
        <v>37</v>
      </c>
      <c r="AD10" s="71">
        <v>0</v>
      </c>
      <c r="AE10" s="71">
        <v>0</v>
      </c>
      <c r="AF10" s="71">
        <v>0</v>
      </c>
      <c r="AG10" s="71">
        <v>0</v>
      </c>
      <c r="AH10" s="71">
        <v>0</v>
      </c>
      <c r="AI10" s="71">
        <v>0</v>
      </c>
      <c r="AJ10" s="162"/>
      <c r="AK10" s="162"/>
      <c r="AL10" s="162"/>
      <c r="AM10" s="162"/>
      <c r="AN10" s="162"/>
      <c r="AO10" s="162"/>
      <c r="AP10" s="78">
        <f t="shared" si="5"/>
        <v>0</v>
      </c>
    </row>
    <row r="11" spans="1:42" x14ac:dyDescent="0.3">
      <c r="A11" s="70" t="s">
        <v>20</v>
      </c>
      <c r="B11" s="71">
        <v>203381.302</v>
      </c>
      <c r="C11" s="71">
        <v>183548.46299999999</v>
      </c>
      <c r="D11" s="71">
        <v>258559.76399999997</v>
      </c>
      <c r="E11" s="71">
        <v>178702.14800000002</v>
      </c>
      <c r="F11" s="71">
        <v>156944.52300000002</v>
      </c>
      <c r="G11" s="71">
        <v>168123.20899999997</v>
      </c>
      <c r="H11" s="71">
        <v>209535</v>
      </c>
      <c r="I11" s="71">
        <v>171811</v>
      </c>
      <c r="J11" s="71">
        <v>182160</v>
      </c>
      <c r="K11" s="71">
        <v>261544.5</v>
      </c>
      <c r="L11" s="71">
        <v>310293</v>
      </c>
      <c r="M11" s="71">
        <v>203940</v>
      </c>
      <c r="N11" s="78">
        <f t="shared" si="1"/>
        <v>2488542.909</v>
      </c>
      <c r="O11" s="70" t="s">
        <v>20</v>
      </c>
      <c r="P11" s="71">
        <v>102467.912775529</v>
      </c>
      <c r="Q11" s="71">
        <v>98579.287365850527</v>
      </c>
      <c r="R11" s="71">
        <v>208249.00462052599</v>
      </c>
      <c r="S11" s="71">
        <v>159498.26261165738</v>
      </c>
      <c r="T11" s="71">
        <v>196654.51701690126</v>
      </c>
      <c r="U11" s="71">
        <v>200346.38977572101</v>
      </c>
      <c r="V11" s="71">
        <v>350127.27317653102</v>
      </c>
      <c r="W11" s="71">
        <v>268654.51701690099</v>
      </c>
      <c r="X11" s="71">
        <v>213171.584184821</v>
      </c>
      <c r="Y11" s="71">
        <v>206226.46049097099</v>
      </c>
      <c r="Z11" s="71">
        <v>216561.12480560399</v>
      </c>
      <c r="AA11" s="71">
        <v>185504.26615898701</v>
      </c>
      <c r="AB11" s="78">
        <f t="shared" si="3"/>
        <v>2406040.6</v>
      </c>
      <c r="AC11" s="70" t="s">
        <v>20</v>
      </c>
      <c r="AD11" s="71">
        <v>102467.912775529</v>
      </c>
      <c r="AE11" s="71">
        <v>98579.287365850527</v>
      </c>
      <c r="AF11" s="71">
        <v>232000</v>
      </c>
      <c r="AG11" s="71">
        <v>190692</v>
      </c>
      <c r="AH11" s="71">
        <v>196654.51701690126</v>
      </c>
      <c r="AI11" s="71">
        <v>200346.38977572101</v>
      </c>
      <c r="AJ11" s="162"/>
      <c r="AK11" s="162"/>
      <c r="AL11" s="162"/>
      <c r="AM11" s="162"/>
      <c r="AN11" s="162"/>
      <c r="AO11" s="162"/>
      <c r="AP11" s="78">
        <f t="shared" si="5"/>
        <v>1020740.1069340018</v>
      </c>
    </row>
    <row r="12" spans="1:42" x14ac:dyDescent="0.3">
      <c r="A12" s="70" t="s">
        <v>40</v>
      </c>
      <c r="B12" s="71">
        <v>0</v>
      </c>
      <c r="C12" s="71">
        <v>0</v>
      </c>
      <c r="D12" s="71">
        <v>0</v>
      </c>
      <c r="E12" s="71">
        <v>0</v>
      </c>
      <c r="F12" s="71">
        <v>42008.758000000002</v>
      </c>
      <c r="G12" s="71">
        <v>100738.42600000001</v>
      </c>
      <c r="H12" s="71">
        <v>69224</v>
      </c>
      <c r="I12" s="71">
        <v>55062</v>
      </c>
      <c r="J12" s="71">
        <v>58477.5</v>
      </c>
      <c r="K12" s="71">
        <v>70380</v>
      </c>
      <c r="L12" s="71">
        <v>70069.5</v>
      </c>
      <c r="M12" s="71">
        <v>80212.5</v>
      </c>
      <c r="N12" s="78">
        <f t="shared" si="1"/>
        <v>546172.68400000001</v>
      </c>
      <c r="O12" s="70" t="s">
        <v>40</v>
      </c>
      <c r="P12" s="71">
        <v>72365.399999999994</v>
      </c>
      <c r="Q12" s="71">
        <v>43397.599999999999</v>
      </c>
      <c r="R12" s="71">
        <v>67653.8</v>
      </c>
      <c r="S12" s="71">
        <v>99559.2</v>
      </c>
      <c r="T12" s="71">
        <v>79775</v>
      </c>
      <c r="U12" s="71">
        <v>89779.6</v>
      </c>
      <c r="V12" s="71">
        <v>38292</v>
      </c>
      <c r="W12" s="71">
        <v>64775</v>
      </c>
      <c r="X12" s="71">
        <v>36377.4</v>
      </c>
      <c r="Y12" s="71">
        <v>64779.6</v>
      </c>
      <c r="Z12" s="71">
        <v>56377.4</v>
      </c>
      <c r="AA12" s="71">
        <v>58397.599999999999</v>
      </c>
      <c r="AB12" s="78">
        <f t="shared" si="3"/>
        <v>771529.6</v>
      </c>
      <c r="AC12" s="70" t="s">
        <v>40</v>
      </c>
      <c r="AD12" s="71">
        <v>72365.399999999994</v>
      </c>
      <c r="AE12" s="71">
        <v>43397.599999999999</v>
      </c>
      <c r="AF12" s="71">
        <v>67653.8</v>
      </c>
      <c r="AG12" s="71">
        <v>99559.2</v>
      </c>
      <c r="AH12" s="71">
        <v>79775</v>
      </c>
      <c r="AI12" s="71">
        <v>89779.6</v>
      </c>
      <c r="AJ12" s="162"/>
      <c r="AK12" s="162"/>
      <c r="AL12" s="162"/>
      <c r="AM12" s="162"/>
      <c r="AN12" s="162"/>
      <c r="AO12" s="162"/>
      <c r="AP12" s="78">
        <f t="shared" si="5"/>
        <v>452530.6</v>
      </c>
    </row>
    <row r="13" spans="1:42" x14ac:dyDescent="0.3">
      <c r="A13" s="10" t="s">
        <v>9</v>
      </c>
      <c r="B13" s="11">
        <f t="shared" ref="B13:M13" si="9">SUM(B14:B21)</f>
        <v>294623.60399999999</v>
      </c>
      <c r="C13" s="11">
        <f t="shared" si="9"/>
        <v>281346.75599999999</v>
      </c>
      <c r="D13" s="11">
        <f t="shared" si="9"/>
        <v>392089.61700000003</v>
      </c>
      <c r="E13" s="11">
        <f t="shared" si="9"/>
        <v>266554.71799999999</v>
      </c>
      <c r="F13" s="11">
        <f t="shared" si="9"/>
        <v>624559.84699999983</v>
      </c>
      <c r="G13" s="11">
        <f t="shared" si="9"/>
        <v>696477.3629999999</v>
      </c>
      <c r="H13" s="11">
        <f t="shared" si="9"/>
        <v>549051</v>
      </c>
      <c r="I13" s="11">
        <f t="shared" si="9"/>
        <v>439863</v>
      </c>
      <c r="J13" s="11">
        <f t="shared" si="9"/>
        <v>385127.3</v>
      </c>
      <c r="K13" s="11">
        <f t="shared" si="9"/>
        <v>282555</v>
      </c>
      <c r="L13" s="11">
        <f t="shared" si="9"/>
        <v>255932.5</v>
      </c>
      <c r="M13" s="11">
        <f t="shared" si="9"/>
        <v>151938.5</v>
      </c>
      <c r="N13" s="22">
        <f t="shared" si="1"/>
        <v>4620119.2049999991</v>
      </c>
      <c r="O13" s="10" t="s">
        <v>9</v>
      </c>
      <c r="P13" s="11">
        <f t="shared" ref="P13:AA13" si="10">SUM(P14:P21)</f>
        <v>382056.63713174674</v>
      </c>
      <c r="Q13" s="11">
        <f t="shared" si="10"/>
        <v>386424.45248278731</v>
      </c>
      <c r="R13" s="11">
        <f t="shared" si="10"/>
        <v>413465.90759495785</v>
      </c>
      <c r="S13" s="11">
        <f t="shared" si="10"/>
        <v>434341.91137564462</v>
      </c>
      <c r="T13" s="11">
        <f t="shared" si="10"/>
        <v>496570.32290902</v>
      </c>
      <c r="U13" s="11">
        <f t="shared" si="10"/>
        <v>536057.86570999597</v>
      </c>
      <c r="V13" s="11">
        <f t="shared" si="10"/>
        <v>470080.70715465664</v>
      </c>
      <c r="W13" s="11">
        <f t="shared" si="10"/>
        <v>364267.95379266003</v>
      </c>
      <c r="X13" s="11">
        <f t="shared" si="10"/>
        <v>366904.03614213597</v>
      </c>
      <c r="Y13" s="11">
        <f t="shared" si="10"/>
        <v>419873.81342613534</v>
      </c>
      <c r="Z13" s="11">
        <f t="shared" si="10"/>
        <v>364914.57549313037</v>
      </c>
      <c r="AA13" s="11">
        <f t="shared" si="10"/>
        <v>319755.23265392554</v>
      </c>
      <c r="AB13" s="22">
        <f t="shared" si="3"/>
        <v>4954713.4158667959</v>
      </c>
      <c r="AC13" s="10" t="s">
        <v>9</v>
      </c>
      <c r="AD13" s="11">
        <f t="shared" ref="AD13:AO13" si="11">SUM(AD14:AD21)</f>
        <v>382056.63713174674</v>
      </c>
      <c r="AE13" s="11">
        <f t="shared" si="11"/>
        <v>386424.45248278731</v>
      </c>
      <c r="AF13" s="11">
        <f t="shared" si="11"/>
        <v>483629</v>
      </c>
      <c r="AG13" s="11">
        <f t="shared" si="11"/>
        <v>482525.68127389695</v>
      </c>
      <c r="AH13" s="11">
        <f t="shared" si="11"/>
        <v>516570.32290902</v>
      </c>
      <c r="AI13" s="11">
        <f t="shared" si="11"/>
        <v>536057.86570999597</v>
      </c>
      <c r="AJ13" s="161">
        <f t="shared" si="11"/>
        <v>0</v>
      </c>
      <c r="AK13" s="161">
        <f t="shared" si="11"/>
        <v>0</v>
      </c>
      <c r="AL13" s="161">
        <f t="shared" si="11"/>
        <v>0</v>
      </c>
      <c r="AM13" s="161">
        <f t="shared" si="11"/>
        <v>0</v>
      </c>
      <c r="AN13" s="161">
        <f t="shared" si="11"/>
        <v>0</v>
      </c>
      <c r="AO13" s="161">
        <f t="shared" si="11"/>
        <v>0</v>
      </c>
      <c r="AP13" s="22">
        <f t="shared" si="5"/>
        <v>2787263.9595074467</v>
      </c>
    </row>
    <row r="14" spans="1:42" x14ac:dyDescent="0.3">
      <c r="A14" s="70" t="s">
        <v>27</v>
      </c>
      <c r="B14" s="71">
        <v>0</v>
      </c>
      <c r="C14" s="71">
        <v>4025.701</v>
      </c>
      <c r="D14" s="71">
        <v>0</v>
      </c>
      <c r="E14" s="71">
        <v>5055.0309999999999</v>
      </c>
      <c r="F14" s="71">
        <v>0</v>
      </c>
      <c r="G14" s="71">
        <v>3931.4580000000001</v>
      </c>
      <c r="H14" s="71">
        <v>0</v>
      </c>
      <c r="I14" s="71">
        <v>4955.5</v>
      </c>
      <c r="J14" s="71">
        <v>0</v>
      </c>
      <c r="K14" s="71">
        <v>0</v>
      </c>
      <c r="L14" s="71">
        <v>0</v>
      </c>
      <c r="M14" s="71">
        <v>5072</v>
      </c>
      <c r="N14" s="78">
        <f t="shared" si="1"/>
        <v>23039.690000000002</v>
      </c>
      <c r="O14" s="70" t="s">
        <v>27</v>
      </c>
      <c r="P14" s="71">
        <v>0</v>
      </c>
      <c r="Q14" s="71">
        <v>5000</v>
      </c>
      <c r="R14" s="71">
        <v>0</v>
      </c>
      <c r="S14" s="71">
        <v>5000</v>
      </c>
      <c r="T14" s="71">
        <v>0</v>
      </c>
      <c r="U14" s="71">
        <v>5000</v>
      </c>
      <c r="V14" s="71">
        <v>0</v>
      </c>
      <c r="W14" s="71">
        <v>5500</v>
      </c>
      <c r="X14" s="71">
        <v>0</v>
      </c>
      <c r="Y14" s="71">
        <v>0</v>
      </c>
      <c r="Z14" s="71">
        <v>5000</v>
      </c>
      <c r="AA14" s="71">
        <v>0</v>
      </c>
      <c r="AB14" s="78">
        <v>25500</v>
      </c>
      <c r="AC14" s="70" t="s">
        <v>27</v>
      </c>
      <c r="AD14" s="71">
        <v>0</v>
      </c>
      <c r="AE14" s="71">
        <v>5000</v>
      </c>
      <c r="AF14" s="71">
        <v>0</v>
      </c>
      <c r="AG14" s="71">
        <v>5000</v>
      </c>
      <c r="AH14" s="71">
        <v>0</v>
      </c>
      <c r="AI14" s="71">
        <v>5000</v>
      </c>
      <c r="AJ14" s="162"/>
      <c r="AK14" s="162"/>
      <c r="AL14" s="162"/>
      <c r="AM14" s="162"/>
      <c r="AN14" s="162"/>
      <c r="AO14" s="162"/>
      <c r="AP14" s="78">
        <f t="shared" si="5"/>
        <v>15000</v>
      </c>
    </row>
    <row r="15" spans="1:42" x14ac:dyDescent="0.3">
      <c r="A15" s="70" t="s">
        <v>29</v>
      </c>
      <c r="B15" s="71">
        <v>205061.90299999999</v>
      </c>
      <c r="C15" s="71">
        <v>180798.46799999996</v>
      </c>
      <c r="D15" s="71">
        <v>256101.359</v>
      </c>
      <c r="E15" s="71">
        <v>225566.70200000002</v>
      </c>
      <c r="F15" s="71">
        <v>483248.77899999986</v>
      </c>
      <c r="G15" s="71">
        <v>379564.64799999993</v>
      </c>
      <c r="H15" s="71">
        <v>375188.5</v>
      </c>
      <c r="I15" s="71">
        <v>236497.5</v>
      </c>
      <c r="J15" s="71">
        <v>199653.8</v>
      </c>
      <c r="K15" s="71">
        <v>126684</v>
      </c>
      <c r="L15" s="71">
        <v>110825.5</v>
      </c>
      <c r="M15" s="71">
        <v>53820</v>
      </c>
      <c r="N15" s="78">
        <f t="shared" si="1"/>
        <v>2833011.1589999995</v>
      </c>
      <c r="O15" s="70" t="s">
        <v>29</v>
      </c>
      <c r="P15" s="71">
        <v>167149.0141559694</v>
      </c>
      <c r="Q15" s="71">
        <v>201134.615696894</v>
      </c>
      <c r="R15" s="71">
        <v>207055.11367282353</v>
      </c>
      <c r="S15" s="71">
        <v>256781.68127389692</v>
      </c>
      <c r="T15" s="71">
        <v>318688.22105942998</v>
      </c>
      <c r="U15" s="71">
        <v>340670.78620936198</v>
      </c>
      <c r="V15" s="71">
        <v>265648.44920149364</v>
      </c>
      <c r="W15" s="71">
        <v>215389.21435058801</v>
      </c>
      <c r="X15" s="71">
        <v>184929.57371918199</v>
      </c>
      <c r="Y15" s="71">
        <v>166518.04918956899</v>
      </c>
      <c r="Z15" s="71">
        <v>158999.088275683</v>
      </c>
      <c r="AA15" s="71">
        <v>148595.1580443662</v>
      </c>
      <c r="AB15" s="78">
        <v>2272758.9648492574</v>
      </c>
      <c r="AC15" s="70" t="s">
        <v>29</v>
      </c>
      <c r="AD15" s="71">
        <v>167149.0141559694</v>
      </c>
      <c r="AE15" s="71">
        <v>201134.615696894</v>
      </c>
      <c r="AF15" s="71">
        <v>256000</v>
      </c>
      <c r="AG15" s="71">
        <v>256781.68127389692</v>
      </c>
      <c r="AH15" s="71">
        <v>318688.22105942998</v>
      </c>
      <c r="AI15" s="71">
        <v>340670.78620936198</v>
      </c>
      <c r="AJ15" s="162"/>
      <c r="AK15" s="162"/>
      <c r="AL15" s="162"/>
      <c r="AM15" s="162"/>
      <c r="AN15" s="162"/>
      <c r="AO15" s="162"/>
      <c r="AP15" s="78">
        <f t="shared" si="5"/>
        <v>1540424.3183955522</v>
      </c>
    </row>
    <row r="16" spans="1:42" x14ac:dyDescent="0.3">
      <c r="A16" s="70" t="s">
        <v>35</v>
      </c>
      <c r="B16" s="71">
        <v>36</v>
      </c>
      <c r="C16" s="71">
        <v>0</v>
      </c>
      <c r="D16" s="71">
        <v>0</v>
      </c>
      <c r="E16" s="71">
        <v>0</v>
      </c>
      <c r="F16" s="71">
        <v>36</v>
      </c>
      <c r="G16" s="71">
        <v>0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8">
        <f t="shared" si="1"/>
        <v>72</v>
      </c>
      <c r="O16" s="70" t="s">
        <v>35</v>
      </c>
      <c r="P16" s="71">
        <v>0</v>
      </c>
      <c r="Q16" s="71">
        <v>0</v>
      </c>
      <c r="R16" s="71">
        <v>36</v>
      </c>
      <c r="S16" s="71">
        <v>0</v>
      </c>
      <c r="T16" s="71">
        <v>0</v>
      </c>
      <c r="U16" s="71">
        <v>36</v>
      </c>
      <c r="V16" s="71">
        <v>0</v>
      </c>
      <c r="W16" s="71">
        <v>0</v>
      </c>
      <c r="X16" s="71">
        <v>36</v>
      </c>
      <c r="Y16" s="71">
        <v>0</v>
      </c>
      <c r="Z16" s="71">
        <v>0</v>
      </c>
      <c r="AA16" s="71">
        <v>36</v>
      </c>
      <c r="AB16" s="78">
        <v>144</v>
      </c>
      <c r="AC16" s="70" t="s">
        <v>35</v>
      </c>
      <c r="AD16" s="71">
        <v>0</v>
      </c>
      <c r="AE16" s="71">
        <v>0</v>
      </c>
      <c r="AF16" s="71">
        <v>36</v>
      </c>
      <c r="AG16" s="71">
        <v>0</v>
      </c>
      <c r="AH16" s="71">
        <v>0</v>
      </c>
      <c r="AI16" s="71">
        <v>36</v>
      </c>
      <c r="AJ16" s="162"/>
      <c r="AK16" s="162"/>
      <c r="AL16" s="162"/>
      <c r="AM16" s="162"/>
      <c r="AN16" s="162"/>
      <c r="AO16" s="162"/>
      <c r="AP16" s="78">
        <f t="shared" si="5"/>
        <v>72</v>
      </c>
    </row>
    <row r="17" spans="1:42" x14ac:dyDescent="0.3">
      <c r="A17" s="70" t="s">
        <v>33</v>
      </c>
      <c r="B17" s="71">
        <v>20255.72</v>
      </c>
      <c r="C17" s="71">
        <v>22145.919999999998</v>
      </c>
      <c r="D17" s="71">
        <v>14567.665999999999</v>
      </c>
      <c r="E17" s="71">
        <v>15097.707</v>
      </c>
      <c r="F17" s="71">
        <v>26126.445</v>
      </c>
      <c r="G17" s="71">
        <v>35702.603000000003</v>
      </c>
      <c r="H17" s="71">
        <v>32913</v>
      </c>
      <c r="I17" s="71">
        <v>22045.5</v>
      </c>
      <c r="J17" s="71">
        <v>22045.5</v>
      </c>
      <c r="K17" s="71">
        <v>22045.5</v>
      </c>
      <c r="L17" s="71">
        <v>21942</v>
      </c>
      <c r="M17" s="71">
        <v>26082</v>
      </c>
      <c r="N17" s="78">
        <f t="shared" si="1"/>
        <v>280969.56099999999</v>
      </c>
      <c r="O17" s="70" t="s">
        <v>33</v>
      </c>
      <c r="P17" s="71">
        <v>25000</v>
      </c>
      <c r="Q17" s="71">
        <v>23000</v>
      </c>
      <c r="R17" s="71">
        <v>26000</v>
      </c>
      <c r="S17" s="71">
        <v>27000</v>
      </c>
      <c r="T17" s="71">
        <v>23000</v>
      </c>
      <c r="U17" s="71">
        <v>28000</v>
      </c>
      <c r="V17" s="71">
        <v>25000</v>
      </c>
      <c r="W17" s="71">
        <v>25000</v>
      </c>
      <c r="X17" s="71">
        <v>28000</v>
      </c>
      <c r="Y17" s="71">
        <v>26000</v>
      </c>
      <c r="Z17" s="71">
        <v>28000</v>
      </c>
      <c r="AA17" s="71">
        <v>30000</v>
      </c>
      <c r="AB17" s="78">
        <v>296800</v>
      </c>
      <c r="AC17" s="70" t="s">
        <v>33</v>
      </c>
      <c r="AD17" s="71">
        <v>25000</v>
      </c>
      <c r="AE17" s="71">
        <v>23000</v>
      </c>
      <c r="AF17" s="71">
        <v>26000</v>
      </c>
      <c r="AG17" s="71">
        <v>27000</v>
      </c>
      <c r="AH17" s="71">
        <v>23000</v>
      </c>
      <c r="AI17" s="71">
        <v>28000</v>
      </c>
      <c r="AJ17" s="162"/>
      <c r="AK17" s="162"/>
      <c r="AL17" s="162"/>
      <c r="AM17" s="162"/>
      <c r="AN17" s="162"/>
      <c r="AO17" s="162"/>
      <c r="AP17" s="78">
        <f t="shared" si="5"/>
        <v>152000</v>
      </c>
    </row>
    <row r="18" spans="1:42" x14ac:dyDescent="0.3">
      <c r="A18" s="70" t="s">
        <v>31</v>
      </c>
      <c r="B18" s="71">
        <v>23348.478000000003</v>
      </c>
      <c r="C18" s="71">
        <v>31961.802000000003</v>
      </c>
      <c r="D18" s="71">
        <v>23034.426999999996</v>
      </c>
      <c r="E18" s="71">
        <v>10069.582999999999</v>
      </c>
      <c r="F18" s="71">
        <v>21691.675999999999</v>
      </c>
      <c r="G18" s="71">
        <v>28233.600999999999</v>
      </c>
      <c r="H18" s="71">
        <v>19458</v>
      </c>
      <c r="I18" s="71">
        <v>22977</v>
      </c>
      <c r="J18" s="71">
        <v>22977</v>
      </c>
      <c r="K18" s="71">
        <v>24012</v>
      </c>
      <c r="L18" s="71">
        <v>24012</v>
      </c>
      <c r="M18" s="71">
        <v>12316.5</v>
      </c>
      <c r="N18" s="78">
        <f t="shared" si="1"/>
        <v>264092.06699999998</v>
      </c>
      <c r="O18" s="70" t="s">
        <v>31</v>
      </c>
      <c r="P18" s="71">
        <v>25000</v>
      </c>
      <c r="Q18" s="71">
        <v>23000</v>
      </c>
      <c r="R18" s="71">
        <v>23700</v>
      </c>
      <c r="S18" s="71">
        <v>24000</v>
      </c>
      <c r="T18" s="71">
        <v>23000</v>
      </c>
      <c r="U18" s="71">
        <v>23000</v>
      </c>
      <c r="V18" s="71">
        <v>23000</v>
      </c>
      <c r="W18" s="71">
        <v>23000</v>
      </c>
      <c r="X18" s="71">
        <v>23000</v>
      </c>
      <c r="Y18" s="71">
        <v>23000</v>
      </c>
      <c r="Z18" s="71">
        <v>23000</v>
      </c>
      <c r="AA18" s="71">
        <v>23000</v>
      </c>
      <c r="AB18" s="78">
        <v>283200</v>
      </c>
      <c r="AC18" s="70" t="s">
        <v>31</v>
      </c>
      <c r="AD18" s="71">
        <v>25000</v>
      </c>
      <c r="AE18" s="71">
        <v>23000</v>
      </c>
      <c r="AF18" s="71">
        <v>23700</v>
      </c>
      <c r="AG18" s="71">
        <v>24000</v>
      </c>
      <c r="AH18" s="71">
        <v>23000</v>
      </c>
      <c r="AI18" s="71">
        <v>23000</v>
      </c>
      <c r="AJ18" s="162"/>
      <c r="AK18" s="162"/>
      <c r="AL18" s="162"/>
      <c r="AM18" s="162"/>
      <c r="AN18" s="162"/>
      <c r="AO18" s="162"/>
      <c r="AP18" s="78">
        <f t="shared" si="5"/>
        <v>141700</v>
      </c>
    </row>
    <row r="19" spans="1:42" x14ac:dyDescent="0.3">
      <c r="A19" s="70" t="s">
        <v>28</v>
      </c>
      <c r="B19" s="71">
        <v>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0</v>
      </c>
      <c r="I19" s="71">
        <v>0</v>
      </c>
      <c r="J19" s="71">
        <v>0</v>
      </c>
      <c r="K19" s="71">
        <v>0</v>
      </c>
      <c r="L19" s="71">
        <v>0</v>
      </c>
      <c r="M19" s="71">
        <v>0</v>
      </c>
      <c r="N19" s="78">
        <f t="shared" si="1"/>
        <v>0</v>
      </c>
      <c r="O19" s="70" t="s">
        <v>28</v>
      </c>
      <c r="P19" s="71">
        <v>0</v>
      </c>
      <c r="Q19" s="71">
        <v>0</v>
      </c>
      <c r="R19" s="71">
        <v>0</v>
      </c>
      <c r="S19" s="71">
        <v>0</v>
      </c>
      <c r="T19" s="71">
        <v>0</v>
      </c>
      <c r="U19" s="71">
        <v>0</v>
      </c>
      <c r="V19" s="71">
        <v>0</v>
      </c>
      <c r="W19" s="71">
        <v>0</v>
      </c>
      <c r="X19" s="71">
        <v>0</v>
      </c>
      <c r="Y19" s="71">
        <v>0</v>
      </c>
      <c r="Z19" s="71">
        <v>0</v>
      </c>
      <c r="AA19" s="71">
        <v>0</v>
      </c>
      <c r="AB19" s="78">
        <v>0</v>
      </c>
      <c r="AC19" s="70" t="s">
        <v>28</v>
      </c>
      <c r="AD19" s="71">
        <v>0</v>
      </c>
      <c r="AE19" s="71">
        <v>0</v>
      </c>
      <c r="AF19" s="71">
        <v>0</v>
      </c>
      <c r="AG19" s="71">
        <v>0</v>
      </c>
      <c r="AH19" s="71">
        <v>0</v>
      </c>
      <c r="AI19" s="71">
        <v>0</v>
      </c>
      <c r="AJ19" s="162"/>
      <c r="AK19" s="162"/>
      <c r="AL19" s="162"/>
      <c r="AM19" s="162"/>
      <c r="AN19" s="162"/>
      <c r="AO19" s="162"/>
      <c r="AP19" s="78">
        <f t="shared" si="5"/>
        <v>0</v>
      </c>
    </row>
    <row r="20" spans="1:42" x14ac:dyDescent="0.3">
      <c r="A20" s="70" t="s">
        <v>56</v>
      </c>
      <c r="B20" s="71">
        <v>0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0</v>
      </c>
      <c r="I20" s="71">
        <v>0</v>
      </c>
      <c r="J20" s="71">
        <v>0</v>
      </c>
      <c r="K20" s="71">
        <v>0</v>
      </c>
      <c r="L20" s="71">
        <v>0</v>
      </c>
      <c r="M20" s="71">
        <v>0</v>
      </c>
      <c r="N20" s="78">
        <f t="shared" si="1"/>
        <v>0</v>
      </c>
      <c r="O20" s="70" t="s">
        <v>56</v>
      </c>
      <c r="P20" s="71">
        <v>0</v>
      </c>
      <c r="Q20" s="71">
        <v>0</v>
      </c>
      <c r="R20" s="71">
        <v>0</v>
      </c>
      <c r="S20" s="71">
        <v>0</v>
      </c>
      <c r="T20" s="71">
        <v>0</v>
      </c>
      <c r="U20" s="71">
        <v>0</v>
      </c>
      <c r="V20" s="71">
        <v>0</v>
      </c>
      <c r="W20" s="71">
        <v>0</v>
      </c>
      <c r="X20" s="71">
        <v>0</v>
      </c>
      <c r="Y20" s="71">
        <v>0</v>
      </c>
      <c r="Z20" s="71">
        <v>0</v>
      </c>
      <c r="AA20" s="71">
        <v>0</v>
      </c>
      <c r="AB20" s="78">
        <v>0</v>
      </c>
      <c r="AC20" s="70" t="s">
        <v>56</v>
      </c>
      <c r="AD20" s="71">
        <v>0</v>
      </c>
      <c r="AE20" s="71">
        <v>0</v>
      </c>
      <c r="AF20" s="71">
        <v>0</v>
      </c>
      <c r="AG20" s="71">
        <v>0</v>
      </c>
      <c r="AH20" s="71">
        <v>0</v>
      </c>
      <c r="AI20" s="71">
        <v>0</v>
      </c>
      <c r="AJ20" s="162"/>
      <c r="AK20" s="162"/>
      <c r="AL20" s="162"/>
      <c r="AM20" s="162"/>
      <c r="AN20" s="162"/>
      <c r="AO20" s="162"/>
      <c r="AP20" s="78">
        <f t="shared" si="5"/>
        <v>0</v>
      </c>
    </row>
    <row r="21" spans="1:42" x14ac:dyDescent="0.3">
      <c r="A21" s="70" t="s">
        <v>25</v>
      </c>
      <c r="B21" s="71">
        <v>45921.502999999997</v>
      </c>
      <c r="C21" s="71">
        <v>42414.864999999998</v>
      </c>
      <c r="D21" s="71">
        <v>98386.164999999994</v>
      </c>
      <c r="E21" s="71">
        <v>10765.695</v>
      </c>
      <c r="F21" s="71">
        <v>93456.946999999986</v>
      </c>
      <c r="G21" s="71">
        <v>249045.05300000001</v>
      </c>
      <c r="H21" s="71">
        <v>121491.5</v>
      </c>
      <c r="I21" s="71">
        <v>153387.5</v>
      </c>
      <c r="J21" s="71">
        <v>140451</v>
      </c>
      <c r="K21" s="71">
        <v>109813.5</v>
      </c>
      <c r="L21" s="71">
        <v>99153</v>
      </c>
      <c r="M21" s="71">
        <v>54648</v>
      </c>
      <c r="N21" s="78">
        <f t="shared" si="1"/>
        <v>1218934.7280000001</v>
      </c>
      <c r="O21" s="70" t="s">
        <v>25</v>
      </c>
      <c r="P21" s="71">
        <v>164907.62297577734</v>
      </c>
      <c r="Q21" s="71">
        <v>134289.83678589333</v>
      </c>
      <c r="R21" s="71">
        <v>156674.79392213433</v>
      </c>
      <c r="S21" s="71">
        <v>121560.2301017477</v>
      </c>
      <c r="T21" s="71">
        <v>131882.10184959002</v>
      </c>
      <c r="U21" s="71">
        <v>139351.07950063399</v>
      </c>
      <c r="V21" s="71">
        <v>156432.257953163</v>
      </c>
      <c r="W21" s="71">
        <v>95378.739442071994</v>
      </c>
      <c r="X21" s="71">
        <v>130938.46242295401</v>
      </c>
      <c r="Y21" s="71">
        <v>204355.76423656635</v>
      </c>
      <c r="Z21" s="71">
        <v>149915.48721744734</v>
      </c>
      <c r="AA21" s="71">
        <v>118124.07460955932</v>
      </c>
      <c r="AB21" s="78">
        <v>1873810.451017539</v>
      </c>
      <c r="AC21" s="70" t="s">
        <v>25</v>
      </c>
      <c r="AD21" s="71">
        <v>164907.62297577734</v>
      </c>
      <c r="AE21" s="71">
        <v>134289.83678589333</v>
      </c>
      <c r="AF21" s="71">
        <v>177893</v>
      </c>
      <c r="AG21" s="71">
        <v>169744</v>
      </c>
      <c r="AH21" s="71">
        <v>151882.10184958999</v>
      </c>
      <c r="AI21" s="71">
        <v>139351.07950063399</v>
      </c>
      <c r="AJ21" s="162"/>
      <c r="AK21" s="162"/>
      <c r="AL21" s="162"/>
      <c r="AM21" s="162"/>
      <c r="AN21" s="162"/>
      <c r="AO21" s="162"/>
      <c r="AP21" s="78">
        <f t="shared" si="5"/>
        <v>938067.64111189463</v>
      </c>
    </row>
    <row r="24" spans="1:42" x14ac:dyDescent="0.3">
      <c r="AK24" s="85"/>
    </row>
  </sheetData>
  <mergeCells count="9">
    <mergeCell ref="N3:N4"/>
    <mergeCell ref="AB3:AB4"/>
    <mergeCell ref="AP3:AP4"/>
    <mergeCell ref="A1:N1"/>
    <mergeCell ref="O1:AB1"/>
    <mergeCell ref="AC1:AP1"/>
    <mergeCell ref="B2:N2"/>
    <mergeCell ref="P2:AB2"/>
    <mergeCell ref="AD2:AP2"/>
  </mergeCells>
  <pageMargins left="0.70866141732283472" right="0.70866141732283472" top="0.74803149606299213" bottom="0.74803149606299213" header="0.31496062992125984" footer="0.31496062992125984"/>
  <pageSetup scale="64" fitToWidth="3" orientation="landscape" r:id="rId1"/>
  <colBreaks count="1" manualBreakCount="1">
    <brk id="14" max="1048575" man="1"/>
  </colBreaks>
  <customProperties>
    <customPr name="QAA_DRILLPATH_NODE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WorkbookDrillPathInfo xmlns:xsi="http://www.w3.org/2001/XMLSchema-instance" xmlns:xsd="http://www.w3.org/2001/XMLSchema" xmlns="http://www.infor.com/qaa/DrillPath">
  <CurrentDrillPath>
    <DrillPathNode AnalysisType="NONE" Id="6e1dc72d-98fb-4020-8eb6-f4704c7e8038" Name="Region" HandleSummaryReportOnly="false" Source="">
      <SuppressZero>false</SuppressZero>
      <Children/>
    </DrillPathNode>
    <DrillPathNode AnalysisType="NONE" Id="5998cbcd-bd64-4130-afbd-2357efb6c87b" Name="Country" HandleSummaryReportOnly="false" Source="">
      <SuppressZero>false</SuppressZero>
      <Children/>
    </DrillPathNode>
    <DrillPathNode AnalysisType="NONE" Id="7bc680a6-f3f1-4e8d-8ff7-6144286e5101" Name="Grade" HandleSummaryReportOnly="false" Source="">
      <SuppressZero>false</SuppressZero>
      <Children/>
    </DrillPathNode>
    <DrillPathNode AnalysisType="NONE" Id="ccff3ed9-a06d-4b7f-b4bf-e6ec725b752a" Name="Rail Billings - Nutrien (2)" HandleSummaryReportOnly="false" Source="">
      <SuppressZero>false</SuppressZero>
      <Children/>
    </DrillPathNode>
  </CurrentDrillPath>
  <SavedDrillPath/>
</WorkbookDrillPathInfo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9E642F4BCEF742B71639C2E8B38F19" ma:contentTypeVersion="10" ma:contentTypeDescription="Create a new document." ma:contentTypeScope="" ma:versionID="abcaedecc5f1b89917a007921e0dc12b">
  <xsd:schema xmlns:xsd="http://www.w3.org/2001/XMLSchema" xmlns:xs="http://www.w3.org/2001/XMLSchema" xmlns:p="http://schemas.microsoft.com/office/2006/metadata/properties" xmlns:ns2="fd8b359d-a0f3-4ced-a98e-07448dd8e80a" xmlns:ns3="de145e13-8432-43e0-a80e-4552b9fc51b7" targetNamespace="http://schemas.microsoft.com/office/2006/metadata/properties" ma:root="true" ma:fieldsID="9cd317ba9a7b72e3d34f0947e0803362" ns2:_="" ns3:_="">
    <xsd:import namespace="fd8b359d-a0f3-4ced-a98e-07448dd8e80a"/>
    <xsd:import namespace="de145e13-8432-43e0-a80e-4552b9fc51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8b359d-a0f3-4ced-a98e-07448dd8e8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145e13-8432-43e0-a80e-4552b9fc5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708E09-DA07-4FC6-9F94-B4DE9CDC27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926258F-C49E-4607-900D-CB8F7B8C102F}">
  <ds:schemaRefs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microsoft.com/office/infopath/2007/PartnerControls"/>
    <ds:schemaRef ds:uri="86188036-7031-439f-b338-c45e1e3624d8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2727426-D645-40B2-B755-BE3C82FAFEFC}">
  <ds:schemaRefs>
    <ds:schemaRef ds:uri="http://www.w3.org/2001/XMLSchema"/>
    <ds:schemaRef ds:uri="http://www.infor.com/qaa/DrillPath"/>
  </ds:schemaRefs>
</ds:datastoreItem>
</file>

<file path=customXml/itemProps4.xml><?xml version="1.0" encoding="utf-8"?>
<ds:datastoreItem xmlns:ds="http://schemas.openxmlformats.org/officeDocument/2006/customXml" ds:itemID="{AFF44EE1-4705-45D1-8F92-F0D74362A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8b359d-a0f3-4ced-a98e-07448dd8e80a"/>
    <ds:schemaRef ds:uri="de145e13-8432-43e0-a80e-4552b9fc5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Var Rpt (Q1)-CHIN</vt:lpstr>
      <vt:lpstr>Region (2 yr)</vt:lpstr>
      <vt:lpstr>Country (2 yr)</vt:lpstr>
      <vt:lpstr>Grade (2 yr)</vt:lpstr>
      <vt:lpstr>Region</vt:lpstr>
      <vt:lpstr>Country</vt:lpstr>
      <vt:lpstr>Grade</vt:lpstr>
      <vt:lpstr>Rail Billings - Nutrien</vt:lpstr>
      <vt:lpstr>Country!Print_Area</vt:lpstr>
      <vt:lpstr>'Country (2 yr)'!Print_Area</vt:lpstr>
      <vt:lpstr>Grade!Print_Area</vt:lpstr>
      <vt:lpstr>Region!Print_Area</vt:lpstr>
      <vt:lpstr>'Region (2 yr)'!Print_Area</vt:lpstr>
      <vt:lpstr>'Var Rpt (Q1)-CHIN'!Print_Area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Dion</dc:creator>
  <cp:lastModifiedBy>Ben Bergermann</cp:lastModifiedBy>
  <cp:lastPrinted>2021-02-03T19:35:32Z</cp:lastPrinted>
  <dcterms:created xsi:type="dcterms:W3CDTF">2018-09-24T16:54:01Z</dcterms:created>
  <dcterms:modified xsi:type="dcterms:W3CDTF">2021-10-06T15:30:51Z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0x010100349E642F4BCEF742B71639C2E8B38F19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