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ben_bergermann_nutrien_com/Documents/Canpotex Expansion/"/>
    </mc:Choice>
  </mc:AlternateContent>
  <xr:revisionPtr revIDLastSave="2" documentId="8_{AE6AF17F-9DE3-40C2-9FD8-450399A01972}" xr6:coauthVersionLast="47" xr6:coauthVersionMax="47" xr10:uidLastSave="{F578431E-775B-4EE9-9B6F-38F9F5233DB5}"/>
  <bookViews>
    <workbookView xWindow="-23148" yWindow="-108" windowWidth="23256" windowHeight="12576" tabRatio="959" firstSheet="4" activeTab="4" xr2:uid="{00000000-000D-0000-FFFF-FFFF00000000}"/>
  </bookViews>
  <sheets>
    <sheet name="Var Rpt (Q1)-CHIN" sheetId="57" state="hidden" r:id="rId1"/>
    <sheet name="Region (2 yr)" sheetId="53" state="hidden" r:id="rId2"/>
    <sheet name="Country (2 yr)" sheetId="54" state="hidden" r:id="rId3"/>
    <sheet name="Grade (2 yr)" sheetId="55" state="hidden" r:id="rId4"/>
    <sheet name="Region" sheetId="82" r:id="rId5"/>
    <sheet name="Country" sheetId="83" r:id="rId6"/>
    <sheet name="Grade" sheetId="84" r:id="rId7"/>
    <sheet name="Rail Billings - Nutrien" sheetId="86" r:id="rId8"/>
  </sheets>
  <definedNames>
    <definedName name="___mds_allowwriteback___">""</definedName>
    <definedName name="___mds_asyncwriteback___" localSheetId="5">TRUE</definedName>
    <definedName name="___mds_asyncwriteback___" localSheetId="6">TRUE</definedName>
    <definedName name="___mds_asyncwriteback___" localSheetId="7">TRUE</definedName>
    <definedName name="___mds_asyncwriteback___" localSheetId="4">TRUE</definedName>
    <definedName name="___mds_asyncwriteback___">FALSE</definedName>
    <definedName name="___mds_description___">""</definedName>
    <definedName name="___mds_spreading___">FALSE</definedName>
    <definedName name="_xlnm.Print_Area" localSheetId="5">Country!$A$1:$Y$18</definedName>
    <definedName name="_xlnm.Print_Area" localSheetId="2">'Country (2 yr)'!$A$1:$U$25</definedName>
    <definedName name="_xlnm.Print_Area" localSheetId="6">Grade!$A$1:$W$24</definedName>
    <definedName name="_xlnm.Print_Area" localSheetId="4">Region!$A$1:$Y$37</definedName>
    <definedName name="_xlnm.Print_Area" localSheetId="1">'Region (2 yr)'!$A$1:$U$74</definedName>
    <definedName name="_xlnm.Print_Area" localSheetId="0">'Var Rpt (Q1)-CHIN'!$A$1:$J$45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8" i="55" l="1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D42" i="57"/>
  <c r="F42" i="57"/>
  <c r="D3" i="57"/>
  <c r="G3" i="57" s="1"/>
  <c r="D4" i="57"/>
  <c r="G4" i="57"/>
  <c r="B45" i="57"/>
  <c r="B13" i="57"/>
  <c r="B34" i="57"/>
  <c r="B18" i="57"/>
  <c r="B29" i="57"/>
  <c r="B39" i="57"/>
  <c r="B40" i="57"/>
  <c r="B15" i="57"/>
  <c r="B14" i="57"/>
  <c r="B20" i="57"/>
  <c r="B17" i="57"/>
  <c r="B28" i="57"/>
  <c r="B22" i="57"/>
  <c r="B23" i="57"/>
  <c r="B10" i="57"/>
  <c r="B16" i="57"/>
  <c r="B33" i="57"/>
  <c r="B32" i="57"/>
  <c r="B30" i="57"/>
  <c r="B41" i="57"/>
  <c r="B38" i="57"/>
  <c r="B19" i="57"/>
  <c r="B35" i="57"/>
  <c r="B24" i="57"/>
  <c r="B9" i="57"/>
  <c r="B31" i="57"/>
  <c r="B12" i="57"/>
  <c r="B25" i="57"/>
  <c r="E4" i="57" l="1"/>
  <c r="E24" i="57"/>
  <c r="E17" i="57"/>
  <c r="E15" i="57"/>
  <c r="E39" i="57"/>
  <c r="C31" i="55"/>
  <c r="F35" i="55"/>
  <c r="P13" i="53"/>
  <c r="C32" i="55"/>
  <c r="U17" i="53"/>
  <c r="J5" i="53"/>
  <c r="B55" i="55"/>
  <c r="D15" i="53"/>
  <c r="D19" i="55"/>
  <c r="F5" i="55"/>
  <c r="K26" i="55"/>
  <c r="H10" i="55"/>
  <c r="U9" i="54"/>
  <c r="D47" i="53"/>
  <c r="C78" i="55"/>
  <c r="N35" i="55"/>
  <c r="G17" i="53"/>
  <c r="P12" i="55"/>
  <c r="B7" i="55"/>
  <c r="B13" i="55"/>
  <c r="B81" i="55"/>
  <c r="E4" i="55"/>
  <c r="J15" i="53"/>
  <c r="R8" i="54"/>
  <c r="H12" i="55"/>
  <c r="U10" i="53"/>
  <c r="P34" i="55"/>
  <c r="N7" i="53"/>
  <c r="K40" i="55"/>
  <c r="D12" i="54"/>
  <c r="J10" i="55"/>
  <c r="S42" i="55"/>
  <c r="R46" i="55"/>
  <c r="S9" i="55"/>
  <c r="F27" i="55"/>
  <c r="G37" i="55"/>
  <c r="H5" i="54"/>
  <c r="D40" i="57"/>
  <c r="M18" i="53"/>
  <c r="G18" i="53"/>
  <c r="H4" i="54"/>
  <c r="K5" i="55"/>
  <c r="E35" i="55"/>
  <c r="G7" i="53"/>
  <c r="H36" i="55"/>
  <c r="K34" i="55"/>
  <c r="H46" i="55"/>
  <c r="G22" i="55"/>
  <c r="D38" i="55"/>
  <c r="K32" i="55"/>
  <c r="R16" i="55"/>
  <c r="C79" i="55"/>
  <c r="I46" i="55"/>
  <c r="L45" i="55"/>
  <c r="H35" i="55"/>
  <c r="T15" i="53"/>
  <c r="E5" i="55"/>
  <c r="J19" i="55"/>
  <c r="R10" i="55"/>
  <c r="M8" i="53"/>
  <c r="F9" i="55"/>
  <c r="J14" i="55"/>
  <c r="B35" i="55"/>
  <c r="D16" i="57"/>
  <c r="E49" i="53"/>
  <c r="E16" i="55"/>
  <c r="K45" i="55"/>
  <c r="I6" i="54"/>
  <c r="B10" i="55"/>
  <c r="B41" i="55"/>
  <c r="T5" i="54"/>
  <c r="F38" i="55"/>
  <c r="S38" i="55"/>
  <c r="E25" i="55"/>
  <c r="I44" i="55"/>
  <c r="C45" i="55"/>
  <c r="H17" i="55"/>
  <c r="F4" i="55"/>
  <c r="H10" i="53"/>
  <c r="N10" i="53"/>
  <c r="D10" i="53"/>
  <c r="L40" i="55"/>
  <c r="S40" i="55"/>
  <c r="F13" i="53"/>
  <c r="F12" i="53"/>
  <c r="G4" i="53"/>
  <c r="F8" i="53"/>
  <c r="S45" i="55"/>
  <c r="N5" i="55"/>
  <c r="R18" i="53"/>
  <c r="F37" i="55"/>
  <c r="D29" i="55"/>
  <c r="M4" i="53"/>
  <c r="B36" i="55"/>
  <c r="N18" i="53"/>
  <c r="J22" i="55"/>
  <c r="J21" i="55"/>
  <c r="I29" i="55"/>
  <c r="N10" i="55"/>
  <c r="N7" i="54"/>
  <c r="I18" i="53"/>
  <c r="R12" i="53"/>
  <c r="F11" i="53"/>
  <c r="P13" i="55"/>
  <c r="G14" i="55"/>
  <c r="U5" i="53"/>
  <c r="P4" i="54"/>
  <c r="C42" i="55"/>
  <c r="D31" i="55"/>
  <c r="I16" i="55"/>
  <c r="R27" i="55"/>
  <c r="E19" i="54"/>
  <c r="I12" i="55"/>
  <c r="J23" i="55"/>
  <c r="U8" i="54"/>
  <c r="K31" i="55"/>
  <c r="E39" i="55"/>
  <c r="D25" i="55"/>
  <c r="E6" i="57"/>
  <c r="E41" i="57"/>
  <c r="E19" i="57"/>
  <c r="E20" i="57"/>
  <c r="E30" i="57"/>
  <c r="R26" i="55"/>
  <c r="H6" i="53"/>
  <c r="N14" i="53"/>
  <c r="S19" i="55"/>
  <c r="D6" i="55"/>
  <c r="R6" i="53"/>
  <c r="H9" i="54"/>
  <c r="D12" i="57"/>
  <c r="J4" i="53"/>
  <c r="F18" i="53"/>
  <c r="D33" i="57"/>
  <c r="L38" i="55"/>
  <c r="C59" i="55"/>
  <c r="L43" i="55"/>
  <c r="I26" i="55"/>
  <c r="K37" i="55"/>
  <c r="P10" i="55"/>
  <c r="I13" i="55"/>
  <c r="K25" i="55"/>
  <c r="F14" i="55"/>
  <c r="J9" i="54"/>
  <c r="L42" i="55"/>
  <c r="B56" i="55"/>
  <c r="C21" i="55"/>
  <c r="N13" i="53"/>
  <c r="B91" i="55"/>
  <c r="K8" i="53"/>
  <c r="C50" i="55"/>
  <c r="J24" i="55"/>
  <c r="N33" i="55"/>
  <c r="D16" i="53"/>
  <c r="K7" i="55"/>
  <c r="F10" i="53"/>
  <c r="H16" i="55"/>
  <c r="L5" i="54"/>
  <c r="U11" i="54"/>
  <c r="D9" i="53"/>
  <c r="C12" i="55"/>
  <c r="K9" i="55"/>
  <c r="H20" i="55"/>
  <c r="S31" i="55"/>
  <c r="E11" i="54"/>
  <c r="B39" i="55"/>
  <c r="D28" i="57"/>
  <c r="I18" i="55"/>
  <c r="D54" i="53"/>
  <c r="D20" i="54"/>
  <c r="P10" i="53"/>
  <c r="I37" i="55"/>
  <c r="K4" i="55"/>
  <c r="N15" i="53"/>
  <c r="K39" i="55"/>
  <c r="T10" i="53"/>
  <c r="B23" i="55"/>
  <c r="H6" i="55"/>
  <c r="D44" i="53"/>
  <c r="E29" i="55"/>
  <c r="H43" i="55"/>
  <c r="E45" i="53"/>
  <c r="I15" i="53"/>
  <c r="E7" i="57"/>
  <c r="E27" i="57"/>
  <c r="E28" i="57"/>
  <c r="E11" i="57"/>
  <c r="E29" i="57"/>
  <c r="D49" i="53"/>
  <c r="J16" i="53"/>
  <c r="C18" i="55"/>
  <c r="F41" i="55"/>
  <c r="D41" i="57"/>
  <c r="B60" i="55"/>
  <c r="D7" i="55"/>
  <c r="D11" i="54"/>
  <c r="D20" i="55"/>
  <c r="E36" i="55"/>
  <c r="J44" i="55"/>
  <c r="G19" i="55"/>
  <c r="H17" i="53"/>
  <c r="L7" i="53"/>
  <c r="P17" i="53"/>
  <c r="R28" i="55"/>
  <c r="U12" i="53"/>
  <c r="C19" i="55"/>
  <c r="G11" i="55"/>
  <c r="D18" i="54"/>
  <c r="K9" i="53"/>
  <c r="I7" i="55"/>
  <c r="G17" i="55"/>
  <c r="I33" i="55"/>
  <c r="L8" i="53"/>
  <c r="J8" i="53"/>
  <c r="J13" i="53"/>
  <c r="I43" i="55"/>
  <c r="L13" i="55"/>
  <c r="U19" i="53"/>
  <c r="B21" i="55"/>
  <c r="S25" i="55"/>
  <c r="C11" i="55"/>
  <c r="I45" i="55"/>
  <c r="C74" i="55"/>
  <c r="E11" i="53"/>
  <c r="P6" i="54"/>
  <c r="D17" i="57"/>
  <c r="E43" i="53"/>
  <c r="K35" i="55"/>
  <c r="E37" i="55"/>
  <c r="E11" i="55"/>
  <c r="P11" i="54"/>
  <c r="G38" i="55"/>
  <c r="C16" i="55"/>
  <c r="S46" i="55"/>
  <c r="N42" i="55"/>
  <c r="E32" i="55"/>
  <c r="D26" i="55"/>
  <c r="E13" i="55"/>
  <c r="H11" i="54"/>
  <c r="D10" i="57"/>
  <c r="S20" i="55"/>
  <c r="C80" i="55"/>
  <c r="D26" i="57"/>
  <c r="T12" i="54"/>
  <c r="R15" i="55"/>
  <c r="B52" i="55"/>
  <c r="T5" i="53"/>
  <c r="G6" i="54"/>
  <c r="I22" i="55"/>
  <c r="P7" i="53"/>
  <c r="L14" i="53"/>
  <c r="D12" i="55"/>
  <c r="B31" i="55"/>
  <c r="H26" i="55"/>
  <c r="P18" i="55"/>
  <c r="F7" i="55"/>
  <c r="I8" i="53"/>
  <c r="K5" i="53"/>
  <c r="K10" i="55"/>
  <c r="P15" i="55"/>
  <c r="H11" i="53"/>
  <c r="B25" i="55"/>
  <c r="J4" i="55"/>
  <c r="J39" i="55"/>
  <c r="L5" i="53"/>
  <c r="E51" i="53"/>
  <c r="D11" i="53"/>
  <c r="I5" i="55"/>
  <c r="H24" i="55"/>
  <c r="E21" i="54"/>
  <c r="E27" i="55"/>
  <c r="C72" i="55"/>
  <c r="K29" i="55"/>
  <c r="M17" i="53"/>
  <c r="R14" i="53"/>
  <c r="N8" i="54"/>
  <c r="B8" i="55"/>
  <c r="N15" i="55"/>
  <c r="P6" i="53"/>
  <c r="I13" i="53"/>
  <c r="C65" i="55"/>
  <c r="K4" i="54"/>
  <c r="B89" i="55"/>
  <c r="F26" i="55"/>
  <c r="F20" i="55"/>
  <c r="B82" i="55"/>
  <c r="C24" i="55"/>
  <c r="F16" i="53"/>
  <c r="B51" i="55"/>
  <c r="P41" i="55"/>
  <c r="I28" i="55"/>
  <c r="R25" i="55"/>
  <c r="D44" i="55"/>
  <c r="E34" i="55"/>
  <c r="C75" i="55"/>
  <c r="J25" i="55"/>
  <c r="B73" i="55"/>
  <c r="C82" i="55"/>
  <c r="G20" i="55"/>
  <c r="E12" i="53"/>
  <c r="J43" i="55"/>
  <c r="J26" i="55"/>
  <c r="C46" i="55"/>
  <c r="G29" i="55"/>
  <c r="K12" i="53"/>
  <c r="E24" i="54"/>
  <c r="B87" i="55"/>
  <c r="S21" i="55"/>
  <c r="J35" i="55"/>
  <c r="F7" i="53"/>
  <c r="E3" i="57"/>
  <c r="E14" i="57"/>
  <c r="E9" i="57"/>
  <c r="E33" i="57"/>
  <c r="D7" i="57"/>
  <c r="S41" i="55"/>
  <c r="B27" i="55"/>
  <c r="B65" i="55"/>
  <c r="H42" i="55"/>
  <c r="C55" i="55"/>
  <c r="N16" i="53"/>
  <c r="F10" i="54"/>
  <c r="J31" i="55"/>
  <c r="P7" i="54"/>
  <c r="T13" i="53"/>
  <c r="C83" i="55"/>
  <c r="H37" i="55"/>
  <c r="L15" i="53"/>
  <c r="D30" i="55"/>
  <c r="E16" i="57"/>
  <c r="E23" i="57"/>
  <c r="E31" i="57"/>
  <c r="E18" i="57"/>
  <c r="D6" i="57"/>
  <c r="C64" i="55"/>
  <c r="D10" i="55"/>
  <c r="M13" i="53"/>
  <c r="N11" i="54"/>
  <c r="D4" i="55"/>
  <c r="I9" i="55"/>
  <c r="F11" i="54"/>
  <c r="U5" i="54"/>
  <c r="M14" i="53"/>
  <c r="J7" i="54"/>
  <c r="G12" i="55"/>
  <c r="K17" i="53"/>
  <c r="E45" i="55"/>
  <c r="H14" i="53"/>
  <c r="C33" i="55"/>
  <c r="T16" i="53"/>
  <c r="P4" i="55"/>
  <c r="R9" i="53"/>
  <c r="G10" i="53"/>
  <c r="P16" i="55"/>
  <c r="H15" i="53"/>
  <c r="G13" i="55"/>
  <c r="K24" i="55"/>
  <c r="D23" i="55"/>
  <c r="B80" i="55"/>
  <c r="D38" i="57"/>
  <c r="H11" i="55"/>
  <c r="S18" i="55"/>
  <c r="E18" i="54"/>
  <c r="B61" i="55"/>
  <c r="C54" i="55"/>
  <c r="M9" i="53"/>
  <c r="L4" i="55"/>
  <c r="E31" i="55"/>
  <c r="D40" i="55"/>
  <c r="S7" i="55"/>
  <c r="P33" i="55"/>
  <c r="B14" i="55"/>
  <c r="L13" i="53"/>
  <c r="F7" i="54"/>
  <c r="R10" i="54"/>
  <c r="C35" i="55"/>
  <c r="K6" i="53"/>
  <c r="E10" i="53"/>
  <c r="D13" i="55"/>
  <c r="F32" i="55"/>
  <c r="G13" i="53"/>
  <c r="L10" i="53"/>
  <c r="N19" i="53"/>
  <c r="H32" i="55"/>
  <c r="P8" i="54"/>
  <c r="U7" i="54"/>
  <c r="L16" i="55"/>
  <c r="H9" i="55"/>
  <c r="C67" i="55"/>
  <c r="H9" i="53"/>
  <c r="I9" i="54"/>
  <c r="F28" i="55"/>
  <c r="K6" i="55"/>
  <c r="D19" i="57"/>
  <c r="F15" i="53"/>
  <c r="E55" i="53"/>
  <c r="J7" i="55"/>
  <c r="S8" i="55"/>
  <c r="E7" i="53"/>
  <c r="P4" i="53"/>
  <c r="B76" i="55"/>
  <c r="E43" i="55"/>
  <c r="D24" i="57"/>
  <c r="M5" i="53"/>
  <c r="C81" i="55"/>
  <c r="C89" i="55"/>
  <c r="B29" i="55"/>
  <c r="I10" i="55"/>
  <c r="E10" i="55"/>
  <c r="E23" i="55"/>
  <c r="C61" i="55"/>
  <c r="E15" i="53"/>
  <c r="E22" i="54"/>
  <c r="K27" i="55"/>
  <c r="F21" i="55"/>
  <c r="B77" i="55"/>
  <c r="D46" i="53"/>
  <c r="J28" i="55"/>
  <c r="E15" i="55"/>
  <c r="N12" i="53"/>
  <c r="L4" i="54"/>
  <c r="C15" i="55"/>
  <c r="R4" i="53"/>
  <c r="H27" i="55"/>
  <c r="S27" i="55"/>
  <c r="B83" i="55"/>
  <c r="R40" i="55"/>
  <c r="S44" i="55"/>
  <c r="N17" i="55"/>
  <c r="C9" i="55"/>
  <c r="N4" i="54"/>
  <c r="H4" i="55"/>
  <c r="G15" i="53"/>
  <c r="P7" i="55"/>
  <c r="G45" i="55"/>
  <c r="J8" i="54"/>
  <c r="F11" i="55"/>
  <c r="H5" i="53"/>
  <c r="L6" i="54"/>
  <c r="I8" i="54"/>
  <c r="B68" i="55"/>
  <c r="R11" i="53"/>
  <c r="D45" i="55"/>
  <c r="H8" i="53"/>
  <c r="D25" i="54"/>
  <c r="G16" i="55"/>
  <c r="G43" i="55"/>
  <c r="I9" i="53"/>
  <c r="U4" i="53"/>
  <c r="R43" i="55"/>
  <c r="D7" i="53"/>
  <c r="E22" i="57"/>
  <c r="E12" i="57"/>
  <c r="E26" i="57"/>
  <c r="E34" i="57"/>
  <c r="N40" i="55"/>
  <c r="E14" i="53"/>
  <c r="C60" i="55"/>
  <c r="D9" i="55"/>
  <c r="R11" i="54"/>
  <c r="B74" i="55"/>
  <c r="I39" i="55"/>
  <c r="G5" i="53"/>
  <c r="D9" i="54"/>
  <c r="F4" i="53"/>
  <c r="B62" i="55"/>
  <c r="D19" i="54"/>
  <c r="R36" i="55"/>
  <c r="N12" i="55"/>
  <c r="R5" i="54"/>
  <c r="N11" i="53"/>
  <c r="G6" i="55"/>
  <c r="E52" i="53"/>
  <c r="G8" i="53"/>
  <c r="J30" i="55"/>
  <c r="D20" i="57"/>
  <c r="L18" i="53"/>
  <c r="F34" i="55"/>
  <c r="P9" i="53"/>
  <c r="M10" i="54"/>
  <c r="I4" i="55"/>
  <c r="D15" i="57"/>
  <c r="I10" i="54"/>
  <c r="T4" i="54"/>
  <c r="S34" i="55"/>
  <c r="H5" i="55"/>
  <c r="L15" i="55"/>
  <c r="D22" i="55"/>
  <c r="C30" i="55"/>
  <c r="L12" i="55"/>
  <c r="B69" i="55"/>
  <c r="C73" i="55"/>
  <c r="J15" i="55"/>
  <c r="C86" i="55"/>
  <c r="R8" i="55"/>
  <c r="P5" i="54"/>
  <c r="I5" i="53"/>
  <c r="R6" i="55"/>
  <c r="C51" i="55"/>
  <c r="U9" i="53"/>
  <c r="B11" i="55"/>
  <c r="I11" i="55"/>
  <c r="F19" i="53"/>
  <c r="K44" i="55"/>
  <c r="F4" i="54"/>
  <c r="E9" i="55"/>
  <c r="R16" i="53"/>
  <c r="G10" i="54"/>
  <c r="D29" i="57"/>
  <c r="P37" i="55"/>
  <c r="U11" i="53"/>
  <c r="S26" i="55"/>
  <c r="D35" i="57"/>
  <c r="U14" i="53"/>
  <c r="I42" i="55"/>
  <c r="J11" i="55"/>
  <c r="C63" i="55"/>
  <c r="D41" i="53"/>
  <c r="R44" i="55"/>
  <c r="J12" i="53"/>
  <c r="I21" i="55"/>
  <c r="N9" i="53"/>
  <c r="K18" i="53"/>
  <c r="N43" i="55"/>
  <c r="L16" i="53"/>
  <c r="H7" i="53"/>
  <c r="C69" i="55"/>
  <c r="C8" i="55"/>
  <c r="F44" i="55"/>
  <c r="P15" i="53"/>
  <c r="M6" i="54"/>
  <c r="R17" i="55"/>
  <c r="J11" i="53"/>
  <c r="N36" i="55"/>
  <c r="T6" i="54"/>
  <c r="M5" i="54"/>
  <c r="D5" i="55"/>
  <c r="G42" i="55"/>
  <c r="R4" i="55"/>
  <c r="B34" i="55"/>
  <c r="I11" i="53"/>
  <c r="G23" i="55"/>
  <c r="I25" i="55"/>
  <c r="K36" i="55"/>
  <c r="D10" i="54"/>
  <c r="J7" i="53"/>
  <c r="B75" i="55"/>
  <c r="R11" i="55"/>
  <c r="C27" i="55"/>
  <c r="G24" i="55"/>
  <c r="C36" i="55"/>
  <c r="C66" i="55"/>
  <c r="E32" i="57"/>
  <c r="E38" i="57"/>
  <c r="E10" i="57"/>
  <c r="E13" i="57"/>
  <c r="C17" i="55"/>
  <c r="F42" i="55"/>
  <c r="I17" i="53"/>
  <c r="E48" i="53"/>
  <c r="B53" i="55"/>
  <c r="S28" i="55"/>
  <c r="T19" i="53"/>
  <c r="J6" i="53"/>
  <c r="J5" i="54"/>
  <c r="H29" i="55"/>
  <c r="J5" i="55"/>
  <c r="C34" i="55"/>
  <c r="D11" i="55"/>
  <c r="B79" i="55"/>
  <c r="K22" i="55"/>
  <c r="G6" i="53"/>
  <c r="C87" i="55"/>
  <c r="H21" i="55"/>
  <c r="C91" i="55"/>
  <c r="R5" i="53"/>
  <c r="J11" i="54"/>
  <c r="L8" i="54"/>
  <c r="B26" i="55"/>
  <c r="G8" i="55"/>
  <c r="G19" i="53"/>
  <c r="E23" i="54"/>
  <c r="D45" i="57"/>
  <c r="R7" i="55"/>
  <c r="R17" i="53"/>
  <c r="F24" i="55"/>
  <c r="G28" i="55"/>
  <c r="D14" i="53"/>
  <c r="H45" i="55"/>
  <c r="B17" i="55"/>
  <c r="E53" i="53"/>
  <c r="N14" i="55"/>
  <c r="G16" i="53"/>
  <c r="E16" i="53"/>
  <c r="N39" i="55"/>
  <c r="E28" i="55"/>
  <c r="D21" i="55"/>
  <c r="U8" i="53"/>
  <c r="J12" i="55"/>
  <c r="H4" i="53"/>
  <c r="N12" i="54"/>
  <c r="C6" i="55"/>
  <c r="K16" i="53"/>
  <c r="G36" i="55"/>
  <c r="M11" i="53"/>
  <c r="E4" i="53"/>
  <c r="E38" i="55"/>
  <c r="E25" i="54"/>
  <c r="D30" i="57"/>
  <c r="S24" i="55"/>
  <c r="S36" i="55"/>
  <c r="C23" i="55"/>
  <c r="S14" i="55"/>
  <c r="C62" i="55"/>
  <c r="S13" i="55"/>
  <c r="B59" i="55"/>
  <c r="K13" i="55"/>
  <c r="S37" i="55"/>
  <c r="T4" i="53"/>
  <c r="K23" i="55"/>
  <c r="H23" i="55"/>
  <c r="R29" i="55"/>
  <c r="K7" i="54"/>
  <c r="J4" i="54"/>
  <c r="E10" i="54"/>
  <c r="H7" i="55"/>
  <c r="C13" i="55"/>
  <c r="H44" i="55"/>
  <c r="K7" i="53"/>
  <c r="B85" i="55"/>
  <c r="G9" i="55"/>
  <c r="H40" i="55"/>
  <c r="D11" i="57"/>
  <c r="G15" i="55"/>
  <c r="E19" i="55"/>
  <c r="S17" i="55"/>
  <c r="E20" i="54"/>
  <c r="F13" i="55"/>
  <c r="M19" i="53"/>
  <c r="D21" i="54"/>
  <c r="K33" i="55"/>
  <c r="S22" i="55"/>
  <c r="M12" i="54"/>
  <c r="K19" i="53"/>
  <c r="F36" i="55"/>
  <c r="T11" i="54"/>
  <c r="G21" i="55"/>
  <c r="I7" i="54"/>
  <c r="T7" i="53"/>
  <c r="J17" i="55"/>
  <c r="D14" i="55"/>
  <c r="U7" i="53"/>
  <c r="G44" i="55"/>
  <c r="J45" i="55"/>
  <c r="B72" i="55"/>
  <c r="B5" i="55"/>
  <c r="R41" i="55"/>
  <c r="L18" i="55"/>
  <c r="U12" i="54"/>
  <c r="L11" i="54"/>
  <c r="I8" i="55"/>
  <c r="U6" i="54"/>
  <c r="B46" i="55"/>
  <c r="B12" i="55"/>
  <c r="P9" i="54"/>
  <c r="F5" i="53"/>
  <c r="D5" i="53"/>
  <c r="E17" i="53"/>
  <c r="B24" i="55"/>
  <c r="R19" i="55"/>
  <c r="C76" i="55"/>
  <c r="C22" i="55"/>
  <c r="C5" i="55"/>
  <c r="K4" i="53"/>
  <c r="I14" i="55"/>
  <c r="S30" i="55"/>
  <c r="N8" i="53"/>
  <c r="L41" i="55"/>
  <c r="M7" i="53"/>
  <c r="E35" i="57"/>
  <c r="K5" i="54"/>
  <c r="S23" i="55"/>
  <c r="E18" i="53"/>
  <c r="R34" i="55"/>
  <c r="N41" i="55"/>
  <c r="J37" i="55"/>
  <c r="N10" i="54"/>
  <c r="D9" i="57"/>
  <c r="D55" i="53"/>
  <c r="I35" i="55"/>
  <c r="D13" i="53"/>
  <c r="U4" i="54"/>
  <c r="E8" i="55"/>
  <c r="G41" i="55"/>
  <c r="J17" i="53"/>
  <c r="D27" i="55"/>
  <c r="L12" i="53"/>
  <c r="H38" i="55"/>
  <c r="H34" i="55"/>
  <c r="D45" i="53"/>
  <c r="J6" i="55"/>
  <c r="S33" i="55"/>
  <c r="G7" i="55"/>
  <c r="P42" i="55"/>
  <c r="D33" i="55"/>
  <c r="E12" i="54"/>
  <c r="C88" i="55"/>
  <c r="N7" i="55"/>
  <c r="C90" i="55"/>
  <c r="G30" i="55"/>
  <c r="R9" i="54"/>
  <c r="D17" i="55"/>
  <c r="F8" i="55"/>
  <c r="L7" i="55"/>
  <c r="F18" i="55"/>
  <c r="P16" i="53"/>
  <c r="T8" i="54"/>
  <c r="R7" i="54"/>
  <c r="R7" i="53"/>
  <c r="G5" i="55"/>
  <c r="K16" i="55"/>
  <c r="I31" i="55"/>
  <c r="P11" i="53"/>
  <c r="D23" i="54"/>
  <c r="K21" i="55"/>
  <c r="F14" i="53"/>
  <c r="R13" i="55"/>
  <c r="B20" i="55"/>
  <c r="M7" i="54"/>
  <c r="S4" i="55"/>
  <c r="G5" i="54"/>
  <c r="I10" i="53"/>
  <c r="J42" i="55"/>
  <c r="F39" i="55"/>
  <c r="E18" i="55"/>
  <c r="E7" i="54"/>
  <c r="D32" i="57"/>
  <c r="E19" i="53"/>
  <c r="L17" i="53"/>
  <c r="R9" i="55"/>
  <c r="C43" i="55"/>
  <c r="M4" i="54"/>
  <c r="D12" i="53"/>
  <c r="D14" i="57"/>
  <c r="R37" i="55"/>
  <c r="K46" i="55"/>
  <c r="E7" i="55"/>
  <c r="B88" i="55"/>
  <c r="F10" i="55"/>
  <c r="D16" i="55"/>
  <c r="N34" i="55"/>
  <c r="I23" i="55"/>
  <c r="L33" i="55"/>
  <c r="H13" i="55"/>
  <c r="T12" i="53"/>
  <c r="G12" i="53"/>
  <c r="R42" i="55"/>
  <c r="B9" i="55"/>
  <c r="S16" i="55"/>
  <c r="I34" i="55"/>
  <c r="H13" i="53"/>
  <c r="R32" i="55"/>
  <c r="E25" i="57"/>
  <c r="B86" i="55"/>
  <c r="D4" i="53"/>
  <c r="K15" i="55"/>
  <c r="B90" i="55"/>
  <c r="L14" i="55"/>
  <c r="D18" i="57"/>
  <c r="L9" i="54"/>
  <c r="J41" i="55"/>
  <c r="E30" i="55"/>
  <c r="E46" i="55"/>
  <c r="D17" i="53"/>
  <c r="D56" i="53"/>
  <c r="F45" i="55"/>
  <c r="G7" i="54"/>
  <c r="U18" i="53"/>
  <c r="B28" i="55"/>
  <c r="T8" i="53"/>
  <c r="E6" i="53"/>
  <c r="J9" i="53"/>
  <c r="I32" i="55"/>
  <c r="J46" i="55"/>
  <c r="H22" i="55"/>
  <c r="B22" i="55"/>
  <c r="G32" i="55"/>
  <c r="J9" i="55"/>
  <c r="F6" i="53"/>
  <c r="L39" i="55"/>
  <c r="D19" i="53"/>
  <c r="H41" i="55"/>
  <c r="F12" i="54"/>
  <c r="J29" i="55"/>
  <c r="L6" i="53"/>
  <c r="B57" i="55"/>
  <c r="I24" i="55"/>
  <c r="L10" i="54"/>
  <c r="K9" i="54"/>
  <c r="F6" i="55"/>
  <c r="D52" i="53"/>
  <c r="B50" i="55"/>
  <c r="H12" i="54"/>
  <c r="B84" i="55"/>
  <c r="H30" i="55"/>
  <c r="R12" i="55"/>
  <c r="B18" i="55"/>
  <c r="I4" i="53"/>
  <c r="K15" i="53"/>
  <c r="D39" i="57"/>
  <c r="D8" i="54"/>
  <c r="D6" i="53"/>
  <c r="R31" i="55"/>
  <c r="B71" i="55"/>
  <c r="M11" i="54"/>
  <c r="C70" i="55"/>
  <c r="N37" i="55"/>
  <c r="S29" i="55"/>
  <c r="B16" i="55"/>
  <c r="C58" i="55"/>
  <c r="K12" i="55"/>
  <c r="J34" i="55"/>
  <c r="E22" i="55"/>
  <c r="M12" i="53"/>
  <c r="P10" i="54"/>
  <c r="E17" i="54"/>
  <c r="H8" i="55"/>
  <c r="I11" i="54"/>
  <c r="E44" i="55"/>
  <c r="P5" i="55"/>
  <c r="J33" i="55"/>
  <c r="R38" i="55"/>
  <c r="K43" i="55"/>
  <c r="H12" i="53"/>
  <c r="D43" i="53"/>
  <c r="C68" i="55"/>
  <c r="I38" i="55"/>
  <c r="T7" i="54"/>
  <c r="T18" i="53"/>
  <c r="K28" i="55"/>
  <c r="E41" i="53"/>
  <c r="S11" i="55"/>
  <c r="C53" i="55"/>
  <c r="R30" i="55"/>
  <c r="B38" i="55"/>
  <c r="H15" i="55"/>
  <c r="M8" i="54"/>
  <c r="K10" i="54"/>
  <c r="T14" i="53"/>
  <c r="U15" i="53"/>
  <c r="B37" i="55"/>
  <c r="F30" i="55"/>
  <c r="L10" i="55"/>
  <c r="J20" i="55"/>
  <c r="G9" i="53"/>
  <c r="D31" i="57"/>
  <c r="U10" i="54"/>
  <c r="R20" i="55"/>
  <c r="B43" i="55"/>
  <c r="F9" i="53"/>
  <c r="F8" i="54"/>
  <c r="E40" i="57"/>
  <c r="D13" i="57"/>
  <c r="P19" i="53"/>
  <c r="R45" i="55"/>
  <c r="R10" i="53"/>
  <c r="R21" i="55"/>
  <c r="E13" i="53"/>
  <c r="E20" i="55"/>
  <c r="D46" i="55"/>
  <c r="C57" i="55"/>
  <c r="M10" i="53"/>
  <c r="G26" i="55"/>
  <c r="P40" i="55"/>
  <c r="C7" i="55"/>
  <c r="E9" i="53"/>
  <c r="H19" i="55"/>
  <c r="G8" i="54"/>
  <c r="E17" i="55"/>
  <c r="J8" i="55"/>
  <c r="H39" i="55"/>
  <c r="L37" i="55"/>
  <c r="E21" i="55"/>
  <c r="J12" i="54"/>
  <c r="C56" i="55"/>
  <c r="N16" i="55"/>
  <c r="D15" i="55"/>
  <c r="B30" i="55"/>
  <c r="C10" i="55"/>
  <c r="R39" i="55"/>
  <c r="P14" i="55"/>
  <c r="K11" i="55"/>
  <c r="J10" i="54"/>
  <c r="P45" i="55"/>
  <c r="C28" i="55"/>
  <c r="C84" i="55"/>
  <c r="J18" i="55"/>
  <c r="R22" i="55"/>
  <c r="F25" i="55"/>
  <c r="N45" i="55"/>
  <c r="E5" i="54"/>
  <c r="E45" i="57"/>
  <c r="B67" i="55"/>
  <c r="K17" i="55"/>
  <c r="I30" i="55"/>
  <c r="I6" i="55"/>
  <c r="H6" i="54"/>
  <c r="P12" i="53"/>
  <c r="D25" i="57"/>
  <c r="K42" i="55"/>
  <c r="S5" i="55"/>
  <c r="H18" i="53"/>
  <c r="C40" i="55"/>
  <c r="H14" i="55"/>
  <c r="N13" i="55"/>
  <c r="E42" i="55"/>
  <c r="R24" i="55"/>
  <c r="E8" i="54"/>
  <c r="G12" i="54"/>
  <c r="K20" i="55"/>
  <c r="J19" i="53"/>
  <c r="B40" i="55"/>
  <c r="P36" i="55"/>
  <c r="F19" i="55"/>
  <c r="F15" i="55"/>
  <c r="P39" i="55"/>
  <c r="C71" i="55"/>
  <c r="I41" i="55"/>
  <c r="G31" i="55"/>
  <c r="U13" i="53"/>
  <c r="D18" i="55"/>
  <c r="N4" i="53"/>
  <c r="D4" i="54"/>
  <c r="P43" i="55"/>
  <c r="K38" i="55"/>
  <c r="B66" i="55"/>
  <c r="L34" i="55"/>
  <c r="I19" i="53"/>
  <c r="B70" i="55"/>
  <c r="G4" i="54"/>
  <c r="D8" i="53"/>
  <c r="I12" i="53"/>
  <c r="L7" i="54"/>
  <c r="H25" i="55"/>
  <c r="F5" i="54"/>
  <c r="E26" i="55"/>
  <c r="N6" i="53"/>
  <c r="L4" i="53"/>
  <c r="S35" i="55"/>
  <c r="E8" i="53"/>
  <c r="C26" i="55"/>
  <c r="K12" i="54"/>
  <c r="J36" i="55"/>
  <c r="H16" i="53"/>
  <c r="J38" i="55"/>
  <c r="H28" i="55"/>
  <c r="S15" i="55"/>
  <c r="H33" i="55"/>
  <c r="J13" i="55"/>
  <c r="K6" i="54"/>
  <c r="D50" i="53"/>
  <c r="I17" i="55"/>
  <c r="J10" i="53"/>
  <c r="J27" i="55"/>
  <c r="C39" i="55"/>
  <c r="E42" i="53"/>
  <c r="T9" i="54"/>
  <c r="P8" i="53"/>
  <c r="R13" i="53"/>
  <c r="S6" i="55"/>
  <c r="S12" i="55"/>
  <c r="D41" i="55"/>
  <c r="N38" i="55"/>
  <c r="D42" i="55"/>
  <c r="G4" i="55"/>
  <c r="E6" i="55"/>
  <c r="I15" i="55"/>
  <c r="N6" i="54"/>
  <c r="P38" i="55"/>
  <c r="C29" i="55"/>
  <c r="F12" i="55"/>
  <c r="C14" i="55"/>
  <c r="B63" i="55"/>
  <c r="F16" i="55"/>
  <c r="C85" i="55"/>
  <c r="H7" i="54"/>
  <c r="N5" i="54"/>
  <c r="R8" i="53"/>
  <c r="B19" i="55"/>
  <c r="K8" i="55"/>
  <c r="F43" i="55"/>
  <c r="G39" i="55"/>
  <c r="E24" i="55"/>
  <c r="D32" i="55"/>
  <c r="F23" i="55"/>
  <c r="B44" i="55"/>
  <c r="M15" i="53"/>
  <c r="D8" i="55"/>
  <c r="M16" i="53"/>
  <c r="G33" i="55"/>
  <c r="E56" i="53"/>
  <c r="H8" i="54"/>
  <c r="N5" i="53"/>
  <c r="D53" i="53"/>
  <c r="S32" i="55"/>
  <c r="G40" i="55"/>
  <c r="I4" i="54"/>
  <c r="F33" i="55"/>
  <c r="E14" i="55"/>
  <c r="D23" i="57"/>
  <c r="K13" i="53"/>
  <c r="D24" i="54"/>
  <c r="L11" i="53"/>
  <c r="F31" i="55"/>
  <c r="D6" i="54"/>
  <c r="R18" i="55"/>
  <c r="E33" i="55"/>
  <c r="R23" i="55"/>
  <c r="D34" i="55"/>
  <c r="B45" i="55"/>
  <c r="K19" i="55"/>
  <c r="S10" i="55"/>
  <c r="K11" i="54"/>
  <c r="E46" i="53"/>
  <c r="E54" i="53"/>
  <c r="G46" i="55"/>
  <c r="E5" i="53"/>
  <c r="B4" i="55"/>
  <c r="E50" i="53"/>
  <c r="J40" i="55"/>
  <c r="B6" i="55"/>
  <c r="D27" i="57"/>
  <c r="D18" i="53"/>
  <c r="J18" i="53"/>
  <c r="P12" i="54"/>
  <c r="C44" i="55"/>
  <c r="N9" i="54"/>
  <c r="B42" i="55"/>
  <c r="E12" i="55"/>
  <c r="D24" i="55"/>
  <c r="S39" i="55"/>
  <c r="P35" i="55"/>
  <c r="P17" i="55"/>
  <c r="I12" i="54"/>
  <c r="R33" i="55"/>
  <c r="F9" i="54"/>
  <c r="D48" i="53"/>
  <c r="R19" i="53"/>
  <c r="I7" i="53"/>
  <c r="N18" i="55"/>
  <c r="T11" i="53"/>
  <c r="C52" i="55"/>
  <c r="K18" i="55"/>
  <c r="F29" i="55"/>
  <c r="J14" i="53"/>
  <c r="D34" i="57"/>
  <c r="J6" i="54"/>
  <c r="P5" i="53"/>
  <c r="F17" i="55"/>
  <c r="T6" i="53"/>
  <c r="D22" i="54"/>
  <c r="L9" i="53"/>
  <c r="B33" i="55"/>
  <c r="L17" i="55"/>
  <c r="I5" i="54"/>
  <c r="C4" i="55"/>
  <c r="U16" i="53"/>
  <c r="I16" i="53"/>
  <c r="G11" i="54"/>
  <c r="T17" i="53"/>
  <c r="R15" i="53"/>
  <c r="B78" i="55"/>
  <c r="I19" i="55"/>
  <c r="D35" i="55"/>
  <c r="K30" i="55"/>
  <c r="M6" i="53"/>
  <c r="M9" i="54"/>
  <c r="K14" i="55"/>
  <c r="G34" i="55"/>
  <c r="I40" i="55"/>
  <c r="C77" i="55"/>
  <c r="G9" i="54"/>
  <c r="R14" i="55"/>
  <c r="E41" i="55"/>
  <c r="B54" i="55"/>
  <c r="K41" i="55"/>
  <c r="E9" i="54"/>
  <c r="D42" i="53"/>
  <c r="I36" i="55"/>
  <c r="G35" i="55"/>
  <c r="N17" i="53"/>
  <c r="D7" i="54"/>
  <c r="J16" i="55"/>
  <c r="B15" i="55"/>
  <c r="D17" i="54"/>
  <c r="C20" i="55"/>
  <c r="H18" i="55"/>
  <c r="L19" i="53"/>
  <c r="H19" i="53"/>
  <c r="F6" i="54"/>
  <c r="P14" i="53"/>
  <c r="I6" i="53"/>
  <c r="L12" i="54"/>
  <c r="G25" i="55"/>
  <c r="D5" i="54"/>
  <c r="D51" i="53"/>
  <c r="G14" i="53"/>
  <c r="G11" i="53"/>
  <c r="B58" i="55"/>
  <c r="D37" i="55"/>
  <c r="F17" i="53"/>
  <c r="R35" i="55"/>
  <c r="D43" i="55"/>
  <c r="H10" i="54"/>
  <c r="J32" i="55"/>
  <c r="I27" i="55"/>
  <c r="R4" i="54"/>
  <c r="K8" i="54"/>
  <c r="F22" i="55"/>
  <c r="F40" i="55"/>
  <c r="G10" i="55"/>
  <c r="D22" i="57"/>
  <c r="E6" i="54"/>
  <c r="S43" i="55"/>
  <c r="R5" i="55"/>
  <c r="L5" i="55"/>
  <c r="B32" i="55"/>
  <c r="E4" i="54"/>
  <c r="I14" i="53"/>
  <c r="L35" i="55"/>
  <c r="L36" i="55"/>
  <c r="F46" i="55"/>
  <c r="I20" i="55"/>
  <c r="D36" i="55"/>
  <c r="B64" i="55"/>
  <c r="E47" i="53"/>
  <c r="R6" i="54"/>
  <c r="K10" i="53"/>
  <c r="T9" i="53"/>
  <c r="R12" i="54"/>
  <c r="H31" i="55"/>
  <c r="K14" i="53"/>
  <c r="T10" i="54"/>
  <c r="N4" i="55"/>
  <c r="U6" i="53"/>
  <c r="G27" i="55"/>
  <c r="G18" i="55"/>
  <c r="E40" i="55"/>
  <c r="K11" i="53"/>
  <c r="C25" i="55"/>
  <c r="D28" i="55"/>
  <c r="C38" i="55"/>
  <c r="C41" i="55"/>
  <c r="C37" i="55"/>
  <c r="P18" i="53"/>
  <c r="D39" i="55"/>
  <c r="E44" i="53"/>
  <c r="P36" i="53" l="1"/>
  <c r="U27" i="53"/>
  <c r="T27" i="53"/>
  <c r="G35" i="53"/>
  <c r="F35" i="53"/>
  <c r="D69" i="53"/>
  <c r="E69" i="53"/>
  <c r="P32" i="53"/>
  <c r="I37" i="53"/>
  <c r="H37" i="53"/>
  <c r="M37" i="53"/>
  <c r="L37" i="53"/>
  <c r="N35" i="53"/>
  <c r="D60" i="53"/>
  <c r="D59" i="53" s="1"/>
  <c r="E60" i="53"/>
  <c r="E59" i="53" s="1"/>
  <c r="R33" i="53"/>
  <c r="T35" i="53"/>
  <c r="U35" i="53"/>
  <c r="L27" i="53"/>
  <c r="M27" i="53"/>
  <c r="U24" i="53"/>
  <c r="T24" i="53"/>
  <c r="P23" i="53"/>
  <c r="P22" i="53" s="1"/>
  <c r="J32" i="53"/>
  <c r="K32" i="53"/>
  <c r="T29" i="53"/>
  <c r="U29" i="53"/>
  <c r="R37" i="53"/>
  <c r="D66" i="53"/>
  <c r="E66" i="53"/>
  <c r="K36" i="53"/>
  <c r="J36" i="53"/>
  <c r="E36" i="53"/>
  <c r="D36" i="53"/>
  <c r="L29" i="53"/>
  <c r="M29" i="53"/>
  <c r="D50" i="57"/>
  <c r="D37" i="57"/>
  <c r="L38" i="57" s="1"/>
  <c r="D71" i="53"/>
  <c r="E71" i="53"/>
  <c r="N23" i="53"/>
  <c r="N22" i="53" s="1"/>
  <c r="R26" i="53"/>
  <c r="R31" i="53"/>
  <c r="P26" i="53"/>
  <c r="J28" i="53"/>
  <c r="K28" i="53"/>
  <c r="D68" i="53"/>
  <c r="E68" i="53"/>
  <c r="H34" i="53"/>
  <c r="I34" i="53"/>
  <c r="N24" i="53"/>
  <c r="D26" i="53"/>
  <c r="E26" i="53"/>
  <c r="K37" i="53"/>
  <c r="J37" i="53"/>
  <c r="I36" i="53"/>
  <c r="H36" i="53"/>
  <c r="P30" i="53"/>
  <c r="M45" i="57"/>
  <c r="R28" i="53"/>
  <c r="P37" i="53"/>
  <c r="F13" i="57"/>
  <c r="F40" i="57"/>
  <c r="G27" i="53"/>
  <c r="F27" i="53"/>
  <c r="T32" i="53"/>
  <c r="U32" i="53"/>
  <c r="T36" i="53"/>
  <c r="U36" i="53"/>
  <c r="E61" i="53"/>
  <c r="D61" i="53"/>
  <c r="I30" i="53"/>
  <c r="H30" i="53"/>
  <c r="E24" i="53"/>
  <c r="D24" i="53"/>
  <c r="D70" i="53"/>
  <c r="E70" i="53"/>
  <c r="M24" i="53"/>
  <c r="L24" i="53"/>
  <c r="E37" i="53"/>
  <c r="D37" i="53"/>
  <c r="F24" i="53"/>
  <c r="G24" i="53"/>
  <c r="K27" i="53"/>
  <c r="J27" i="53"/>
  <c r="U26" i="53"/>
  <c r="T26" i="53"/>
  <c r="E74" i="53"/>
  <c r="D74" i="53"/>
  <c r="D35" i="53"/>
  <c r="E35" i="53"/>
  <c r="F25" i="57"/>
  <c r="I31" i="53"/>
  <c r="H31" i="53"/>
  <c r="U30" i="53"/>
  <c r="T30" i="53"/>
  <c r="L14" i="57"/>
  <c r="F14" i="57"/>
  <c r="E30" i="53"/>
  <c r="D30" i="53"/>
  <c r="L35" i="53"/>
  <c r="M35" i="53"/>
  <c r="G32" i="53"/>
  <c r="F32" i="53"/>
  <c r="P29" i="53"/>
  <c r="R25" i="53"/>
  <c r="P34" i="53"/>
  <c r="E63" i="53"/>
  <c r="D63" i="53"/>
  <c r="M30" i="53"/>
  <c r="L30" i="53"/>
  <c r="J35" i="53"/>
  <c r="K35" i="53"/>
  <c r="D31" i="53"/>
  <c r="E31" i="53"/>
  <c r="E73" i="53"/>
  <c r="D73" i="53"/>
  <c r="F9" i="57"/>
  <c r="F35" i="57"/>
  <c r="N26" i="53"/>
  <c r="D23" i="53"/>
  <c r="D22" i="53" s="1"/>
  <c r="E23" i="53"/>
  <c r="E22" i="53" s="1"/>
  <c r="G23" i="53"/>
  <c r="G22" i="53" s="1"/>
  <c r="F23" i="53"/>
  <c r="F22" i="53" s="1"/>
  <c r="U25" i="53"/>
  <c r="T25" i="53"/>
  <c r="F11" i="57"/>
  <c r="E32" i="53"/>
  <c r="D32" i="53"/>
  <c r="R35" i="53"/>
  <c r="F45" i="57"/>
  <c r="L45" i="57"/>
  <c r="R23" i="53"/>
  <c r="R22" i="53" s="1"/>
  <c r="K24" i="53"/>
  <c r="J24" i="53"/>
  <c r="T37" i="53"/>
  <c r="U37" i="53"/>
  <c r="F32" i="57"/>
  <c r="K25" i="53"/>
  <c r="J25" i="53"/>
  <c r="J29" i="53"/>
  <c r="K29" i="53"/>
  <c r="P33" i="53"/>
  <c r="I25" i="53"/>
  <c r="H25" i="53"/>
  <c r="M34" i="53"/>
  <c r="L34" i="53"/>
  <c r="N27" i="53"/>
  <c r="J30" i="53"/>
  <c r="K30" i="53"/>
  <c r="R34" i="53"/>
  <c r="G37" i="53"/>
  <c r="F37" i="53"/>
  <c r="P27" i="53"/>
  <c r="M36" i="53"/>
  <c r="L36" i="53"/>
  <c r="L20" i="57"/>
  <c r="F20" i="57"/>
  <c r="N20" i="57" s="1"/>
  <c r="N29" i="53"/>
  <c r="F34" i="57"/>
  <c r="F26" i="57"/>
  <c r="F22" i="57"/>
  <c r="E25" i="53"/>
  <c r="D25" i="53"/>
  <c r="H26" i="53"/>
  <c r="I26" i="53"/>
  <c r="R29" i="53"/>
  <c r="I23" i="53"/>
  <c r="I22" i="53" s="1"/>
  <c r="H23" i="53"/>
  <c r="H22" i="53" s="1"/>
  <c r="N30" i="53"/>
  <c r="D64" i="53"/>
  <c r="E64" i="53"/>
  <c r="F33" i="53"/>
  <c r="G33" i="53"/>
  <c r="H27" i="53"/>
  <c r="I27" i="53"/>
  <c r="N37" i="53"/>
  <c r="M28" i="53"/>
  <c r="L28" i="53"/>
  <c r="M31" i="53"/>
  <c r="L31" i="53"/>
  <c r="F38" i="57"/>
  <c r="I33" i="53"/>
  <c r="H33" i="53"/>
  <c r="R27" i="53"/>
  <c r="U34" i="53"/>
  <c r="T34" i="53"/>
  <c r="H32" i="53"/>
  <c r="I32" i="53"/>
  <c r="G6" i="57"/>
  <c r="D8" i="57"/>
  <c r="F8" i="57" s="1"/>
  <c r="F6" i="57"/>
  <c r="F18" i="57"/>
  <c r="F31" i="57"/>
  <c r="F23" i="57"/>
  <c r="E50" i="57"/>
  <c r="F50" i="57" s="1"/>
  <c r="E37" i="57"/>
  <c r="F37" i="57" s="1"/>
  <c r="F16" i="57"/>
  <c r="L33" i="53"/>
  <c r="M33" i="53"/>
  <c r="T31" i="53"/>
  <c r="U31" i="53"/>
  <c r="N34" i="53"/>
  <c r="F7" i="57"/>
  <c r="G7" i="57"/>
  <c r="F33" i="57"/>
  <c r="M14" i="57"/>
  <c r="F3" i="57"/>
  <c r="H3" i="57"/>
  <c r="I3" i="57" s="1"/>
  <c r="G25" i="53"/>
  <c r="F25" i="53"/>
  <c r="G34" i="53"/>
  <c r="F34" i="53"/>
  <c r="P24" i="53"/>
  <c r="R32" i="53"/>
  <c r="E29" i="53"/>
  <c r="D29" i="53"/>
  <c r="M23" i="53"/>
  <c r="M22" i="53" s="1"/>
  <c r="L23" i="53"/>
  <c r="L22" i="53" s="1"/>
  <c r="I29" i="53"/>
  <c r="H29" i="53"/>
  <c r="M32" i="53"/>
  <c r="L32" i="53"/>
  <c r="P25" i="53"/>
  <c r="T23" i="53"/>
  <c r="T22" i="53" s="1"/>
  <c r="U23" i="53"/>
  <c r="U22" i="53" s="1"/>
  <c r="F10" i="57"/>
  <c r="J31" i="53"/>
  <c r="K31" i="53"/>
  <c r="K26" i="53"/>
  <c r="J26" i="53"/>
  <c r="L26" i="53"/>
  <c r="M26" i="53"/>
  <c r="P35" i="53"/>
  <c r="L25" i="53"/>
  <c r="M25" i="53"/>
  <c r="I35" i="53"/>
  <c r="H35" i="53"/>
  <c r="D43" i="57"/>
  <c r="J34" i="53"/>
  <c r="K34" i="53"/>
  <c r="E67" i="53"/>
  <c r="D67" i="53"/>
  <c r="F29" i="57"/>
  <c r="F28" i="57"/>
  <c r="F27" i="57"/>
  <c r="H7" i="57"/>
  <c r="E62" i="53"/>
  <c r="D62" i="53"/>
  <c r="T28" i="53"/>
  <c r="U28" i="53"/>
  <c r="N33" i="53"/>
  <c r="P28" i="53"/>
  <c r="E72" i="53"/>
  <c r="D72" i="53"/>
  <c r="E27" i="53"/>
  <c r="D27" i="53"/>
  <c r="F28" i="53"/>
  <c r="G28" i="53"/>
  <c r="E34" i="53"/>
  <c r="D34" i="53"/>
  <c r="N31" i="53"/>
  <c r="F36" i="53"/>
  <c r="G36" i="53"/>
  <c r="F12" i="57"/>
  <c r="R24" i="53"/>
  <c r="N32" i="53"/>
  <c r="I24" i="53"/>
  <c r="H24" i="53"/>
  <c r="F30" i="57"/>
  <c r="M20" i="57"/>
  <c r="F19" i="57"/>
  <c r="F41" i="57"/>
  <c r="E43" i="57"/>
  <c r="H6" i="57"/>
  <c r="H8" i="57" s="1"/>
  <c r="E8" i="57"/>
  <c r="F29" i="53"/>
  <c r="G29" i="53"/>
  <c r="R30" i="53"/>
  <c r="N36" i="53"/>
  <c r="R36" i="53"/>
  <c r="F26" i="53"/>
  <c r="G26" i="53"/>
  <c r="G30" i="53"/>
  <c r="F30" i="53"/>
  <c r="G31" i="53"/>
  <c r="F31" i="53"/>
  <c r="E28" i="53"/>
  <c r="D28" i="53"/>
  <c r="N28" i="53"/>
  <c r="I28" i="53"/>
  <c r="H28" i="53"/>
  <c r="T33" i="53"/>
  <c r="U33" i="53"/>
  <c r="N25" i="53"/>
  <c r="K33" i="53"/>
  <c r="J33" i="53"/>
  <c r="D65" i="53"/>
  <c r="E65" i="53"/>
  <c r="E33" i="53"/>
  <c r="D33" i="53"/>
  <c r="K23" i="53"/>
  <c r="K22" i="53" s="1"/>
  <c r="J23" i="53"/>
  <c r="J22" i="53" s="1"/>
  <c r="P31" i="53"/>
  <c r="F39" i="57"/>
  <c r="F15" i="57"/>
  <c r="F17" i="57"/>
  <c r="F24" i="57"/>
  <c r="F4" i="57"/>
  <c r="H4" i="57"/>
  <c r="I4" i="57" s="1"/>
  <c r="Q18" i="53"/>
  <c r="M36" i="55"/>
  <c r="O5" i="53"/>
  <c r="O38" i="55"/>
  <c r="M34" i="55"/>
  <c r="Q14" i="55"/>
  <c r="O8" i="53"/>
  <c r="Q7" i="55"/>
  <c r="Q10" i="55"/>
  <c r="M35" i="55"/>
  <c r="Q17" i="55"/>
  <c r="Q43" i="55"/>
  <c r="O16" i="55"/>
  <c r="Q40" i="55"/>
  <c r="M33" i="55"/>
  <c r="D36" i="57"/>
  <c r="Q42" i="55"/>
  <c r="S17" i="53"/>
  <c r="O36" i="55"/>
  <c r="L11" i="55"/>
  <c r="S16" i="53"/>
  <c r="Q9" i="53"/>
  <c r="O12" i="55"/>
  <c r="O4" i="54"/>
  <c r="S14" i="53"/>
  <c r="Q15" i="55"/>
  <c r="M43" i="55"/>
  <c r="O18" i="53"/>
  <c r="O10" i="53"/>
  <c r="Q34" i="55"/>
  <c r="Q7" i="54"/>
  <c r="O16" i="53"/>
  <c r="Q18" i="55"/>
  <c r="M38" i="55"/>
  <c r="O14" i="53"/>
  <c r="O7" i="54"/>
  <c r="L22" i="55"/>
  <c r="S8" i="54"/>
  <c r="S18" i="53"/>
  <c r="O19" i="53"/>
  <c r="O7" i="53"/>
  <c r="M5" i="55"/>
  <c r="Q35" i="55"/>
  <c r="S8" i="53"/>
  <c r="S13" i="53"/>
  <c r="O4" i="53"/>
  <c r="M37" i="55"/>
  <c r="S10" i="53"/>
  <c r="M10" i="55"/>
  <c r="O34" i="55"/>
  <c r="S7" i="54"/>
  <c r="L6" i="55"/>
  <c r="S11" i="54"/>
  <c r="O17" i="55"/>
  <c r="L25" i="55"/>
  <c r="O4" i="55"/>
  <c r="S4" i="54"/>
  <c r="S15" i="53"/>
  <c r="O18" i="55"/>
  <c r="O9" i="54"/>
  <c r="Q39" i="55"/>
  <c r="Q12" i="53"/>
  <c r="L8" i="55"/>
  <c r="Q5" i="55"/>
  <c r="M14" i="55"/>
  <c r="O10" i="54"/>
  <c r="O12" i="54"/>
  <c r="O43" i="55"/>
  <c r="O40" i="55"/>
  <c r="S4" i="53"/>
  <c r="S10" i="54"/>
  <c r="Q16" i="55"/>
  <c r="L31" i="55"/>
  <c r="Q6" i="53"/>
  <c r="O42" i="55"/>
  <c r="Q10" i="53"/>
  <c r="Q4" i="54"/>
  <c r="O10" i="55"/>
  <c r="O39" i="55"/>
  <c r="O9" i="53"/>
  <c r="S11" i="53"/>
  <c r="M16" i="55"/>
  <c r="S9" i="53"/>
  <c r="Q13" i="55"/>
  <c r="Q9" i="54"/>
  <c r="S12" i="54"/>
  <c r="L32" i="55"/>
  <c r="Q5" i="53"/>
  <c r="Q12" i="54"/>
  <c r="Q8" i="53"/>
  <c r="O6" i="53"/>
  <c r="Q36" i="55"/>
  <c r="L20" i="55"/>
  <c r="Q10" i="54"/>
  <c r="L29" i="55"/>
  <c r="M39" i="55"/>
  <c r="Q11" i="53"/>
  <c r="Q16" i="53"/>
  <c r="O41" i="55"/>
  <c r="O11" i="54"/>
  <c r="L26" i="55"/>
  <c r="Q11" i="54"/>
  <c r="L44" i="55"/>
  <c r="O13" i="53"/>
  <c r="L21" i="55"/>
  <c r="O15" i="55"/>
  <c r="Q13" i="53"/>
  <c r="S19" i="53"/>
  <c r="O5" i="54"/>
  <c r="Q19" i="53"/>
  <c r="O37" i="55"/>
  <c r="L46" i="55"/>
  <c r="O14" i="55"/>
  <c r="Q15" i="53"/>
  <c r="Q5" i="54"/>
  <c r="O11" i="53"/>
  <c r="O12" i="53"/>
  <c r="Q8" i="54"/>
  <c r="Q7" i="53"/>
  <c r="Q6" i="54"/>
  <c r="Q17" i="53"/>
  <c r="O33" i="55"/>
  <c r="L23" i="55"/>
  <c r="M40" i="55"/>
  <c r="L19" i="55"/>
  <c r="M45" i="55"/>
  <c r="Q12" i="55"/>
  <c r="O17" i="53"/>
  <c r="Q38" i="55"/>
  <c r="O45" i="55"/>
  <c r="M7" i="55"/>
  <c r="M41" i="55"/>
  <c r="E36" i="57"/>
  <c r="M12" i="55"/>
  <c r="Q33" i="55"/>
  <c r="M13" i="55"/>
  <c r="O5" i="55"/>
  <c r="S6" i="54"/>
  <c r="Q14" i="53"/>
  <c r="M17" i="55"/>
  <c r="O6" i="54"/>
  <c r="L27" i="55"/>
  <c r="O13" i="55"/>
  <c r="Q45" i="55"/>
  <c r="L9" i="55"/>
  <c r="S7" i="53"/>
  <c r="S9" i="54"/>
  <c r="M18" i="55"/>
  <c r="Q37" i="55"/>
  <c r="M15" i="55"/>
  <c r="L30" i="55"/>
  <c r="L28" i="55"/>
  <c r="Q4" i="53"/>
  <c r="M4" i="55"/>
  <c r="Q4" i="55"/>
  <c r="O8" i="54"/>
  <c r="O15" i="53"/>
  <c r="M42" i="55"/>
  <c r="S6" i="53"/>
  <c r="O7" i="55"/>
  <c r="S5" i="54"/>
  <c r="Q41" i="55"/>
  <c r="S12" i="53"/>
  <c r="S5" i="53"/>
  <c r="L24" i="55"/>
  <c r="O35" i="55"/>
  <c r="S23" i="53" l="1"/>
  <c r="S22" i="53" s="1"/>
  <c r="S30" i="53"/>
  <c r="S24" i="53"/>
  <c r="O33" i="53"/>
  <c r="S25" i="53"/>
  <c r="Q32" i="53"/>
  <c r="F36" i="57"/>
  <c r="O35" i="53"/>
  <c r="Q35" i="53"/>
  <c r="Q25" i="53"/>
  <c r="O30" i="53"/>
  <c r="O29" i="53"/>
  <c r="Q33" i="53"/>
  <c r="Q37" i="53"/>
  <c r="S37" i="53"/>
  <c r="Q31" i="53"/>
  <c r="O31" i="53"/>
  <c r="Q34" i="53"/>
  <c r="Q29" i="53"/>
  <c r="O24" i="53"/>
  <c r="Q26" i="53"/>
  <c r="Q23" i="53"/>
  <c r="Q22" i="53" s="1"/>
  <c r="S27" i="53"/>
  <c r="S29" i="53"/>
  <c r="O27" i="53"/>
  <c r="Q28" i="53"/>
  <c r="Q24" i="53"/>
  <c r="Q30" i="53"/>
  <c r="S33" i="53"/>
  <c r="S28" i="53"/>
  <c r="S31" i="53"/>
  <c r="S26" i="53"/>
  <c r="O25" i="53"/>
  <c r="O37" i="53"/>
  <c r="S36" i="53"/>
  <c r="O32" i="53"/>
  <c r="O34" i="53"/>
  <c r="O28" i="53"/>
  <c r="O36" i="53"/>
  <c r="S32" i="53"/>
  <c r="Q27" i="53"/>
  <c r="S34" i="53"/>
  <c r="S35" i="53"/>
  <c r="O26" i="53"/>
  <c r="O23" i="53"/>
  <c r="O22" i="53" s="1"/>
  <c r="Q36" i="53"/>
  <c r="I7" i="57"/>
  <c r="G8" i="57"/>
  <c r="G43" i="57" s="1"/>
  <c r="I43" i="57" s="1"/>
  <c r="I6" i="57"/>
  <c r="M38" i="57"/>
  <c r="N14" i="57"/>
  <c r="N38" i="57"/>
  <c r="H45" i="57"/>
  <c r="H42" i="57"/>
  <c r="N45" i="57"/>
  <c r="F43" i="57"/>
  <c r="H43" i="57"/>
  <c r="N8" i="55"/>
  <c r="N22" i="55"/>
  <c r="H19" i="57"/>
  <c r="H39" i="57"/>
  <c r="H14" i="57"/>
  <c r="N20" i="55"/>
  <c r="H33" i="57"/>
  <c r="H31" i="57"/>
  <c r="M28" i="55"/>
  <c r="N27" i="55"/>
  <c r="N31" i="55"/>
  <c r="H20" i="57"/>
  <c r="H26" i="57"/>
  <c r="M30" i="55"/>
  <c r="M27" i="55"/>
  <c r="N23" i="55"/>
  <c r="N21" i="55"/>
  <c r="M44" i="55"/>
  <c r="M20" i="55"/>
  <c r="M32" i="55"/>
  <c r="M6" i="55"/>
  <c r="M24" i="55"/>
  <c r="M46" i="55"/>
  <c r="M21" i="55"/>
  <c r="M31" i="55"/>
  <c r="N6" i="55"/>
  <c r="M11" i="55"/>
  <c r="H22" i="57"/>
  <c r="H28" i="57"/>
  <c r="H25" i="57"/>
  <c r="H11" i="57"/>
  <c r="N24" i="55"/>
  <c r="M9" i="55"/>
  <c r="N19" i="55"/>
  <c r="N46" i="55"/>
  <c r="N26" i="55"/>
  <c r="M29" i="55"/>
  <c r="H18" i="57"/>
  <c r="H41" i="57"/>
  <c r="H9" i="57"/>
  <c r="H10" i="57"/>
  <c r="N30" i="55"/>
  <c r="H34" i="57"/>
  <c r="H35" i="57"/>
  <c r="N28" i="55"/>
  <c r="N9" i="55"/>
  <c r="M19" i="55"/>
  <c r="M26" i="55"/>
  <c r="N29" i="55"/>
  <c r="M25" i="55"/>
  <c r="M22" i="55"/>
  <c r="H15" i="57"/>
  <c r="H29" i="57"/>
  <c r="H13" i="57"/>
  <c r="H23" i="57"/>
  <c r="N25" i="55"/>
  <c r="H16" i="57"/>
  <c r="H12" i="57"/>
  <c r="H30" i="57"/>
  <c r="N44" i="55"/>
  <c r="M8" i="55"/>
  <c r="H27" i="57"/>
  <c r="H17" i="57"/>
  <c r="H32" i="57"/>
  <c r="M23" i="55"/>
  <c r="N32" i="55"/>
  <c r="N11" i="55"/>
  <c r="H24" i="57"/>
  <c r="H40" i="57"/>
  <c r="H38" i="57"/>
  <c r="P38" i="57" l="1"/>
  <c r="H37" i="57"/>
  <c r="P20" i="57"/>
  <c r="P14" i="57"/>
  <c r="G45" i="57"/>
  <c r="I8" i="57"/>
  <c r="G42" i="57"/>
  <c r="I42" i="57" s="1"/>
  <c r="P45" i="57"/>
  <c r="P29" i="55"/>
  <c r="P19" i="55"/>
  <c r="O24" i="55"/>
  <c r="O44" i="55"/>
  <c r="P20" i="55"/>
  <c r="G28" i="57"/>
  <c r="G13" i="57"/>
  <c r="G27" i="57"/>
  <c r="G25" i="57"/>
  <c r="G9" i="57"/>
  <c r="G32" i="57"/>
  <c r="O31" i="55"/>
  <c r="P23" i="55"/>
  <c r="G30" i="57"/>
  <c r="G29" i="57"/>
  <c r="G17" i="57"/>
  <c r="P30" i="55"/>
  <c r="P6" i="55"/>
  <c r="G24" i="57"/>
  <c r="G15" i="57"/>
  <c r="G38" i="57"/>
  <c r="P11" i="55"/>
  <c r="O8" i="55"/>
  <c r="O26" i="55"/>
  <c r="O9" i="55"/>
  <c r="O6" i="55"/>
  <c r="P21" i="55"/>
  <c r="P31" i="55"/>
  <c r="G16" i="57"/>
  <c r="G33" i="57"/>
  <c r="G40" i="57"/>
  <c r="G41" i="57"/>
  <c r="P32" i="55"/>
  <c r="O19" i="55"/>
  <c r="P24" i="55"/>
  <c r="P27" i="55"/>
  <c r="G31" i="57"/>
  <c r="G11" i="57"/>
  <c r="G39" i="57"/>
  <c r="P44" i="55"/>
  <c r="O22" i="55"/>
  <c r="O27" i="55"/>
  <c r="O28" i="55"/>
  <c r="P22" i="55"/>
  <c r="G23" i="57"/>
  <c r="G18" i="57"/>
  <c r="G35" i="57"/>
  <c r="G19" i="57"/>
  <c r="O23" i="55"/>
  <c r="P9" i="55"/>
  <c r="O29" i="55"/>
  <c r="O21" i="55"/>
  <c r="O32" i="55"/>
  <c r="P8" i="55"/>
  <c r="G14" i="57"/>
  <c r="G26" i="57"/>
  <c r="P28" i="55"/>
  <c r="P26" i="55"/>
  <c r="O46" i="55"/>
  <c r="G12" i="57"/>
  <c r="G22" i="57"/>
  <c r="G20" i="57"/>
  <c r="G34" i="57"/>
  <c r="H36" i="57"/>
  <c r="P25" i="55"/>
  <c r="O25" i="55"/>
  <c r="P46" i="55"/>
  <c r="O11" i="55"/>
  <c r="O20" i="55"/>
  <c r="O30" i="55"/>
  <c r="G10" i="57"/>
  <c r="I10" i="57" l="1"/>
  <c r="I34" i="57"/>
  <c r="I20" i="57"/>
  <c r="O20" i="57"/>
  <c r="I22" i="57"/>
  <c r="I12" i="57"/>
  <c r="I26" i="57"/>
  <c r="I14" i="57"/>
  <c r="O14" i="57"/>
  <c r="I19" i="57"/>
  <c r="I35" i="57"/>
  <c r="I18" i="57"/>
  <c r="G37" i="57"/>
  <c r="O38" i="57" s="1"/>
  <c r="I23" i="57"/>
  <c r="I39" i="57"/>
  <c r="I11" i="57"/>
  <c r="I31" i="57"/>
  <c r="I41" i="57"/>
  <c r="I40" i="57"/>
  <c r="I33" i="57"/>
  <c r="I16" i="57"/>
  <c r="I38" i="57"/>
  <c r="I15" i="57"/>
  <c r="I24" i="57"/>
  <c r="I17" i="57"/>
  <c r="I29" i="57"/>
  <c r="I30" i="57"/>
  <c r="I32" i="57"/>
  <c r="I9" i="57"/>
  <c r="I25" i="57"/>
  <c r="I27" i="57"/>
  <c r="I13" i="57"/>
  <c r="I28" i="57"/>
  <c r="I45" i="57"/>
  <c r="O45" i="57"/>
  <c r="Q30" i="55"/>
  <c r="Q29" i="55"/>
  <c r="Q27" i="55"/>
  <c r="Q23" i="55"/>
  <c r="Q22" i="55"/>
  <c r="Q9" i="55"/>
  <c r="Q8" i="55"/>
  <c r="Q20" i="55"/>
  <c r="Q11" i="55"/>
  <c r="Q46" i="55"/>
  <c r="Q6" i="55"/>
  <c r="Q25" i="55"/>
  <c r="G36" i="57"/>
  <c r="Q26" i="55"/>
  <c r="Q31" i="55"/>
  <c r="Q44" i="55"/>
  <c r="Q19" i="55"/>
  <c r="Q24" i="55"/>
  <c r="Q32" i="55"/>
  <c r="Q21" i="55"/>
  <c r="Q28" i="55"/>
  <c r="I36" i="57" l="1"/>
  <c r="Q45" i="57"/>
  <c r="Q20" i="57"/>
  <c r="Q14" i="57"/>
  <c r="I37" i="57"/>
  <c r="Q38" i="57" s="1"/>
</calcChain>
</file>

<file path=xl/sharedStrings.xml><?xml version="1.0" encoding="utf-8"?>
<sst xmlns="http://schemas.openxmlformats.org/spreadsheetml/2006/main" count="737" uniqueCount="155">
  <si>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</si>
  <si>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</si>
  <si>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</si>
  <si>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</si>
  <si>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</si>
  <si>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</si>
  <si>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</si>
  <si>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</si>
  <si>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</si>
  <si>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</si>
  <si>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</si>
  <si>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</si>
  <si>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</si>
  <si>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</si>
  <si>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</si>
  <si>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</si>
  <si>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</si>
  <si>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</si>
  <si>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</si>
  <si>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</si>
  <si>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</si>
  <si>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</si>
  <si>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</si>
  <si>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</si>
  <si>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</si>
  <si>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</si>
  <si>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</si>
  <si>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</si>
  <si>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</si>
  <si>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</si>
  <si>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</si>
  <si>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</si>
  <si>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</si>
  <si>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</si>
  <si>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</si>
  <si>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</si>
  <si>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</si>
  <si>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</si>
  <si>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</si>
  <si>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</si>
  <si>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</si>
  <si>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</si>
  <si>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</si>
  <si>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</si>
  <si>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</si>
  <si>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</si>
  <si>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</si>
  <si>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</si>
  <si>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</si>
  <si>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</si>
  <si>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</si>
  <si>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</si>
  <si>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</si>
  <si>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</si>
  <si>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</si>
  <si>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</si>
  <si>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</si>
  <si>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</si>
  <si>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</si>
  <si>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</si>
  <si>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</si>
  <si>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</si>
  <si>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</si>
  <si>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</si>
  <si>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</si>
  <si>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</si>
  <si>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</si>
  <si>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</si>
  <si>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</si>
  <si>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</si>
  <si>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</si>
  <si>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</si>
  <si>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</si>
  <si>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</si>
  <si>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</si>
  <si>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</si>
  <si>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</si>
  <si>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</si>
  <si>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</si>
  <si>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</si>
  <si>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</si>
  <si>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</si>
  <si>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</si>
  <si>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</si>
  <si>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</si>
  <si>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</si>
  <si>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</si>
  <si>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</si>
  <si>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</si>
  <si>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</si>
  <si>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</si>
  <si>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</si>
  <si>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</si>
  <si>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</si>
  <si>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</si>
  <si>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</si>
  <si>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</si>
  <si>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</si>
  <si>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</si>
  <si>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</si>
  <si>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</si>
  <si>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</si>
  <si>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</si>
  <si>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</si>
  <si>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</si>
  <si>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</si>
  <si>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2021 Forecasted Rail Billings (MT)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</si>
  <si>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</si>
  <si>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</si>
  <si>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</si>
  <si>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</si>
  <si>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</si>
  <si>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</si>
  <si>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</si>
  <si>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</si>
  <si>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</si>
  <si>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</si>
  <si>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</si>
  <si>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</si>
  <si>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</si>
  <si>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</si>
  <si>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</si>
  <si>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</si>
  <si>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</si>
  <si>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</si>
  <si>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</si>
  <si>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</si>
  <si>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</si>
  <si>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</si>
  <si>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</si>
  <si>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</si>
  <si>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Qtr 1 2021
Forecast</t>
  </si>
  <si>
    <t>Total 
2023</t>
  </si>
  <si>
    <t>2023 Forecasted Rail Billings (MT)</t>
  </si>
  <si>
    <t>2021 
Forecast</t>
  </si>
  <si>
    <t>Qtr 4 2021 
Forecast</t>
  </si>
  <si>
    <t>Qtr 3 2021
Forecast</t>
  </si>
  <si>
    <t>Qtr 2 2021 
Forecast</t>
  </si>
  <si>
    <t>Qtr 1 2021 
Forecast</t>
  </si>
  <si>
    <t>August-21
 Forecast</t>
  </si>
  <si>
    <t>July-21
 Forecast</t>
  </si>
  <si>
    <t>August-21 
Forecast</t>
  </si>
  <si>
    <t>July-21 
Forecast</t>
  </si>
  <si>
    <t>September-21
 Forecast</t>
  </si>
  <si>
    <t>September-21 
Forecast</t>
  </si>
  <si>
    <t xml:space="preserve">Actuals </t>
  </si>
  <si>
    <t>Actuals</t>
  </si>
  <si>
    <t>October-21
 Forecast</t>
  </si>
  <si>
    <t>June-21 YTD
 Actual</t>
  </si>
  <si>
    <t xml:space="preserve">      MALW</t>
  </si>
  <si>
    <t>Malaysia</t>
  </si>
  <si>
    <t xml:space="preserve">      INDO</t>
  </si>
  <si>
    <t>Indonesia</t>
  </si>
  <si>
    <t>October-21 
Forecast</t>
  </si>
  <si>
    <t>Two Year Rail Billings Forecast, by Grade - Nutrien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</si>
</sst>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2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44" fontId="16" fillId="7" borderId="0" xfId="24" applyFont="1" applyFill="1" applyBorder="1"/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14" fillId="7" borderId="0" xfId="13" applyFont="1" applyFill="1" applyBorder="1" applyAlignment="1">
      <alignment horizontal="left"/>
    </xf>
    <xf numFmtId="0" fontId="10" fillId="8" borderId="0" xfId="13" applyFont="1" applyFill="1" applyBorder="1" applyAlignment="1">
      <alignment horizontal="left"/>
    </xf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9" fontId="3" fillId="7" borderId="0" xfId="79" applyFont="1" applyFill="1" applyBorder="1"/>
    <xf numFmtId="173" fontId="3" fillId="8" borderId="0" xfId="79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0" fontId="2" fillId="12" borderId="9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4" fillId="8" borderId="0" xfId="0" applyFont="1" applyFill="1"/>
    <xf numFmtId="0" fontId="2" fillId="8" borderId="12" xfId="12" applyFill="1" applyBorder="1" applyAlignment="1">
      <alignment horizontal="left"/>
    </xf>
    <xf numFmtId="0" fontId="2" fillId="7" borderId="0" xfId="12" applyFill="1" applyBorder="1" applyAlignment="1">
      <alignment horizontal="left"/>
    </xf>
    <xf numFmtId="0" fontId="9" fillId="7" borderId="0" xfId="0" applyFont="1" applyFill="1"/>
    <xf numFmtId="0" fontId="2" fillId="12" borderId="11" xfId="12" applyFill="1" applyBorder="1" applyAlignment="1">
      <alignment horizontal="left"/>
    </xf>
    <xf numFmtId="0" fontId="31" fillId="0" borderId="0" xfId="0" applyFont="1"/>
    <xf numFmtId="0" fontId="2" fillId="12" borderId="6" xfId="12" applyFill="1" applyBorder="1" applyAlignment="1">
      <alignment horizontal="left"/>
    </xf>
    <xf numFmtId="0" fontId="20" fillId="17" borderId="0" xfId="0" applyFont="1" applyFill="1" applyAlignment="1">
      <alignment horizontal="left"/>
    </xf>
    <xf numFmtId="0" fontId="20" fillId="17" borderId="0" xfId="0" applyFont="1" applyFill="1" applyAlignment="1">
      <alignment horizontal="left" wrapText="1"/>
    </xf>
    <xf numFmtId="0" fontId="0" fillId="0" borderId="0" xfId="0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171" fontId="12" fillId="13" borderId="4" xfId="23" applyNumberFormat="1" applyFont="1" applyFill="1" applyBorder="1"/>
    <xf numFmtId="171" fontId="0" fillId="0" borderId="0" xfId="0" applyNumberFormat="1"/>
    <xf numFmtId="0" fontId="20" fillId="17" borderId="0" xfId="0" applyFont="1" applyFill="1"/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172" fontId="9" fillId="20" borderId="0" xfId="0" applyNumberFormat="1" applyFont="1" applyFill="1" applyAlignment="1">
      <alignment horizontal="center"/>
    </xf>
    <xf numFmtId="172" fontId="22" fillId="20" borderId="0" xfId="0" applyNumberFormat="1" applyFont="1" applyFill="1" applyAlignment="1">
      <alignment horizontal="center"/>
    </xf>
    <xf numFmtId="171" fontId="15" fillId="21" borderId="0" xfId="23" applyNumberFormat="1" applyFont="1" applyFill="1"/>
    <xf numFmtId="171" fontId="12" fillId="22" borderId="0" xfId="23" applyNumberFormat="1" applyFont="1" applyFill="1"/>
    <xf numFmtId="171" fontId="12" fillId="23" borderId="4" xfId="23" applyNumberFormat="1" applyFont="1" applyFill="1" applyBorder="1"/>
    <xf numFmtId="0" fontId="2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2" fillId="17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2" fillId="17" borderId="0" xfId="0" applyFont="1" applyFill="1" applyAlignment="1">
      <alignment horizontal="center" wrapText="1"/>
    </xf>
    <xf numFmtId="0" fontId="3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</cellXfs>
  <cellStyles count="142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 3" xfId="140" xr:uid="{C6388121-9DC7-4C50-B598-F002473E4728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 3" xfId="141" xr:uid="{C52E7914-B7FF-4AA5-9FFA-A6AAFE3BE283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109375" defaultRowHeight="14.4" outlineLevelRow="1" outlineLevelCol="1" x14ac:dyDescent="0.3"/>
  <cols>
    <col min="1" max="1" width="34.88671875" style="141" customWidth="1"/>
    <col min="2" max="3" width="17.6640625" style="141" hidden="1" customWidth="1" outlineLevel="1"/>
    <col min="4" max="4" width="18.109375" style="141" customWidth="1" collapsed="1"/>
    <col min="5" max="9" width="18.109375" style="141" customWidth="1"/>
    <col min="10" max="10" width="63" style="141" hidden="1" customWidth="1"/>
    <col min="11" max="11" width="9.109375" style="141"/>
    <col min="12" max="12" width="8.6640625" style="141" customWidth="1"/>
    <col min="13" max="13" width="11.33203125" style="141" bestFit="1" customWidth="1"/>
    <col min="14" max="14" width="10.5546875" style="141" bestFit="1" customWidth="1"/>
    <col min="15" max="17" width="8.6640625" style="141" customWidth="1"/>
    <col min="18" max="16384" width="9.109375" style="141"/>
  </cols>
  <sheetData>
    <row r="1" spans="1:17" ht="27" x14ac:dyDescent="0.75">
      <c r="A1" s="179" t="s">
        <v>130</v>
      </c>
      <c r="B1" s="179"/>
      <c r="C1" s="179"/>
      <c r="D1" s="179"/>
      <c r="E1" s="179"/>
      <c r="F1" s="179"/>
      <c r="G1" s="179"/>
      <c r="H1" s="179"/>
      <c r="I1" s="179"/>
      <c r="J1" s="179"/>
      <c r="M1" s="141" t="s">
        <v>129</v>
      </c>
    </row>
    <row r="2" spans="1:17" s="6" customFormat="1" ht="37.5" customHeight="1" x14ac:dyDescent="0.45">
      <c r="A2" s="88"/>
      <c r="B2" s="88"/>
      <c r="C2" s="88"/>
      <c r="D2" s="143" t="s">
        <v>118</v>
      </c>
      <c r="E2" s="143" t="s">
        <v>119</v>
      </c>
      <c r="F2" s="143" t="s">
        <v>68</v>
      </c>
      <c r="G2" s="143" t="s">
        <v>118</v>
      </c>
      <c r="H2" s="143" t="s">
        <v>119</v>
      </c>
      <c r="I2" s="143" t="s">
        <v>68</v>
      </c>
      <c r="J2" s="19" t="s">
        <v>69</v>
      </c>
    </row>
    <row r="3" spans="1:17" s="145" customFormat="1" ht="22.5" hidden="1" customHeight="1" x14ac:dyDescent="0.3">
      <c r="A3" s="23" t="s">
        <v>102</v>
      </c>
      <c r="B3" s="23"/>
      <c r="C3" s="23"/>
      <c r="D3" s="86" t="e">
        <f>SUM(#REF!,#REF!,#REF!,#REF!,#REF!,#REF!)/1000</f>
        <v>#REF!</v>
      </c>
      <c r="E3" s="79" t="e">
        <f>(_xll.DBGET(#REF!,#REF!,#REF!,#REF!,#REF!,#REF!,#REF!,$M$1,#REF!,#REF!,#REF!))/1000</f>
        <v>#VALUE!</v>
      </c>
      <c r="F3" s="79" t="e">
        <f>D3-E3</f>
        <v>#REF!</v>
      </c>
      <c r="G3" s="87" t="e">
        <f>D3</f>
        <v>#REF!</v>
      </c>
      <c r="H3" s="79" t="e">
        <f>E3</f>
        <v>#VALUE!</v>
      </c>
      <c r="I3" s="79" t="e">
        <f>G3-H3</f>
        <v>#REF!</v>
      </c>
      <c r="J3" s="22"/>
    </row>
    <row r="4" spans="1:17" s="145" customFormat="1" ht="22.5" customHeight="1" x14ac:dyDescent="0.3">
      <c r="A4" s="23" t="s">
        <v>103</v>
      </c>
      <c r="B4" s="23"/>
      <c r="C4" s="23"/>
      <c r="D4" s="86" t="e">
        <f>IF(#REF!="Yes",#REF!,(_xll.DBGET(#REF!,#REF!,#REF!,#REF!,#REF!,#REF!,#REF!,$M$1,#REF!,#REF!,#REF!)-_xll.DBGET(#REF!,#REF!,#REF!,#REF!,#REF!,#REF!,#REF!,$M$1,#REF!,#REF!,#REF!))/1000)</f>
        <v>#REF!</v>
      </c>
      <c r="E4" s="79" t="e">
        <f>(_xll.DBGET(#REF!,#REF!,#REF!,#REF!,#REF!,#REF!,#REF!,$M$1,#REF!,#REF!,#REF!))/1000</f>
        <v>#VALUE!</v>
      </c>
      <c r="F4" s="79" t="e">
        <f>D4-E4</f>
        <v>#REF!</v>
      </c>
      <c r="G4" s="87" t="e">
        <f>D4</f>
        <v>#REF!</v>
      </c>
      <c r="H4" s="79" t="e">
        <f>E4</f>
        <v>#VALUE!</v>
      </c>
      <c r="I4" s="79" t="e">
        <f>G4-H4</f>
        <v>#REF!</v>
      </c>
      <c r="J4" s="22"/>
    </row>
    <row r="5" spans="1:17" s="145" customFormat="1" ht="22.5" customHeight="1" x14ac:dyDescent="0.3">
      <c r="A5" s="23" t="s">
        <v>105</v>
      </c>
      <c r="B5" s="23"/>
      <c r="C5" s="23"/>
      <c r="D5" s="76"/>
      <c r="E5" s="77"/>
      <c r="F5" s="81"/>
      <c r="G5" s="80"/>
      <c r="H5" s="77"/>
      <c r="I5" s="81"/>
      <c r="J5" s="22"/>
      <c r="L5" s="121"/>
      <c r="M5" s="121"/>
      <c r="N5" s="121"/>
      <c r="O5" s="121"/>
      <c r="P5" s="121"/>
      <c r="Q5" s="121"/>
    </row>
    <row r="6" spans="1:17" s="145" customFormat="1" x14ac:dyDescent="0.3">
      <c r="A6" s="24" t="s">
        <v>124</v>
      </c>
      <c r="B6" s="24"/>
      <c r="C6" s="24"/>
      <c r="D6" s="82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83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83" t="e">
        <f t="shared" ref="F6:F14" si="0">D6-E6</f>
        <v>#VALUE!</v>
      </c>
      <c r="G6" s="82" t="e">
        <f>D6</f>
        <v>#VALUE!</v>
      </c>
      <c r="H6" s="83" t="e">
        <f>E6</f>
        <v>#VALUE!</v>
      </c>
      <c r="I6" s="83" t="e">
        <f t="shared" ref="I6:I14" si="1">G6-H6</f>
        <v>#VALUE!</v>
      </c>
      <c r="J6" s="22"/>
      <c r="L6" s="121"/>
      <c r="M6" s="121"/>
      <c r="N6" s="121"/>
      <c r="O6" s="121"/>
      <c r="P6" s="121"/>
      <c r="Q6" s="121"/>
    </row>
    <row r="7" spans="1:17" s="145" customFormat="1" x14ac:dyDescent="0.3">
      <c r="A7" s="24" t="s">
        <v>73</v>
      </c>
      <c r="B7" s="24"/>
      <c r="C7" s="24"/>
      <c r="D7" s="82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46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83" t="e">
        <f t="shared" si="0"/>
        <v>#VALUE!</v>
      </c>
      <c r="G7" s="82" t="e">
        <f>D7</f>
        <v>#VALUE!</v>
      </c>
      <c r="H7" s="146" t="e">
        <f>E7</f>
        <v>#VALUE!</v>
      </c>
      <c r="I7" s="83" t="e">
        <f t="shared" si="1"/>
        <v>#VALUE!</v>
      </c>
      <c r="J7" s="22"/>
      <c r="L7" s="121"/>
      <c r="M7" s="121"/>
      <c r="N7" s="121"/>
      <c r="O7" s="121"/>
      <c r="P7" s="121"/>
      <c r="Q7" s="121"/>
    </row>
    <row r="8" spans="1:17" s="145" customFormat="1" ht="15" thickBot="1" x14ac:dyDescent="0.35">
      <c r="A8" s="25" t="s">
        <v>104</v>
      </c>
      <c r="B8" s="25"/>
      <c r="C8" s="25"/>
      <c r="D8" s="84" t="e">
        <f>SUM(D6:D7)</f>
        <v>#VALUE!</v>
      </c>
      <c r="E8" s="85" t="e">
        <f>SUM(E6:E7)</f>
        <v>#VALUE!</v>
      </c>
      <c r="F8" s="85" t="e">
        <f t="shared" si="0"/>
        <v>#VALUE!</v>
      </c>
      <c r="G8" s="84" t="e">
        <f>SUM(G6:G7)</f>
        <v>#VALUE!</v>
      </c>
      <c r="H8" s="85" t="e">
        <f>SUM(H6:H7)</f>
        <v>#VALUE!</v>
      </c>
      <c r="I8" s="85" t="e">
        <f t="shared" si="1"/>
        <v>#VALUE!</v>
      </c>
      <c r="J8" s="22"/>
      <c r="L8" s="138"/>
      <c r="M8" s="138"/>
      <c r="N8" s="138"/>
      <c r="O8" s="138"/>
      <c r="P8" s="138"/>
      <c r="Q8" s="138"/>
    </row>
    <row r="9" spans="1:17" s="145" customFormat="1" ht="30" customHeight="1" x14ac:dyDescent="0.3">
      <c r="A9" s="26" t="s">
        <v>74</v>
      </c>
      <c r="B9" s="27" t="e">
        <f>_xll.DE.NAME(#REF!,"DXMEAS_S","CONTRACT")</f>
        <v>#VALUE!</v>
      </c>
      <c r="C9" s="27"/>
      <c r="D9" s="74" t="e">
        <f>_xll.DBGET(#REF!,#REF!,#REF!,#REF!,#REF!,#REF!,#REF!,$M$1,#REF!,#REF!,$B9)</f>
        <v>#VALUE!</v>
      </c>
      <c r="E9" s="75" t="e">
        <f>_xll.DBGET(#REF!,#REF!,#REF!,#REF!,#REF!,#REF!,#REF!,$M$1,#REF!,#REF!,$B9)</f>
        <v>#VALUE!</v>
      </c>
      <c r="F9" s="75" t="e">
        <f t="shared" si="0"/>
        <v>#VALUE!</v>
      </c>
      <c r="G9" s="72" t="e">
        <f>(_xll.DBGET(#REF!,#REF!,#REF!,#REF!,#REF!,#REF!,#REF!,$M$1,#REF!,#REF!,$B9))/(G$8*1000)</f>
        <v>#VALUE!</v>
      </c>
      <c r="H9" s="73" t="e">
        <f>(_xll.DBGET(#REF!,#REF!,#REF!,#REF!,#REF!,#REF!,#REF!,$M$1,#REF!,#REF!,$B9))/(H$8*1000)</f>
        <v>#VALUE!</v>
      </c>
      <c r="I9" s="73" t="e">
        <f t="shared" si="1"/>
        <v>#VALUE!</v>
      </c>
      <c r="J9" s="22"/>
      <c r="L9" s="180" t="s">
        <v>111</v>
      </c>
      <c r="M9" s="181"/>
      <c r="N9" s="181"/>
      <c r="O9" s="181"/>
      <c r="P9" s="181"/>
      <c r="Q9" s="182"/>
    </row>
    <row r="10" spans="1:17" s="145" customFormat="1" hidden="1" outlineLevel="1" x14ac:dyDescent="0.3">
      <c r="A10" s="26" t="s">
        <v>75</v>
      </c>
      <c r="B10" s="27" t="e">
        <f>_xll.DE.NAME(#REF!,"DXMEAS_S","INTEREST")</f>
        <v>#VALUE!</v>
      </c>
      <c r="C10" s="27"/>
      <c r="D10" s="105" t="e">
        <f>_xll.DBGET(#REF!,#REF!,#REF!,#REF!,#REF!,#REF!,#REF!,$M$1,#REF!,#REF!,$B10)</f>
        <v>#VALUE!</v>
      </c>
      <c r="E10" s="106" t="e">
        <f>_xll.DBGET(#REF!,#REF!,#REF!,#REF!,#REF!,#REF!,#REF!,$M$1,#REF!,#REF!,$B10)</f>
        <v>#VALUE!</v>
      </c>
      <c r="F10" s="28" t="e">
        <f t="shared" si="0"/>
        <v>#VALUE!</v>
      </c>
      <c r="G10" s="44" t="e">
        <f>(_xll.DBGET(#REF!,#REF!,#REF!,#REF!,#REF!,#REF!,#REF!,$M$1,#REF!,#REF!,$B10))/(G$8*1000)</f>
        <v>#VALUE!</v>
      </c>
      <c r="H10" s="29" t="e">
        <f>(_xll.DBGET(#REF!,#REF!,#REF!,#REF!,#REF!,#REF!,#REF!,$M$1,#REF!,#REF!,$B10))/(H$8*1000)</f>
        <v>#VALUE!</v>
      </c>
      <c r="I10" s="29" t="e">
        <f t="shared" si="1"/>
        <v>#VALUE!</v>
      </c>
      <c r="J10" s="22"/>
      <c r="L10" s="120"/>
      <c r="M10" s="121"/>
      <c r="N10" s="121"/>
      <c r="O10" s="121"/>
      <c r="P10" s="121"/>
      <c r="Q10" s="122"/>
    </row>
    <row r="11" spans="1:17" s="145" customFormat="1" hidden="1" outlineLevel="1" x14ac:dyDescent="0.3">
      <c r="A11" s="26" t="s">
        <v>109</v>
      </c>
      <c r="B11" s="27" t="s">
        <v>110</v>
      </c>
      <c r="C11" s="27"/>
      <c r="D11" s="105" t="e">
        <f>_xll.DBGET(#REF!,#REF!,#REF!,#REF!,#REF!,#REF!,#REF!,$M$1,#REF!,#REF!,$B11)</f>
        <v>#VALUE!</v>
      </c>
      <c r="E11" s="106" t="e">
        <f>_xll.DBGET(#REF!,#REF!,#REF!,#REF!,#REF!,#REF!,#REF!,$M$1,#REF!,#REF!,$B11)</f>
        <v>#VALUE!</v>
      </c>
      <c r="F11" s="28" t="e">
        <f t="shared" si="0"/>
        <v>#VALUE!</v>
      </c>
      <c r="G11" s="44" t="e">
        <f>(_xll.DBGET(#REF!,#REF!,#REF!,#REF!,#REF!,#REF!,#REF!,$M$1,#REF!,#REF!,$B11))/(G$8*1000)</f>
        <v>#VALUE!</v>
      </c>
      <c r="H11" s="29" t="e">
        <f>(_xll.DBGET(#REF!,#REF!,#REF!,#REF!,#REF!,#REF!,#REF!,$M$1,#REF!,#REF!,$B11))/(H$8*1000)</f>
        <v>#VALUE!</v>
      </c>
      <c r="I11" s="29" t="e">
        <f t="shared" si="1"/>
        <v>#VALUE!</v>
      </c>
      <c r="J11" s="22"/>
      <c r="L11" s="120"/>
      <c r="M11" s="121"/>
      <c r="N11" s="121"/>
      <c r="O11" s="121"/>
      <c r="P11" s="121"/>
      <c r="Q11" s="122"/>
    </row>
    <row r="12" spans="1:17" s="145" customFormat="1" collapsed="1" x14ac:dyDescent="0.3">
      <c r="A12" s="26" t="s">
        <v>76</v>
      </c>
      <c r="B12" s="27" t="e">
        <f>_xll.DE.NAME(#REF!,"DXMEAS_S","SHRINKAGE")</f>
        <v>#VALUE!</v>
      </c>
      <c r="C12" s="27"/>
      <c r="D12" s="140" t="e">
        <f>_xll.DBGET(#REF!,#REF!,#REF!,#REF!,#REF!,#REF!,#REF!,$M$1,#REF!,#REF!,$B12)</f>
        <v>#VALUE!</v>
      </c>
      <c r="E12" s="28" t="e">
        <f>_xll.DBGET(#REF!,#REF!,#REF!,#REF!,#REF!,#REF!,#REF!,$M$1,#REF!,#REF!,$B12)</f>
        <v>#VALUE!</v>
      </c>
      <c r="F12" s="28" t="e">
        <f t="shared" si="0"/>
        <v>#VALUE!</v>
      </c>
      <c r="G12" s="44" t="e">
        <f>(_xll.DBGET(#REF!,#REF!,#REF!,#REF!,#REF!,#REF!,#REF!,$M$1,#REF!,#REF!,$B12))/(G$8*1000)</f>
        <v>#VALUE!</v>
      </c>
      <c r="H12" s="29" t="e">
        <f>(_xll.DBGET(#REF!,#REF!,#REF!,#REF!,#REF!,#REF!,#REF!,$M$1,#REF!,#REF!,$B12))/(H$8*1000)</f>
        <v>#VALUE!</v>
      </c>
      <c r="I12" s="29" t="e">
        <f t="shared" si="1"/>
        <v>#VALUE!</v>
      </c>
      <c r="J12" s="22"/>
      <c r="L12" s="120"/>
      <c r="M12" s="121"/>
      <c r="N12" s="121"/>
      <c r="O12" s="121"/>
      <c r="P12" s="121"/>
      <c r="Q12" s="122"/>
    </row>
    <row r="13" spans="1:17" s="145" customFormat="1" x14ac:dyDescent="0.3">
      <c r="A13" s="26" t="s">
        <v>77</v>
      </c>
      <c r="B13" s="27" t="e">
        <f>_xll.DE.NAME(#REF!,"DXMEAS_S","CREDITNOTE")</f>
        <v>#VALUE!</v>
      </c>
      <c r="C13" s="27"/>
      <c r="D13" s="41" t="e">
        <f>_xll.DBGET(#REF!,#REF!,#REF!,#REF!,#REF!,#REF!,#REF!,$M$1,#REF!,#REF!,$B13)</f>
        <v>#VALUE!</v>
      </c>
      <c r="E13" s="30" t="e">
        <f>_xll.DBGET(#REF!,#REF!,#REF!,#REF!,#REF!,#REF!,#REF!,$M$1,#REF!,#REF!,$B13)</f>
        <v>#VALUE!</v>
      </c>
      <c r="F13" s="30" t="e">
        <f t="shared" si="0"/>
        <v>#VALUE!</v>
      </c>
      <c r="G13" s="45" t="e">
        <f>(_xll.DBGET(#REF!,#REF!,#REF!,#REF!,#REF!,#REF!,#REF!,$M$1,#REF!,#REF!,$B13))/(G$8*1000)</f>
        <v>#VALUE!</v>
      </c>
      <c r="H13" s="31" t="e">
        <f>(_xll.DBGET(#REF!,#REF!,#REF!,#REF!,#REF!,#REF!,#REF!,$M$1,#REF!,#REF!,$B13))/(H$8*1000)</f>
        <v>#VALUE!</v>
      </c>
      <c r="I13" s="31" t="e">
        <f t="shared" si="1"/>
        <v>#VALUE!</v>
      </c>
      <c r="J13" s="22"/>
      <c r="L13" s="120"/>
      <c r="M13" s="121"/>
      <c r="N13" s="121"/>
      <c r="O13" s="121"/>
      <c r="P13" s="121"/>
      <c r="Q13" s="122"/>
    </row>
    <row r="14" spans="1:17" s="145" customFormat="1" x14ac:dyDescent="0.3">
      <c r="A14" s="32" t="s">
        <v>78</v>
      </c>
      <c r="B14" s="27" t="e">
        <f>_xll.DE.NAME(#REF!,"DXMEAS_S","INVOICE")</f>
        <v>#VALUE!</v>
      </c>
      <c r="C14" s="27"/>
      <c r="D14" s="42" t="e">
        <f>_xll.DBGET(#REF!,#REF!,#REF!,#REF!,#REF!,#REF!,#REF!,$M$1,#REF!,#REF!,$B14)</f>
        <v>#VALUE!</v>
      </c>
      <c r="E14" s="33" t="e">
        <f>_xll.DBGET(#REF!,#REF!,#REF!,#REF!,#REF!,#REF!,#REF!,$M$1,#REF!,#REF!,$B14)</f>
        <v>#VALUE!</v>
      </c>
      <c r="F14" s="33" t="e">
        <f t="shared" si="0"/>
        <v>#VALUE!</v>
      </c>
      <c r="G14" s="46" t="e">
        <f>(_xll.DBGET(#REF!,#REF!,#REF!,#REF!,#REF!,#REF!,#REF!,$M$1,#REF!,#REF!,$B14))/(G$8*1000)</f>
        <v>#VALUE!</v>
      </c>
      <c r="H14" s="34" t="e">
        <f>(_xll.DBGET(#REF!,#REF!,#REF!,#REF!,#REF!,#REF!,#REF!,$M$1,#REF!,#REF!,$B14))/(H$8*1000)</f>
        <v>#VALUE!</v>
      </c>
      <c r="I14" s="34" t="e">
        <f t="shared" si="1"/>
        <v>#VALUE!</v>
      </c>
      <c r="J14" s="22"/>
      <c r="L14" s="123" t="e">
        <f t="shared" ref="L14:Q14" si="2">D14-D13-D12-D10-D9</f>
        <v>#VALUE!</v>
      </c>
      <c r="M14" s="124" t="e">
        <f t="shared" si="2"/>
        <v>#VALUE!</v>
      </c>
      <c r="N14" s="124" t="e">
        <f t="shared" si="2"/>
        <v>#VALUE!</v>
      </c>
      <c r="O14" s="124" t="e">
        <f t="shared" si="2"/>
        <v>#VALUE!</v>
      </c>
      <c r="P14" s="124" t="e">
        <f t="shared" si="2"/>
        <v>#VALUE!</v>
      </c>
      <c r="Q14" s="125" t="e">
        <f t="shared" si="2"/>
        <v>#VALUE!</v>
      </c>
    </row>
    <row r="15" spans="1:17" s="145" customFormat="1" ht="22.5" customHeight="1" x14ac:dyDescent="0.3">
      <c r="A15" s="26" t="s">
        <v>79</v>
      </c>
      <c r="B15" s="27" t="e">
        <f>_xll.DE.NAME(#REF!,"DXMEAS_S","REBATE 1")</f>
        <v>#VALUE!</v>
      </c>
      <c r="C15" s="27"/>
      <c r="D15" s="40" t="e">
        <f>_xll.DBGET(#REF!,#REF!,#REF!,#REF!,#REF!,#REF!,#REF!,$M$1,#REF!,#REF!,$B15)</f>
        <v>#VALUE!</v>
      </c>
      <c r="E15" s="118" t="e">
        <f>_xll.DBGET(#REF!,#REF!,#REF!,#REF!,#REF!,#REF!,#REF!,$M$1,#REF!,#REF!,$B15)</f>
        <v>#VALUE!</v>
      </c>
      <c r="F15" s="28" t="e">
        <f>E15-D15</f>
        <v>#VALUE!</v>
      </c>
      <c r="G15" s="44" t="e">
        <f>(_xll.DBGET(#REF!,#REF!,#REF!,#REF!,#REF!,#REF!,#REF!,$M$1,#REF!,#REF!,$B15))/(G$8*1000)</f>
        <v>#VALUE!</v>
      </c>
      <c r="H15" s="29" t="e">
        <f>(_xll.DBGET(#REF!,#REF!,#REF!,#REF!,#REF!,#REF!,#REF!,$M$1,#REF!,#REF!,$B15))/(H$8*1000)</f>
        <v>#VALUE!</v>
      </c>
      <c r="I15" s="29" t="e">
        <f>H15-G15</f>
        <v>#VALUE!</v>
      </c>
      <c r="J15" s="22"/>
      <c r="L15" s="120"/>
      <c r="M15" s="121"/>
      <c r="N15" s="121"/>
      <c r="O15" s="121"/>
      <c r="P15" s="121"/>
      <c r="Q15" s="122"/>
    </row>
    <row r="16" spans="1:17" s="145" customFormat="1" x14ac:dyDescent="0.3">
      <c r="A16" s="26" t="s">
        <v>80</v>
      </c>
      <c r="B16" s="27" t="e">
        <f>_xll.DE.NAME(#REF!,"DXMEAS_S","REBATE 2")</f>
        <v>#VALUE!</v>
      </c>
      <c r="C16" s="27"/>
      <c r="D16" s="40" t="e">
        <f>_xll.DBGET(#REF!,#REF!,#REF!,#REF!,#REF!,#REF!,#REF!,$M$1,#REF!,#REF!,$B16)</f>
        <v>#VALUE!</v>
      </c>
      <c r="E16" s="118" t="e">
        <f>_xll.DBGET(#REF!,#REF!,#REF!,#REF!,#REF!,#REF!,#REF!,$M$1,#REF!,#REF!,$B16)</f>
        <v>#VALUE!</v>
      </c>
      <c r="F16" s="28" t="e">
        <f>E16-D16</f>
        <v>#VALUE!</v>
      </c>
      <c r="G16" s="44" t="e">
        <f>(_xll.DBGET(#REF!,#REF!,#REF!,#REF!,#REF!,#REF!,#REF!,$M$1,#REF!,#REF!,$B16))/(G$8*1000)</f>
        <v>#VALUE!</v>
      </c>
      <c r="H16" s="29" t="e">
        <f>(_xll.DBGET(#REF!,#REF!,#REF!,#REF!,#REF!,#REF!,#REF!,$M$1,#REF!,#REF!,$B16))/(H$8*1000)</f>
        <v>#VALUE!</v>
      </c>
      <c r="I16" s="29" t="e">
        <f>H16-G16</f>
        <v>#VALUE!</v>
      </c>
      <c r="J16" s="22"/>
      <c r="L16" s="120"/>
      <c r="M16" s="121"/>
      <c r="N16" s="121"/>
      <c r="O16" s="121"/>
      <c r="P16" s="121"/>
      <c r="Q16" s="122"/>
    </row>
    <row r="17" spans="1:17" s="145" customFormat="1" x14ac:dyDescent="0.3">
      <c r="A17" s="26" t="s">
        <v>81</v>
      </c>
      <c r="B17" s="27" t="e">
        <f>_xll.DE.NAME(#REF!,"DXMEAS_S","VOL DISC")</f>
        <v>#VALUE!</v>
      </c>
      <c r="C17" s="27"/>
      <c r="D17" s="40" t="e">
        <f>_xll.DBGET(#REF!,#REF!,#REF!,#REF!,#REF!,#REF!,#REF!,$M$1,#REF!,#REF!,$B17)</f>
        <v>#VALUE!</v>
      </c>
      <c r="E17" s="118" t="e">
        <f>_xll.DBGET(#REF!,#REF!,#REF!,#REF!,#REF!,#REF!,#REF!,$M$1,#REF!,#REF!,$B17)</f>
        <v>#VALUE!</v>
      </c>
      <c r="F17" s="28" t="e">
        <f>E17-D17</f>
        <v>#VALUE!</v>
      </c>
      <c r="G17" s="44" t="e">
        <f>(_xll.DBGET(#REF!,#REF!,#REF!,#REF!,#REF!,#REF!,#REF!,$M$1,#REF!,#REF!,$B17))/(G$8*1000)</f>
        <v>#VALUE!</v>
      </c>
      <c r="H17" s="29" t="e">
        <f>(_xll.DBGET(#REF!,#REF!,#REF!,#REF!,#REF!,#REF!,#REF!,$M$1,#REF!,#REF!,$B17))/(H$8*1000)</f>
        <v>#VALUE!</v>
      </c>
      <c r="I17" s="29" t="e">
        <f>H17-G17</f>
        <v>#VALUE!</v>
      </c>
      <c r="J17" s="22"/>
      <c r="L17" s="120"/>
      <c r="M17" s="121"/>
      <c r="N17" s="121"/>
      <c r="O17" s="121"/>
      <c r="P17" s="121"/>
      <c r="Q17" s="122"/>
    </row>
    <row r="18" spans="1:17" s="145" customFormat="1" x14ac:dyDescent="0.3">
      <c r="A18" s="26" t="s">
        <v>82</v>
      </c>
      <c r="B18" s="27" t="e">
        <f>_xll.DE.NAME(#REF!,"DXMEAS_S","PR RES")</f>
        <v>#VALUE!</v>
      </c>
      <c r="C18" s="27"/>
      <c r="D18" s="140" t="e">
        <f>_xll.DBGET(#REF!,#REF!,#REF!,#REF!,#REF!,#REF!,#REF!,$M$1,#REF!,#REF!,$B18)</f>
        <v>#VALUE!</v>
      </c>
      <c r="E18" s="118" t="e">
        <f>_xll.DBGET(#REF!,#REF!,#REF!,#REF!,#REF!,#REF!,#REF!,$M$1,#REF!,#REF!,$B18)</f>
        <v>#VALUE!</v>
      </c>
      <c r="F18" s="28" t="e">
        <f>E18-D18</f>
        <v>#VALUE!</v>
      </c>
      <c r="G18" s="44" t="e">
        <f>(_xll.DBGET(#REF!,#REF!,#REF!,#REF!,#REF!,#REF!,#REF!,$M$1,#REF!,#REF!,$B18))/(G$8*1000)</f>
        <v>#VALUE!</v>
      </c>
      <c r="H18" s="29" t="e">
        <f>(_xll.DBGET(#REF!,#REF!,#REF!,#REF!,#REF!,#REF!,#REF!,$M$1,#REF!,#REF!,$B18))/(H$8*1000)</f>
        <v>#VALUE!</v>
      </c>
      <c r="I18" s="29" t="e">
        <f>H18-G18</f>
        <v>#VALUE!</v>
      </c>
      <c r="J18" s="22"/>
      <c r="L18" s="120"/>
      <c r="M18" s="121"/>
      <c r="N18" s="121"/>
      <c r="O18" s="121"/>
      <c r="P18" s="121"/>
      <c r="Q18" s="122"/>
    </row>
    <row r="19" spans="1:17" s="145" customFormat="1" x14ac:dyDescent="0.3">
      <c r="A19" s="26" t="s">
        <v>83</v>
      </c>
      <c r="B19" s="27" t="e">
        <f>_xll.DE.NAME(#REF!,"DXMEAS_S","FRT Savings Rebate")</f>
        <v>#VALUE!</v>
      </c>
      <c r="C19" s="27"/>
      <c r="D19" s="140" t="e">
        <f>_xll.DBGET(#REF!,#REF!,#REF!,#REF!,#REF!,#REF!,#REF!,$M$1,#REF!,#REF!,$B19)</f>
        <v>#VALUE!</v>
      </c>
      <c r="E19" s="118" t="e">
        <f>_xll.DBGET(#REF!,#REF!,#REF!,#REF!,#REF!,#REF!,#REF!,$M$1,#REF!,#REF!,$B19)</f>
        <v>#VALUE!</v>
      </c>
      <c r="F19" s="28" t="e">
        <f>E19-D19</f>
        <v>#VALUE!</v>
      </c>
      <c r="G19" s="44" t="e">
        <f>(_xll.DBGET(#REF!,#REF!,#REF!,#REF!,#REF!,#REF!,#REF!,$M$1,#REF!,#REF!,$B19))/(G$8*1000)</f>
        <v>#VALUE!</v>
      </c>
      <c r="H19" s="29" t="e">
        <f>(_xll.DBGET(#REF!,#REF!,#REF!,#REF!,#REF!,#REF!,#REF!,$M$1,#REF!,#REF!,$B19))/(H$8*1000)</f>
        <v>#VALUE!</v>
      </c>
      <c r="I19" s="29" t="e">
        <f>H19-G19</f>
        <v>#VALUE!</v>
      </c>
      <c r="J19" s="22"/>
      <c r="L19" s="120"/>
      <c r="M19" s="121"/>
      <c r="N19" s="121"/>
      <c r="O19" s="121"/>
      <c r="P19" s="121"/>
      <c r="Q19" s="122"/>
    </row>
    <row r="20" spans="1:17" s="145" customFormat="1" x14ac:dyDescent="0.3">
      <c r="A20" s="32" t="s">
        <v>84</v>
      </c>
      <c r="B20" s="27" t="e">
        <f>_xll.DE.NAME(#REF!,"DXMEAS_S","Net Sale Price")</f>
        <v>#VALUE!</v>
      </c>
      <c r="C20" s="27"/>
      <c r="D20" s="43" t="e">
        <f>_xll.DBGET(#REF!,#REF!,#REF!,#REF!,#REF!,#REF!,#REF!,$M$1,#REF!,#REF!,$B20)</f>
        <v>#VALUE!</v>
      </c>
      <c r="E20" s="35" t="e">
        <f>_xll.DBGET(#REF!,#REF!,#REF!,#REF!,#REF!,#REF!,#REF!,$M$1,#REF!,#REF!,$B20)</f>
        <v>#VALUE!</v>
      </c>
      <c r="F20" s="35" t="e">
        <f>D20-E20</f>
        <v>#VALUE!</v>
      </c>
      <c r="G20" s="47" t="e">
        <f>(_xll.DBGET(#REF!,#REF!,#REF!,#REF!,#REF!,#REF!,#REF!,$M$1,#REF!,#REF!,$B20))/(G$8*1000)</f>
        <v>#VALUE!</v>
      </c>
      <c r="H20" s="36" t="e">
        <f>(_xll.DBGET(#REF!,#REF!,#REF!,#REF!,#REF!,#REF!,#REF!,$M$1,#REF!,#REF!,$B20))/(H$8*1000)</f>
        <v>#VALUE!</v>
      </c>
      <c r="I20" s="36" t="e">
        <f>G20-H20</f>
        <v>#VALUE!</v>
      </c>
      <c r="J20" s="22"/>
      <c r="L20" s="126" t="e">
        <f>D20+D19+D18+D17+D16+D15-D14</f>
        <v>#VALUE!</v>
      </c>
      <c r="M20" s="127" t="e">
        <f>E20+E19+E18+E17+E16+E15-E14</f>
        <v>#VALUE!</v>
      </c>
      <c r="N20" s="127" t="e">
        <f>F20-F19-F18-F17-F16-F15-F14</f>
        <v>#VALUE!</v>
      </c>
      <c r="O20" s="127" t="e">
        <f>G20+G19+G18+G17+G16+G15-G14</f>
        <v>#VALUE!</v>
      </c>
      <c r="P20" s="127" t="e">
        <f>H20+H19+H18+H17+H16+H15-H14</f>
        <v>#VALUE!</v>
      </c>
      <c r="Q20" s="128" t="e">
        <f>I20-I19-I18-I17-I16-I15-I14</f>
        <v>#VALUE!</v>
      </c>
    </row>
    <row r="21" spans="1:17" s="145" customFormat="1" ht="22.5" customHeight="1" x14ac:dyDescent="0.3">
      <c r="A21" s="37" t="s">
        <v>99</v>
      </c>
      <c r="B21" s="37"/>
      <c r="C21" s="37"/>
      <c r="D21" s="40"/>
      <c r="E21" s="28"/>
      <c r="F21" s="28"/>
      <c r="G21" s="44"/>
      <c r="H21" s="29"/>
      <c r="I21" s="29"/>
      <c r="J21" s="22"/>
      <c r="L21" s="120"/>
      <c r="M21" s="121"/>
      <c r="N21" s="121"/>
      <c r="O21" s="121"/>
      <c r="P21" s="121"/>
      <c r="Q21" s="122"/>
    </row>
    <row r="22" spans="1:17" s="145" customFormat="1" x14ac:dyDescent="0.3">
      <c r="A22" s="26" t="s">
        <v>85</v>
      </c>
      <c r="B22" s="27" t="e">
        <f>_xll.DE.NAME(#REF!,"DXMEAS_S","Commissions")</f>
        <v>#VALUE!</v>
      </c>
      <c r="C22" s="27"/>
      <c r="D22" s="140" t="e">
        <f>_xll.DBGET(#REF!,#REF!,#REF!,#REF!,#REF!,#REF!,#REF!,$M$1,#REF!,#REF!,$B22)</f>
        <v>#VALUE!</v>
      </c>
      <c r="E22" s="118" t="e">
        <f>_xll.DBGET(#REF!,#REF!,#REF!,#REF!,#REF!,#REF!,#REF!,$M$1,#REF!,#REF!,$B22)</f>
        <v>#VALUE!</v>
      </c>
      <c r="F22" s="118" t="e">
        <f>E22-D22</f>
        <v>#VALUE!</v>
      </c>
      <c r="G22" s="44" t="e">
        <f>(_xll.DBGET(#REF!,#REF!,#REF!,#REF!,#REF!,#REF!,#REF!,$M$1,#REF!,#REF!,$B22))/(G$8*1000)</f>
        <v>#VALUE!</v>
      </c>
      <c r="H22" s="29" t="e">
        <f>(_xll.DBGET(#REF!,#REF!,#REF!,#REF!,#REF!,#REF!,#REF!,$M$1,#REF!,#REF!,$B22))/(H$8*1000)</f>
        <v>#VALUE!</v>
      </c>
      <c r="I22" s="29" t="e">
        <f>H22-G22</f>
        <v>#VALUE!</v>
      </c>
      <c r="J22" s="22"/>
      <c r="L22" s="120"/>
      <c r="M22" s="121"/>
      <c r="N22" s="121"/>
      <c r="O22" s="121"/>
      <c r="P22" s="121"/>
      <c r="Q22" s="122"/>
    </row>
    <row r="23" spans="1:17" s="145" customFormat="1" x14ac:dyDescent="0.3">
      <c r="A23" s="26" t="s">
        <v>70</v>
      </c>
      <c r="B23" s="27" t="e">
        <f>_xll.DE.NAME(#REF!,"DXMEAS_S","Ocean Freight")</f>
        <v>#VALUE!</v>
      </c>
      <c r="C23" s="27"/>
      <c r="D23" s="140" t="e">
        <f>_xll.DBGET(#REF!,#REF!,#REF!,#REF!,#REF!,#REF!,#REF!,$M$1,#REF!,#REF!,$B23)</f>
        <v>#VALUE!</v>
      </c>
      <c r="E23" s="118" t="e">
        <f>_xll.DBGET(#REF!,#REF!,#REF!,#REF!,#REF!,#REF!,#REF!,$M$1,#REF!,#REF!,$B23)</f>
        <v>#VALUE!</v>
      </c>
      <c r="F23" s="118" t="e">
        <f>E23-D23</f>
        <v>#VALUE!</v>
      </c>
      <c r="G23" s="44" t="e">
        <f>(_xll.DBGET(#REF!,#REF!,#REF!,#REF!,#REF!,#REF!,#REF!,$M$1,#REF!,#REF!,$B23))/(G$8*1000)</f>
        <v>#VALUE!</v>
      </c>
      <c r="H23" s="29" t="e">
        <f>(_xll.DBGET(#REF!,#REF!,#REF!,#REF!,#REF!,#REF!,#REF!,$M$1,#REF!,#REF!,$B23))/(H$8*1000)</f>
        <v>#VALUE!</v>
      </c>
      <c r="I23" s="29" t="e">
        <f>H23-G23</f>
        <v>#VALUE!</v>
      </c>
      <c r="J23" s="22"/>
      <c r="L23" s="120"/>
      <c r="M23" s="121"/>
      <c r="N23" s="121"/>
      <c r="O23" s="121"/>
      <c r="P23" s="121"/>
      <c r="Q23" s="122"/>
    </row>
    <row r="24" spans="1:17" s="145" customFormat="1" hidden="1" outlineLevel="1" x14ac:dyDescent="0.3">
      <c r="A24" s="26" t="s">
        <v>86</v>
      </c>
      <c r="B24" s="27" t="e">
        <f>_xll.DE.NAME(#REF!,"DXMEAS_S","BOF")</f>
        <v>#VALUE!</v>
      </c>
      <c r="C24" s="27" t="s">
        <v>108</v>
      </c>
      <c r="D24" s="140" t="e">
        <f>_xll.DBGET(#REF!,#REF!,#REF!,#REF!,#REF!,#REF!,#REF!,$M$1,#REF!,#REF!,$B24)+_xll.DBGET(#REF!,#REF!,#REF!,#REF!,#REF!,#REF!,#REF!,$M$1,#REF!,#REF!,$C24)</f>
        <v>#VALUE!</v>
      </c>
      <c r="E24" s="118" t="e">
        <f>_xll.DBGET(#REF!,#REF!,#REF!,#REF!,#REF!,#REF!,#REF!,$M$1,#REF!,#REF!,$B24)+_xll.DBGET(#REF!,#REF!,#REF!,#REF!,#REF!,#REF!,#REF!,$M$1,#REF!,#REF!,$C24)</f>
        <v>#VALUE!</v>
      </c>
      <c r="F24" s="118" t="e">
        <f t="shared" ref="F24:F35" si="3">E24-D24</f>
        <v>#VALUE!</v>
      </c>
      <c r="G24" s="44" t="e">
        <f>(_xll.DBGET(#REF!,#REF!,#REF!,#REF!,#REF!,#REF!,#REF!,$M$1,#REF!,#REF!,$B24)+_xll.DBGET(#REF!,#REF!,#REF!,#REF!,#REF!,#REF!,#REF!,$M$1,#REF!,#REF!,$C24))/(G$8*1000)</f>
        <v>#VALUE!</v>
      </c>
      <c r="H24" s="29" t="e">
        <f>(_xll.DBGET(#REF!,#REF!,#REF!,#REF!,#REF!,#REF!,#REF!,$M$1,#REF!,#REF!,$B24)+_xll.DBGET(#REF!,#REF!,#REF!,#REF!,#REF!,#REF!,#REF!,$M$1,#REF!,#REF!,$C24))/(H$8*1000)</f>
        <v>#VALUE!</v>
      </c>
      <c r="I24" s="29" t="e">
        <f>H24-G24</f>
        <v>#VALUE!</v>
      </c>
      <c r="J24" s="22"/>
      <c r="L24" s="126"/>
      <c r="M24" s="121"/>
      <c r="N24" s="121"/>
      <c r="O24" s="121"/>
      <c r="P24" s="121"/>
      <c r="Q24" s="122"/>
    </row>
    <row r="25" spans="1:17" s="145" customFormat="1" hidden="1" outlineLevel="1" x14ac:dyDescent="0.3">
      <c r="A25" s="26" t="s">
        <v>87</v>
      </c>
      <c r="B25" s="27" t="e">
        <f>_xll.DE.NAME(#REF!,"DXMEAS_S","LOSS_GAIN O_S")</f>
        <v>#VALUE!</v>
      </c>
      <c r="C25" s="27"/>
      <c r="D25" s="140" t="e">
        <f>_xll.DBGET(#REF!,#REF!,#REF!,#REF!,#REF!,#REF!,#REF!,$M$1,#REF!,#REF!,$B25)</f>
        <v>#VALUE!</v>
      </c>
      <c r="E25" s="118" t="e">
        <f>_xll.DBGET(#REF!,#REF!,#REF!,#REF!,#REF!,#REF!,#REF!,$M$1,#REF!,#REF!,$B25)</f>
        <v>#VALUE!</v>
      </c>
      <c r="F25" s="118" t="e">
        <f t="shared" si="3"/>
        <v>#VALUE!</v>
      </c>
      <c r="G25" s="44" t="e">
        <f>(_xll.DBGET(#REF!,#REF!,#REF!,#REF!,#REF!,#REF!,#REF!,$M$1,#REF!,#REF!,$B25))/(G$8*1000)</f>
        <v>#VALUE!</v>
      </c>
      <c r="H25" s="29" t="e">
        <f>(_xll.DBGET(#REF!,#REF!,#REF!,#REF!,#REF!,#REF!,#REF!,$M$1,#REF!,#REF!,$B25))/(H$8*1000)</f>
        <v>#VALUE!</v>
      </c>
      <c r="I25" s="29" t="e">
        <f t="shared" ref="I25:I35" si="4">H25-G25</f>
        <v>#VALUE!</v>
      </c>
      <c r="J25" s="22"/>
      <c r="L25" s="126"/>
      <c r="M25" s="121"/>
      <c r="N25" s="121"/>
      <c r="O25" s="121"/>
      <c r="P25" s="121"/>
      <c r="Q25" s="122"/>
    </row>
    <row r="26" spans="1:17" s="145" customFormat="1" hidden="1" outlineLevel="1" x14ac:dyDescent="0.3">
      <c r="A26" s="26" t="s">
        <v>120</v>
      </c>
      <c r="B26" s="27" t="s">
        <v>121</v>
      </c>
      <c r="C26" s="27"/>
      <c r="D26" s="105" t="e">
        <f>_xll.DBGET(#REF!,#REF!,#REF!,#REF!,#REF!,#REF!,#REF!,$M$1,#REF!,#REF!,$B26)</f>
        <v>#VALUE!</v>
      </c>
      <c r="E26" s="106" t="e">
        <f>_xll.DBGET(#REF!,#REF!,#REF!,#REF!,#REF!,#REF!,#REF!,$M$1,#REF!,#REF!,$B26)</f>
        <v>#VALUE!</v>
      </c>
      <c r="F26" s="118" t="e">
        <f t="shared" si="3"/>
        <v>#VALUE!</v>
      </c>
      <c r="G26" s="44" t="e">
        <f>(_xll.DBGET(#REF!,#REF!,#REF!,#REF!,#REF!,#REF!,#REF!,$M$1,#REF!,#REF!,$B26))/(G$8*1000)</f>
        <v>#VALUE!</v>
      </c>
      <c r="H26" s="29" t="e">
        <f>(_xll.DBGET(#REF!,#REF!,#REF!,#REF!,#REF!,#REF!,#REF!,$M$1,#REF!,#REF!,$B26))/(H$8*1000)</f>
        <v>#VALUE!</v>
      </c>
      <c r="I26" s="29" t="e">
        <f t="shared" si="4"/>
        <v>#VALUE!</v>
      </c>
      <c r="J26" s="22"/>
      <c r="L26" s="126"/>
      <c r="M26" s="121"/>
      <c r="N26" s="121"/>
      <c r="O26" s="121"/>
      <c r="P26" s="121"/>
      <c r="Q26" s="122"/>
    </row>
    <row r="27" spans="1:17" s="145" customFormat="1" hidden="1" outlineLevel="1" x14ac:dyDescent="0.3">
      <c r="A27" s="26" t="s">
        <v>122</v>
      </c>
      <c r="B27" s="27" t="s">
        <v>123</v>
      </c>
      <c r="C27" s="27"/>
      <c r="D27" s="105" t="e">
        <f>_xll.DBGET(#REF!,#REF!,#REF!,#REF!,#REF!,#REF!,#REF!,$M$1,#REF!,#REF!,$B27)</f>
        <v>#VALUE!</v>
      </c>
      <c r="E27" s="106" t="e">
        <f>_xll.DBGET(#REF!,#REF!,#REF!,#REF!,#REF!,#REF!,#REF!,$M$1,#REF!,#REF!,$B27)</f>
        <v>#VALUE!</v>
      </c>
      <c r="F27" s="118" t="e">
        <f t="shared" si="3"/>
        <v>#VALUE!</v>
      </c>
      <c r="G27" s="44" t="e">
        <f>(_xll.DBGET(#REF!,#REF!,#REF!,#REF!,#REF!,#REF!,#REF!,$M$1,#REF!,#REF!,$B27))/(G$8*1000)</f>
        <v>#VALUE!</v>
      </c>
      <c r="H27" s="29" t="e">
        <f>(_xll.DBGET(#REF!,#REF!,#REF!,#REF!,#REF!,#REF!,#REF!,$M$1,#REF!,#REF!,$B27))/(H$8*1000)</f>
        <v>#VALUE!</v>
      </c>
      <c r="I27" s="29" t="e">
        <f t="shared" si="4"/>
        <v>#VALUE!</v>
      </c>
      <c r="J27" s="22"/>
      <c r="L27" s="126"/>
      <c r="M27" s="121"/>
      <c r="N27" s="121"/>
      <c r="O27" s="121"/>
      <c r="P27" s="121"/>
      <c r="Q27" s="122"/>
    </row>
    <row r="28" spans="1:17" s="145" customFormat="1" hidden="1" outlineLevel="1" x14ac:dyDescent="0.3">
      <c r="A28" s="26" t="s">
        <v>88</v>
      </c>
      <c r="B28" s="27" t="e">
        <f>_xll.DE.NAME(#REF!,"DXMEAS_S","CHEMOF")</f>
        <v>#VALUE!</v>
      </c>
      <c r="C28" s="27" t="s">
        <v>116</v>
      </c>
      <c r="D28" s="140" t="e">
        <f>_xll.DBGET(#REF!,#REF!,#REF!,#REF!,#REF!,#REF!,#REF!,$M$1,#REF!,#REF!,$B28)+_xll.DBGET(#REF!,#REF!,#REF!,#REF!,#REF!,#REF!,#REF!,$M$1,#REF!,#REF!,$C28)</f>
        <v>#VALUE!</v>
      </c>
      <c r="E28" s="118" t="e">
        <f>_xll.DBGET(#REF!,#REF!,#REF!,#REF!,#REF!,#REF!,#REF!,$M$1,#REF!,#REF!,$B28)+_xll.DBGET(#REF!,#REF!,#REF!,#REF!,#REF!,#REF!,#REF!,$M$1,#REF!,#REF!,$C28)</f>
        <v>#VALUE!</v>
      </c>
      <c r="F28" s="118" t="e">
        <f t="shared" si="3"/>
        <v>#VALUE!</v>
      </c>
      <c r="G28" s="44" t="e">
        <f>(_xll.DBGET(#REF!,#REF!,#REF!,#REF!,#REF!,#REF!,#REF!,$M$1,#REF!,#REF!,$B28)+_xll.DBGET(#REF!,#REF!,#REF!,#REF!,#REF!,#REF!,#REF!,$M$1,#REF!,#REF!,$C28))/(G$8*1000)</f>
        <v>#VALUE!</v>
      </c>
      <c r="H28" s="29" t="e">
        <f>(_xll.DBGET(#REF!,#REF!,#REF!,#REF!,#REF!,#REF!,#REF!,$M$1,#REF!,#REF!,$B28)+_xll.DBGET(#REF!,#REF!,#REF!,#REF!,#REF!,#REF!,#REF!,$M$1,#REF!,#REF!,$C28))/(H$8*1000)</f>
        <v>#VALUE!</v>
      </c>
      <c r="I28" s="29" t="e">
        <f t="shared" si="4"/>
        <v>#VALUE!</v>
      </c>
      <c r="J28" s="22"/>
      <c r="L28" s="120"/>
      <c r="M28" s="121"/>
      <c r="N28" s="121"/>
      <c r="O28" s="121"/>
      <c r="P28" s="121"/>
      <c r="Q28" s="122"/>
    </row>
    <row r="29" spans="1:17" s="145" customFormat="1" hidden="1" outlineLevel="1" x14ac:dyDescent="0.3">
      <c r="A29" s="26" t="s">
        <v>91</v>
      </c>
      <c r="B29" s="27" t="e">
        <f>_xll.DE.NAME(#REF!,"DXMEAS_S","WHSOF")</f>
        <v>#VALUE!</v>
      </c>
      <c r="C29" s="27" t="s">
        <v>117</v>
      </c>
      <c r="D29" s="140" t="e">
        <f>_xll.DBGET(#REF!,#REF!,#REF!,#REF!,#REF!,#REF!,#REF!,$M$1,#REF!,#REF!,$B29)+_xll.DBGET(#REF!,#REF!,#REF!,#REF!,#REF!,#REF!,#REF!,$M$1,#REF!,#REF!,$C29)</f>
        <v>#VALUE!</v>
      </c>
      <c r="E29" s="118" t="e">
        <f>_xll.DBGET(#REF!,#REF!,#REF!,#REF!,#REF!,#REF!,#REF!,$M$1,#REF!,#REF!,$B29)+_xll.DBGET(#REF!,#REF!,#REF!,#REF!,#REF!,#REF!,#REF!,$M$1,#REF!,#REF!,$C29)</f>
        <v>#VALUE!</v>
      </c>
      <c r="F29" s="118" t="e">
        <f>E29-D29</f>
        <v>#VALUE!</v>
      </c>
      <c r="G29" s="44" t="e">
        <f>(_xll.DBGET(#REF!,#REF!,#REF!,#REF!,#REF!,#REF!,#REF!,$M$1,#REF!,#REF!,$B29)+_xll.DBGET(#REF!,#REF!,#REF!,#REF!,#REF!,#REF!,#REF!,$M$1,#REF!,#REF!,$C29))/(G$8*1000)</f>
        <v>#VALUE!</v>
      </c>
      <c r="H29" s="29" t="e">
        <f>(_xll.DBGET(#REF!,#REF!,#REF!,#REF!,#REF!,#REF!,#REF!,$M$1,#REF!,#REF!,$B29)+_xll.DBGET(#REF!,#REF!,#REF!,#REF!,#REF!,#REF!,#REF!,$M$1,#REF!,#REF!,$C29))/(H$8*1000)</f>
        <v>#VALUE!</v>
      </c>
      <c r="I29" s="29" t="e">
        <f>H29-G29</f>
        <v>#VALUE!</v>
      </c>
      <c r="J29" s="22"/>
      <c r="L29" s="120"/>
      <c r="M29" s="121"/>
      <c r="N29" s="121"/>
      <c r="O29" s="121"/>
      <c r="P29" s="121"/>
      <c r="Q29" s="122"/>
    </row>
    <row r="30" spans="1:17" s="145" customFormat="1" collapsed="1" x14ac:dyDescent="0.3">
      <c r="A30" s="26" t="s">
        <v>89</v>
      </c>
      <c r="B30" s="27" t="e">
        <f>_xll.DE.NAME(#REF!,"DXMEAS_S","CHEM PKG")</f>
        <v>#VALUE!</v>
      </c>
      <c r="C30" s="27"/>
      <c r="D30" s="140" t="e">
        <f>_xll.DBGET(#REF!,#REF!,#REF!,#REF!,#REF!,#REF!,#REF!,$M$1,#REF!,#REF!,$B30)</f>
        <v>#VALUE!</v>
      </c>
      <c r="E30" s="118" t="e">
        <f>_xll.DBGET(#REF!,#REF!,#REF!,#REF!,#REF!,#REF!,#REF!,$M$1,#REF!,#REF!,$B30)</f>
        <v>#VALUE!</v>
      </c>
      <c r="F30" s="118" t="e">
        <f t="shared" si="3"/>
        <v>#VALUE!</v>
      </c>
      <c r="G30" s="44" t="e">
        <f>(_xll.DBGET(#REF!,#REF!,#REF!,#REF!,#REF!,#REF!,#REF!,$M$1,#REF!,#REF!,$B30))/(G$8*1000)</f>
        <v>#VALUE!</v>
      </c>
      <c r="H30" s="29" t="e">
        <f>(_xll.DBGET(#REF!,#REF!,#REF!,#REF!,#REF!,#REF!,#REF!,$M$1,#REF!,#REF!,$B30))/(H$8*1000)</f>
        <v>#VALUE!</v>
      </c>
      <c r="I30" s="29" t="e">
        <f t="shared" si="4"/>
        <v>#VALUE!</v>
      </c>
      <c r="J30" s="22"/>
      <c r="L30" s="120"/>
      <c r="M30" s="121"/>
      <c r="N30" s="121"/>
      <c r="O30" s="121"/>
      <c r="P30" s="121"/>
      <c r="Q30" s="122"/>
    </row>
    <row r="31" spans="1:17" s="145" customFormat="1" x14ac:dyDescent="0.3">
      <c r="A31" s="26" t="s">
        <v>92</v>
      </c>
      <c r="B31" s="27" t="e">
        <f>_xll.DE.NAME(#REF!,"DXMEAS_S","WHS PKG")</f>
        <v>#VALUE!</v>
      </c>
      <c r="C31" s="27"/>
      <c r="D31" s="140" t="e">
        <f>_xll.DBGET(#REF!,#REF!,#REF!,#REF!,#REF!,#REF!,#REF!,$M$1,#REF!,#REF!,$B31)</f>
        <v>#VALUE!</v>
      </c>
      <c r="E31" s="118" t="e">
        <f>_xll.DBGET(#REF!,#REF!,#REF!,#REF!,#REF!,#REF!,#REF!,$M$1,#REF!,#REF!,$B31)</f>
        <v>#VALUE!</v>
      </c>
      <c r="F31" s="118" t="e">
        <f>E31-D31</f>
        <v>#VALUE!</v>
      </c>
      <c r="G31" s="44" t="e">
        <f>(_xll.DBGET(#REF!,#REF!,#REF!,#REF!,#REF!,#REF!,#REF!,$M$1,#REF!,#REF!,$B31))/(G$8*1000)</f>
        <v>#VALUE!</v>
      </c>
      <c r="H31" s="29" t="e">
        <f>(_xll.DBGET(#REF!,#REF!,#REF!,#REF!,#REF!,#REF!,#REF!,$M$1,#REF!,#REF!,$B31))/(H$8*1000)</f>
        <v>#VALUE!</v>
      </c>
      <c r="I31" s="29" t="e">
        <f>H31-G31</f>
        <v>#VALUE!</v>
      </c>
      <c r="J31" s="22"/>
      <c r="L31" s="120"/>
      <c r="M31" s="121"/>
      <c r="N31" s="121"/>
      <c r="O31" s="121"/>
      <c r="P31" s="121"/>
      <c r="Q31" s="122"/>
    </row>
    <row r="32" spans="1:17" s="145" customFormat="1" x14ac:dyDescent="0.3">
      <c r="A32" s="26" t="s">
        <v>93</v>
      </c>
      <c r="B32" s="27" t="e">
        <f>_xll.DE.NAME(#REF!,"DXMEAS_S","OFSHRTPUT")</f>
        <v>#VALUE!</v>
      </c>
      <c r="C32" s="27"/>
      <c r="D32" s="140" t="e">
        <f>_xll.DBGET(#REF!,#REF!,#REF!,#REF!,#REF!,#REF!,#REF!,$M$1,#REF!,#REF!,$B32)</f>
        <v>#VALUE!</v>
      </c>
      <c r="E32" s="118" t="e">
        <f>_xll.DBGET(#REF!,#REF!,#REF!,#REF!,#REF!,#REF!,#REF!,$M$1,#REF!,#REF!,$B32)</f>
        <v>#VALUE!</v>
      </c>
      <c r="F32" s="118" t="e">
        <f>E32-D32</f>
        <v>#VALUE!</v>
      </c>
      <c r="G32" s="44" t="e">
        <f>(_xll.DBGET(#REF!,#REF!,#REF!,#REF!,#REF!,#REF!,#REF!,$M$1,#REF!,#REF!,$B32))/(G$8*1000)</f>
        <v>#VALUE!</v>
      </c>
      <c r="H32" s="29" t="e">
        <f>(_xll.DBGET(#REF!,#REF!,#REF!,#REF!,#REF!,#REF!,#REF!,$M$1,#REF!,#REF!,$B32))/(H$8*1000)</f>
        <v>#VALUE!</v>
      </c>
      <c r="I32" s="29" t="e">
        <f>H32-G32</f>
        <v>#VALUE!</v>
      </c>
      <c r="J32" s="22"/>
      <c r="L32" s="120"/>
      <c r="M32" s="121"/>
      <c r="N32" s="121"/>
      <c r="O32" s="121"/>
      <c r="P32" s="121"/>
      <c r="Q32" s="122"/>
    </row>
    <row r="33" spans="1:17" s="145" customFormat="1" x14ac:dyDescent="0.3">
      <c r="A33" s="26" t="s">
        <v>90</v>
      </c>
      <c r="B33" s="27" t="e">
        <f>_xll.DE.NAME(#REF!,"DXMEAS_S","EDC")</f>
        <v>#VALUE!</v>
      </c>
      <c r="C33" s="27"/>
      <c r="D33" s="40" t="e">
        <f>_xll.DBGET(#REF!,#REF!,#REF!,#REF!,#REF!,#REF!,#REF!,$M$1,#REF!,#REF!,$B33)</f>
        <v>#VALUE!</v>
      </c>
      <c r="E33" s="28" t="e">
        <f>_xll.DBGET(#REF!,#REF!,#REF!,#REF!,#REF!,#REF!,#REF!,$M$1,#REF!,#REF!,$B33)</f>
        <v>#VALUE!</v>
      </c>
      <c r="F33" s="28" t="e">
        <f t="shared" si="3"/>
        <v>#VALUE!</v>
      </c>
      <c r="G33" s="44" t="e">
        <f>(_xll.DBGET(#REF!,#REF!,#REF!,#REF!,#REF!,#REF!,#REF!,$M$1,#REF!,#REF!,$B33))/(G$8*1000)</f>
        <v>#VALUE!</v>
      </c>
      <c r="H33" s="29" t="e">
        <f>(_xll.DBGET(#REF!,#REF!,#REF!,#REF!,#REF!,#REF!,#REF!,$M$1,#REF!,#REF!,$B33))/(H$8*1000)</f>
        <v>#VALUE!</v>
      </c>
      <c r="I33" s="29" t="e">
        <f t="shared" si="4"/>
        <v>#VALUE!</v>
      </c>
      <c r="J33" s="22"/>
      <c r="L33" s="120"/>
      <c r="M33" s="121"/>
      <c r="N33" s="121"/>
      <c r="O33" s="121"/>
      <c r="P33" s="121"/>
      <c r="Q33" s="122"/>
    </row>
    <row r="34" spans="1:17" s="145" customFormat="1" x14ac:dyDescent="0.3">
      <c r="A34" s="26" t="s">
        <v>94</v>
      </c>
      <c r="B34" s="27" t="e">
        <f>_xll.DE.NAME(#REF!,"DXMEAS_S","Disport SRVL")</f>
        <v>#VALUE!</v>
      </c>
      <c r="C34" s="27"/>
      <c r="D34" s="40" t="e">
        <f>_xll.DBGET(#REF!,#REF!,#REF!,#REF!,#REF!,#REF!,#REF!,$M$1,#REF!,#REF!,$B34)</f>
        <v>#VALUE!</v>
      </c>
      <c r="E34" s="28" t="e">
        <f>_xll.DBGET(#REF!,#REF!,#REF!,#REF!,#REF!,#REF!,#REF!,$M$1,#REF!,#REF!,$B34)</f>
        <v>#VALUE!</v>
      </c>
      <c r="F34" s="28" t="e">
        <f t="shared" si="3"/>
        <v>#VALUE!</v>
      </c>
      <c r="G34" s="44" t="e">
        <f>(_xll.DBGET(#REF!,#REF!,#REF!,#REF!,#REF!,#REF!,#REF!,$M$1,#REF!,#REF!,$B34))/(G$8*1000)</f>
        <v>#VALUE!</v>
      </c>
      <c r="H34" s="29" t="e">
        <f>(_xll.DBGET(#REF!,#REF!,#REF!,#REF!,#REF!,#REF!,#REF!,$M$1,#REF!,#REF!,$B34))/(H$8*1000)</f>
        <v>#VALUE!</v>
      </c>
      <c r="I34" s="29" t="e">
        <f t="shared" si="4"/>
        <v>#VALUE!</v>
      </c>
      <c r="J34" s="22"/>
      <c r="L34" s="120"/>
      <c r="M34" s="121"/>
      <c r="N34" s="121"/>
      <c r="O34" s="121"/>
      <c r="P34" s="121"/>
      <c r="Q34" s="122"/>
    </row>
    <row r="35" spans="1:17" s="145" customFormat="1" x14ac:dyDescent="0.3">
      <c r="A35" s="26" t="s">
        <v>95</v>
      </c>
      <c r="B35" s="27" t="e">
        <f>_xll.DE.NAME(#REF!,"DXMEAS_S","AllTons")</f>
        <v>#VALUE!</v>
      </c>
      <c r="C35" s="27"/>
      <c r="D35" s="40" t="e">
        <f>_xll.DBGET(#REF!,#REF!,#REF!,#REF!,#REF!,#REF!,#REF!,$M$1,#REF!,#REF!,$B35)</f>
        <v>#VALUE!</v>
      </c>
      <c r="E35" s="28" t="e">
        <f>_xll.DBGET(#REF!,#REF!,#REF!,#REF!,#REF!,#REF!,#REF!,$M$1,#REF!,#REF!,$B35)</f>
        <v>#VALUE!</v>
      </c>
      <c r="F35" s="28" t="e">
        <f t="shared" si="3"/>
        <v>#VALUE!</v>
      </c>
      <c r="G35" s="44" t="e">
        <f>(_xll.DBGET(#REF!,#REF!,#REF!,#REF!,#REF!,#REF!,#REF!,$M$1,#REF!,#REF!,$B35))/(G$8*1000)</f>
        <v>#VALUE!</v>
      </c>
      <c r="H35" s="29" t="e">
        <f>(_xll.DBGET(#REF!,#REF!,#REF!,#REF!,#REF!,#REF!,#REF!,$M$1,#REF!,#REF!,$B35))/(H$8*1000)</f>
        <v>#VALUE!</v>
      </c>
      <c r="I35" s="29" t="e">
        <f t="shared" si="4"/>
        <v>#VALUE!</v>
      </c>
      <c r="J35" s="22"/>
      <c r="L35" s="120"/>
      <c r="M35" s="121"/>
      <c r="N35" s="121"/>
      <c r="O35" s="121"/>
      <c r="P35" s="121"/>
      <c r="Q35" s="122"/>
    </row>
    <row r="36" spans="1:17" s="145" customFormat="1" hidden="1" outlineLevel="1" x14ac:dyDescent="0.3">
      <c r="A36" s="26" t="s">
        <v>107</v>
      </c>
      <c r="B36" s="27" t="s">
        <v>112</v>
      </c>
      <c r="C36" s="27"/>
      <c r="D36" s="28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28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28" t="e">
        <f>E36-D36</f>
        <v>#VALUE!</v>
      </c>
      <c r="G36" s="44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29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29" t="e">
        <f>H36-G36</f>
        <v>#VALUE!</v>
      </c>
      <c r="J36" s="22"/>
      <c r="K36" s="119"/>
      <c r="L36" s="120"/>
      <c r="M36" s="121"/>
      <c r="N36" s="121"/>
      <c r="O36" s="121"/>
      <c r="P36" s="121"/>
      <c r="Q36" s="122"/>
    </row>
    <row r="37" spans="1:17" s="145" customFormat="1" collapsed="1" x14ac:dyDescent="0.3">
      <c r="A37" s="32" t="s">
        <v>100</v>
      </c>
      <c r="B37" s="27"/>
      <c r="C37" s="27"/>
      <c r="D37" s="43" t="e">
        <f>SUM(D22:D36)-D23</f>
        <v>#VALUE!</v>
      </c>
      <c r="E37" s="35" t="e">
        <f>SUM(E22:E36)-E23</f>
        <v>#VALUE!</v>
      </c>
      <c r="F37" s="35" t="e">
        <f>E37-D37</f>
        <v>#VALUE!</v>
      </c>
      <c r="G37" s="47" t="e">
        <f>SUM(G22:G36)-G23</f>
        <v>#VALUE!</v>
      </c>
      <c r="H37" s="36" t="e">
        <f>SUM(H22:H36)-H23</f>
        <v>#VALUE!</v>
      </c>
      <c r="I37" s="36" t="e">
        <f>H37-G37</f>
        <v>#VALUE!</v>
      </c>
      <c r="J37" s="22"/>
      <c r="L37" s="120"/>
      <c r="M37" s="121"/>
      <c r="N37" s="121"/>
      <c r="O37" s="121"/>
      <c r="P37" s="121"/>
      <c r="Q37" s="122"/>
    </row>
    <row r="38" spans="1:17" s="145" customFormat="1" ht="22.5" customHeight="1" x14ac:dyDescent="0.3">
      <c r="A38" s="32" t="s">
        <v>96</v>
      </c>
      <c r="B38" s="27" t="e">
        <f>_xll.DE.NAME(#REF!,"DXMEAS_S","Net FOB Port")</f>
        <v>#VALUE!</v>
      </c>
      <c r="C38" s="27"/>
      <c r="D38" s="42" t="e">
        <f>_xll.DBGET(#REF!,#REF!,#REF!,#REF!,#REF!,#REF!,#REF!,$M$1,#REF!,#REF!,$B38)</f>
        <v>#VALUE!</v>
      </c>
      <c r="E38" s="33" t="e">
        <f>_xll.DBGET(#REF!,#REF!,#REF!,#REF!,#REF!,#REF!,#REF!,$M$1,#REF!,#REF!,$B38)</f>
        <v>#VALUE!</v>
      </c>
      <c r="F38" s="33" t="e">
        <f>D38-E38</f>
        <v>#VALUE!</v>
      </c>
      <c r="G38" s="46" t="e">
        <f>(_xll.DBGET(#REF!,#REF!,#REF!,#REF!,#REF!,#REF!,#REF!,$M$1,#REF!,#REF!,$B38))/(G$8*1000)</f>
        <v>#VALUE!</v>
      </c>
      <c r="H38" s="34" t="e">
        <f>(_xll.DBGET(#REF!,#REF!,#REF!,#REF!,#REF!,#REF!,#REF!,$M$1,#REF!,#REF!,$B38))/(H$8*1000)</f>
        <v>#VALUE!</v>
      </c>
      <c r="I38" s="34" t="e">
        <f>G38-H38</f>
        <v>#VALUE!</v>
      </c>
      <c r="J38" s="22"/>
      <c r="L38" s="126" t="e">
        <f>D38+D37-D20</f>
        <v>#VALUE!</v>
      </c>
      <c r="M38" s="127" t="e">
        <f>E38+E37-E20</f>
        <v>#VALUE!</v>
      </c>
      <c r="N38" s="127" t="e">
        <f>F38-F37-F20</f>
        <v>#VALUE!</v>
      </c>
      <c r="O38" s="136" t="e">
        <f>G38+G37-G20</f>
        <v>#VALUE!</v>
      </c>
      <c r="P38" s="136" t="e">
        <f>H38+H37-H20</f>
        <v>#VALUE!</v>
      </c>
      <c r="Q38" s="135" t="e">
        <f>I38-I37-I20</f>
        <v>#VALUE!</v>
      </c>
    </row>
    <row r="39" spans="1:17" s="145" customFormat="1" ht="22.5" customHeight="1" x14ac:dyDescent="0.3">
      <c r="A39" s="26" t="s">
        <v>97</v>
      </c>
      <c r="B39" s="27" t="e">
        <f>_xll.DE.NAME(#REF!,"DXMEAS_S","INLAND")</f>
        <v>#VALUE!</v>
      </c>
      <c r="C39" s="27"/>
      <c r="D39" s="140" t="e">
        <f>_xll.DBGET(#REF!,#REF!,#REF!,#REF!,#REF!,#REF!,#REF!,$M$1,#REF!,#REF!,$B39)</f>
        <v>#VALUE!</v>
      </c>
      <c r="E39" s="28" t="e">
        <f>_xll.DBGET(#REF!,#REF!,#REF!,#REF!,#REF!,#REF!,#REF!,$M$1,#REF!,#REF!,$B39)</f>
        <v>#VALUE!</v>
      </c>
      <c r="F39" s="28" t="e">
        <f>E39-D39</f>
        <v>#VALUE!</v>
      </c>
      <c r="G39" s="44" t="e">
        <f>(_xll.DBGET(#REF!,#REF!,#REF!,#REF!,#REF!,#REF!,#REF!,$M$1,#REF!,#REF!,$B39))/(G$8*1000)</f>
        <v>#VALUE!</v>
      </c>
      <c r="H39" s="29" t="e">
        <f>(_xll.DBGET(#REF!,#REF!,#REF!,#REF!,#REF!,#REF!,#REF!,$M$1,#REF!,#REF!,$B39))/(H$8*1000)</f>
        <v>#VALUE!</v>
      </c>
      <c r="I39" s="29" t="e">
        <f>H39-G39</f>
        <v>#VALUE!</v>
      </c>
      <c r="J39" s="22"/>
      <c r="L39" s="120"/>
      <c r="M39" s="121"/>
      <c r="N39" s="121"/>
      <c r="O39" s="121"/>
      <c r="P39" s="121"/>
      <c r="Q39" s="122"/>
    </row>
    <row r="40" spans="1:17" s="145" customFormat="1" x14ac:dyDescent="0.3">
      <c r="A40" s="26" t="s">
        <v>71</v>
      </c>
      <c r="B40" s="27" t="e">
        <f>_xll.DE.NAME(#REF!,"DXMEAS_S","TERMINAL")</f>
        <v>#VALUE!</v>
      </c>
      <c r="C40" s="27"/>
      <c r="D40" s="40" t="e">
        <f>_xll.DBGET(#REF!,#REF!,#REF!,#REF!,#REF!,#REF!,#REF!,$M$1,#REF!,#REF!,$B40)</f>
        <v>#VALUE!</v>
      </c>
      <c r="E40" s="28" t="e">
        <f>_xll.DBGET(#REF!,#REF!,#REF!,#REF!,#REF!,#REF!,#REF!,$M$1,#REF!,#REF!,$B40)</f>
        <v>#VALUE!</v>
      </c>
      <c r="F40" s="28" t="e">
        <f>E40-D40</f>
        <v>#VALUE!</v>
      </c>
      <c r="G40" s="44" t="e">
        <f>(_xll.DBGET(#REF!,#REF!,#REF!,#REF!,#REF!,#REF!,#REF!,$M$1,#REF!,#REF!,$B40))/(G$8*1000)</f>
        <v>#VALUE!</v>
      </c>
      <c r="H40" s="29" t="e">
        <f>(_xll.DBGET(#REF!,#REF!,#REF!,#REF!,#REF!,#REF!,#REF!,$M$1,#REF!,#REF!,$B40))/(H$8*1000)</f>
        <v>#VALUE!</v>
      </c>
      <c r="I40" s="29" t="e">
        <f>H40-G40</f>
        <v>#VALUE!</v>
      </c>
      <c r="J40" s="22"/>
      <c r="L40" s="120"/>
      <c r="M40" s="121"/>
      <c r="N40" s="121"/>
      <c r="O40" s="121"/>
      <c r="P40" s="121"/>
      <c r="Q40" s="122"/>
    </row>
    <row r="41" spans="1:17" s="145" customFormat="1" x14ac:dyDescent="0.3">
      <c r="A41" s="26" t="s">
        <v>98</v>
      </c>
      <c r="B41" s="27" t="e">
        <f>_xll.DE.NAME(#REF!,"DXMEAS_S","S&amp;A")</f>
        <v>#VALUE!</v>
      </c>
      <c r="C41" s="27"/>
      <c r="D41" s="40" t="e">
        <f>_xll.DBGET(#REF!,#REF!,#REF!,#REF!,#REF!,#REF!,#REF!,$M$1,#REF!,#REF!,$B41)</f>
        <v>#VALUE!</v>
      </c>
      <c r="E41" s="28" t="e">
        <f>_xll.DBGET(#REF!,#REF!,#REF!,#REF!,#REF!,#REF!,#REF!,$M$1,#REF!,#REF!,$B41)</f>
        <v>#VALUE!</v>
      </c>
      <c r="F41" s="28" t="e">
        <f>E41-D41</f>
        <v>#VALUE!</v>
      </c>
      <c r="G41" s="44" t="e">
        <f>(_xll.DBGET(#REF!,#REF!,#REF!,#REF!,#REF!,#REF!,#REF!,$M$1,#REF!,#REF!,$B41))/(G$8*1000)</f>
        <v>#VALUE!</v>
      </c>
      <c r="H41" s="29" t="e">
        <f>(_xll.DBGET(#REF!,#REF!,#REF!,#REF!,#REF!,#REF!,#REF!,$M$1,#REF!,#REF!,$B41))/(H$8*1000)</f>
        <v>#VALUE!</v>
      </c>
      <c r="I41" s="29" t="e">
        <f>H41-G41</f>
        <v>#VALUE!</v>
      </c>
      <c r="J41" s="22"/>
      <c r="L41" s="120"/>
      <c r="M41" s="121"/>
      <c r="N41" s="121"/>
      <c r="O41" s="121"/>
      <c r="P41" s="121"/>
      <c r="Q41" s="122"/>
    </row>
    <row r="42" spans="1:17" s="145" customFormat="1" hidden="1" outlineLevel="1" x14ac:dyDescent="0.3">
      <c r="A42" s="26" t="s">
        <v>113</v>
      </c>
      <c r="B42" s="27"/>
      <c r="C42" s="27"/>
      <c r="D42" s="40" t="e">
        <f>SUM(#REF!)</f>
        <v>#REF!</v>
      </c>
      <c r="E42" s="28" t="e">
        <f>SUM(#REF!)</f>
        <v>#REF!</v>
      </c>
      <c r="F42" s="28" t="e">
        <f>E42-D42</f>
        <v>#REF!</v>
      </c>
      <c r="G42" s="44" t="e">
        <f>D42/(G$8*1000)</f>
        <v>#REF!</v>
      </c>
      <c r="H42" s="29" t="e">
        <f>E42/(H$8*1000)</f>
        <v>#REF!</v>
      </c>
      <c r="I42" s="29" t="e">
        <f>H42-G42</f>
        <v>#REF!</v>
      </c>
      <c r="J42" s="22"/>
      <c r="L42" s="120"/>
      <c r="M42" s="121"/>
      <c r="N42" s="121"/>
      <c r="O42" s="121"/>
      <c r="P42" s="121"/>
      <c r="Q42" s="122"/>
    </row>
    <row r="43" spans="1:17" s="145" customFormat="1" hidden="1" outlineLevel="1" x14ac:dyDescent="0.3">
      <c r="A43" s="26" t="s">
        <v>114</v>
      </c>
      <c r="B43" s="27"/>
      <c r="C43" s="27"/>
      <c r="D43" s="40" t="e">
        <f>D41-D42</f>
        <v>#VALUE!</v>
      </c>
      <c r="E43" s="28" t="e">
        <f>E41-E42</f>
        <v>#VALUE!</v>
      </c>
      <c r="F43" s="28" t="e">
        <f>E43-D43</f>
        <v>#VALUE!</v>
      </c>
      <c r="G43" s="44" t="e">
        <f>D43/(G$8*1000)</f>
        <v>#VALUE!</v>
      </c>
      <c r="H43" s="29" t="e">
        <f>E43/(H$8*1000)</f>
        <v>#VALUE!</v>
      </c>
      <c r="I43" s="29" t="e">
        <f>H43-G43</f>
        <v>#VALUE!</v>
      </c>
      <c r="J43" s="22"/>
      <c r="L43" s="120"/>
      <c r="M43" s="121"/>
      <c r="N43" s="121"/>
      <c r="O43" s="121"/>
      <c r="P43" s="121"/>
      <c r="Q43" s="122"/>
    </row>
    <row r="44" spans="1:17" s="145" customFormat="1" ht="15" customHeight="1" collapsed="1" x14ac:dyDescent="0.3">
      <c r="A44" s="37"/>
      <c r="B44" s="37"/>
      <c r="C44" s="37"/>
      <c r="D44" s="40"/>
      <c r="E44" s="28"/>
      <c r="F44" s="28"/>
      <c r="G44" s="44"/>
      <c r="H44" s="29"/>
      <c r="I44" s="29"/>
      <c r="J44" s="22"/>
      <c r="L44" s="120"/>
      <c r="M44" s="121"/>
      <c r="N44" s="121"/>
      <c r="O44" s="121"/>
      <c r="P44" s="121"/>
      <c r="Q44" s="122"/>
    </row>
    <row r="45" spans="1:17" x14ac:dyDescent="0.3">
      <c r="A45" s="89" t="s">
        <v>72</v>
      </c>
      <c r="B45" s="90" t="e">
        <f>_xll.DE.NAME(#REF!,"DXMEAS_S","Netback ($/mt)")</f>
        <v>#VALUE!</v>
      </c>
      <c r="C45" s="90"/>
      <c r="D45" s="91" t="e">
        <f>(_xll.DBGET(#REF!,#REF!,#REF!,#REF!,#REF!,#REF!,#REF!,$M$1,#REF!,#REF!,$B45)*_xll.DBGET(#REF!,#REF!,#REF!,#REF!,#REF!,#REF!,#REF!,$M$1,#REF!,#REF!,#REF!))</f>
        <v>#VALUE!</v>
      </c>
      <c r="E45" s="92" t="e">
        <f>(_xll.DBGET(#REF!,#REF!,#REF!,#REF!,#REF!,#REF!,#REF!,$M$1,#REF!,#REF!,$B45)*_xll.DBGET(#REF!,#REF!,#REF!,#REF!,#REF!,#REF!,#REF!,$M$1,#REF!,#REF!,#REF!))</f>
        <v>#VALUE!</v>
      </c>
      <c r="F45" s="92" t="e">
        <f>D45-E45</f>
        <v>#VALUE!</v>
      </c>
      <c r="G45" s="104" t="e">
        <f>D45/(G8*1000)</f>
        <v>#VALUE!</v>
      </c>
      <c r="H45" s="93" t="e">
        <f>E45/(H8*1000)</f>
        <v>#VALUE!</v>
      </c>
      <c r="I45" s="93" t="e">
        <f>G45-H45</f>
        <v>#VALUE!</v>
      </c>
      <c r="J45" s="21"/>
      <c r="L45" s="132" t="e">
        <f>D45+D41+D40+D39-D38</f>
        <v>#VALUE!</v>
      </c>
      <c r="M45" s="133" t="e">
        <f>E45+E41+E40+E39-E38</f>
        <v>#VALUE!</v>
      </c>
      <c r="N45" s="133" t="e">
        <f>F45-F41-F40-F39-F38</f>
        <v>#VALUE!</v>
      </c>
      <c r="O45" s="133" t="e">
        <f>G45+G41+G40+G39-G38</f>
        <v>#VALUE!</v>
      </c>
      <c r="P45" s="133" t="e">
        <f>H45+H41+H40+H39-H38</f>
        <v>#VALUE!</v>
      </c>
      <c r="Q45" s="134" t="e">
        <f>I45-I41-I40-I39-I38</f>
        <v>#VALUE!</v>
      </c>
    </row>
    <row r="46" spans="1:17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L46" s="129"/>
      <c r="M46" s="130"/>
      <c r="N46" s="130"/>
      <c r="O46" s="130"/>
      <c r="P46" s="130"/>
      <c r="Q46" s="131"/>
    </row>
    <row r="47" spans="1:17" x14ac:dyDescent="0.3">
      <c r="A47" s="141" t="s">
        <v>115</v>
      </c>
      <c r="G47" s="137"/>
    </row>
    <row r="48" spans="1:17" x14ac:dyDescent="0.3">
      <c r="G48" s="137"/>
    </row>
    <row r="50" spans="1:6" x14ac:dyDescent="0.3">
      <c r="A50" s="144" t="s">
        <v>126</v>
      </c>
      <c r="C50" s="141" t="s">
        <v>125</v>
      </c>
      <c r="D50" s="142" t="e">
        <f>(D23)/(1000*D6)</f>
        <v>#VALUE!</v>
      </c>
      <c r="E50" s="142" t="e">
        <f>E23/(1000*E6)</f>
        <v>#VALUE!</v>
      </c>
      <c r="F50" s="142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QAA_DRILLPATH_NODE_ID" r:id="rId2"/>
    <customPr name="REPORT_C2UN_CONVERTER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109375" defaultRowHeight="14.4" outlineLevelCol="1" x14ac:dyDescent="0.3"/>
  <cols>
    <col min="1" max="1" width="14" style="78" customWidth="1"/>
    <col min="2" max="2" width="4.44140625" style="78" customWidth="1" outlineLevel="1"/>
    <col min="3" max="3" width="8.44140625" style="78" customWidth="1"/>
    <col min="4" max="4" width="11.6640625" style="78" customWidth="1"/>
    <col min="5" max="5" width="14.6640625" style="78" customWidth="1"/>
    <col min="6" max="6" width="11.6640625" style="78" customWidth="1"/>
    <col min="7" max="7" width="14.6640625" style="78" customWidth="1"/>
    <col min="8" max="8" width="11.6640625" style="78" customWidth="1"/>
    <col min="9" max="9" width="14.6640625" style="78" customWidth="1"/>
    <col min="10" max="10" width="11.6640625" style="78" customWidth="1"/>
    <col min="11" max="11" width="14.6640625" style="78" customWidth="1"/>
    <col min="12" max="12" width="11.6640625" style="78" customWidth="1"/>
    <col min="13" max="13" width="14.6640625" style="78" customWidth="1"/>
    <col min="14" max="14" width="11.6640625" style="78" customWidth="1"/>
    <col min="15" max="15" width="14.6640625" style="78" customWidth="1"/>
    <col min="16" max="16" width="11.6640625" style="78" customWidth="1"/>
    <col min="17" max="17" width="14.6640625" style="78" customWidth="1"/>
    <col min="18" max="18" width="11.6640625" style="78" customWidth="1"/>
    <col min="19" max="19" width="14.6640625" style="78" customWidth="1"/>
    <col min="20" max="20" width="11.6640625" style="78" customWidth="1"/>
    <col min="21" max="21" width="14.6640625" style="78" customWidth="1"/>
    <col min="22" max="25" width="9.109375" style="78"/>
    <col min="26" max="26" width="16" style="78" bestFit="1" customWidth="1"/>
    <col min="27" max="27" width="9.109375" style="78"/>
    <col min="28" max="28" width="16" style="78" bestFit="1" customWidth="1"/>
    <col min="29" max="29" width="13.88671875" style="78" customWidth="1"/>
    <col min="30" max="30" width="16" style="78" bestFit="1" customWidth="1"/>
    <col min="31" max="16384" width="9.109375" style="78"/>
  </cols>
  <sheetData>
    <row r="1" spans="1:30" ht="27" x14ac:dyDescent="0.75">
      <c r="A1" s="179" t="s">
        <v>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</row>
    <row r="2" spans="1:30" s="6" customFormat="1" ht="37.5" customHeight="1" x14ac:dyDescent="0.45">
      <c r="A2" s="94"/>
      <c r="B2" s="94"/>
      <c r="C2" s="94"/>
      <c r="D2" s="183" t="e">
        <f>CONCATENATE(#REF!," YTD","
 Actual")</f>
        <v>#REF!</v>
      </c>
      <c r="E2" s="183"/>
      <c r="F2" s="183" t="e">
        <f>CONCATENATE(#REF!,"
 Forecast")</f>
        <v>#REF!</v>
      </c>
      <c r="G2" s="183"/>
      <c r="H2" s="183" t="e">
        <f>CONCATENATE(#REF!,"
 Forecast")</f>
        <v>#REF!</v>
      </c>
      <c r="I2" s="183"/>
      <c r="J2" s="183" t="e">
        <f>CONCATENATE(#REF!,"
 Forecast")</f>
        <v>#REF!</v>
      </c>
      <c r="K2" s="183"/>
      <c r="L2" s="183" t="e">
        <f>CONCATENATE("Qtr 1 ",#REF!," 
Actual")</f>
        <v>#REF!</v>
      </c>
      <c r="M2" s="183"/>
      <c r="N2" s="183" t="e">
        <f>CONCATENATE("Qtr 2 ",#REF!," 
Actual")</f>
        <v>#REF!</v>
      </c>
      <c r="O2" s="183"/>
      <c r="P2" s="183" t="e">
        <f>CONCATENATE("Qtr 3 ",#REF!," 
Actual")</f>
        <v>#REF!</v>
      </c>
      <c r="Q2" s="183"/>
      <c r="R2" s="183" t="e">
        <f>CONCATENATE("Qtr 4 ",#REF!," 
Forecast")</f>
        <v>#REF!</v>
      </c>
      <c r="S2" s="183"/>
      <c r="T2" s="183" t="e">
        <f>CONCATENATE(#REF!," 
Forecast")</f>
        <v>#REF!</v>
      </c>
      <c r="U2" s="183"/>
    </row>
    <row r="3" spans="1:30" ht="16.2" x14ac:dyDescent="0.45">
      <c r="A3" s="95"/>
      <c r="B3" s="95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5"/>
      <c r="Z3" s="185"/>
      <c r="AA3" s="185"/>
      <c r="AB3" s="185"/>
      <c r="AC3" s="185"/>
      <c r="AD3" s="185"/>
    </row>
    <row r="4" spans="1:30" x14ac:dyDescent="0.3">
      <c r="A4" s="7" t="s">
        <v>64</v>
      </c>
      <c r="B4" s="16" t="s">
        <v>65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10" t="s">
        <v>1</v>
      </c>
      <c r="B5" s="11" t="s">
        <v>6</v>
      </c>
      <c r="C5" s="14" t="s">
        <v>7</v>
      </c>
      <c r="D5" s="39" t="e">
        <f>_xll.DBGET(#REF!,#REF!,#REF!,#REF!,#REF!,#REF!,$C5,$B5,#REF!,#REF!,#REF!)</f>
        <v>#VALUE!</v>
      </c>
      <c r="E5" s="5" t="e">
        <f>_xll.DBGET(#REF!,#REF!,#REF!,#REF!,#REF!,#REF!,$C5,$B5,#REF!,#REF!,#REF!)</f>
        <v>#VALUE!</v>
      </c>
      <c r="F5" s="39" t="e">
        <f>_xll.DBGET(#REF!,#REF!,#REF!,#REF!,#REF!,#REF!,$C5,$B5,#REF!,#REF!,#REF!)</f>
        <v>#VALUE!</v>
      </c>
      <c r="G5" s="5" t="e">
        <f>_xll.DBGET(#REF!,#REF!,#REF!,#REF!,#REF!,#REF!,$C5,$B5,#REF!,#REF!,#REF!)</f>
        <v>#VALUE!</v>
      </c>
      <c r="H5" s="39" t="e">
        <f>_xll.DBGET(#REF!,#REF!,#REF!,#REF!,#REF!,#REF!,$C5,$B5,#REF!,#REF!,#REF!)</f>
        <v>#VALUE!</v>
      </c>
      <c r="I5" s="5" t="e">
        <f>_xll.DBGET(#REF!,#REF!,#REF!,#REF!,#REF!,#REF!,$C5,$B5,#REF!,#REF!,#REF!)</f>
        <v>#VALUE!</v>
      </c>
      <c r="J5" s="39" t="e">
        <f>_xll.DBGET(#REF!,#REF!,#REF!,#REF!,#REF!,#REF!,$C5,$B5,#REF!,#REF!,#REF!)</f>
        <v>#VALUE!</v>
      </c>
      <c r="K5" s="5" t="e">
        <f>_xll.DBGET(#REF!,#REF!,#REF!,#REF!,#REF!,#REF!,$C5,$B5,#REF!,#REF!,#REF!)</f>
        <v>#VALUE!</v>
      </c>
      <c r="L5" s="39" t="e">
        <f>_xll.DBGET(#REF!,#REF!,#REF!,#REF!,#REF!,#REF!,$C5,$B5,#REF!,#REF!,#REF!)</f>
        <v>#VALUE!</v>
      </c>
      <c r="M5" s="5" t="e">
        <f>_xll.DBGET(#REF!,#REF!,#REF!,#REF!,#REF!,#REF!,$C5,$B5,#REF!,#REF!,#REF!)</f>
        <v>#VALUE!</v>
      </c>
      <c r="N5" s="39" t="e">
        <f>_xll.DBGET(#REF!,#REF!,#REF!,#REF!,#REF!,#REF!,$C5,$B5,#REF!,#REF!,#REF!)</f>
        <v>#VALUE!</v>
      </c>
      <c r="O5" s="5">
        <f>IFERROR((_xll.DBGET(#REF!,#REF!,#REF!,#REF!,#REF!,#REF!,$C5,$B5,#REF!,#REF!,#REF!))/N5,0)</f>
        <v>0</v>
      </c>
      <c r="P5" s="39" t="e">
        <f>_xll.DBGET(#REF!,#REF!,#REF!,#REF!,#REF!,#REF!,$C5,$B5,#REF!,#REF!,#REF!)</f>
        <v>#VALUE!</v>
      </c>
      <c r="Q5" s="5">
        <f>IFERROR((_xll.DBGET(#REF!,#REF!,#REF!,#REF!,#REF!,#REF!,$C5,$B5,#REF!,#REF!,#REF!))/P5,0)</f>
        <v>0</v>
      </c>
      <c r="R5" s="39" t="e">
        <f>_xll.DBGET(#REF!,#REF!,#REF!,#REF!,#REF!,#REF!,$C5,$B5,#REF!,#REF!,#REF!)</f>
        <v>#VALUE!</v>
      </c>
      <c r="S5" s="5">
        <f>IFERROR((_xll.DBGET(#REF!,#REF!,#REF!,#REF!,#REF!,#REF!,$C5,$B5,#REF!,#REF!,#REF!))/R5,0)</f>
        <v>0</v>
      </c>
      <c r="T5" s="39" t="e">
        <f>_xll.DBGET(#REF!,#REF!,#REF!,#REF!,#REF!,#REF!,$C5,$B5,#REF!,#REF!,#REF!)</f>
        <v>#VALUE!</v>
      </c>
      <c r="U5" s="5" t="e">
        <f>_xll.DBGET(#REF!,#REF!,#REF!,#REF!,#REF!,#REF!,$C5,$B5,#REF!,#REF!,#REF!)</f>
        <v>#VALUE!</v>
      </c>
    </row>
    <row r="6" spans="1:30" x14ac:dyDescent="0.3">
      <c r="A6" s="48"/>
      <c r="B6" s="49" t="s">
        <v>6</v>
      </c>
      <c r="C6" s="53" t="s">
        <v>8</v>
      </c>
      <c r="D6" s="57" t="e">
        <f>_xll.DBGET(#REF!,#REF!,#REF!,#REF!,#REF!,#REF!,$C6,$B6,#REF!,#REF!,#REF!)</f>
        <v>#VALUE!</v>
      </c>
      <c r="E6" s="55" t="e">
        <f>_xll.DBGET(#REF!,#REF!,#REF!,#REF!,#REF!,#REF!,$C6,$B6,#REF!,#REF!,#REF!)</f>
        <v>#VALUE!</v>
      </c>
      <c r="F6" s="57" t="e">
        <f>_xll.DBGET(#REF!,#REF!,#REF!,#REF!,#REF!,#REF!,$C6,$B6,#REF!,#REF!,#REF!)</f>
        <v>#VALUE!</v>
      </c>
      <c r="G6" s="55" t="e">
        <f>_xll.DBGET(#REF!,#REF!,#REF!,#REF!,#REF!,#REF!,$C6,$B6,#REF!,#REF!,#REF!)</f>
        <v>#VALUE!</v>
      </c>
      <c r="H6" s="57" t="e">
        <f>_xll.DBGET(#REF!,#REF!,#REF!,#REF!,#REF!,#REF!,$C6,$B6,#REF!,#REF!,#REF!)</f>
        <v>#VALUE!</v>
      </c>
      <c r="I6" s="55" t="e">
        <f>_xll.DBGET(#REF!,#REF!,#REF!,#REF!,#REF!,#REF!,$C6,$B6,#REF!,#REF!,#REF!)</f>
        <v>#VALUE!</v>
      </c>
      <c r="J6" s="57" t="e">
        <f>_xll.DBGET(#REF!,#REF!,#REF!,#REF!,#REF!,#REF!,$C6,$B6,#REF!,#REF!,#REF!)</f>
        <v>#VALUE!</v>
      </c>
      <c r="K6" s="55" t="e">
        <f>_xll.DBGET(#REF!,#REF!,#REF!,#REF!,#REF!,#REF!,$C6,$B6,#REF!,#REF!,#REF!)</f>
        <v>#VALUE!</v>
      </c>
      <c r="L6" s="57" t="e">
        <f>_xll.DBGET(#REF!,#REF!,#REF!,#REF!,#REF!,#REF!,$C6,$B6,#REF!,#REF!,#REF!)</f>
        <v>#VALUE!</v>
      </c>
      <c r="M6" s="55" t="e">
        <f>_xll.DBGET(#REF!,#REF!,#REF!,#REF!,#REF!,#REF!,$C6,$B6,#REF!,#REF!,#REF!)</f>
        <v>#VALUE!</v>
      </c>
      <c r="N6" s="57" t="e">
        <f>_xll.DBGET(#REF!,#REF!,#REF!,#REF!,#REF!,#REF!,$C6,$B6,#REF!,#REF!,#REF!)</f>
        <v>#VALUE!</v>
      </c>
      <c r="O6" s="55">
        <f>IFERROR((_xll.DBGET(#REF!,#REF!,#REF!,#REF!,#REF!,#REF!,$C6,$B6,#REF!,#REF!,#REF!))/N6,0)</f>
        <v>0</v>
      </c>
      <c r="P6" s="57" t="e">
        <f>_xll.DBGET(#REF!,#REF!,#REF!,#REF!,#REF!,#REF!,$C6,$B6,#REF!,#REF!,#REF!)</f>
        <v>#VALUE!</v>
      </c>
      <c r="Q6" s="55">
        <f>IFERROR((_xll.DBGET(#REF!,#REF!,#REF!,#REF!,#REF!,#REF!,$C6,$B6,#REF!,#REF!,#REF!))/P6,0)</f>
        <v>0</v>
      </c>
      <c r="R6" s="57" t="e">
        <f>_xll.DBGET(#REF!,#REF!,#REF!,#REF!,#REF!,#REF!,$C6,$B6,#REF!,#REF!,#REF!)</f>
        <v>#VALUE!</v>
      </c>
      <c r="S6" s="55">
        <f>IFERROR((_xll.DBGET(#REF!,#REF!,#REF!,#REF!,#REF!,#REF!,$C6,$B6,#REF!,#REF!,#REF!))/R6,0)</f>
        <v>0</v>
      </c>
      <c r="T6" s="57" t="e">
        <f>_xll.DBGET(#REF!,#REF!,#REF!,#REF!,#REF!,#REF!,$C6,$B6,#REF!,#REF!,#REF!)</f>
        <v>#VALUE!</v>
      </c>
      <c r="U6" s="55" t="e">
        <f>_xll.DBGET(#REF!,#REF!,#REF!,#REF!,#REF!,#REF!,$C6,$B6,#REF!,#REF!,#REF!)</f>
        <v>#VALUE!</v>
      </c>
    </row>
    <row r="7" spans="1:30" x14ac:dyDescent="0.3">
      <c r="A7" s="50"/>
      <c r="B7" s="51" t="s">
        <v>6</v>
      </c>
      <c r="C7" s="54" t="s">
        <v>9</v>
      </c>
      <c r="D7" s="58" t="e">
        <f>_xll.DBGET(#REF!,#REF!,#REF!,#REF!,#REF!,#REF!,$C7,$B7,#REF!,#REF!,#REF!)</f>
        <v>#VALUE!</v>
      </c>
      <c r="E7" s="56" t="e">
        <f>_xll.DBGET(#REF!,#REF!,#REF!,#REF!,#REF!,#REF!,$C7,$B7,#REF!,#REF!,#REF!)</f>
        <v>#VALUE!</v>
      </c>
      <c r="F7" s="58" t="e">
        <f>_xll.DBGET(#REF!,#REF!,#REF!,#REF!,#REF!,#REF!,$C7,$B7,#REF!,#REF!,#REF!)</f>
        <v>#VALUE!</v>
      </c>
      <c r="G7" s="56" t="e">
        <f>_xll.DBGET(#REF!,#REF!,#REF!,#REF!,#REF!,#REF!,$C7,$B7,#REF!,#REF!,#REF!)</f>
        <v>#VALUE!</v>
      </c>
      <c r="H7" s="58" t="e">
        <f>_xll.DBGET(#REF!,#REF!,#REF!,#REF!,#REF!,#REF!,$C7,$B7,#REF!,#REF!,#REF!)</f>
        <v>#VALUE!</v>
      </c>
      <c r="I7" s="56" t="e">
        <f>_xll.DBGET(#REF!,#REF!,#REF!,#REF!,#REF!,#REF!,$C7,$B7,#REF!,#REF!,#REF!)</f>
        <v>#VALUE!</v>
      </c>
      <c r="J7" s="58" t="e">
        <f>_xll.DBGET(#REF!,#REF!,#REF!,#REF!,#REF!,#REF!,$C7,$B7,#REF!,#REF!,#REF!)</f>
        <v>#VALUE!</v>
      </c>
      <c r="K7" s="56" t="e">
        <f>_xll.DBGET(#REF!,#REF!,#REF!,#REF!,#REF!,#REF!,$C7,$B7,#REF!,#REF!,#REF!)</f>
        <v>#VALUE!</v>
      </c>
      <c r="L7" s="58" t="e">
        <f>_xll.DBGET(#REF!,#REF!,#REF!,#REF!,#REF!,#REF!,$C7,$B7,#REF!,#REF!,#REF!)</f>
        <v>#VALUE!</v>
      </c>
      <c r="M7" s="56" t="e">
        <f>_xll.DBGET(#REF!,#REF!,#REF!,#REF!,#REF!,#REF!,$C7,$B7,#REF!,#REF!,#REF!)</f>
        <v>#VALUE!</v>
      </c>
      <c r="N7" s="58" t="e">
        <f>_xll.DBGET(#REF!,#REF!,#REF!,#REF!,#REF!,#REF!,$C7,$B7,#REF!,#REF!,#REF!)</f>
        <v>#VALUE!</v>
      </c>
      <c r="O7" s="56">
        <f>IFERROR((_xll.DBGET(#REF!,#REF!,#REF!,#REF!,#REF!,#REF!,$C7,$B7,#REF!,#REF!,#REF!))/N7,0)</f>
        <v>0</v>
      </c>
      <c r="P7" s="58" t="e">
        <f>_xll.DBGET(#REF!,#REF!,#REF!,#REF!,#REF!,#REF!,$C7,$B7,#REF!,#REF!,#REF!)</f>
        <v>#VALUE!</v>
      </c>
      <c r="Q7" s="56">
        <f>IFERROR((_xll.DBGET(#REF!,#REF!,#REF!,#REF!,#REF!,#REF!,$C7,$B7,#REF!,#REF!,#REF!))/P7,0)</f>
        <v>0</v>
      </c>
      <c r="R7" s="58" t="e">
        <f>_xll.DBGET(#REF!,#REF!,#REF!,#REF!,#REF!,#REF!,$C7,$B7,#REF!,#REF!,#REF!)</f>
        <v>#VALUE!</v>
      </c>
      <c r="S7" s="56">
        <f>IFERROR((_xll.DBGET(#REF!,#REF!,#REF!,#REF!,#REF!,#REF!,$C7,$B7,#REF!,#REF!,#REF!))/R7,0)</f>
        <v>0</v>
      </c>
      <c r="T7" s="58" t="e">
        <f>_xll.DBGET(#REF!,#REF!,#REF!,#REF!,#REF!,#REF!,$C7,$B7,#REF!,#REF!,#REF!)</f>
        <v>#VALUE!</v>
      </c>
      <c r="U7" s="56" t="e">
        <f>_xll.DBGET(#REF!,#REF!,#REF!,#REF!,#REF!,#REF!,$C7,$B7,#REF!,#REF!,#REF!)</f>
        <v>#VALUE!</v>
      </c>
    </row>
    <row r="8" spans="1:30" x14ac:dyDescent="0.3">
      <c r="A8" s="10" t="s">
        <v>2</v>
      </c>
      <c r="B8" s="11" t="s">
        <v>10</v>
      </c>
      <c r="C8" s="14" t="s">
        <v>7</v>
      </c>
      <c r="D8" s="59" t="e">
        <f>_xll.DBGET(#REF!,#REF!,#REF!,#REF!,#REF!,#REF!,$C8,$B8,#REF!,#REF!,#REF!)</f>
        <v>#VALUE!</v>
      </c>
      <c r="E8" s="5" t="e">
        <f>_xll.DBGET(#REF!,#REF!,#REF!,#REF!,#REF!,#REF!,$C8,$B8,#REF!,#REF!,#REF!)</f>
        <v>#VALUE!</v>
      </c>
      <c r="F8" s="59" t="e">
        <f>_xll.DBGET(#REF!,#REF!,#REF!,#REF!,#REF!,#REF!,$C8,$B8,#REF!,#REF!,#REF!)</f>
        <v>#VALUE!</v>
      </c>
      <c r="G8" s="5" t="e">
        <f>_xll.DBGET(#REF!,#REF!,#REF!,#REF!,#REF!,#REF!,$C8,$B8,#REF!,#REF!,#REF!)</f>
        <v>#VALUE!</v>
      </c>
      <c r="H8" s="59" t="e">
        <f>_xll.DBGET(#REF!,#REF!,#REF!,#REF!,#REF!,#REF!,$C8,$B8,#REF!,#REF!,#REF!)</f>
        <v>#VALUE!</v>
      </c>
      <c r="I8" s="5" t="e">
        <f>_xll.DBGET(#REF!,#REF!,#REF!,#REF!,#REF!,#REF!,$C8,$B8,#REF!,#REF!,#REF!)</f>
        <v>#VALUE!</v>
      </c>
      <c r="J8" s="59" t="e">
        <f>_xll.DBGET(#REF!,#REF!,#REF!,#REF!,#REF!,#REF!,$C8,$B8,#REF!,#REF!,#REF!)</f>
        <v>#VALUE!</v>
      </c>
      <c r="K8" s="5" t="e">
        <f>_xll.DBGET(#REF!,#REF!,#REF!,#REF!,#REF!,#REF!,$C8,$B8,#REF!,#REF!,#REF!)</f>
        <v>#VALUE!</v>
      </c>
      <c r="L8" s="59" t="e">
        <f>_xll.DBGET(#REF!,#REF!,#REF!,#REF!,#REF!,#REF!,$C8,$B8,#REF!,#REF!,#REF!)</f>
        <v>#VALUE!</v>
      </c>
      <c r="M8" s="5" t="e">
        <f>_xll.DBGET(#REF!,#REF!,#REF!,#REF!,#REF!,#REF!,$C8,$B8,#REF!,#REF!,#REF!)</f>
        <v>#VALUE!</v>
      </c>
      <c r="N8" s="59" t="e">
        <f>_xll.DBGET(#REF!,#REF!,#REF!,#REF!,#REF!,#REF!,$C8,$B8,#REF!,#REF!,#REF!)</f>
        <v>#VALUE!</v>
      </c>
      <c r="O8" s="5">
        <f>IFERROR((_xll.DBGET(#REF!,#REF!,#REF!,#REF!,#REF!,#REF!,$C8,$B8,#REF!,#REF!,#REF!))/N8,0)</f>
        <v>0</v>
      </c>
      <c r="P8" s="59" t="e">
        <f>_xll.DBGET(#REF!,#REF!,#REF!,#REF!,#REF!,#REF!,$C8,$B8,#REF!,#REF!,#REF!)</f>
        <v>#VALUE!</v>
      </c>
      <c r="Q8" s="5">
        <f>IFERROR((_xll.DBGET(#REF!,#REF!,#REF!,#REF!,#REF!,#REF!,$C8,$B8,#REF!,#REF!,#REF!))/P8,0)</f>
        <v>0</v>
      </c>
      <c r="R8" s="59" t="e">
        <f>_xll.DBGET(#REF!,#REF!,#REF!,#REF!,#REF!,#REF!,$C8,$B8,#REF!,#REF!,#REF!)</f>
        <v>#VALUE!</v>
      </c>
      <c r="S8" s="5">
        <f>IFERROR((_xll.DBGET(#REF!,#REF!,#REF!,#REF!,#REF!,#REF!,$C8,$B8,#REF!,#REF!,#REF!))/R8,0)</f>
        <v>0</v>
      </c>
      <c r="T8" s="59" t="e">
        <f>_xll.DBGET(#REF!,#REF!,#REF!,#REF!,#REF!,#REF!,$C8,$B8,#REF!,#REF!,#REF!)</f>
        <v>#VALUE!</v>
      </c>
      <c r="U8" s="5" t="e">
        <f>_xll.DBGET(#REF!,#REF!,#REF!,#REF!,#REF!,#REF!,$C8,$B8,#REF!,#REF!,#REF!)</f>
        <v>#VALUE!</v>
      </c>
    </row>
    <row r="9" spans="1:30" x14ac:dyDescent="0.3">
      <c r="A9" s="48"/>
      <c r="B9" s="49" t="s">
        <v>10</v>
      </c>
      <c r="C9" s="53" t="s">
        <v>8</v>
      </c>
      <c r="D9" s="57" t="e">
        <f>_xll.DBGET(#REF!,#REF!,#REF!,#REF!,#REF!,#REF!,$C9,$B9,#REF!,#REF!,#REF!)</f>
        <v>#VALUE!</v>
      </c>
      <c r="E9" s="55" t="e">
        <f>_xll.DBGET(#REF!,#REF!,#REF!,#REF!,#REF!,#REF!,$C9,$B9,#REF!,#REF!,#REF!)</f>
        <v>#VALUE!</v>
      </c>
      <c r="F9" s="57" t="e">
        <f>_xll.DBGET(#REF!,#REF!,#REF!,#REF!,#REF!,#REF!,$C9,$B9,#REF!,#REF!,#REF!)</f>
        <v>#VALUE!</v>
      </c>
      <c r="G9" s="55" t="e">
        <f>_xll.DBGET(#REF!,#REF!,#REF!,#REF!,#REF!,#REF!,$C9,$B9,#REF!,#REF!,#REF!)</f>
        <v>#VALUE!</v>
      </c>
      <c r="H9" s="57" t="e">
        <f>_xll.DBGET(#REF!,#REF!,#REF!,#REF!,#REF!,#REF!,$C9,$B9,#REF!,#REF!,#REF!)</f>
        <v>#VALUE!</v>
      </c>
      <c r="I9" s="55" t="e">
        <f>_xll.DBGET(#REF!,#REF!,#REF!,#REF!,#REF!,#REF!,$C9,$B9,#REF!,#REF!,#REF!)</f>
        <v>#VALUE!</v>
      </c>
      <c r="J9" s="57" t="e">
        <f>_xll.DBGET(#REF!,#REF!,#REF!,#REF!,#REF!,#REF!,$C9,$B9,#REF!,#REF!,#REF!)</f>
        <v>#VALUE!</v>
      </c>
      <c r="K9" s="55" t="e">
        <f>_xll.DBGET(#REF!,#REF!,#REF!,#REF!,#REF!,#REF!,$C9,$B9,#REF!,#REF!,#REF!)</f>
        <v>#VALUE!</v>
      </c>
      <c r="L9" s="57" t="e">
        <f>_xll.DBGET(#REF!,#REF!,#REF!,#REF!,#REF!,#REF!,$C9,$B9,#REF!,#REF!,#REF!)</f>
        <v>#VALUE!</v>
      </c>
      <c r="M9" s="55" t="e">
        <f>_xll.DBGET(#REF!,#REF!,#REF!,#REF!,#REF!,#REF!,$C9,$B9,#REF!,#REF!,#REF!)</f>
        <v>#VALUE!</v>
      </c>
      <c r="N9" s="57" t="e">
        <f>_xll.DBGET(#REF!,#REF!,#REF!,#REF!,#REF!,#REF!,$C9,$B9,#REF!,#REF!,#REF!)</f>
        <v>#VALUE!</v>
      </c>
      <c r="O9" s="55">
        <f>IFERROR((_xll.DBGET(#REF!,#REF!,#REF!,#REF!,#REF!,#REF!,$C9,$B9,#REF!,#REF!,#REF!))/N9,0)</f>
        <v>0</v>
      </c>
      <c r="P9" s="57" t="e">
        <f>_xll.DBGET(#REF!,#REF!,#REF!,#REF!,#REF!,#REF!,$C9,$B9,#REF!,#REF!,#REF!)</f>
        <v>#VALUE!</v>
      </c>
      <c r="Q9" s="55">
        <f>IFERROR((_xll.DBGET(#REF!,#REF!,#REF!,#REF!,#REF!,#REF!,$C9,$B9,#REF!,#REF!,#REF!))/P9,0)</f>
        <v>0</v>
      </c>
      <c r="R9" s="57" t="e">
        <f>_xll.DBGET(#REF!,#REF!,#REF!,#REF!,#REF!,#REF!,$C9,$B9,#REF!,#REF!,#REF!)</f>
        <v>#VALUE!</v>
      </c>
      <c r="S9" s="55">
        <f>IFERROR((_xll.DBGET(#REF!,#REF!,#REF!,#REF!,#REF!,#REF!,$C9,$B9,#REF!,#REF!,#REF!))/R9,0)</f>
        <v>0</v>
      </c>
      <c r="T9" s="57" t="e">
        <f>_xll.DBGET(#REF!,#REF!,#REF!,#REF!,#REF!,#REF!,$C9,$B9,#REF!,#REF!,#REF!)</f>
        <v>#VALUE!</v>
      </c>
      <c r="U9" s="55" t="e">
        <f>_xll.DBGET(#REF!,#REF!,#REF!,#REF!,#REF!,#REF!,$C9,$B9,#REF!,#REF!,#REF!)</f>
        <v>#VALUE!</v>
      </c>
    </row>
    <row r="10" spans="1:30" x14ac:dyDescent="0.3">
      <c r="A10" s="50"/>
      <c r="B10" s="51" t="s">
        <v>10</v>
      </c>
      <c r="C10" s="54" t="s">
        <v>9</v>
      </c>
      <c r="D10" s="58" t="e">
        <f>_xll.DBGET(#REF!,#REF!,#REF!,#REF!,#REF!,#REF!,$C10,$B10,#REF!,#REF!,#REF!)</f>
        <v>#VALUE!</v>
      </c>
      <c r="E10" s="56" t="e">
        <f>_xll.DBGET(#REF!,#REF!,#REF!,#REF!,#REF!,#REF!,$C10,$B10,#REF!,#REF!,#REF!)</f>
        <v>#VALUE!</v>
      </c>
      <c r="F10" s="58" t="e">
        <f>_xll.DBGET(#REF!,#REF!,#REF!,#REF!,#REF!,#REF!,$C10,$B10,#REF!,#REF!,#REF!)</f>
        <v>#VALUE!</v>
      </c>
      <c r="G10" s="56" t="e">
        <f>_xll.DBGET(#REF!,#REF!,#REF!,#REF!,#REF!,#REF!,$C10,$B10,#REF!,#REF!,#REF!)</f>
        <v>#VALUE!</v>
      </c>
      <c r="H10" s="58" t="e">
        <f>_xll.DBGET(#REF!,#REF!,#REF!,#REF!,#REF!,#REF!,$C10,$B10,#REF!,#REF!,#REF!)</f>
        <v>#VALUE!</v>
      </c>
      <c r="I10" s="56" t="e">
        <f>_xll.DBGET(#REF!,#REF!,#REF!,#REF!,#REF!,#REF!,$C10,$B10,#REF!,#REF!,#REF!)</f>
        <v>#VALUE!</v>
      </c>
      <c r="J10" s="58" t="e">
        <f>_xll.DBGET(#REF!,#REF!,#REF!,#REF!,#REF!,#REF!,$C10,$B10,#REF!,#REF!,#REF!)</f>
        <v>#VALUE!</v>
      </c>
      <c r="K10" s="56" t="e">
        <f>_xll.DBGET(#REF!,#REF!,#REF!,#REF!,#REF!,#REF!,$C10,$B10,#REF!,#REF!,#REF!)</f>
        <v>#VALUE!</v>
      </c>
      <c r="L10" s="58" t="e">
        <f>_xll.DBGET(#REF!,#REF!,#REF!,#REF!,#REF!,#REF!,$C10,$B10,#REF!,#REF!,#REF!)</f>
        <v>#VALUE!</v>
      </c>
      <c r="M10" s="56" t="e">
        <f>_xll.DBGET(#REF!,#REF!,#REF!,#REF!,#REF!,#REF!,$C10,$B10,#REF!,#REF!,#REF!)</f>
        <v>#VALUE!</v>
      </c>
      <c r="N10" s="58" t="e">
        <f>_xll.DBGET(#REF!,#REF!,#REF!,#REF!,#REF!,#REF!,$C10,$B10,#REF!,#REF!,#REF!)</f>
        <v>#VALUE!</v>
      </c>
      <c r="O10" s="56">
        <f>IFERROR((_xll.DBGET(#REF!,#REF!,#REF!,#REF!,#REF!,#REF!,$C10,$B10,#REF!,#REF!,#REF!))/N10,0)</f>
        <v>0</v>
      </c>
      <c r="P10" s="58" t="e">
        <f>_xll.DBGET(#REF!,#REF!,#REF!,#REF!,#REF!,#REF!,$C10,$B10,#REF!,#REF!,#REF!)</f>
        <v>#VALUE!</v>
      </c>
      <c r="Q10" s="56">
        <f>IFERROR((_xll.DBGET(#REF!,#REF!,#REF!,#REF!,#REF!,#REF!,$C10,$B10,#REF!,#REF!,#REF!))/P10,0)</f>
        <v>0</v>
      </c>
      <c r="R10" s="58" t="e">
        <f>_xll.DBGET(#REF!,#REF!,#REF!,#REF!,#REF!,#REF!,$C10,$B10,#REF!,#REF!,#REF!)</f>
        <v>#VALUE!</v>
      </c>
      <c r="S10" s="56">
        <f>IFERROR((_xll.DBGET(#REF!,#REF!,#REF!,#REF!,#REF!,#REF!,$C10,$B10,#REF!,#REF!,#REF!))/R10,0)</f>
        <v>0</v>
      </c>
      <c r="T10" s="58" t="e">
        <f>_xll.DBGET(#REF!,#REF!,#REF!,#REF!,#REF!,#REF!,$C10,$B10,#REF!,#REF!,#REF!)</f>
        <v>#VALUE!</v>
      </c>
      <c r="U10" s="56" t="e">
        <f>_xll.DBGET(#REF!,#REF!,#REF!,#REF!,#REF!,#REF!,$C10,$B10,#REF!,#REF!,#REF!)</f>
        <v>#VALUE!</v>
      </c>
    </row>
    <row r="11" spans="1:30" x14ac:dyDescent="0.3">
      <c r="A11" s="12" t="s">
        <v>3</v>
      </c>
      <c r="B11" s="13" t="s">
        <v>11</v>
      </c>
      <c r="C11" s="15" t="s">
        <v>7</v>
      </c>
      <c r="D11" s="59" t="e">
        <f>_xll.DBGET(#REF!,#REF!,#REF!,#REF!,#REF!,#REF!,$C11,$B11,#REF!,#REF!,#REF!)</f>
        <v>#VALUE!</v>
      </c>
      <c r="E11" s="5" t="e">
        <f>_xll.DBGET(#REF!,#REF!,#REF!,#REF!,#REF!,#REF!,$C11,$B11,#REF!,#REF!,#REF!)</f>
        <v>#VALUE!</v>
      </c>
      <c r="F11" s="59" t="e">
        <f>_xll.DBGET(#REF!,#REF!,#REF!,#REF!,#REF!,#REF!,$C11,$B11,#REF!,#REF!,#REF!)</f>
        <v>#VALUE!</v>
      </c>
      <c r="G11" s="5" t="e">
        <f>_xll.DBGET(#REF!,#REF!,#REF!,#REF!,#REF!,#REF!,$C11,$B11,#REF!,#REF!,#REF!)</f>
        <v>#VALUE!</v>
      </c>
      <c r="H11" s="59" t="e">
        <f>_xll.DBGET(#REF!,#REF!,#REF!,#REF!,#REF!,#REF!,$C11,$B11,#REF!,#REF!,#REF!)</f>
        <v>#VALUE!</v>
      </c>
      <c r="I11" s="5" t="e">
        <f>_xll.DBGET(#REF!,#REF!,#REF!,#REF!,#REF!,#REF!,$C11,$B11,#REF!,#REF!,#REF!)</f>
        <v>#VALUE!</v>
      </c>
      <c r="J11" s="59" t="e">
        <f>_xll.DBGET(#REF!,#REF!,#REF!,#REF!,#REF!,#REF!,$C11,$B11,#REF!,#REF!,#REF!)</f>
        <v>#VALUE!</v>
      </c>
      <c r="K11" s="5" t="e">
        <f>_xll.DBGET(#REF!,#REF!,#REF!,#REF!,#REF!,#REF!,$C11,$B11,#REF!,#REF!,#REF!)</f>
        <v>#VALUE!</v>
      </c>
      <c r="L11" s="59" t="e">
        <f>_xll.DBGET(#REF!,#REF!,#REF!,#REF!,#REF!,#REF!,$C11,$B11,#REF!,#REF!,#REF!)</f>
        <v>#VALUE!</v>
      </c>
      <c r="M11" s="5" t="e">
        <f>_xll.DBGET(#REF!,#REF!,#REF!,#REF!,#REF!,#REF!,$C11,$B11,#REF!,#REF!,#REF!)</f>
        <v>#VALUE!</v>
      </c>
      <c r="N11" s="59" t="e">
        <f>_xll.DBGET(#REF!,#REF!,#REF!,#REF!,#REF!,#REF!,$C11,$B11,#REF!,#REF!,#REF!)</f>
        <v>#VALUE!</v>
      </c>
      <c r="O11" s="5">
        <f>IFERROR((_xll.DBGET(#REF!,#REF!,#REF!,#REF!,#REF!,#REF!,$C11,$B11,#REF!,#REF!,#REF!))/N11,0)</f>
        <v>0</v>
      </c>
      <c r="P11" s="59" t="e">
        <f>_xll.DBGET(#REF!,#REF!,#REF!,#REF!,#REF!,#REF!,$C11,$B11,#REF!,#REF!,#REF!)</f>
        <v>#VALUE!</v>
      </c>
      <c r="Q11" s="5">
        <f>IFERROR((_xll.DBGET(#REF!,#REF!,#REF!,#REF!,#REF!,#REF!,$C11,$B11,#REF!,#REF!,#REF!))/P11,0)</f>
        <v>0</v>
      </c>
      <c r="R11" s="59" t="e">
        <f>_xll.DBGET(#REF!,#REF!,#REF!,#REF!,#REF!,#REF!,$C11,$B11,#REF!,#REF!,#REF!)</f>
        <v>#VALUE!</v>
      </c>
      <c r="S11" s="5">
        <f>IFERROR((_xll.DBGET(#REF!,#REF!,#REF!,#REF!,#REF!,#REF!,$C11,$B11,#REF!,#REF!,#REF!))/R11,0)</f>
        <v>0</v>
      </c>
      <c r="T11" s="59" t="e">
        <f>_xll.DBGET(#REF!,#REF!,#REF!,#REF!,#REF!,#REF!,$C11,$B11,#REF!,#REF!,#REF!)</f>
        <v>#VALUE!</v>
      </c>
      <c r="U11" s="5" t="e">
        <f>_xll.DBGET(#REF!,#REF!,#REF!,#REF!,#REF!,#REF!,$C11,$B11,#REF!,#REF!,#REF!)</f>
        <v>#VALUE!</v>
      </c>
    </row>
    <row r="12" spans="1:30" x14ac:dyDescent="0.3">
      <c r="A12" s="48"/>
      <c r="B12" s="49" t="s">
        <v>11</v>
      </c>
      <c r="C12" s="53" t="s">
        <v>8</v>
      </c>
      <c r="D12" s="112" t="e">
        <f>_xll.DBGET(#REF!,#REF!,#REF!,#REF!,#REF!,#REF!,$C12,$B12,#REF!,#REF!,#REF!)</f>
        <v>#VALUE!</v>
      </c>
      <c r="E12" s="108" t="e">
        <f>_xll.DBGET(#REF!,#REF!,#REF!,#REF!,#REF!,#REF!,$C12,$B12,#REF!,#REF!,#REF!)</f>
        <v>#VALUE!</v>
      </c>
      <c r="F12" s="112" t="e">
        <f>_xll.DBGET(#REF!,#REF!,#REF!,#REF!,#REF!,#REF!,$C12,$B12,#REF!,#REF!,#REF!)</f>
        <v>#VALUE!</v>
      </c>
      <c r="G12" s="108" t="e">
        <f>_xll.DBGET(#REF!,#REF!,#REF!,#REF!,#REF!,#REF!,$C12,$B12,#REF!,#REF!,#REF!)</f>
        <v>#VALUE!</v>
      </c>
      <c r="H12" s="112" t="e">
        <f>_xll.DBGET(#REF!,#REF!,#REF!,#REF!,#REF!,#REF!,$C12,$B12,#REF!,#REF!,#REF!)</f>
        <v>#VALUE!</v>
      </c>
      <c r="I12" s="108" t="e">
        <f>_xll.DBGET(#REF!,#REF!,#REF!,#REF!,#REF!,#REF!,$C12,$B12,#REF!,#REF!,#REF!)</f>
        <v>#VALUE!</v>
      </c>
      <c r="J12" s="112" t="e">
        <f>_xll.DBGET(#REF!,#REF!,#REF!,#REF!,#REF!,#REF!,$C12,$B12,#REF!,#REF!,#REF!)</f>
        <v>#VALUE!</v>
      </c>
      <c r="K12" s="108" t="e">
        <f>_xll.DBGET(#REF!,#REF!,#REF!,#REF!,#REF!,#REF!,$C12,$B12,#REF!,#REF!,#REF!)</f>
        <v>#VALUE!</v>
      </c>
      <c r="L12" s="112" t="e">
        <f>_xll.DBGET(#REF!,#REF!,#REF!,#REF!,#REF!,#REF!,$C12,$B12,#REF!,#REF!,#REF!)</f>
        <v>#VALUE!</v>
      </c>
      <c r="M12" s="108" t="e">
        <f>_xll.DBGET(#REF!,#REF!,#REF!,#REF!,#REF!,#REF!,$C12,$B12,#REF!,#REF!,#REF!)</f>
        <v>#VALUE!</v>
      </c>
      <c r="N12" s="112" t="e">
        <f>_xll.DBGET(#REF!,#REF!,#REF!,#REF!,#REF!,#REF!,$C12,$B12,#REF!,#REF!,#REF!)</f>
        <v>#VALUE!</v>
      </c>
      <c r="O12" s="108">
        <f>IFERROR((_xll.DBGET(#REF!,#REF!,#REF!,#REF!,#REF!,#REF!,$C12,$B12,#REF!,#REF!,#REF!))/N12,0)</f>
        <v>0</v>
      </c>
      <c r="P12" s="112" t="e">
        <f>_xll.DBGET(#REF!,#REF!,#REF!,#REF!,#REF!,#REF!,$C12,$B12,#REF!,#REF!,#REF!)</f>
        <v>#VALUE!</v>
      </c>
      <c r="Q12" s="108">
        <f>IFERROR((_xll.DBGET(#REF!,#REF!,#REF!,#REF!,#REF!,#REF!,$C12,$B12,#REF!,#REF!,#REF!))/P12,0)</f>
        <v>0</v>
      </c>
      <c r="R12" s="112" t="e">
        <f>_xll.DBGET(#REF!,#REF!,#REF!,#REF!,#REF!,#REF!,$C12,$B12,#REF!,#REF!,#REF!)</f>
        <v>#VALUE!</v>
      </c>
      <c r="S12" s="108">
        <f>IFERROR((_xll.DBGET(#REF!,#REF!,#REF!,#REF!,#REF!,#REF!,$C12,$B12,#REF!,#REF!,#REF!))/R12,0)</f>
        <v>0</v>
      </c>
      <c r="T12" s="112" t="e">
        <f>_xll.DBGET(#REF!,#REF!,#REF!,#REF!,#REF!,#REF!,$C12,$B12,#REF!,#REF!,#REF!)</f>
        <v>#VALUE!</v>
      </c>
      <c r="U12" s="108" t="e">
        <f>_xll.DBGET(#REF!,#REF!,#REF!,#REF!,#REF!,#REF!,$C12,$B12,#REF!,#REF!,#REF!)</f>
        <v>#VALUE!</v>
      </c>
    </row>
    <row r="13" spans="1:30" x14ac:dyDescent="0.3">
      <c r="A13" s="48"/>
      <c r="B13" s="49" t="s">
        <v>11</v>
      </c>
      <c r="C13" s="53" t="s">
        <v>9</v>
      </c>
      <c r="D13" s="112" t="e">
        <f>_xll.DBGET(#REF!,#REF!,#REF!,#REF!,#REF!,#REF!,$C13,$B13,#REF!,#REF!,#REF!)</f>
        <v>#VALUE!</v>
      </c>
      <c r="E13" s="108" t="e">
        <f>_xll.DBGET(#REF!,#REF!,#REF!,#REF!,#REF!,#REF!,$C13,$B13,#REF!,#REF!,#REF!)</f>
        <v>#VALUE!</v>
      </c>
      <c r="F13" s="112" t="e">
        <f>_xll.DBGET(#REF!,#REF!,#REF!,#REF!,#REF!,#REF!,$C13,$B13,#REF!,#REF!,#REF!)</f>
        <v>#VALUE!</v>
      </c>
      <c r="G13" s="108" t="e">
        <f>_xll.DBGET(#REF!,#REF!,#REF!,#REF!,#REF!,#REF!,$C13,$B13,#REF!,#REF!,#REF!)</f>
        <v>#VALUE!</v>
      </c>
      <c r="H13" s="112" t="e">
        <f>_xll.DBGET(#REF!,#REF!,#REF!,#REF!,#REF!,#REF!,$C13,$B13,#REF!,#REF!,#REF!)</f>
        <v>#VALUE!</v>
      </c>
      <c r="I13" s="108" t="e">
        <f>_xll.DBGET(#REF!,#REF!,#REF!,#REF!,#REF!,#REF!,$C13,$B13,#REF!,#REF!,#REF!)</f>
        <v>#VALUE!</v>
      </c>
      <c r="J13" s="112" t="e">
        <f>_xll.DBGET(#REF!,#REF!,#REF!,#REF!,#REF!,#REF!,$C13,$B13,#REF!,#REF!,#REF!)</f>
        <v>#VALUE!</v>
      </c>
      <c r="K13" s="108" t="e">
        <f>_xll.DBGET(#REF!,#REF!,#REF!,#REF!,#REF!,#REF!,$C13,$B13,#REF!,#REF!,#REF!)</f>
        <v>#VALUE!</v>
      </c>
      <c r="L13" s="112" t="e">
        <f>_xll.DBGET(#REF!,#REF!,#REF!,#REF!,#REF!,#REF!,$C13,$B13,#REF!,#REF!,#REF!)</f>
        <v>#VALUE!</v>
      </c>
      <c r="M13" s="108" t="e">
        <f>_xll.DBGET(#REF!,#REF!,#REF!,#REF!,#REF!,#REF!,$C13,$B13,#REF!,#REF!,#REF!)</f>
        <v>#VALUE!</v>
      </c>
      <c r="N13" s="112" t="e">
        <f>_xll.DBGET(#REF!,#REF!,#REF!,#REF!,#REF!,#REF!,$C13,$B13,#REF!,#REF!,#REF!)</f>
        <v>#VALUE!</v>
      </c>
      <c r="O13" s="108">
        <f>IFERROR((_xll.DBGET(#REF!,#REF!,#REF!,#REF!,#REF!,#REF!,$C13,$B13,#REF!,#REF!,#REF!))/N13,0)</f>
        <v>0</v>
      </c>
      <c r="P13" s="112" t="e">
        <f>_xll.DBGET(#REF!,#REF!,#REF!,#REF!,#REF!,#REF!,$C13,$B13,#REF!,#REF!,#REF!)</f>
        <v>#VALUE!</v>
      </c>
      <c r="Q13" s="108">
        <f>IFERROR((_xll.DBGET(#REF!,#REF!,#REF!,#REF!,#REF!,#REF!,$C13,$B13,#REF!,#REF!,#REF!))/P13,0)</f>
        <v>0</v>
      </c>
      <c r="R13" s="112" t="e">
        <f>_xll.DBGET(#REF!,#REF!,#REF!,#REF!,#REF!,#REF!,$C13,$B13,#REF!,#REF!,#REF!)</f>
        <v>#VALUE!</v>
      </c>
      <c r="S13" s="108">
        <f>IFERROR((_xll.DBGET(#REF!,#REF!,#REF!,#REF!,#REF!,#REF!,$C13,$B13,#REF!,#REF!,#REF!))/R13,0)</f>
        <v>0</v>
      </c>
      <c r="T13" s="112" t="e">
        <f>_xll.DBGET(#REF!,#REF!,#REF!,#REF!,#REF!,#REF!,$C13,$B13,#REF!,#REF!,#REF!)</f>
        <v>#VALUE!</v>
      </c>
      <c r="U13" s="108" t="e">
        <f>_xll.DBGET(#REF!,#REF!,#REF!,#REF!,#REF!,#REF!,$C13,$B13,#REF!,#REF!,#REF!)</f>
        <v>#VALUE!</v>
      </c>
    </row>
    <row r="14" spans="1:30" x14ac:dyDescent="0.3">
      <c r="A14" s="10" t="s">
        <v>4</v>
      </c>
      <c r="B14" s="11" t="s">
        <v>12</v>
      </c>
      <c r="C14" s="14" t="s">
        <v>7</v>
      </c>
      <c r="D14" s="111" t="e">
        <f>_xll.DBGET(#REF!,#REF!,#REF!,#REF!,#REF!,#REF!,$C14,$B14,#REF!,#REF!,#REF!)</f>
        <v>#VALUE!</v>
      </c>
      <c r="E14" s="110" t="e">
        <f>_xll.DBGET(#REF!,#REF!,#REF!,#REF!,#REF!,#REF!,$C14,$B14,#REF!,#REF!,#REF!)</f>
        <v>#VALUE!</v>
      </c>
      <c r="F14" s="111" t="e">
        <f>_xll.DBGET(#REF!,#REF!,#REF!,#REF!,#REF!,#REF!,$C14,$B14,#REF!,#REF!,#REF!)</f>
        <v>#VALUE!</v>
      </c>
      <c r="G14" s="110" t="e">
        <f>_xll.DBGET(#REF!,#REF!,#REF!,#REF!,#REF!,#REF!,$C14,$B14,#REF!,#REF!,#REF!)</f>
        <v>#VALUE!</v>
      </c>
      <c r="H14" s="111" t="e">
        <f>_xll.DBGET(#REF!,#REF!,#REF!,#REF!,#REF!,#REF!,$C14,$B14,#REF!,#REF!,#REF!)</f>
        <v>#VALUE!</v>
      </c>
      <c r="I14" s="110" t="e">
        <f>_xll.DBGET(#REF!,#REF!,#REF!,#REF!,#REF!,#REF!,$C14,$B14,#REF!,#REF!,#REF!)</f>
        <v>#VALUE!</v>
      </c>
      <c r="J14" s="111" t="e">
        <f>_xll.DBGET(#REF!,#REF!,#REF!,#REF!,#REF!,#REF!,$C14,$B14,#REF!,#REF!,#REF!)</f>
        <v>#VALUE!</v>
      </c>
      <c r="K14" s="110" t="e">
        <f>_xll.DBGET(#REF!,#REF!,#REF!,#REF!,#REF!,#REF!,$C14,$B14,#REF!,#REF!,#REF!)</f>
        <v>#VALUE!</v>
      </c>
      <c r="L14" s="111" t="e">
        <f>_xll.DBGET(#REF!,#REF!,#REF!,#REF!,#REF!,#REF!,$C14,$B14,#REF!,#REF!,#REF!)</f>
        <v>#VALUE!</v>
      </c>
      <c r="M14" s="110" t="e">
        <f>_xll.DBGET(#REF!,#REF!,#REF!,#REF!,#REF!,#REF!,$C14,$B14,#REF!,#REF!,#REF!)</f>
        <v>#VALUE!</v>
      </c>
      <c r="N14" s="111" t="e">
        <f>_xll.DBGET(#REF!,#REF!,#REF!,#REF!,#REF!,#REF!,$C14,$B14,#REF!,#REF!,#REF!)</f>
        <v>#VALUE!</v>
      </c>
      <c r="O14" s="110">
        <f>IFERROR((_xll.DBGET(#REF!,#REF!,#REF!,#REF!,#REF!,#REF!,$C14,$B14,#REF!,#REF!,#REF!))/N14,0)</f>
        <v>0</v>
      </c>
      <c r="P14" s="111" t="e">
        <f>_xll.DBGET(#REF!,#REF!,#REF!,#REF!,#REF!,#REF!,$C14,$B14,#REF!,#REF!,#REF!)</f>
        <v>#VALUE!</v>
      </c>
      <c r="Q14" s="110">
        <f>IFERROR((_xll.DBGET(#REF!,#REF!,#REF!,#REF!,#REF!,#REF!,$C14,$B14,#REF!,#REF!,#REF!))/P14,0)</f>
        <v>0</v>
      </c>
      <c r="R14" s="111" t="e">
        <f>_xll.DBGET(#REF!,#REF!,#REF!,#REF!,#REF!,#REF!,$C14,$B14,#REF!,#REF!,#REF!)</f>
        <v>#VALUE!</v>
      </c>
      <c r="S14" s="110">
        <f>IFERROR((_xll.DBGET(#REF!,#REF!,#REF!,#REF!,#REF!,#REF!,$C14,$B14,#REF!,#REF!,#REF!))/R14,0)</f>
        <v>0</v>
      </c>
      <c r="T14" s="111" t="e">
        <f>_xll.DBGET(#REF!,#REF!,#REF!,#REF!,#REF!,#REF!,$C14,$B14,#REF!,#REF!,#REF!)</f>
        <v>#VALUE!</v>
      </c>
      <c r="U14" s="110" t="e">
        <f>_xll.DBGET(#REF!,#REF!,#REF!,#REF!,#REF!,#REF!,$C14,$B14,#REF!,#REF!,#REF!)</f>
        <v>#VALUE!</v>
      </c>
    </row>
    <row r="15" spans="1:30" x14ac:dyDescent="0.3">
      <c r="A15" s="48"/>
      <c r="B15" s="49" t="s">
        <v>12</v>
      </c>
      <c r="C15" s="53" t="s">
        <v>8</v>
      </c>
      <c r="D15" s="112" t="e">
        <f>_xll.DBGET(#REF!,#REF!,#REF!,#REF!,#REF!,#REF!,$C15,$B15,#REF!,#REF!,#REF!)</f>
        <v>#VALUE!</v>
      </c>
      <c r="E15" s="108" t="e">
        <f>_xll.DBGET(#REF!,#REF!,#REF!,#REF!,#REF!,#REF!,$C15,$B15,#REF!,#REF!,#REF!)</f>
        <v>#VALUE!</v>
      </c>
      <c r="F15" s="112" t="e">
        <f>_xll.DBGET(#REF!,#REF!,#REF!,#REF!,#REF!,#REF!,$C15,$B15,#REF!,#REF!,#REF!)</f>
        <v>#VALUE!</v>
      </c>
      <c r="G15" s="108" t="e">
        <f>_xll.DBGET(#REF!,#REF!,#REF!,#REF!,#REF!,#REF!,$C15,$B15,#REF!,#REF!,#REF!)</f>
        <v>#VALUE!</v>
      </c>
      <c r="H15" s="112" t="e">
        <f>_xll.DBGET(#REF!,#REF!,#REF!,#REF!,#REF!,#REF!,$C15,$B15,#REF!,#REF!,#REF!)</f>
        <v>#VALUE!</v>
      </c>
      <c r="I15" s="108" t="e">
        <f>_xll.DBGET(#REF!,#REF!,#REF!,#REF!,#REF!,#REF!,$C15,$B15,#REF!,#REF!,#REF!)</f>
        <v>#VALUE!</v>
      </c>
      <c r="J15" s="112" t="e">
        <f>_xll.DBGET(#REF!,#REF!,#REF!,#REF!,#REF!,#REF!,$C15,$B15,#REF!,#REF!,#REF!)</f>
        <v>#VALUE!</v>
      </c>
      <c r="K15" s="108" t="e">
        <f>_xll.DBGET(#REF!,#REF!,#REF!,#REF!,#REF!,#REF!,$C15,$B15,#REF!,#REF!,#REF!)</f>
        <v>#VALUE!</v>
      </c>
      <c r="L15" s="112" t="e">
        <f>_xll.DBGET(#REF!,#REF!,#REF!,#REF!,#REF!,#REF!,$C15,$B15,#REF!,#REF!,#REF!)</f>
        <v>#VALUE!</v>
      </c>
      <c r="M15" s="108" t="e">
        <f>_xll.DBGET(#REF!,#REF!,#REF!,#REF!,#REF!,#REF!,$C15,$B15,#REF!,#REF!,#REF!)</f>
        <v>#VALUE!</v>
      </c>
      <c r="N15" s="112" t="e">
        <f>_xll.DBGET(#REF!,#REF!,#REF!,#REF!,#REF!,#REF!,$C15,$B15,#REF!,#REF!,#REF!)</f>
        <v>#VALUE!</v>
      </c>
      <c r="O15" s="108">
        <f>IFERROR((_xll.DBGET(#REF!,#REF!,#REF!,#REF!,#REF!,#REF!,$C15,$B15,#REF!,#REF!,#REF!))/N15,0)</f>
        <v>0</v>
      </c>
      <c r="P15" s="112" t="e">
        <f>_xll.DBGET(#REF!,#REF!,#REF!,#REF!,#REF!,#REF!,$C15,$B15,#REF!,#REF!,#REF!)</f>
        <v>#VALUE!</v>
      </c>
      <c r="Q15" s="108">
        <f>IFERROR((_xll.DBGET(#REF!,#REF!,#REF!,#REF!,#REF!,#REF!,$C15,$B15,#REF!,#REF!,#REF!))/P15,0)</f>
        <v>0</v>
      </c>
      <c r="R15" s="112" t="e">
        <f>_xll.DBGET(#REF!,#REF!,#REF!,#REF!,#REF!,#REF!,$C15,$B15,#REF!,#REF!,#REF!)</f>
        <v>#VALUE!</v>
      </c>
      <c r="S15" s="108">
        <f>IFERROR((_xll.DBGET(#REF!,#REF!,#REF!,#REF!,#REF!,#REF!,$C15,$B15,#REF!,#REF!,#REF!))/R15,0)</f>
        <v>0</v>
      </c>
      <c r="T15" s="112" t="e">
        <f>_xll.DBGET(#REF!,#REF!,#REF!,#REF!,#REF!,#REF!,$C15,$B15,#REF!,#REF!,#REF!)</f>
        <v>#VALUE!</v>
      </c>
      <c r="U15" s="108" t="e">
        <f>_xll.DBGET(#REF!,#REF!,#REF!,#REF!,#REF!,#REF!,$C15,$B15,#REF!,#REF!,#REF!)</f>
        <v>#VALUE!</v>
      </c>
    </row>
    <row r="16" spans="1:30" x14ac:dyDescent="0.3">
      <c r="A16" s="48"/>
      <c r="B16" s="49" t="s">
        <v>12</v>
      </c>
      <c r="C16" s="53" t="s">
        <v>9</v>
      </c>
      <c r="D16" s="112" t="e">
        <f>_xll.DBGET(#REF!,#REF!,#REF!,#REF!,#REF!,#REF!,$C16,$B16,#REF!,#REF!,#REF!)</f>
        <v>#VALUE!</v>
      </c>
      <c r="E16" s="108" t="e">
        <f>_xll.DBGET(#REF!,#REF!,#REF!,#REF!,#REF!,#REF!,$C16,$B16,#REF!,#REF!,#REF!)</f>
        <v>#VALUE!</v>
      </c>
      <c r="F16" s="112" t="e">
        <f>_xll.DBGET(#REF!,#REF!,#REF!,#REF!,#REF!,#REF!,$C16,$B16,#REF!,#REF!,#REF!)</f>
        <v>#VALUE!</v>
      </c>
      <c r="G16" s="108" t="e">
        <f>_xll.DBGET(#REF!,#REF!,#REF!,#REF!,#REF!,#REF!,$C16,$B16,#REF!,#REF!,#REF!)</f>
        <v>#VALUE!</v>
      </c>
      <c r="H16" s="112" t="e">
        <f>_xll.DBGET(#REF!,#REF!,#REF!,#REF!,#REF!,#REF!,$C16,$B16,#REF!,#REF!,#REF!)</f>
        <v>#VALUE!</v>
      </c>
      <c r="I16" s="108" t="e">
        <f>_xll.DBGET(#REF!,#REF!,#REF!,#REF!,#REF!,#REF!,$C16,$B16,#REF!,#REF!,#REF!)</f>
        <v>#VALUE!</v>
      </c>
      <c r="J16" s="112" t="e">
        <f>_xll.DBGET(#REF!,#REF!,#REF!,#REF!,#REF!,#REF!,$C16,$B16,#REF!,#REF!,#REF!)</f>
        <v>#VALUE!</v>
      </c>
      <c r="K16" s="108" t="e">
        <f>_xll.DBGET(#REF!,#REF!,#REF!,#REF!,#REF!,#REF!,$C16,$B16,#REF!,#REF!,#REF!)</f>
        <v>#VALUE!</v>
      </c>
      <c r="L16" s="112" t="e">
        <f>_xll.DBGET(#REF!,#REF!,#REF!,#REF!,#REF!,#REF!,$C16,$B16,#REF!,#REF!,#REF!)</f>
        <v>#VALUE!</v>
      </c>
      <c r="M16" s="108" t="e">
        <f>_xll.DBGET(#REF!,#REF!,#REF!,#REF!,#REF!,#REF!,$C16,$B16,#REF!,#REF!,#REF!)</f>
        <v>#VALUE!</v>
      </c>
      <c r="N16" s="112" t="e">
        <f>_xll.DBGET(#REF!,#REF!,#REF!,#REF!,#REF!,#REF!,$C16,$B16,#REF!,#REF!,#REF!)</f>
        <v>#VALUE!</v>
      </c>
      <c r="O16" s="108">
        <f>IFERROR((_xll.DBGET(#REF!,#REF!,#REF!,#REF!,#REF!,#REF!,$C16,$B16,#REF!,#REF!,#REF!))/N16,0)</f>
        <v>0</v>
      </c>
      <c r="P16" s="112" t="e">
        <f>_xll.DBGET(#REF!,#REF!,#REF!,#REF!,#REF!,#REF!,$C16,$B16,#REF!,#REF!,#REF!)</f>
        <v>#VALUE!</v>
      </c>
      <c r="Q16" s="108">
        <f>IFERROR((_xll.DBGET(#REF!,#REF!,#REF!,#REF!,#REF!,#REF!,$C16,$B16,#REF!,#REF!,#REF!))/P16,0)</f>
        <v>0</v>
      </c>
      <c r="R16" s="112" t="e">
        <f>_xll.DBGET(#REF!,#REF!,#REF!,#REF!,#REF!,#REF!,$C16,$B16,#REF!,#REF!,#REF!)</f>
        <v>#VALUE!</v>
      </c>
      <c r="S16" s="108">
        <f>IFERROR((_xll.DBGET(#REF!,#REF!,#REF!,#REF!,#REF!,#REF!,$C16,$B16,#REF!,#REF!,#REF!))/R16,0)</f>
        <v>0</v>
      </c>
      <c r="T16" s="112" t="e">
        <f>_xll.DBGET(#REF!,#REF!,#REF!,#REF!,#REF!,#REF!,$C16,$B16,#REF!,#REF!,#REF!)</f>
        <v>#VALUE!</v>
      </c>
      <c r="U16" s="108" t="e">
        <f>_xll.DBGET(#REF!,#REF!,#REF!,#REF!,#REF!,#REF!,$C16,$B16,#REF!,#REF!,#REF!)</f>
        <v>#VALUE!</v>
      </c>
    </row>
    <row r="17" spans="1:21" x14ac:dyDescent="0.3">
      <c r="A17" s="10" t="s">
        <v>5</v>
      </c>
      <c r="B17" s="11" t="s">
        <v>13</v>
      </c>
      <c r="C17" s="14" t="s">
        <v>7</v>
      </c>
      <c r="D17" s="111" t="e">
        <f>_xll.DBGET(#REF!,#REF!,#REF!,#REF!,#REF!,#REF!,$C17,$B17,#REF!,#REF!,#REF!)</f>
        <v>#VALUE!</v>
      </c>
      <c r="E17" s="110" t="e">
        <f>_xll.DBGET(#REF!,#REF!,#REF!,#REF!,#REF!,#REF!,$C17,$B17,#REF!,#REF!,#REF!)</f>
        <v>#VALUE!</v>
      </c>
      <c r="F17" s="111" t="e">
        <f>_xll.DBGET(#REF!,#REF!,#REF!,#REF!,#REF!,#REF!,$C17,$B17,#REF!,#REF!,#REF!)</f>
        <v>#VALUE!</v>
      </c>
      <c r="G17" s="110" t="e">
        <f>_xll.DBGET(#REF!,#REF!,#REF!,#REF!,#REF!,#REF!,$C17,$B17,#REF!,#REF!,#REF!)</f>
        <v>#VALUE!</v>
      </c>
      <c r="H17" s="111" t="e">
        <f>_xll.DBGET(#REF!,#REF!,#REF!,#REF!,#REF!,#REF!,$C17,$B17,#REF!,#REF!,#REF!)</f>
        <v>#VALUE!</v>
      </c>
      <c r="I17" s="110" t="e">
        <f>_xll.DBGET(#REF!,#REF!,#REF!,#REF!,#REF!,#REF!,$C17,$B17,#REF!,#REF!,#REF!)</f>
        <v>#VALUE!</v>
      </c>
      <c r="J17" s="111" t="e">
        <f>_xll.DBGET(#REF!,#REF!,#REF!,#REF!,#REF!,#REF!,$C17,$B17,#REF!,#REF!,#REF!)</f>
        <v>#VALUE!</v>
      </c>
      <c r="K17" s="110" t="e">
        <f>_xll.DBGET(#REF!,#REF!,#REF!,#REF!,#REF!,#REF!,$C17,$B17,#REF!,#REF!,#REF!)</f>
        <v>#VALUE!</v>
      </c>
      <c r="L17" s="111" t="e">
        <f>_xll.DBGET(#REF!,#REF!,#REF!,#REF!,#REF!,#REF!,$C17,$B17,#REF!,#REF!,#REF!)</f>
        <v>#VALUE!</v>
      </c>
      <c r="M17" s="110" t="e">
        <f>_xll.DBGET(#REF!,#REF!,#REF!,#REF!,#REF!,#REF!,$C17,$B17,#REF!,#REF!,#REF!)</f>
        <v>#VALUE!</v>
      </c>
      <c r="N17" s="111" t="e">
        <f>_xll.DBGET(#REF!,#REF!,#REF!,#REF!,#REF!,#REF!,$C17,$B17,#REF!,#REF!,#REF!)</f>
        <v>#VALUE!</v>
      </c>
      <c r="O17" s="110">
        <f>IFERROR((_xll.DBGET(#REF!,#REF!,#REF!,#REF!,#REF!,#REF!,$C17,$B17,#REF!,#REF!,#REF!))/N17,0)</f>
        <v>0</v>
      </c>
      <c r="P17" s="111" t="e">
        <f>_xll.DBGET(#REF!,#REF!,#REF!,#REF!,#REF!,#REF!,$C17,$B17,#REF!,#REF!,#REF!)</f>
        <v>#VALUE!</v>
      </c>
      <c r="Q17" s="110">
        <f>IFERROR((_xll.DBGET(#REF!,#REF!,#REF!,#REF!,#REF!,#REF!,$C17,$B17,#REF!,#REF!,#REF!))/P17,0)</f>
        <v>0</v>
      </c>
      <c r="R17" s="111" t="e">
        <f>_xll.DBGET(#REF!,#REF!,#REF!,#REF!,#REF!,#REF!,$C17,$B17,#REF!,#REF!,#REF!)</f>
        <v>#VALUE!</v>
      </c>
      <c r="S17" s="110">
        <f>IFERROR((_xll.DBGET(#REF!,#REF!,#REF!,#REF!,#REF!,#REF!,$C17,$B17,#REF!,#REF!,#REF!))/R17,0)</f>
        <v>0</v>
      </c>
      <c r="T17" s="111" t="e">
        <f>_xll.DBGET(#REF!,#REF!,#REF!,#REF!,#REF!,#REF!,$C17,$B17,#REF!,#REF!,#REF!)</f>
        <v>#VALUE!</v>
      </c>
      <c r="U17" s="110" t="e">
        <f>_xll.DBGET(#REF!,#REF!,#REF!,#REF!,#REF!,#REF!,$C17,$B17,#REF!,#REF!,#REF!)</f>
        <v>#VALUE!</v>
      </c>
    </row>
    <row r="18" spans="1:21" x14ac:dyDescent="0.3">
      <c r="A18" s="48"/>
      <c r="B18" s="49" t="s">
        <v>13</v>
      </c>
      <c r="C18" s="53" t="s">
        <v>8</v>
      </c>
      <c r="D18" s="112" t="e">
        <f>_xll.DBGET(#REF!,#REF!,#REF!,#REF!,#REF!,#REF!,$C18,$B18,#REF!,#REF!,#REF!)</f>
        <v>#VALUE!</v>
      </c>
      <c r="E18" s="108" t="e">
        <f>_xll.DBGET(#REF!,#REF!,#REF!,#REF!,#REF!,#REF!,$C18,$B18,#REF!,#REF!,#REF!)</f>
        <v>#VALUE!</v>
      </c>
      <c r="F18" s="112" t="e">
        <f>_xll.DBGET(#REF!,#REF!,#REF!,#REF!,#REF!,#REF!,$C18,$B18,#REF!,#REF!,#REF!)</f>
        <v>#VALUE!</v>
      </c>
      <c r="G18" s="108" t="e">
        <f>_xll.DBGET(#REF!,#REF!,#REF!,#REF!,#REF!,#REF!,$C18,$B18,#REF!,#REF!,#REF!)</f>
        <v>#VALUE!</v>
      </c>
      <c r="H18" s="112" t="e">
        <f>_xll.DBGET(#REF!,#REF!,#REF!,#REF!,#REF!,#REF!,$C18,$B18,#REF!,#REF!,#REF!)</f>
        <v>#VALUE!</v>
      </c>
      <c r="I18" s="108" t="e">
        <f>_xll.DBGET(#REF!,#REF!,#REF!,#REF!,#REF!,#REF!,$C18,$B18,#REF!,#REF!,#REF!)</f>
        <v>#VALUE!</v>
      </c>
      <c r="J18" s="112" t="e">
        <f>_xll.DBGET(#REF!,#REF!,#REF!,#REF!,#REF!,#REF!,$C18,$B18,#REF!,#REF!,#REF!)</f>
        <v>#VALUE!</v>
      </c>
      <c r="K18" s="108" t="e">
        <f>_xll.DBGET(#REF!,#REF!,#REF!,#REF!,#REF!,#REF!,$C18,$B18,#REF!,#REF!,#REF!)</f>
        <v>#VALUE!</v>
      </c>
      <c r="L18" s="112" t="e">
        <f>_xll.DBGET(#REF!,#REF!,#REF!,#REF!,#REF!,#REF!,$C18,$B18,#REF!,#REF!,#REF!)</f>
        <v>#VALUE!</v>
      </c>
      <c r="M18" s="108" t="e">
        <f>_xll.DBGET(#REF!,#REF!,#REF!,#REF!,#REF!,#REF!,$C18,$B18,#REF!,#REF!,#REF!)</f>
        <v>#VALUE!</v>
      </c>
      <c r="N18" s="112" t="e">
        <f>_xll.DBGET(#REF!,#REF!,#REF!,#REF!,#REF!,#REF!,$C18,$B18,#REF!,#REF!,#REF!)</f>
        <v>#VALUE!</v>
      </c>
      <c r="O18" s="108">
        <f>IFERROR((_xll.DBGET(#REF!,#REF!,#REF!,#REF!,#REF!,#REF!,$C18,$B18,#REF!,#REF!,#REF!))/N18,0)</f>
        <v>0</v>
      </c>
      <c r="P18" s="112" t="e">
        <f>_xll.DBGET(#REF!,#REF!,#REF!,#REF!,#REF!,#REF!,$C18,$B18,#REF!,#REF!,#REF!)</f>
        <v>#VALUE!</v>
      </c>
      <c r="Q18" s="108">
        <f>IFERROR((_xll.DBGET(#REF!,#REF!,#REF!,#REF!,#REF!,#REF!,$C18,$B18,#REF!,#REF!,#REF!))/P18,0)</f>
        <v>0</v>
      </c>
      <c r="R18" s="112" t="e">
        <f>_xll.DBGET(#REF!,#REF!,#REF!,#REF!,#REF!,#REF!,$C18,$B18,#REF!,#REF!,#REF!)</f>
        <v>#VALUE!</v>
      </c>
      <c r="S18" s="108">
        <f>IFERROR((_xll.DBGET(#REF!,#REF!,#REF!,#REF!,#REF!,#REF!,$C18,$B18,#REF!,#REF!,#REF!))/R18,0)</f>
        <v>0</v>
      </c>
      <c r="T18" s="112" t="e">
        <f>_xll.DBGET(#REF!,#REF!,#REF!,#REF!,#REF!,#REF!,$C18,$B18,#REF!,#REF!,#REF!)</f>
        <v>#VALUE!</v>
      </c>
      <c r="U18" s="108" t="e">
        <f>_xll.DBGET(#REF!,#REF!,#REF!,#REF!,#REF!,#REF!,$C18,$B18,#REF!,#REF!,#REF!)</f>
        <v>#VALUE!</v>
      </c>
    </row>
    <row r="19" spans="1:21" x14ac:dyDescent="0.3">
      <c r="A19" s="48"/>
      <c r="B19" s="49" t="s">
        <v>13</v>
      </c>
      <c r="C19" s="53" t="s">
        <v>9</v>
      </c>
      <c r="D19" s="112" t="e">
        <f>_xll.DBGET(#REF!,#REF!,#REF!,#REF!,#REF!,#REF!,$C19,$B19,#REF!,#REF!,#REF!)</f>
        <v>#VALUE!</v>
      </c>
      <c r="E19" s="108" t="e">
        <f>_xll.DBGET(#REF!,#REF!,#REF!,#REF!,#REF!,#REF!,$C19,$B19,#REF!,#REF!,#REF!)</f>
        <v>#VALUE!</v>
      </c>
      <c r="F19" s="112" t="e">
        <f>_xll.DBGET(#REF!,#REF!,#REF!,#REF!,#REF!,#REF!,$C19,$B19,#REF!,#REF!,#REF!)</f>
        <v>#VALUE!</v>
      </c>
      <c r="G19" s="108" t="e">
        <f>_xll.DBGET(#REF!,#REF!,#REF!,#REF!,#REF!,#REF!,$C19,$B19,#REF!,#REF!,#REF!)</f>
        <v>#VALUE!</v>
      </c>
      <c r="H19" s="112" t="e">
        <f>_xll.DBGET(#REF!,#REF!,#REF!,#REF!,#REF!,#REF!,$C19,$B19,#REF!,#REF!,#REF!)</f>
        <v>#VALUE!</v>
      </c>
      <c r="I19" s="108" t="e">
        <f>_xll.DBGET(#REF!,#REF!,#REF!,#REF!,#REF!,#REF!,$C19,$B19,#REF!,#REF!,#REF!)</f>
        <v>#VALUE!</v>
      </c>
      <c r="J19" s="112" t="e">
        <f>_xll.DBGET(#REF!,#REF!,#REF!,#REF!,#REF!,#REF!,$C19,$B19,#REF!,#REF!,#REF!)</f>
        <v>#VALUE!</v>
      </c>
      <c r="K19" s="108" t="e">
        <f>_xll.DBGET(#REF!,#REF!,#REF!,#REF!,#REF!,#REF!,$C19,$B19,#REF!,#REF!,#REF!)</f>
        <v>#VALUE!</v>
      </c>
      <c r="L19" s="112" t="e">
        <f>_xll.DBGET(#REF!,#REF!,#REF!,#REF!,#REF!,#REF!,$C19,$B19,#REF!,#REF!,#REF!)</f>
        <v>#VALUE!</v>
      </c>
      <c r="M19" s="108" t="e">
        <f>_xll.DBGET(#REF!,#REF!,#REF!,#REF!,#REF!,#REF!,$C19,$B19,#REF!,#REF!,#REF!)</f>
        <v>#VALUE!</v>
      </c>
      <c r="N19" s="112" t="e">
        <f>_xll.DBGET(#REF!,#REF!,#REF!,#REF!,#REF!,#REF!,$C19,$B19,#REF!,#REF!,#REF!)</f>
        <v>#VALUE!</v>
      </c>
      <c r="O19" s="108">
        <f>IFERROR((_xll.DBGET(#REF!,#REF!,#REF!,#REF!,#REF!,#REF!,$C19,$B19,#REF!,#REF!,#REF!))/N19,0)</f>
        <v>0</v>
      </c>
      <c r="P19" s="112" t="e">
        <f>_xll.DBGET(#REF!,#REF!,#REF!,#REF!,#REF!,#REF!,$C19,$B19,#REF!,#REF!,#REF!)</f>
        <v>#VALUE!</v>
      </c>
      <c r="Q19" s="108">
        <f>IFERROR((_xll.DBGET(#REF!,#REF!,#REF!,#REF!,#REF!,#REF!,$C19,$B19,#REF!,#REF!,#REF!))/P19,0)</f>
        <v>0</v>
      </c>
      <c r="R19" s="112" t="e">
        <f>_xll.DBGET(#REF!,#REF!,#REF!,#REF!,#REF!,#REF!,$C19,$B19,#REF!,#REF!,#REF!)</f>
        <v>#VALUE!</v>
      </c>
      <c r="S19" s="108">
        <f>IFERROR((_xll.DBGET(#REF!,#REF!,#REF!,#REF!,#REF!,#REF!,$C19,$B19,#REF!,#REF!,#REF!))/R19,0)</f>
        <v>0</v>
      </c>
      <c r="T19" s="112" t="e">
        <f>_xll.DBGET(#REF!,#REF!,#REF!,#REF!,#REF!,#REF!,$C19,$B19,#REF!,#REF!,#REF!)</f>
        <v>#VALUE!</v>
      </c>
      <c r="U19" s="108" t="e">
        <f>_xll.DBGET(#REF!,#REF!,#REF!,#REF!,#REF!,#REF!,$C19,$B19,#REF!,#REF!,#REF!)</f>
        <v>#VALUE!</v>
      </c>
    </row>
    <row r="20" spans="1:21" ht="7.5" customHeight="1" x14ac:dyDescent="0.3"/>
    <row r="21" spans="1:21" ht="17.399999999999999" x14ac:dyDescent="0.45">
      <c r="A21" s="184" t="s">
        <v>66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</row>
    <row r="22" spans="1:21" x14ac:dyDescent="0.3">
      <c r="A22" s="7" t="s">
        <v>64</v>
      </c>
      <c r="B22" s="16" t="s">
        <v>65</v>
      </c>
      <c r="C22" s="2" t="s">
        <v>7</v>
      </c>
      <c r="D22" s="60" t="e">
        <f t="shared" ref="D22:U22" si="0">SUM(D23,D26,D29,D32,D35)</f>
        <v>#VALUE!</v>
      </c>
      <c r="E22" s="17" t="e">
        <f t="shared" si="0"/>
        <v>#VALUE!</v>
      </c>
      <c r="F22" s="60" t="e">
        <f t="shared" si="0"/>
        <v>#VALUE!</v>
      </c>
      <c r="G22" s="17" t="e">
        <f t="shared" si="0"/>
        <v>#VALUE!</v>
      </c>
      <c r="H22" s="60" t="e">
        <f t="shared" si="0"/>
        <v>#VALUE!</v>
      </c>
      <c r="I22" s="17" t="e">
        <f t="shared" si="0"/>
        <v>#VALUE!</v>
      </c>
      <c r="J22" s="60" t="e">
        <f t="shared" si="0"/>
        <v>#VALUE!</v>
      </c>
      <c r="K22" s="17" t="e">
        <f t="shared" si="0"/>
        <v>#VALUE!</v>
      </c>
      <c r="L22" s="60" t="e">
        <f t="shared" si="0"/>
        <v>#VALUE!</v>
      </c>
      <c r="M22" s="17" t="e">
        <f t="shared" si="0"/>
        <v>#VALUE!</v>
      </c>
      <c r="N22" s="60" t="e">
        <f t="shared" si="0"/>
        <v>#VALUE!</v>
      </c>
      <c r="O22" s="17" t="e">
        <f t="shared" si="0"/>
        <v>#VALUE!</v>
      </c>
      <c r="P22" s="60" t="e">
        <f t="shared" si="0"/>
        <v>#VALUE!</v>
      </c>
      <c r="Q22" s="17" t="e">
        <f t="shared" si="0"/>
        <v>#VALUE!</v>
      </c>
      <c r="R22" s="60" t="e">
        <f t="shared" si="0"/>
        <v>#VALUE!</v>
      </c>
      <c r="S22" s="17" t="e">
        <f t="shared" si="0"/>
        <v>#VALUE!</v>
      </c>
      <c r="T22" s="60" t="e">
        <f t="shared" si="0"/>
        <v>#VALUE!</v>
      </c>
      <c r="U22" s="17" t="e">
        <f t="shared" si="0"/>
        <v>#VALUE!</v>
      </c>
    </row>
    <row r="23" spans="1:21" x14ac:dyDescent="0.3">
      <c r="A23" s="10" t="s">
        <v>1</v>
      </c>
      <c r="B23" s="11" t="s">
        <v>6</v>
      </c>
      <c r="C23" s="14" t="s">
        <v>7</v>
      </c>
      <c r="D23" s="61" t="e">
        <f t="shared" ref="D23:T37" si="1">D5/D$4</f>
        <v>#VALUE!</v>
      </c>
      <c r="E23" s="18" t="e">
        <f>(D5*E5)/(D$4*E$4)</f>
        <v>#VALUE!</v>
      </c>
      <c r="F23" s="61" t="e">
        <f t="shared" si="1"/>
        <v>#VALUE!</v>
      </c>
      <c r="G23" s="18" t="e">
        <f>(F5*G5)/(F$4*G$4)</f>
        <v>#VALUE!</v>
      </c>
      <c r="H23" s="61" t="e">
        <f t="shared" si="1"/>
        <v>#VALUE!</v>
      </c>
      <c r="I23" s="18" t="e">
        <f>(H5*I5)/(H$4*I$4)</f>
        <v>#VALUE!</v>
      </c>
      <c r="J23" s="61" t="e">
        <f t="shared" si="1"/>
        <v>#VALUE!</v>
      </c>
      <c r="K23" s="18" t="e">
        <f>(J5*K5)/(J$4*K$4)</f>
        <v>#VALUE!</v>
      </c>
      <c r="L23" s="61" t="e">
        <f t="shared" si="1"/>
        <v>#VALUE!</v>
      </c>
      <c r="M23" s="18" t="e">
        <f>(L5*M5)/(L$4*M$4)</f>
        <v>#VALUE!</v>
      </c>
      <c r="N23" s="61" t="e">
        <f t="shared" si="1"/>
        <v>#VALUE!</v>
      </c>
      <c r="O23" s="18" t="e">
        <f>(N5*O5)/(N$4*O$4)</f>
        <v>#VALUE!</v>
      </c>
      <c r="P23" s="61" t="e">
        <f t="shared" si="1"/>
        <v>#VALUE!</v>
      </c>
      <c r="Q23" s="18" t="e">
        <f>(P5*Q5)/(P$4*Q$4)</f>
        <v>#VALUE!</v>
      </c>
      <c r="R23" s="61" t="e">
        <f t="shared" si="1"/>
        <v>#VALUE!</v>
      </c>
      <c r="S23" s="18" t="e">
        <f>(R5*S5)/(R$4*S$4)</f>
        <v>#VALUE!</v>
      </c>
      <c r="T23" s="61" t="e">
        <f t="shared" si="1"/>
        <v>#VALUE!</v>
      </c>
      <c r="U23" s="18" t="e">
        <f>(T5*U5)/(T$4*U$4)</f>
        <v>#VALUE!</v>
      </c>
    </row>
    <row r="24" spans="1:21" x14ac:dyDescent="0.3">
      <c r="A24" s="48"/>
      <c r="B24" s="49" t="s">
        <v>6</v>
      </c>
      <c r="C24" s="53" t="s">
        <v>8</v>
      </c>
      <c r="D24" s="62" t="e">
        <f t="shared" si="1"/>
        <v>#VALUE!</v>
      </c>
      <c r="E24" s="52" t="e">
        <f t="shared" ref="E24:E37" si="2">(D6*E6)/(D$4*E$4)</f>
        <v>#VALUE!</v>
      </c>
      <c r="F24" s="62" t="e">
        <f t="shared" si="1"/>
        <v>#VALUE!</v>
      </c>
      <c r="G24" s="52" t="e">
        <f t="shared" ref="G24:G37" si="3">(F6*G6)/(F$4*G$4)</f>
        <v>#VALUE!</v>
      </c>
      <c r="H24" s="62" t="e">
        <f t="shared" si="1"/>
        <v>#VALUE!</v>
      </c>
      <c r="I24" s="52" t="e">
        <f t="shared" ref="I24:I37" si="4">(H6*I6)/(H$4*I$4)</f>
        <v>#VALUE!</v>
      </c>
      <c r="J24" s="62" t="e">
        <f t="shared" si="1"/>
        <v>#VALUE!</v>
      </c>
      <c r="K24" s="52" t="e">
        <f t="shared" ref="K24:K37" si="5">(J6*K6)/(J$4*K$4)</f>
        <v>#VALUE!</v>
      </c>
      <c r="L24" s="62" t="e">
        <f t="shared" si="1"/>
        <v>#VALUE!</v>
      </c>
      <c r="M24" s="52" t="e">
        <f t="shared" ref="M24:M37" si="6">(L6*M6)/(L$4*M$4)</f>
        <v>#VALUE!</v>
      </c>
      <c r="N24" s="62" t="e">
        <f t="shared" si="1"/>
        <v>#VALUE!</v>
      </c>
      <c r="O24" s="52" t="e">
        <f t="shared" ref="O24:O37" si="7">(N6*O6)/(N$4*O$4)</f>
        <v>#VALUE!</v>
      </c>
      <c r="P24" s="62" t="e">
        <f t="shared" si="1"/>
        <v>#VALUE!</v>
      </c>
      <c r="Q24" s="52" t="e">
        <f t="shared" ref="Q24:Q37" si="8">(P6*Q6)/(P$4*Q$4)</f>
        <v>#VALUE!</v>
      </c>
      <c r="R24" s="62" t="e">
        <f t="shared" si="1"/>
        <v>#VALUE!</v>
      </c>
      <c r="S24" s="52" t="e">
        <f t="shared" ref="S24:S37" si="9">(R6*S6)/(R$4*S$4)</f>
        <v>#VALUE!</v>
      </c>
      <c r="T24" s="62" t="e">
        <f t="shared" si="1"/>
        <v>#VALUE!</v>
      </c>
      <c r="U24" s="52" t="e">
        <f t="shared" ref="U24:U37" si="10">(T6*U6)/(T$4*U$4)</f>
        <v>#VALUE!</v>
      </c>
    </row>
    <row r="25" spans="1:21" x14ac:dyDescent="0.3">
      <c r="A25" s="48"/>
      <c r="B25" s="49" t="s">
        <v>6</v>
      </c>
      <c r="C25" s="53" t="s">
        <v>9</v>
      </c>
      <c r="D25" s="62" t="e">
        <f t="shared" si="1"/>
        <v>#VALUE!</v>
      </c>
      <c r="E25" s="52" t="e">
        <f t="shared" si="2"/>
        <v>#VALUE!</v>
      </c>
      <c r="F25" s="62" t="e">
        <f t="shared" si="1"/>
        <v>#VALUE!</v>
      </c>
      <c r="G25" s="52" t="e">
        <f t="shared" si="3"/>
        <v>#VALUE!</v>
      </c>
      <c r="H25" s="62" t="e">
        <f t="shared" si="1"/>
        <v>#VALUE!</v>
      </c>
      <c r="I25" s="52" t="e">
        <f t="shared" si="4"/>
        <v>#VALUE!</v>
      </c>
      <c r="J25" s="62" t="e">
        <f t="shared" si="1"/>
        <v>#VALUE!</v>
      </c>
      <c r="K25" s="52" t="e">
        <f t="shared" si="5"/>
        <v>#VALUE!</v>
      </c>
      <c r="L25" s="62" t="e">
        <f t="shared" si="1"/>
        <v>#VALUE!</v>
      </c>
      <c r="M25" s="52" t="e">
        <f t="shared" si="6"/>
        <v>#VALUE!</v>
      </c>
      <c r="N25" s="62" t="e">
        <f t="shared" si="1"/>
        <v>#VALUE!</v>
      </c>
      <c r="O25" s="52" t="e">
        <f t="shared" si="7"/>
        <v>#VALUE!</v>
      </c>
      <c r="P25" s="62" t="e">
        <f t="shared" si="1"/>
        <v>#VALUE!</v>
      </c>
      <c r="Q25" s="52" t="e">
        <f t="shared" si="8"/>
        <v>#VALUE!</v>
      </c>
      <c r="R25" s="62" t="e">
        <f t="shared" si="1"/>
        <v>#VALUE!</v>
      </c>
      <c r="S25" s="52" t="e">
        <f t="shared" si="9"/>
        <v>#VALUE!</v>
      </c>
      <c r="T25" s="62" t="e">
        <f t="shared" si="1"/>
        <v>#VALUE!</v>
      </c>
      <c r="U25" s="52" t="e">
        <f t="shared" si="10"/>
        <v>#VALUE!</v>
      </c>
    </row>
    <row r="26" spans="1:21" x14ac:dyDescent="0.3">
      <c r="A26" s="10" t="s">
        <v>2</v>
      </c>
      <c r="B26" s="11" t="s">
        <v>10</v>
      </c>
      <c r="C26" s="14" t="s">
        <v>7</v>
      </c>
      <c r="D26" s="61" t="e">
        <f t="shared" si="1"/>
        <v>#VALUE!</v>
      </c>
      <c r="E26" s="18" t="e">
        <f t="shared" si="2"/>
        <v>#VALUE!</v>
      </c>
      <c r="F26" s="61" t="e">
        <f t="shared" si="1"/>
        <v>#VALUE!</v>
      </c>
      <c r="G26" s="18" t="e">
        <f t="shared" si="3"/>
        <v>#VALUE!</v>
      </c>
      <c r="H26" s="61" t="e">
        <f t="shared" si="1"/>
        <v>#VALUE!</v>
      </c>
      <c r="I26" s="18" t="e">
        <f t="shared" si="4"/>
        <v>#VALUE!</v>
      </c>
      <c r="J26" s="61" t="e">
        <f t="shared" si="1"/>
        <v>#VALUE!</v>
      </c>
      <c r="K26" s="18" t="e">
        <f t="shared" si="5"/>
        <v>#VALUE!</v>
      </c>
      <c r="L26" s="61" t="e">
        <f t="shared" si="1"/>
        <v>#VALUE!</v>
      </c>
      <c r="M26" s="18" t="e">
        <f t="shared" si="6"/>
        <v>#VALUE!</v>
      </c>
      <c r="N26" s="61" t="e">
        <f t="shared" si="1"/>
        <v>#VALUE!</v>
      </c>
      <c r="O26" s="18" t="e">
        <f t="shared" si="7"/>
        <v>#VALUE!</v>
      </c>
      <c r="P26" s="61" t="e">
        <f t="shared" si="1"/>
        <v>#VALUE!</v>
      </c>
      <c r="Q26" s="18" t="e">
        <f t="shared" si="8"/>
        <v>#VALUE!</v>
      </c>
      <c r="R26" s="61" t="e">
        <f t="shared" si="1"/>
        <v>#VALUE!</v>
      </c>
      <c r="S26" s="18" t="e">
        <f t="shared" si="9"/>
        <v>#VALUE!</v>
      </c>
      <c r="T26" s="61" t="e">
        <f t="shared" si="1"/>
        <v>#VALUE!</v>
      </c>
      <c r="U26" s="18" t="e">
        <f t="shared" si="10"/>
        <v>#VALUE!</v>
      </c>
    </row>
    <row r="27" spans="1:21" x14ac:dyDescent="0.3">
      <c r="A27" s="48"/>
      <c r="B27" s="49" t="s">
        <v>10</v>
      </c>
      <c r="C27" s="53" t="s">
        <v>8</v>
      </c>
      <c r="D27" s="62" t="e">
        <f t="shared" si="1"/>
        <v>#VALUE!</v>
      </c>
      <c r="E27" s="52" t="e">
        <f t="shared" si="2"/>
        <v>#VALUE!</v>
      </c>
      <c r="F27" s="62" t="e">
        <f t="shared" si="1"/>
        <v>#VALUE!</v>
      </c>
      <c r="G27" s="52" t="e">
        <f t="shared" si="3"/>
        <v>#VALUE!</v>
      </c>
      <c r="H27" s="62" t="e">
        <f t="shared" si="1"/>
        <v>#VALUE!</v>
      </c>
      <c r="I27" s="52" t="e">
        <f t="shared" si="4"/>
        <v>#VALUE!</v>
      </c>
      <c r="J27" s="62" t="e">
        <f t="shared" si="1"/>
        <v>#VALUE!</v>
      </c>
      <c r="K27" s="52" t="e">
        <f t="shared" si="5"/>
        <v>#VALUE!</v>
      </c>
      <c r="L27" s="62" t="e">
        <f t="shared" si="1"/>
        <v>#VALUE!</v>
      </c>
      <c r="M27" s="52" t="e">
        <f t="shared" si="6"/>
        <v>#VALUE!</v>
      </c>
      <c r="N27" s="62" t="e">
        <f t="shared" si="1"/>
        <v>#VALUE!</v>
      </c>
      <c r="O27" s="52" t="e">
        <f t="shared" si="7"/>
        <v>#VALUE!</v>
      </c>
      <c r="P27" s="62" t="e">
        <f t="shared" si="1"/>
        <v>#VALUE!</v>
      </c>
      <c r="Q27" s="52" t="e">
        <f t="shared" si="8"/>
        <v>#VALUE!</v>
      </c>
      <c r="R27" s="62" t="e">
        <f t="shared" si="1"/>
        <v>#VALUE!</v>
      </c>
      <c r="S27" s="52" t="e">
        <f t="shared" si="9"/>
        <v>#VALUE!</v>
      </c>
      <c r="T27" s="62" t="e">
        <f t="shared" si="1"/>
        <v>#VALUE!</v>
      </c>
      <c r="U27" s="52" t="e">
        <f t="shared" si="10"/>
        <v>#VALUE!</v>
      </c>
    </row>
    <row r="28" spans="1:21" x14ac:dyDescent="0.3">
      <c r="A28" s="48"/>
      <c r="B28" s="49" t="s">
        <v>10</v>
      </c>
      <c r="C28" s="53" t="s">
        <v>9</v>
      </c>
      <c r="D28" s="62" t="e">
        <f t="shared" si="1"/>
        <v>#VALUE!</v>
      </c>
      <c r="E28" s="52" t="e">
        <f t="shared" si="2"/>
        <v>#VALUE!</v>
      </c>
      <c r="F28" s="62" t="e">
        <f t="shared" si="1"/>
        <v>#VALUE!</v>
      </c>
      <c r="G28" s="52" t="e">
        <f t="shared" si="3"/>
        <v>#VALUE!</v>
      </c>
      <c r="H28" s="62" t="e">
        <f t="shared" si="1"/>
        <v>#VALUE!</v>
      </c>
      <c r="I28" s="52" t="e">
        <f t="shared" si="4"/>
        <v>#VALUE!</v>
      </c>
      <c r="J28" s="62" t="e">
        <f t="shared" si="1"/>
        <v>#VALUE!</v>
      </c>
      <c r="K28" s="52" t="e">
        <f t="shared" si="5"/>
        <v>#VALUE!</v>
      </c>
      <c r="L28" s="62" t="e">
        <f t="shared" si="1"/>
        <v>#VALUE!</v>
      </c>
      <c r="M28" s="52" t="e">
        <f t="shared" si="6"/>
        <v>#VALUE!</v>
      </c>
      <c r="N28" s="62" t="e">
        <f t="shared" si="1"/>
        <v>#VALUE!</v>
      </c>
      <c r="O28" s="52" t="e">
        <f t="shared" si="7"/>
        <v>#VALUE!</v>
      </c>
      <c r="P28" s="62" t="e">
        <f t="shared" si="1"/>
        <v>#VALUE!</v>
      </c>
      <c r="Q28" s="52" t="e">
        <f t="shared" si="8"/>
        <v>#VALUE!</v>
      </c>
      <c r="R28" s="62" t="e">
        <f t="shared" si="1"/>
        <v>#VALUE!</v>
      </c>
      <c r="S28" s="52" t="e">
        <f t="shared" si="9"/>
        <v>#VALUE!</v>
      </c>
      <c r="T28" s="62" t="e">
        <f t="shared" si="1"/>
        <v>#VALUE!</v>
      </c>
      <c r="U28" s="52" t="e">
        <f t="shared" si="10"/>
        <v>#VALUE!</v>
      </c>
    </row>
    <row r="29" spans="1:21" x14ac:dyDescent="0.3">
      <c r="A29" s="12" t="s">
        <v>3</v>
      </c>
      <c r="B29" s="13" t="s">
        <v>11</v>
      </c>
      <c r="C29" s="15" t="s">
        <v>7</v>
      </c>
      <c r="D29" s="61" t="e">
        <f t="shared" si="1"/>
        <v>#VALUE!</v>
      </c>
      <c r="E29" s="18" t="e">
        <f t="shared" si="2"/>
        <v>#VALUE!</v>
      </c>
      <c r="F29" s="61" t="e">
        <f t="shared" si="1"/>
        <v>#VALUE!</v>
      </c>
      <c r="G29" s="18" t="e">
        <f t="shared" si="3"/>
        <v>#VALUE!</v>
      </c>
      <c r="H29" s="61" t="e">
        <f t="shared" si="1"/>
        <v>#VALUE!</v>
      </c>
      <c r="I29" s="18" t="e">
        <f t="shared" si="4"/>
        <v>#VALUE!</v>
      </c>
      <c r="J29" s="61" t="e">
        <f t="shared" si="1"/>
        <v>#VALUE!</v>
      </c>
      <c r="K29" s="18" t="e">
        <f t="shared" si="5"/>
        <v>#VALUE!</v>
      </c>
      <c r="L29" s="61" t="e">
        <f t="shared" si="1"/>
        <v>#VALUE!</v>
      </c>
      <c r="M29" s="18" t="e">
        <f t="shared" si="6"/>
        <v>#VALUE!</v>
      </c>
      <c r="N29" s="61" t="e">
        <f t="shared" si="1"/>
        <v>#VALUE!</v>
      </c>
      <c r="O29" s="18" t="e">
        <f t="shared" si="7"/>
        <v>#VALUE!</v>
      </c>
      <c r="P29" s="61" t="e">
        <f t="shared" si="1"/>
        <v>#VALUE!</v>
      </c>
      <c r="Q29" s="18" t="e">
        <f t="shared" si="8"/>
        <v>#VALUE!</v>
      </c>
      <c r="R29" s="61" t="e">
        <f t="shared" si="1"/>
        <v>#VALUE!</v>
      </c>
      <c r="S29" s="18" t="e">
        <f t="shared" si="9"/>
        <v>#VALUE!</v>
      </c>
      <c r="T29" s="61" t="e">
        <f t="shared" si="1"/>
        <v>#VALUE!</v>
      </c>
      <c r="U29" s="18" t="e">
        <f t="shared" si="10"/>
        <v>#VALUE!</v>
      </c>
    </row>
    <row r="30" spans="1:21" x14ac:dyDescent="0.3">
      <c r="A30" s="48"/>
      <c r="B30" s="49" t="s">
        <v>11</v>
      </c>
      <c r="C30" s="53" t="s">
        <v>8</v>
      </c>
      <c r="D30" s="62" t="e">
        <f t="shared" si="1"/>
        <v>#VALUE!</v>
      </c>
      <c r="E30" s="52" t="e">
        <f t="shared" si="2"/>
        <v>#VALUE!</v>
      </c>
      <c r="F30" s="62" t="e">
        <f t="shared" si="1"/>
        <v>#VALUE!</v>
      </c>
      <c r="G30" s="52" t="e">
        <f t="shared" si="3"/>
        <v>#VALUE!</v>
      </c>
      <c r="H30" s="62" t="e">
        <f t="shared" si="1"/>
        <v>#VALUE!</v>
      </c>
      <c r="I30" s="52" t="e">
        <f t="shared" si="4"/>
        <v>#VALUE!</v>
      </c>
      <c r="J30" s="62" t="e">
        <f t="shared" si="1"/>
        <v>#VALUE!</v>
      </c>
      <c r="K30" s="52" t="e">
        <f t="shared" si="5"/>
        <v>#VALUE!</v>
      </c>
      <c r="L30" s="62" t="e">
        <f t="shared" si="1"/>
        <v>#VALUE!</v>
      </c>
      <c r="M30" s="52" t="e">
        <f t="shared" si="6"/>
        <v>#VALUE!</v>
      </c>
      <c r="N30" s="62" t="e">
        <f t="shared" si="1"/>
        <v>#VALUE!</v>
      </c>
      <c r="O30" s="52" t="e">
        <f t="shared" si="7"/>
        <v>#VALUE!</v>
      </c>
      <c r="P30" s="62" t="e">
        <f t="shared" si="1"/>
        <v>#VALUE!</v>
      </c>
      <c r="Q30" s="52" t="e">
        <f t="shared" si="8"/>
        <v>#VALUE!</v>
      </c>
      <c r="R30" s="62" t="e">
        <f t="shared" si="1"/>
        <v>#VALUE!</v>
      </c>
      <c r="S30" s="52" t="e">
        <f t="shared" si="9"/>
        <v>#VALUE!</v>
      </c>
      <c r="T30" s="62" t="e">
        <f t="shared" si="1"/>
        <v>#VALUE!</v>
      </c>
      <c r="U30" s="52" t="e">
        <f t="shared" si="10"/>
        <v>#VALUE!</v>
      </c>
    </row>
    <row r="31" spans="1:21" x14ac:dyDescent="0.3">
      <c r="A31" s="48"/>
      <c r="B31" s="49" t="s">
        <v>11</v>
      </c>
      <c r="C31" s="53" t="s">
        <v>9</v>
      </c>
      <c r="D31" s="62" t="e">
        <f t="shared" si="1"/>
        <v>#VALUE!</v>
      </c>
      <c r="E31" s="52" t="e">
        <f t="shared" si="2"/>
        <v>#VALUE!</v>
      </c>
      <c r="F31" s="62" t="e">
        <f t="shared" si="1"/>
        <v>#VALUE!</v>
      </c>
      <c r="G31" s="52" t="e">
        <f t="shared" si="3"/>
        <v>#VALUE!</v>
      </c>
      <c r="H31" s="62" t="e">
        <f t="shared" si="1"/>
        <v>#VALUE!</v>
      </c>
      <c r="I31" s="52" t="e">
        <f t="shared" si="4"/>
        <v>#VALUE!</v>
      </c>
      <c r="J31" s="62" t="e">
        <f t="shared" si="1"/>
        <v>#VALUE!</v>
      </c>
      <c r="K31" s="52" t="e">
        <f t="shared" si="5"/>
        <v>#VALUE!</v>
      </c>
      <c r="L31" s="62" t="e">
        <f t="shared" si="1"/>
        <v>#VALUE!</v>
      </c>
      <c r="M31" s="52" t="e">
        <f t="shared" si="6"/>
        <v>#VALUE!</v>
      </c>
      <c r="N31" s="62" t="e">
        <f t="shared" si="1"/>
        <v>#VALUE!</v>
      </c>
      <c r="O31" s="52" t="e">
        <f t="shared" si="7"/>
        <v>#VALUE!</v>
      </c>
      <c r="P31" s="62" t="e">
        <f t="shared" si="1"/>
        <v>#VALUE!</v>
      </c>
      <c r="Q31" s="52" t="e">
        <f t="shared" si="8"/>
        <v>#VALUE!</v>
      </c>
      <c r="R31" s="62" t="e">
        <f t="shared" si="1"/>
        <v>#VALUE!</v>
      </c>
      <c r="S31" s="52" t="e">
        <f t="shared" si="9"/>
        <v>#VALUE!</v>
      </c>
      <c r="T31" s="62" t="e">
        <f t="shared" si="1"/>
        <v>#VALUE!</v>
      </c>
      <c r="U31" s="52" t="e">
        <f t="shared" si="10"/>
        <v>#VALUE!</v>
      </c>
    </row>
    <row r="32" spans="1:21" x14ac:dyDescent="0.3">
      <c r="A32" s="10" t="s">
        <v>4</v>
      </c>
      <c r="B32" s="11" t="s">
        <v>12</v>
      </c>
      <c r="C32" s="14" t="s">
        <v>7</v>
      </c>
      <c r="D32" s="61" t="e">
        <f t="shared" si="1"/>
        <v>#VALUE!</v>
      </c>
      <c r="E32" s="18" t="e">
        <f t="shared" si="2"/>
        <v>#VALUE!</v>
      </c>
      <c r="F32" s="61" t="e">
        <f t="shared" si="1"/>
        <v>#VALUE!</v>
      </c>
      <c r="G32" s="18" t="e">
        <f t="shared" si="3"/>
        <v>#VALUE!</v>
      </c>
      <c r="H32" s="61" t="e">
        <f t="shared" si="1"/>
        <v>#VALUE!</v>
      </c>
      <c r="I32" s="18" t="e">
        <f t="shared" si="4"/>
        <v>#VALUE!</v>
      </c>
      <c r="J32" s="61" t="e">
        <f t="shared" si="1"/>
        <v>#VALUE!</v>
      </c>
      <c r="K32" s="18" t="e">
        <f t="shared" si="5"/>
        <v>#VALUE!</v>
      </c>
      <c r="L32" s="61" t="e">
        <f t="shared" si="1"/>
        <v>#VALUE!</v>
      </c>
      <c r="M32" s="18" t="e">
        <f t="shared" si="6"/>
        <v>#VALUE!</v>
      </c>
      <c r="N32" s="61" t="e">
        <f t="shared" si="1"/>
        <v>#VALUE!</v>
      </c>
      <c r="O32" s="18" t="e">
        <f t="shared" si="7"/>
        <v>#VALUE!</v>
      </c>
      <c r="P32" s="61" t="e">
        <f t="shared" si="1"/>
        <v>#VALUE!</v>
      </c>
      <c r="Q32" s="18" t="e">
        <f t="shared" si="8"/>
        <v>#VALUE!</v>
      </c>
      <c r="R32" s="61" t="e">
        <f t="shared" si="1"/>
        <v>#VALUE!</v>
      </c>
      <c r="S32" s="18" t="e">
        <f t="shared" si="9"/>
        <v>#VALUE!</v>
      </c>
      <c r="T32" s="61" t="e">
        <f t="shared" si="1"/>
        <v>#VALUE!</v>
      </c>
      <c r="U32" s="18" t="e">
        <f t="shared" si="10"/>
        <v>#VALUE!</v>
      </c>
    </row>
    <row r="33" spans="1:21" x14ac:dyDescent="0.3">
      <c r="A33" s="48"/>
      <c r="B33" s="49" t="s">
        <v>12</v>
      </c>
      <c r="C33" s="53" t="s">
        <v>8</v>
      </c>
      <c r="D33" s="62" t="e">
        <f t="shared" si="1"/>
        <v>#VALUE!</v>
      </c>
      <c r="E33" s="52" t="e">
        <f t="shared" si="2"/>
        <v>#VALUE!</v>
      </c>
      <c r="F33" s="62" t="e">
        <f t="shared" si="1"/>
        <v>#VALUE!</v>
      </c>
      <c r="G33" s="52" t="e">
        <f t="shared" si="3"/>
        <v>#VALUE!</v>
      </c>
      <c r="H33" s="62" t="e">
        <f t="shared" si="1"/>
        <v>#VALUE!</v>
      </c>
      <c r="I33" s="52" t="e">
        <f t="shared" si="4"/>
        <v>#VALUE!</v>
      </c>
      <c r="J33" s="62" t="e">
        <f t="shared" si="1"/>
        <v>#VALUE!</v>
      </c>
      <c r="K33" s="52" t="e">
        <f t="shared" si="5"/>
        <v>#VALUE!</v>
      </c>
      <c r="L33" s="62" t="e">
        <f t="shared" si="1"/>
        <v>#VALUE!</v>
      </c>
      <c r="M33" s="52" t="e">
        <f t="shared" si="6"/>
        <v>#VALUE!</v>
      </c>
      <c r="N33" s="62" t="e">
        <f t="shared" si="1"/>
        <v>#VALUE!</v>
      </c>
      <c r="O33" s="52" t="e">
        <f t="shared" si="7"/>
        <v>#VALUE!</v>
      </c>
      <c r="P33" s="62" t="e">
        <f t="shared" si="1"/>
        <v>#VALUE!</v>
      </c>
      <c r="Q33" s="52" t="e">
        <f t="shared" si="8"/>
        <v>#VALUE!</v>
      </c>
      <c r="R33" s="62" t="e">
        <f t="shared" si="1"/>
        <v>#VALUE!</v>
      </c>
      <c r="S33" s="52" t="e">
        <f t="shared" si="9"/>
        <v>#VALUE!</v>
      </c>
      <c r="T33" s="62" t="e">
        <f t="shared" si="1"/>
        <v>#VALUE!</v>
      </c>
      <c r="U33" s="52" t="e">
        <f t="shared" si="10"/>
        <v>#VALUE!</v>
      </c>
    </row>
    <row r="34" spans="1:21" x14ac:dyDescent="0.3">
      <c r="A34" s="48"/>
      <c r="B34" s="49" t="s">
        <v>12</v>
      </c>
      <c r="C34" s="53" t="s">
        <v>9</v>
      </c>
      <c r="D34" s="62" t="e">
        <f t="shared" si="1"/>
        <v>#VALUE!</v>
      </c>
      <c r="E34" s="52" t="e">
        <f t="shared" si="2"/>
        <v>#VALUE!</v>
      </c>
      <c r="F34" s="62" t="e">
        <f t="shared" si="1"/>
        <v>#VALUE!</v>
      </c>
      <c r="G34" s="52" t="e">
        <f t="shared" si="3"/>
        <v>#VALUE!</v>
      </c>
      <c r="H34" s="62" t="e">
        <f t="shared" si="1"/>
        <v>#VALUE!</v>
      </c>
      <c r="I34" s="52" t="e">
        <f t="shared" si="4"/>
        <v>#VALUE!</v>
      </c>
      <c r="J34" s="62" t="e">
        <f t="shared" si="1"/>
        <v>#VALUE!</v>
      </c>
      <c r="K34" s="52" t="e">
        <f t="shared" si="5"/>
        <v>#VALUE!</v>
      </c>
      <c r="L34" s="62" t="e">
        <f t="shared" si="1"/>
        <v>#VALUE!</v>
      </c>
      <c r="M34" s="52" t="e">
        <f t="shared" si="6"/>
        <v>#VALUE!</v>
      </c>
      <c r="N34" s="62" t="e">
        <f t="shared" si="1"/>
        <v>#VALUE!</v>
      </c>
      <c r="O34" s="52" t="e">
        <f t="shared" si="7"/>
        <v>#VALUE!</v>
      </c>
      <c r="P34" s="62" t="e">
        <f t="shared" si="1"/>
        <v>#VALUE!</v>
      </c>
      <c r="Q34" s="52" t="e">
        <f t="shared" si="8"/>
        <v>#VALUE!</v>
      </c>
      <c r="R34" s="62" t="e">
        <f t="shared" si="1"/>
        <v>#VALUE!</v>
      </c>
      <c r="S34" s="52" t="e">
        <f t="shared" si="9"/>
        <v>#VALUE!</v>
      </c>
      <c r="T34" s="62" t="e">
        <f t="shared" si="1"/>
        <v>#VALUE!</v>
      </c>
      <c r="U34" s="52" t="e">
        <f t="shared" si="10"/>
        <v>#VALUE!</v>
      </c>
    </row>
    <row r="35" spans="1:21" x14ac:dyDescent="0.3">
      <c r="A35" s="10" t="s">
        <v>5</v>
      </c>
      <c r="B35" s="11" t="s">
        <v>13</v>
      </c>
      <c r="C35" s="14" t="s">
        <v>7</v>
      </c>
      <c r="D35" s="61" t="e">
        <f t="shared" si="1"/>
        <v>#VALUE!</v>
      </c>
      <c r="E35" s="18" t="e">
        <f t="shared" si="2"/>
        <v>#VALUE!</v>
      </c>
      <c r="F35" s="61" t="e">
        <f t="shared" si="1"/>
        <v>#VALUE!</v>
      </c>
      <c r="G35" s="18" t="e">
        <f t="shared" si="3"/>
        <v>#VALUE!</v>
      </c>
      <c r="H35" s="61" t="e">
        <f t="shared" si="1"/>
        <v>#VALUE!</v>
      </c>
      <c r="I35" s="18" t="e">
        <f t="shared" si="4"/>
        <v>#VALUE!</v>
      </c>
      <c r="J35" s="61" t="e">
        <f t="shared" si="1"/>
        <v>#VALUE!</v>
      </c>
      <c r="K35" s="18" t="e">
        <f t="shared" si="5"/>
        <v>#VALUE!</v>
      </c>
      <c r="L35" s="61" t="e">
        <f t="shared" si="1"/>
        <v>#VALUE!</v>
      </c>
      <c r="M35" s="18" t="e">
        <f t="shared" si="6"/>
        <v>#VALUE!</v>
      </c>
      <c r="N35" s="61" t="e">
        <f t="shared" si="1"/>
        <v>#VALUE!</v>
      </c>
      <c r="O35" s="18" t="e">
        <f t="shared" si="7"/>
        <v>#VALUE!</v>
      </c>
      <c r="P35" s="61" t="e">
        <f t="shared" si="1"/>
        <v>#VALUE!</v>
      </c>
      <c r="Q35" s="18" t="e">
        <f t="shared" si="8"/>
        <v>#VALUE!</v>
      </c>
      <c r="R35" s="61" t="e">
        <f t="shared" si="1"/>
        <v>#VALUE!</v>
      </c>
      <c r="S35" s="18" t="e">
        <f t="shared" si="9"/>
        <v>#VALUE!</v>
      </c>
      <c r="T35" s="61" t="e">
        <f t="shared" si="1"/>
        <v>#VALUE!</v>
      </c>
      <c r="U35" s="18" t="e">
        <f t="shared" si="10"/>
        <v>#VALUE!</v>
      </c>
    </row>
    <row r="36" spans="1:21" x14ac:dyDescent="0.3">
      <c r="A36" s="48"/>
      <c r="B36" s="49" t="s">
        <v>13</v>
      </c>
      <c r="C36" s="53" t="s">
        <v>8</v>
      </c>
      <c r="D36" s="62" t="e">
        <f t="shared" si="1"/>
        <v>#VALUE!</v>
      </c>
      <c r="E36" s="52" t="e">
        <f t="shared" si="2"/>
        <v>#VALUE!</v>
      </c>
      <c r="F36" s="62" t="e">
        <f t="shared" si="1"/>
        <v>#VALUE!</v>
      </c>
      <c r="G36" s="52" t="e">
        <f t="shared" si="3"/>
        <v>#VALUE!</v>
      </c>
      <c r="H36" s="62" t="e">
        <f t="shared" si="1"/>
        <v>#VALUE!</v>
      </c>
      <c r="I36" s="52" t="e">
        <f t="shared" si="4"/>
        <v>#VALUE!</v>
      </c>
      <c r="J36" s="62" t="e">
        <f t="shared" si="1"/>
        <v>#VALUE!</v>
      </c>
      <c r="K36" s="52" t="e">
        <f t="shared" si="5"/>
        <v>#VALUE!</v>
      </c>
      <c r="L36" s="62" t="e">
        <f t="shared" si="1"/>
        <v>#VALUE!</v>
      </c>
      <c r="M36" s="52" t="e">
        <f t="shared" si="6"/>
        <v>#VALUE!</v>
      </c>
      <c r="N36" s="62" t="e">
        <f t="shared" si="1"/>
        <v>#VALUE!</v>
      </c>
      <c r="O36" s="52" t="e">
        <f t="shared" si="7"/>
        <v>#VALUE!</v>
      </c>
      <c r="P36" s="62" t="e">
        <f t="shared" si="1"/>
        <v>#VALUE!</v>
      </c>
      <c r="Q36" s="52" t="e">
        <f t="shared" si="8"/>
        <v>#VALUE!</v>
      </c>
      <c r="R36" s="62" t="e">
        <f t="shared" si="1"/>
        <v>#VALUE!</v>
      </c>
      <c r="S36" s="52" t="e">
        <f t="shared" si="9"/>
        <v>#VALUE!</v>
      </c>
      <c r="T36" s="62" t="e">
        <f t="shared" si="1"/>
        <v>#VALUE!</v>
      </c>
      <c r="U36" s="52" t="e">
        <f t="shared" si="10"/>
        <v>#VALUE!</v>
      </c>
    </row>
    <row r="37" spans="1:21" x14ac:dyDescent="0.3">
      <c r="A37" s="48"/>
      <c r="B37" s="49" t="s">
        <v>13</v>
      </c>
      <c r="C37" s="53" t="s">
        <v>9</v>
      </c>
      <c r="D37" s="62" t="e">
        <f t="shared" si="1"/>
        <v>#VALUE!</v>
      </c>
      <c r="E37" s="52" t="e">
        <f t="shared" si="2"/>
        <v>#VALUE!</v>
      </c>
      <c r="F37" s="62" t="e">
        <f t="shared" si="1"/>
        <v>#VALUE!</v>
      </c>
      <c r="G37" s="52" t="e">
        <f t="shared" si="3"/>
        <v>#VALUE!</v>
      </c>
      <c r="H37" s="62" t="e">
        <f t="shared" si="1"/>
        <v>#VALUE!</v>
      </c>
      <c r="I37" s="52" t="e">
        <f t="shared" si="4"/>
        <v>#VALUE!</v>
      </c>
      <c r="J37" s="62" t="e">
        <f t="shared" si="1"/>
        <v>#VALUE!</v>
      </c>
      <c r="K37" s="52" t="e">
        <f t="shared" si="5"/>
        <v>#VALUE!</v>
      </c>
      <c r="L37" s="62" t="e">
        <f t="shared" si="1"/>
        <v>#VALUE!</v>
      </c>
      <c r="M37" s="52" t="e">
        <f t="shared" si="6"/>
        <v>#VALUE!</v>
      </c>
      <c r="N37" s="62" t="e">
        <f t="shared" si="1"/>
        <v>#VALUE!</v>
      </c>
      <c r="O37" s="52" t="e">
        <f t="shared" si="7"/>
        <v>#VALUE!</v>
      </c>
      <c r="P37" s="62" t="e">
        <f t="shared" si="1"/>
        <v>#VALUE!</v>
      </c>
      <c r="Q37" s="52" t="e">
        <f t="shared" si="8"/>
        <v>#VALUE!</v>
      </c>
      <c r="R37" s="62" t="e">
        <f t="shared" si="1"/>
        <v>#VALUE!</v>
      </c>
      <c r="S37" s="52" t="e">
        <f t="shared" si="9"/>
        <v>#VALUE!</v>
      </c>
      <c r="T37" s="62" t="e">
        <f t="shared" si="1"/>
        <v>#VALUE!</v>
      </c>
      <c r="U37" s="52" t="e">
        <f t="shared" si="10"/>
        <v>#VALUE!</v>
      </c>
    </row>
    <row r="39" spans="1:21" ht="37.5" customHeight="1" x14ac:dyDescent="0.45">
      <c r="A39" s="94"/>
      <c r="B39" s="94"/>
      <c r="C39" s="94"/>
      <c r="D39" s="183" t="e">
        <f>CONCATENATE(#REF!,"
 Forecast")</f>
        <v>#REF!</v>
      </c>
      <c r="E39" s="183"/>
    </row>
    <row r="40" spans="1:21" ht="16.2" x14ac:dyDescent="0.45">
      <c r="A40" s="95"/>
      <c r="B40" s="95"/>
      <c r="C40" s="95"/>
      <c r="D40" s="97" t="s">
        <v>0</v>
      </c>
      <c r="E40" s="96" t="s">
        <v>61</v>
      </c>
    </row>
    <row r="41" spans="1:21" x14ac:dyDescent="0.3">
      <c r="A41" s="7" t="s">
        <v>64</v>
      </c>
      <c r="B41" s="16" t="s">
        <v>65</v>
      </c>
      <c r="C41" s="2" t="s">
        <v>7</v>
      </c>
      <c r="D41" s="38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3">
      <c r="A42" s="10" t="s">
        <v>1</v>
      </c>
      <c r="B42" s="11" t="s">
        <v>6</v>
      </c>
      <c r="C42" s="14" t="s">
        <v>7</v>
      </c>
      <c r="D42" s="39" t="e">
        <f>_xll.DBGET(#REF!,#REF!,#REF!,#REF!,#REF!,#REF!,$C42,$B42,#REF!,#REF!,#REF!)</f>
        <v>#VALUE!</v>
      </c>
      <c r="E42" s="5" t="e">
        <f>_xll.DBGET(#REF!,#REF!,#REF!,#REF!,#REF!,#REF!,$C42,$B42,#REF!,#REF!,#REF!)</f>
        <v>#VALUE!</v>
      </c>
    </row>
    <row r="43" spans="1:21" x14ac:dyDescent="0.3">
      <c r="A43" s="48"/>
      <c r="B43" s="49" t="s">
        <v>6</v>
      </c>
      <c r="C43" s="53" t="s">
        <v>8</v>
      </c>
      <c r="D43" s="57" t="e">
        <f>_xll.DBGET(#REF!,#REF!,#REF!,#REF!,#REF!,#REF!,$C43,$B43,#REF!,#REF!,#REF!)</f>
        <v>#VALUE!</v>
      </c>
      <c r="E43" s="55" t="e">
        <f>_xll.DBGET(#REF!,#REF!,#REF!,#REF!,#REF!,#REF!,$C43,$B43,#REF!,#REF!,#REF!)</f>
        <v>#VALUE!</v>
      </c>
    </row>
    <row r="44" spans="1:21" x14ac:dyDescent="0.3">
      <c r="A44" s="50"/>
      <c r="B44" s="51" t="s">
        <v>6</v>
      </c>
      <c r="C44" s="54" t="s">
        <v>9</v>
      </c>
      <c r="D44" s="58" t="e">
        <f>_xll.DBGET(#REF!,#REF!,#REF!,#REF!,#REF!,#REF!,$C44,$B44,#REF!,#REF!,#REF!)</f>
        <v>#VALUE!</v>
      </c>
      <c r="E44" s="56" t="e">
        <f>_xll.DBGET(#REF!,#REF!,#REF!,#REF!,#REF!,#REF!,$C44,$B44,#REF!,#REF!,#REF!)</f>
        <v>#VALUE!</v>
      </c>
    </row>
    <row r="45" spans="1:21" x14ac:dyDescent="0.3">
      <c r="A45" s="10" t="s">
        <v>2</v>
      </c>
      <c r="B45" s="11" t="s">
        <v>10</v>
      </c>
      <c r="C45" s="14" t="s">
        <v>7</v>
      </c>
      <c r="D45" s="59" t="e">
        <f>_xll.DBGET(#REF!,#REF!,#REF!,#REF!,#REF!,#REF!,$C45,$B45,#REF!,#REF!,#REF!)</f>
        <v>#VALUE!</v>
      </c>
      <c r="E45" s="5" t="e">
        <f>_xll.DBGET(#REF!,#REF!,#REF!,#REF!,#REF!,#REF!,$C45,$B45,#REF!,#REF!,#REF!)</f>
        <v>#VALUE!</v>
      </c>
    </row>
    <row r="46" spans="1:21" x14ac:dyDescent="0.3">
      <c r="A46" s="48"/>
      <c r="B46" s="49" t="s">
        <v>10</v>
      </c>
      <c r="C46" s="53" t="s">
        <v>8</v>
      </c>
      <c r="D46" s="57" t="e">
        <f>_xll.DBGET(#REF!,#REF!,#REF!,#REF!,#REF!,#REF!,$C46,$B46,#REF!,#REF!,#REF!)</f>
        <v>#VALUE!</v>
      </c>
      <c r="E46" s="55" t="e">
        <f>_xll.DBGET(#REF!,#REF!,#REF!,#REF!,#REF!,#REF!,$C46,$B46,#REF!,#REF!,#REF!)</f>
        <v>#VALUE!</v>
      </c>
    </row>
    <row r="47" spans="1:21" x14ac:dyDescent="0.3">
      <c r="A47" s="50"/>
      <c r="B47" s="51" t="s">
        <v>10</v>
      </c>
      <c r="C47" s="54" t="s">
        <v>9</v>
      </c>
      <c r="D47" s="58" t="e">
        <f>_xll.DBGET(#REF!,#REF!,#REF!,#REF!,#REF!,#REF!,$C47,$B47,#REF!,#REF!,#REF!)</f>
        <v>#VALUE!</v>
      </c>
      <c r="E47" s="56" t="e">
        <f>_xll.DBGET(#REF!,#REF!,#REF!,#REF!,#REF!,#REF!,$C47,$B47,#REF!,#REF!,#REF!)</f>
        <v>#VALUE!</v>
      </c>
    </row>
    <row r="48" spans="1:21" x14ac:dyDescent="0.3">
      <c r="A48" s="12" t="s">
        <v>3</v>
      </c>
      <c r="B48" s="13" t="s">
        <v>11</v>
      </c>
      <c r="C48" s="15" t="s">
        <v>7</v>
      </c>
      <c r="D48" s="59" t="e">
        <f>_xll.DBGET(#REF!,#REF!,#REF!,#REF!,#REF!,#REF!,$C48,$B48,#REF!,#REF!,#REF!)</f>
        <v>#VALUE!</v>
      </c>
      <c r="E48" s="5" t="e">
        <f>_xll.DBGET(#REF!,#REF!,#REF!,#REF!,#REF!,#REF!,$C48,$B48,#REF!,#REF!,#REF!)</f>
        <v>#VALUE!</v>
      </c>
    </row>
    <row r="49" spans="1:21" x14ac:dyDescent="0.3">
      <c r="A49" s="48"/>
      <c r="B49" s="49" t="s">
        <v>11</v>
      </c>
      <c r="C49" s="53" t="s">
        <v>8</v>
      </c>
      <c r="D49" s="112" t="e">
        <f>_xll.DBGET(#REF!,#REF!,#REF!,#REF!,#REF!,#REF!,$C49,$B49,#REF!,#REF!,#REF!)</f>
        <v>#VALUE!</v>
      </c>
      <c r="E49" s="108" t="e">
        <f>_xll.DBGET(#REF!,#REF!,#REF!,#REF!,#REF!,#REF!,$C49,$B49,#REF!,#REF!,#REF!)</f>
        <v>#VALUE!</v>
      </c>
    </row>
    <row r="50" spans="1:21" x14ac:dyDescent="0.3">
      <c r="A50" s="48"/>
      <c r="B50" s="49" t="s">
        <v>11</v>
      </c>
      <c r="C50" s="53" t="s">
        <v>9</v>
      </c>
      <c r="D50" s="112" t="e">
        <f>_xll.DBGET(#REF!,#REF!,#REF!,#REF!,#REF!,#REF!,$C50,$B50,#REF!,#REF!,#REF!)</f>
        <v>#VALUE!</v>
      </c>
      <c r="E50" s="108" t="e">
        <f>_xll.DBGET(#REF!,#REF!,#REF!,#REF!,#REF!,#REF!,$C50,$B50,#REF!,#REF!,#REF!)</f>
        <v>#VALUE!</v>
      </c>
    </row>
    <row r="51" spans="1:21" x14ac:dyDescent="0.3">
      <c r="A51" s="10" t="s">
        <v>4</v>
      </c>
      <c r="B51" s="11" t="s">
        <v>12</v>
      </c>
      <c r="C51" s="14" t="s">
        <v>7</v>
      </c>
      <c r="D51" s="111" t="e">
        <f>_xll.DBGET(#REF!,#REF!,#REF!,#REF!,#REF!,#REF!,$C51,$B51,#REF!,#REF!,#REF!)</f>
        <v>#VALUE!</v>
      </c>
      <c r="E51" s="110" t="e">
        <f>_xll.DBGET(#REF!,#REF!,#REF!,#REF!,#REF!,#REF!,$C51,$B51,#REF!,#REF!,#REF!)</f>
        <v>#VALUE!</v>
      </c>
    </row>
    <row r="52" spans="1:21" x14ac:dyDescent="0.3">
      <c r="A52" s="48"/>
      <c r="B52" s="49" t="s">
        <v>12</v>
      </c>
      <c r="C52" s="53" t="s">
        <v>8</v>
      </c>
      <c r="D52" s="112" t="e">
        <f>_xll.DBGET(#REF!,#REF!,#REF!,#REF!,#REF!,#REF!,$C52,$B52,#REF!,#REF!,#REF!)</f>
        <v>#VALUE!</v>
      </c>
      <c r="E52" s="108" t="e">
        <f>_xll.DBGET(#REF!,#REF!,#REF!,#REF!,#REF!,#REF!,$C52,$B52,#REF!,#REF!,#REF!)</f>
        <v>#VALUE!</v>
      </c>
    </row>
    <row r="53" spans="1:21" x14ac:dyDescent="0.3">
      <c r="A53" s="48"/>
      <c r="B53" s="49" t="s">
        <v>12</v>
      </c>
      <c r="C53" s="53" t="s">
        <v>9</v>
      </c>
      <c r="D53" s="112" t="e">
        <f>_xll.DBGET(#REF!,#REF!,#REF!,#REF!,#REF!,#REF!,$C53,$B53,#REF!,#REF!,#REF!)</f>
        <v>#VALUE!</v>
      </c>
      <c r="E53" s="108" t="e">
        <f>_xll.DBGET(#REF!,#REF!,#REF!,#REF!,#REF!,#REF!,$C53,$B53,#REF!,#REF!,#REF!)</f>
        <v>#VALUE!</v>
      </c>
    </row>
    <row r="54" spans="1:21" x14ac:dyDescent="0.3">
      <c r="A54" s="10" t="s">
        <v>5</v>
      </c>
      <c r="B54" s="11" t="s">
        <v>13</v>
      </c>
      <c r="C54" s="14" t="s">
        <v>7</v>
      </c>
      <c r="D54" s="111" t="e">
        <f>_xll.DBGET(#REF!,#REF!,#REF!,#REF!,#REF!,#REF!,$C54,$B54,#REF!,#REF!,#REF!)</f>
        <v>#VALUE!</v>
      </c>
      <c r="E54" s="110" t="e">
        <f>_xll.DBGET(#REF!,#REF!,#REF!,#REF!,#REF!,#REF!,$C54,$B54,#REF!,#REF!,#REF!)</f>
        <v>#VALUE!</v>
      </c>
    </row>
    <row r="55" spans="1:21" x14ac:dyDescent="0.3">
      <c r="A55" s="48"/>
      <c r="B55" s="49" t="s">
        <v>13</v>
      </c>
      <c r="C55" s="53" t="s">
        <v>8</v>
      </c>
      <c r="D55" s="112" t="e">
        <f>_xll.DBGET(#REF!,#REF!,#REF!,#REF!,#REF!,#REF!,$C55,$B55,#REF!,#REF!,#REF!)</f>
        <v>#VALUE!</v>
      </c>
      <c r="E55" s="108" t="e">
        <f>_xll.DBGET(#REF!,#REF!,#REF!,#REF!,#REF!,#REF!,$C55,$B55,#REF!,#REF!,#REF!)</f>
        <v>#VALUE!</v>
      </c>
    </row>
    <row r="56" spans="1:21" x14ac:dyDescent="0.3">
      <c r="A56" s="48"/>
      <c r="B56" s="49" t="s">
        <v>13</v>
      </c>
      <c r="C56" s="53" t="s">
        <v>9</v>
      </c>
      <c r="D56" s="112" t="e">
        <f>_xll.DBGET(#REF!,#REF!,#REF!,#REF!,#REF!,#REF!,$C56,$B56,#REF!,#REF!,#REF!)</f>
        <v>#VALUE!</v>
      </c>
      <c r="E56" s="108" t="e">
        <f>_xll.DBGET(#REF!,#REF!,#REF!,#REF!,#REF!,#REF!,$C56,$B56,#REF!,#REF!,#REF!)</f>
        <v>#VALUE!</v>
      </c>
    </row>
    <row r="58" spans="1:21" ht="17.399999999999999" x14ac:dyDescent="0.45">
      <c r="A58" s="184" t="s">
        <v>66</v>
      </c>
      <c r="B58" s="184"/>
      <c r="C58" s="184"/>
      <c r="D58" s="184"/>
      <c r="E58" s="184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</row>
    <row r="59" spans="1:21" x14ac:dyDescent="0.3">
      <c r="A59" s="7" t="s">
        <v>64</v>
      </c>
      <c r="B59" s="16" t="s">
        <v>65</v>
      </c>
      <c r="C59" s="2" t="s">
        <v>7</v>
      </c>
      <c r="D59" s="60" t="e">
        <f>SUM(D60,D63,D66,D69,D72)</f>
        <v>#VALUE!</v>
      </c>
      <c r="E59" s="17" t="e">
        <f>SUM(E60,E63,E66,E69,E72)</f>
        <v>#VALUE!</v>
      </c>
    </row>
    <row r="60" spans="1:21" x14ac:dyDescent="0.3">
      <c r="A60" s="10" t="s">
        <v>1</v>
      </c>
      <c r="B60" s="11" t="s">
        <v>6</v>
      </c>
      <c r="C60" s="14" t="s">
        <v>7</v>
      </c>
      <c r="D60" s="61" t="e">
        <f t="shared" ref="D60:D74" si="11">D42/D$41</f>
        <v>#VALUE!</v>
      </c>
      <c r="E60" s="18" t="e">
        <f t="shared" ref="E60:E74" si="12">(D42*E42)/(D$41*E$41)</f>
        <v>#VALUE!</v>
      </c>
    </row>
    <row r="61" spans="1:21" x14ac:dyDescent="0.3">
      <c r="A61" s="48"/>
      <c r="B61" s="49" t="s">
        <v>6</v>
      </c>
      <c r="C61" s="53" t="s">
        <v>8</v>
      </c>
      <c r="D61" s="62" t="e">
        <f t="shared" si="11"/>
        <v>#VALUE!</v>
      </c>
      <c r="E61" s="52" t="e">
        <f t="shared" si="12"/>
        <v>#VALUE!</v>
      </c>
    </row>
    <row r="62" spans="1:21" x14ac:dyDescent="0.3">
      <c r="A62" s="48"/>
      <c r="B62" s="49" t="s">
        <v>6</v>
      </c>
      <c r="C62" s="53" t="s">
        <v>9</v>
      </c>
      <c r="D62" s="62" t="e">
        <f t="shared" si="11"/>
        <v>#VALUE!</v>
      </c>
      <c r="E62" s="52" t="e">
        <f t="shared" si="12"/>
        <v>#VALUE!</v>
      </c>
    </row>
    <row r="63" spans="1:21" x14ac:dyDescent="0.3">
      <c r="A63" s="10" t="s">
        <v>2</v>
      </c>
      <c r="B63" s="11" t="s">
        <v>10</v>
      </c>
      <c r="C63" s="14" t="s">
        <v>7</v>
      </c>
      <c r="D63" s="61" t="e">
        <f t="shared" si="11"/>
        <v>#VALUE!</v>
      </c>
      <c r="E63" s="18" t="e">
        <f t="shared" si="12"/>
        <v>#VALUE!</v>
      </c>
    </row>
    <row r="64" spans="1:21" x14ac:dyDescent="0.3">
      <c r="A64" s="48"/>
      <c r="B64" s="49" t="s">
        <v>10</v>
      </c>
      <c r="C64" s="53" t="s">
        <v>8</v>
      </c>
      <c r="D64" s="62" t="e">
        <f t="shared" si="11"/>
        <v>#VALUE!</v>
      </c>
      <c r="E64" s="52" t="e">
        <f t="shared" si="12"/>
        <v>#VALUE!</v>
      </c>
    </row>
    <row r="65" spans="1:5" x14ac:dyDescent="0.3">
      <c r="A65" s="48"/>
      <c r="B65" s="49" t="s">
        <v>10</v>
      </c>
      <c r="C65" s="53" t="s">
        <v>9</v>
      </c>
      <c r="D65" s="62" t="e">
        <f t="shared" si="11"/>
        <v>#VALUE!</v>
      </c>
      <c r="E65" s="52" t="e">
        <f t="shared" si="12"/>
        <v>#VALUE!</v>
      </c>
    </row>
    <row r="66" spans="1:5" x14ac:dyDescent="0.3">
      <c r="A66" s="12" t="s">
        <v>3</v>
      </c>
      <c r="B66" s="13" t="s">
        <v>11</v>
      </c>
      <c r="C66" s="15" t="s">
        <v>7</v>
      </c>
      <c r="D66" s="61" t="e">
        <f t="shared" si="11"/>
        <v>#VALUE!</v>
      </c>
      <c r="E66" s="18" t="e">
        <f t="shared" si="12"/>
        <v>#VALUE!</v>
      </c>
    </row>
    <row r="67" spans="1:5" x14ac:dyDescent="0.3">
      <c r="A67" s="48"/>
      <c r="B67" s="49" t="s">
        <v>11</v>
      </c>
      <c r="C67" s="53" t="s">
        <v>8</v>
      </c>
      <c r="D67" s="62" t="e">
        <f t="shared" si="11"/>
        <v>#VALUE!</v>
      </c>
      <c r="E67" s="52" t="e">
        <f t="shared" si="12"/>
        <v>#VALUE!</v>
      </c>
    </row>
    <row r="68" spans="1:5" x14ac:dyDescent="0.3">
      <c r="A68" s="48"/>
      <c r="B68" s="49" t="s">
        <v>11</v>
      </c>
      <c r="C68" s="53" t="s">
        <v>9</v>
      </c>
      <c r="D68" s="62" t="e">
        <f t="shared" si="11"/>
        <v>#VALUE!</v>
      </c>
      <c r="E68" s="52" t="e">
        <f t="shared" si="12"/>
        <v>#VALUE!</v>
      </c>
    </row>
    <row r="69" spans="1:5" x14ac:dyDescent="0.3">
      <c r="A69" s="10" t="s">
        <v>4</v>
      </c>
      <c r="B69" s="11" t="s">
        <v>12</v>
      </c>
      <c r="C69" s="14" t="s">
        <v>7</v>
      </c>
      <c r="D69" s="61" t="e">
        <f t="shared" si="11"/>
        <v>#VALUE!</v>
      </c>
      <c r="E69" s="18" t="e">
        <f t="shared" si="12"/>
        <v>#VALUE!</v>
      </c>
    </row>
    <row r="70" spans="1:5" x14ac:dyDescent="0.3">
      <c r="A70" s="48"/>
      <c r="B70" s="49" t="s">
        <v>12</v>
      </c>
      <c r="C70" s="53" t="s">
        <v>8</v>
      </c>
      <c r="D70" s="62" t="e">
        <f t="shared" si="11"/>
        <v>#VALUE!</v>
      </c>
      <c r="E70" s="52" t="e">
        <f t="shared" si="12"/>
        <v>#VALUE!</v>
      </c>
    </row>
    <row r="71" spans="1:5" x14ac:dyDescent="0.3">
      <c r="A71" s="48"/>
      <c r="B71" s="49" t="s">
        <v>12</v>
      </c>
      <c r="C71" s="53" t="s">
        <v>9</v>
      </c>
      <c r="D71" s="62" t="e">
        <f t="shared" si="11"/>
        <v>#VALUE!</v>
      </c>
      <c r="E71" s="52" t="e">
        <f t="shared" si="12"/>
        <v>#VALUE!</v>
      </c>
    </row>
    <row r="72" spans="1:5" x14ac:dyDescent="0.3">
      <c r="A72" s="10" t="s">
        <v>5</v>
      </c>
      <c r="B72" s="11" t="s">
        <v>13</v>
      </c>
      <c r="C72" s="14" t="s">
        <v>7</v>
      </c>
      <c r="D72" s="61" t="e">
        <f t="shared" si="11"/>
        <v>#VALUE!</v>
      </c>
      <c r="E72" s="18" t="e">
        <f t="shared" si="12"/>
        <v>#VALUE!</v>
      </c>
    </row>
    <row r="73" spans="1:5" x14ac:dyDescent="0.3">
      <c r="A73" s="48"/>
      <c r="B73" s="49" t="s">
        <v>13</v>
      </c>
      <c r="C73" s="53" t="s">
        <v>8</v>
      </c>
      <c r="D73" s="62" t="e">
        <f t="shared" si="11"/>
        <v>#VALUE!</v>
      </c>
      <c r="E73" s="52" t="e">
        <f t="shared" si="12"/>
        <v>#VALUE!</v>
      </c>
    </row>
    <row r="74" spans="1:5" x14ac:dyDescent="0.3">
      <c r="A74" s="48"/>
      <c r="B74" s="49" t="s">
        <v>13</v>
      </c>
      <c r="C74" s="53" t="s">
        <v>9</v>
      </c>
      <c r="D74" s="62" t="e">
        <f t="shared" si="11"/>
        <v>#VALUE!</v>
      </c>
      <c r="E74" s="52" t="e">
        <f t="shared" si="12"/>
        <v>#VALUE!</v>
      </c>
    </row>
  </sheetData>
  <mergeCells count="16">
    <mergeCell ref="A58:E58"/>
    <mergeCell ref="T2:U2"/>
    <mergeCell ref="Y3:Z3"/>
    <mergeCell ref="AA3:AB3"/>
    <mergeCell ref="AC3:AD3"/>
    <mergeCell ref="A21:U21"/>
    <mergeCell ref="D39:E39"/>
    <mergeCell ref="A1:U1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QAA_DRILLPATH_NODE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109375" defaultRowHeight="14.4" outlineLevelCol="1" x14ac:dyDescent="0.3"/>
  <cols>
    <col min="1" max="1" width="12.33203125" style="78" customWidth="1"/>
    <col min="2" max="2" width="4.5546875" style="1" hidden="1" customWidth="1" outlineLevel="1"/>
    <col min="3" max="3" width="9.109375" style="78" customWidth="1" collapsed="1"/>
    <col min="4" max="21" width="13.109375" style="78" customWidth="1"/>
    <col min="22" max="25" width="9.109375" style="78"/>
    <col min="26" max="26" width="16" style="78" bestFit="1" customWidth="1"/>
    <col min="27" max="27" width="9.109375" style="78"/>
    <col min="28" max="28" width="16" style="78" bestFit="1" customWidth="1"/>
    <col min="29" max="29" width="13.88671875" style="78" customWidth="1"/>
    <col min="30" max="30" width="16" style="78" bestFit="1" customWidth="1"/>
    <col min="31" max="16384" width="9.109375" style="78"/>
  </cols>
  <sheetData>
    <row r="1" spans="1:30" ht="27" x14ac:dyDescent="0.75">
      <c r="A1" s="179" t="s">
        <v>62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</row>
    <row r="2" spans="1:30" s="6" customFormat="1" ht="37.5" customHeight="1" x14ac:dyDescent="0.45">
      <c r="A2" s="94"/>
      <c r="B2" s="102"/>
      <c r="C2" s="94"/>
      <c r="D2" s="183" t="e">
        <f>CONCATENATE(#REF!," YTD","
 Actual")</f>
        <v>#REF!</v>
      </c>
      <c r="E2" s="183"/>
      <c r="F2" s="183" t="e">
        <f>CONCATENATE(#REF!,"
 Forecast")</f>
        <v>#REF!</v>
      </c>
      <c r="G2" s="183"/>
      <c r="H2" s="183" t="e">
        <f>CONCATENATE(#REF!,"
 Forecast")</f>
        <v>#REF!</v>
      </c>
      <c r="I2" s="183"/>
      <c r="J2" s="183" t="e">
        <f>CONCATENATE(#REF!,"
 Forecast")</f>
        <v>#REF!</v>
      </c>
      <c r="K2" s="183"/>
      <c r="L2" s="183" t="e">
        <f>CONCATENATE("Qtr 1 ",#REF!," 
Actual")</f>
        <v>#REF!</v>
      </c>
      <c r="M2" s="183"/>
      <c r="N2" s="183" t="e">
        <f>CONCATENATE("Qtr 2 ",#REF!," 
Actual")</f>
        <v>#REF!</v>
      </c>
      <c r="O2" s="183"/>
      <c r="P2" s="183" t="e">
        <f>CONCATENATE("Qtr 3 ",#REF!," 
Actual")</f>
        <v>#REF!</v>
      </c>
      <c r="Q2" s="183"/>
      <c r="R2" s="183" t="e">
        <f>CONCATENATE("Qtr 4 ",#REF!," 
Forecast")</f>
        <v>#REF!</v>
      </c>
      <c r="S2" s="183"/>
      <c r="T2" s="183" t="e">
        <f>CONCATENATE(#REF!," 
Forecast")</f>
        <v>#REF!</v>
      </c>
      <c r="U2" s="183"/>
    </row>
    <row r="3" spans="1:30" ht="16.2" x14ac:dyDescent="0.45">
      <c r="A3" s="95"/>
      <c r="B3" s="103"/>
      <c r="C3" s="95"/>
      <c r="D3" s="97" t="s">
        <v>0</v>
      </c>
      <c r="E3" s="96" t="s">
        <v>61</v>
      </c>
      <c r="F3" s="97" t="s">
        <v>0</v>
      </c>
      <c r="G3" s="96" t="s">
        <v>61</v>
      </c>
      <c r="H3" s="97" t="s">
        <v>0</v>
      </c>
      <c r="I3" s="96" t="s">
        <v>61</v>
      </c>
      <c r="J3" s="97" t="s">
        <v>0</v>
      </c>
      <c r="K3" s="96" t="s">
        <v>61</v>
      </c>
      <c r="L3" s="97" t="s">
        <v>0</v>
      </c>
      <c r="M3" s="96" t="s">
        <v>61</v>
      </c>
      <c r="N3" s="97" t="s">
        <v>0</v>
      </c>
      <c r="O3" s="96" t="s">
        <v>61</v>
      </c>
      <c r="P3" s="97" t="s">
        <v>0</v>
      </c>
      <c r="Q3" s="96" t="s">
        <v>61</v>
      </c>
      <c r="R3" s="97" t="s">
        <v>0</v>
      </c>
      <c r="S3" s="96" t="s">
        <v>61</v>
      </c>
      <c r="T3" s="97" t="s">
        <v>0</v>
      </c>
      <c r="U3" s="96" t="s">
        <v>61</v>
      </c>
      <c r="Y3" s="185"/>
      <c r="Z3" s="185"/>
      <c r="AA3" s="185"/>
      <c r="AB3" s="185"/>
      <c r="AC3" s="185"/>
      <c r="AD3" s="185"/>
    </row>
    <row r="4" spans="1:30" x14ac:dyDescent="0.3">
      <c r="A4" s="7" t="s">
        <v>17</v>
      </c>
      <c r="B4" s="3" t="s">
        <v>14</v>
      </c>
      <c r="C4" s="2" t="s">
        <v>7</v>
      </c>
      <c r="D4" s="38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38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38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38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38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38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38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38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38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63"/>
      <c r="B5" s="64" t="s">
        <v>14</v>
      </c>
      <c r="C5" s="65" t="s">
        <v>8</v>
      </c>
      <c r="D5" s="107" t="e">
        <f>_xll.DBGET(#REF!,#REF!,#REF!,#REF!,#REF!,#REF!,$C5,$B5,#REF!,#REF!,#REF!)</f>
        <v>#VALUE!</v>
      </c>
      <c r="E5" s="113" t="e">
        <f>_xll.DBGET(#REF!,#REF!,#REF!,#REF!,#REF!,#REF!,$C5,$B5,#REF!,#REF!,#REF!)</f>
        <v>#VALUE!</v>
      </c>
      <c r="F5" s="107" t="e">
        <f>_xll.DBGET(#REF!,#REF!,#REF!,#REF!,#REF!,#REF!,$C5,$B5,#REF!,#REF!,#REF!)</f>
        <v>#VALUE!</v>
      </c>
      <c r="G5" s="113" t="e">
        <f>_xll.DBGET(#REF!,#REF!,#REF!,#REF!,#REF!,#REF!,$C5,$B5,#REF!,#REF!,#REF!)</f>
        <v>#VALUE!</v>
      </c>
      <c r="H5" s="107" t="e">
        <f>_xll.DBGET(#REF!,#REF!,#REF!,#REF!,#REF!,#REF!,$C5,$B5,#REF!,#REF!,#REF!)</f>
        <v>#VALUE!</v>
      </c>
      <c r="I5" s="113" t="e">
        <f>_xll.DBGET(#REF!,#REF!,#REF!,#REF!,#REF!,#REF!,$C5,$B5,#REF!,#REF!,#REF!)</f>
        <v>#VALUE!</v>
      </c>
      <c r="J5" s="107" t="e">
        <f>_xll.DBGET(#REF!,#REF!,#REF!,#REF!,#REF!,#REF!,$C5,$B5,#REF!,#REF!,#REF!)</f>
        <v>#VALUE!</v>
      </c>
      <c r="K5" s="113" t="e">
        <f>_xll.DBGET(#REF!,#REF!,#REF!,#REF!,#REF!,#REF!,$C5,$B5,#REF!,#REF!,#REF!)</f>
        <v>#VALUE!</v>
      </c>
      <c r="L5" s="107" t="e">
        <f>_xll.DBGET(#REF!,#REF!,#REF!,#REF!,#REF!,#REF!,$C5,$B5,#REF!,#REF!,#REF!)</f>
        <v>#VALUE!</v>
      </c>
      <c r="M5" s="113" t="e">
        <f>_xll.DBGET(#REF!,#REF!,#REF!,#REF!,#REF!,#REF!,$C5,$B5,#REF!,#REF!,#REF!)</f>
        <v>#VALUE!</v>
      </c>
      <c r="N5" s="107" t="e">
        <f>_xll.DBGET(#REF!,#REF!,#REF!,#REF!,#REF!,#REF!,$C5,$B5,#REF!,#REF!,#REF!)</f>
        <v>#VALUE!</v>
      </c>
      <c r="O5" s="113">
        <f>IFERROR((_xll.DBGET(#REF!,#REF!,#REF!,#REF!,#REF!,#REF!,$C5,$B5,#REF!,#REF!,#REF!))/N5,0)</f>
        <v>0</v>
      </c>
      <c r="P5" s="107" t="e">
        <f>_xll.DBGET(#REF!,#REF!,#REF!,#REF!,#REF!,#REF!,$C5,$B5,#REF!,#REF!,#REF!)</f>
        <v>#VALUE!</v>
      </c>
      <c r="Q5" s="113">
        <f>IFERROR((_xll.DBGET(#REF!,#REF!,#REF!,#REF!,#REF!,#REF!,$C5,$B5,#REF!,#REF!,#REF!))/P5,0)</f>
        <v>0</v>
      </c>
      <c r="R5" s="107" t="e">
        <f>_xll.DBGET(#REF!,#REF!,#REF!,#REF!,#REF!,#REF!,$C5,$B5,#REF!,#REF!,#REF!)</f>
        <v>#VALUE!</v>
      </c>
      <c r="S5" s="113">
        <f>IFERROR((_xll.DBGET(#REF!,#REF!,#REF!,#REF!,#REF!,#REF!,$C5,$B5,#REF!,#REF!,#REF!))/R5,0)</f>
        <v>0</v>
      </c>
      <c r="T5" s="107" t="e">
        <f>_xll.DBGET(#REF!,#REF!,#REF!,#REF!,#REF!,#REF!,$C5,$B5,#REF!,#REF!,#REF!)</f>
        <v>#VALUE!</v>
      </c>
      <c r="U5" s="113" t="e">
        <f>_xll.DBGET(#REF!,#REF!,#REF!,#REF!,#REF!,#REF!,$C5,$B5,#REF!,#REF!,#REF!)</f>
        <v>#VALUE!</v>
      </c>
    </row>
    <row r="6" spans="1:30" x14ac:dyDescent="0.3">
      <c r="A6" s="63"/>
      <c r="B6" s="64" t="s">
        <v>14</v>
      </c>
      <c r="C6" s="65" t="s">
        <v>9</v>
      </c>
      <c r="D6" s="107" t="e">
        <f>_xll.DBGET(#REF!,#REF!,#REF!,#REF!,#REF!,#REF!,$C6,$B6,#REF!,#REF!,#REF!)</f>
        <v>#VALUE!</v>
      </c>
      <c r="E6" s="113" t="e">
        <f>_xll.DBGET(#REF!,#REF!,#REF!,#REF!,#REF!,#REF!,$C6,$B6,#REF!,#REF!,#REF!)</f>
        <v>#VALUE!</v>
      </c>
      <c r="F6" s="107" t="e">
        <f>_xll.DBGET(#REF!,#REF!,#REF!,#REF!,#REF!,#REF!,$C6,$B6,#REF!,#REF!,#REF!)</f>
        <v>#VALUE!</v>
      </c>
      <c r="G6" s="113" t="e">
        <f>_xll.DBGET(#REF!,#REF!,#REF!,#REF!,#REF!,#REF!,$C6,$B6,#REF!,#REF!,#REF!)</f>
        <v>#VALUE!</v>
      </c>
      <c r="H6" s="107" t="e">
        <f>_xll.DBGET(#REF!,#REF!,#REF!,#REF!,#REF!,#REF!,$C6,$B6,#REF!,#REF!,#REF!)</f>
        <v>#VALUE!</v>
      </c>
      <c r="I6" s="113" t="e">
        <f>_xll.DBGET(#REF!,#REF!,#REF!,#REF!,#REF!,#REF!,$C6,$B6,#REF!,#REF!,#REF!)</f>
        <v>#VALUE!</v>
      </c>
      <c r="J6" s="107" t="e">
        <f>_xll.DBGET(#REF!,#REF!,#REF!,#REF!,#REF!,#REF!,$C6,$B6,#REF!,#REF!,#REF!)</f>
        <v>#VALUE!</v>
      </c>
      <c r="K6" s="113" t="e">
        <f>_xll.DBGET(#REF!,#REF!,#REF!,#REF!,#REF!,#REF!,$C6,$B6,#REF!,#REF!,#REF!)</f>
        <v>#VALUE!</v>
      </c>
      <c r="L6" s="107" t="e">
        <f>_xll.DBGET(#REF!,#REF!,#REF!,#REF!,#REF!,#REF!,$C6,$B6,#REF!,#REF!,#REF!)</f>
        <v>#VALUE!</v>
      </c>
      <c r="M6" s="113" t="e">
        <f>_xll.DBGET(#REF!,#REF!,#REF!,#REF!,#REF!,#REF!,$C6,$B6,#REF!,#REF!,#REF!)</f>
        <v>#VALUE!</v>
      </c>
      <c r="N6" s="107" t="e">
        <f>_xll.DBGET(#REF!,#REF!,#REF!,#REF!,#REF!,#REF!,$C6,$B6,#REF!,#REF!,#REF!)</f>
        <v>#VALUE!</v>
      </c>
      <c r="O6" s="113">
        <f>IFERROR((_xll.DBGET(#REF!,#REF!,#REF!,#REF!,#REF!,#REF!,$C6,$B6,#REF!,#REF!,#REF!))/N6,0)</f>
        <v>0</v>
      </c>
      <c r="P6" s="107" t="e">
        <f>_xll.DBGET(#REF!,#REF!,#REF!,#REF!,#REF!,#REF!,$C6,$B6,#REF!,#REF!,#REF!)</f>
        <v>#VALUE!</v>
      </c>
      <c r="Q6" s="113">
        <f>IFERROR((_xll.DBGET(#REF!,#REF!,#REF!,#REF!,#REF!,#REF!,$C6,$B6,#REF!,#REF!,#REF!))/P6,0)</f>
        <v>0</v>
      </c>
      <c r="R6" s="107" t="e">
        <f>_xll.DBGET(#REF!,#REF!,#REF!,#REF!,#REF!,#REF!,$C6,$B6,#REF!,#REF!,#REF!)</f>
        <v>#VALUE!</v>
      </c>
      <c r="S6" s="113">
        <f>IFERROR((_xll.DBGET(#REF!,#REF!,#REF!,#REF!,#REF!,#REF!,$C6,$B6,#REF!,#REF!,#REF!))/R6,0)</f>
        <v>0</v>
      </c>
      <c r="T6" s="107" t="e">
        <f>_xll.DBGET(#REF!,#REF!,#REF!,#REF!,#REF!,#REF!,$C6,$B6,#REF!,#REF!,#REF!)</f>
        <v>#VALUE!</v>
      </c>
      <c r="U6" s="113" t="e">
        <f>_xll.DBGET(#REF!,#REF!,#REF!,#REF!,#REF!,#REF!,$C6,$B6,#REF!,#REF!,#REF!)</f>
        <v>#VALUE!</v>
      </c>
    </row>
    <row r="7" spans="1:30" x14ac:dyDescent="0.3">
      <c r="A7" s="7" t="s">
        <v>18</v>
      </c>
      <c r="B7" s="3" t="s">
        <v>15</v>
      </c>
      <c r="C7" s="2" t="s">
        <v>7</v>
      </c>
      <c r="D7" s="114" t="e">
        <f>_xll.DBGET(#REF!,#REF!,#REF!,#REF!,#REF!,#REF!,$C7,$B7,#REF!,#REF!,#REF!)</f>
        <v>#VALUE!</v>
      </c>
      <c r="E7" s="115" t="e">
        <f>_xll.DBGET(#REF!,#REF!,#REF!,#REF!,#REF!,#REF!,$C7,$B7,#REF!,#REF!,#REF!)</f>
        <v>#VALUE!</v>
      </c>
      <c r="F7" s="114" t="e">
        <f>_xll.DBGET(#REF!,#REF!,#REF!,#REF!,#REF!,#REF!,$C7,$B7,#REF!,#REF!,#REF!)</f>
        <v>#VALUE!</v>
      </c>
      <c r="G7" s="115" t="e">
        <f>_xll.DBGET(#REF!,#REF!,#REF!,#REF!,#REF!,#REF!,$C7,$B7,#REF!,#REF!,#REF!)</f>
        <v>#VALUE!</v>
      </c>
      <c r="H7" s="114" t="e">
        <f>_xll.DBGET(#REF!,#REF!,#REF!,#REF!,#REF!,#REF!,$C7,$B7,#REF!,#REF!,#REF!)</f>
        <v>#VALUE!</v>
      </c>
      <c r="I7" s="115" t="e">
        <f>_xll.DBGET(#REF!,#REF!,#REF!,#REF!,#REF!,#REF!,$C7,$B7,#REF!,#REF!,#REF!)</f>
        <v>#VALUE!</v>
      </c>
      <c r="J7" s="114" t="e">
        <f>_xll.DBGET(#REF!,#REF!,#REF!,#REF!,#REF!,#REF!,$C7,$B7,#REF!,#REF!,#REF!)</f>
        <v>#VALUE!</v>
      </c>
      <c r="K7" s="115" t="e">
        <f>_xll.DBGET(#REF!,#REF!,#REF!,#REF!,#REF!,#REF!,$C7,$B7,#REF!,#REF!,#REF!)</f>
        <v>#VALUE!</v>
      </c>
      <c r="L7" s="114" t="e">
        <f>_xll.DBGET(#REF!,#REF!,#REF!,#REF!,#REF!,#REF!,$C7,$B7,#REF!,#REF!,#REF!)</f>
        <v>#VALUE!</v>
      </c>
      <c r="M7" s="115" t="e">
        <f>_xll.DBGET(#REF!,#REF!,#REF!,#REF!,#REF!,#REF!,$C7,$B7,#REF!,#REF!,#REF!)</f>
        <v>#VALUE!</v>
      </c>
      <c r="N7" s="114" t="e">
        <f>_xll.DBGET(#REF!,#REF!,#REF!,#REF!,#REF!,#REF!,$C7,$B7,#REF!,#REF!,#REF!)</f>
        <v>#VALUE!</v>
      </c>
      <c r="O7" s="115">
        <f>IFERROR((_xll.DBGET(#REF!,#REF!,#REF!,#REF!,#REF!,#REF!,$C7,$B7,#REF!,#REF!,#REF!))/N7,0)</f>
        <v>0</v>
      </c>
      <c r="P7" s="114" t="e">
        <f>_xll.DBGET(#REF!,#REF!,#REF!,#REF!,#REF!,#REF!,$C7,$B7,#REF!,#REF!,#REF!)</f>
        <v>#VALUE!</v>
      </c>
      <c r="Q7" s="115">
        <f>IFERROR((_xll.DBGET(#REF!,#REF!,#REF!,#REF!,#REF!,#REF!,$C7,$B7,#REF!,#REF!,#REF!))/P7,0)</f>
        <v>0</v>
      </c>
      <c r="R7" s="114" t="e">
        <f>_xll.DBGET(#REF!,#REF!,#REF!,#REF!,#REF!,#REF!,$C7,$B7,#REF!,#REF!,#REF!)</f>
        <v>#VALUE!</v>
      </c>
      <c r="S7" s="115">
        <f>IFERROR((_xll.DBGET(#REF!,#REF!,#REF!,#REF!,#REF!,#REF!,$C7,$B7,#REF!,#REF!,#REF!))/R7,0)</f>
        <v>0</v>
      </c>
      <c r="T7" s="114" t="e">
        <f>_xll.DBGET(#REF!,#REF!,#REF!,#REF!,#REF!,#REF!,$C7,$B7,#REF!,#REF!,#REF!)</f>
        <v>#VALUE!</v>
      </c>
      <c r="U7" s="115" t="e">
        <f>_xll.DBGET(#REF!,#REF!,#REF!,#REF!,#REF!,#REF!,$C7,$B7,#REF!,#REF!,#REF!)</f>
        <v>#VALUE!</v>
      </c>
    </row>
    <row r="8" spans="1:30" x14ac:dyDescent="0.3">
      <c r="A8" s="63"/>
      <c r="B8" s="64" t="s">
        <v>15</v>
      </c>
      <c r="C8" s="65" t="s">
        <v>8</v>
      </c>
      <c r="D8" s="107" t="e">
        <f>_xll.DBGET(#REF!,#REF!,#REF!,#REF!,#REF!,#REF!,$C8,$B8,#REF!,#REF!,#REF!)</f>
        <v>#VALUE!</v>
      </c>
      <c r="E8" s="113" t="e">
        <f>_xll.DBGET(#REF!,#REF!,#REF!,#REF!,#REF!,#REF!,$C8,$B8,#REF!,#REF!,#REF!)</f>
        <v>#VALUE!</v>
      </c>
      <c r="F8" s="107" t="e">
        <f>_xll.DBGET(#REF!,#REF!,#REF!,#REF!,#REF!,#REF!,$C8,$B8,#REF!,#REF!,#REF!)</f>
        <v>#VALUE!</v>
      </c>
      <c r="G8" s="113" t="e">
        <f>_xll.DBGET(#REF!,#REF!,#REF!,#REF!,#REF!,#REF!,$C8,$B8,#REF!,#REF!,#REF!)</f>
        <v>#VALUE!</v>
      </c>
      <c r="H8" s="107" t="e">
        <f>_xll.DBGET(#REF!,#REF!,#REF!,#REF!,#REF!,#REF!,$C8,$B8,#REF!,#REF!,#REF!)</f>
        <v>#VALUE!</v>
      </c>
      <c r="I8" s="113" t="e">
        <f>_xll.DBGET(#REF!,#REF!,#REF!,#REF!,#REF!,#REF!,$C8,$B8,#REF!,#REF!,#REF!)</f>
        <v>#VALUE!</v>
      </c>
      <c r="J8" s="107" t="e">
        <f>_xll.DBGET(#REF!,#REF!,#REF!,#REF!,#REF!,#REF!,$C8,$B8,#REF!,#REF!,#REF!)</f>
        <v>#VALUE!</v>
      </c>
      <c r="K8" s="113" t="e">
        <f>_xll.DBGET(#REF!,#REF!,#REF!,#REF!,#REF!,#REF!,$C8,$B8,#REF!,#REF!,#REF!)</f>
        <v>#VALUE!</v>
      </c>
      <c r="L8" s="107" t="e">
        <f>_xll.DBGET(#REF!,#REF!,#REF!,#REF!,#REF!,#REF!,$C8,$B8,#REF!,#REF!,#REF!)</f>
        <v>#VALUE!</v>
      </c>
      <c r="M8" s="113" t="e">
        <f>_xll.DBGET(#REF!,#REF!,#REF!,#REF!,#REF!,#REF!,$C8,$B8,#REF!,#REF!,#REF!)</f>
        <v>#VALUE!</v>
      </c>
      <c r="N8" s="107" t="e">
        <f>_xll.DBGET(#REF!,#REF!,#REF!,#REF!,#REF!,#REF!,$C8,$B8,#REF!,#REF!,#REF!)</f>
        <v>#VALUE!</v>
      </c>
      <c r="O8" s="113">
        <f>IFERROR((_xll.DBGET(#REF!,#REF!,#REF!,#REF!,#REF!,#REF!,$C8,$B8,#REF!,#REF!,#REF!))/N8,0)</f>
        <v>0</v>
      </c>
      <c r="P8" s="107" t="e">
        <f>_xll.DBGET(#REF!,#REF!,#REF!,#REF!,#REF!,#REF!,$C8,$B8,#REF!,#REF!,#REF!)</f>
        <v>#VALUE!</v>
      </c>
      <c r="Q8" s="113">
        <f>IFERROR((_xll.DBGET(#REF!,#REF!,#REF!,#REF!,#REF!,#REF!,$C8,$B8,#REF!,#REF!,#REF!))/P8,0)</f>
        <v>0</v>
      </c>
      <c r="R8" s="107" t="e">
        <f>_xll.DBGET(#REF!,#REF!,#REF!,#REF!,#REF!,#REF!,$C8,$B8,#REF!,#REF!,#REF!)</f>
        <v>#VALUE!</v>
      </c>
      <c r="S8" s="113">
        <f>IFERROR((_xll.DBGET(#REF!,#REF!,#REF!,#REF!,#REF!,#REF!,$C8,$B8,#REF!,#REF!,#REF!))/R8,0)</f>
        <v>0</v>
      </c>
      <c r="T8" s="107" t="e">
        <f>_xll.DBGET(#REF!,#REF!,#REF!,#REF!,#REF!,#REF!,$C8,$B8,#REF!,#REF!,#REF!)</f>
        <v>#VALUE!</v>
      </c>
      <c r="U8" s="113" t="e">
        <f>_xll.DBGET(#REF!,#REF!,#REF!,#REF!,#REF!,#REF!,$C8,$B8,#REF!,#REF!,#REF!)</f>
        <v>#VALUE!</v>
      </c>
    </row>
    <row r="9" spans="1:30" x14ac:dyDescent="0.3">
      <c r="A9" s="63"/>
      <c r="B9" s="64" t="s">
        <v>15</v>
      </c>
      <c r="C9" s="65" t="s">
        <v>9</v>
      </c>
      <c r="D9" s="107" t="e">
        <f>_xll.DBGET(#REF!,#REF!,#REF!,#REF!,#REF!,#REF!,$C9,$B9,#REF!,#REF!,#REF!)</f>
        <v>#VALUE!</v>
      </c>
      <c r="E9" s="113" t="e">
        <f>_xll.DBGET(#REF!,#REF!,#REF!,#REF!,#REF!,#REF!,$C9,$B9,#REF!,#REF!,#REF!)</f>
        <v>#VALUE!</v>
      </c>
      <c r="F9" s="107" t="e">
        <f>_xll.DBGET(#REF!,#REF!,#REF!,#REF!,#REF!,#REF!,$C9,$B9,#REF!,#REF!,#REF!)</f>
        <v>#VALUE!</v>
      </c>
      <c r="G9" s="113" t="e">
        <f>_xll.DBGET(#REF!,#REF!,#REF!,#REF!,#REF!,#REF!,$C9,$B9,#REF!,#REF!,#REF!)</f>
        <v>#VALUE!</v>
      </c>
      <c r="H9" s="107" t="e">
        <f>_xll.DBGET(#REF!,#REF!,#REF!,#REF!,#REF!,#REF!,$C9,$B9,#REF!,#REF!,#REF!)</f>
        <v>#VALUE!</v>
      </c>
      <c r="I9" s="113" t="e">
        <f>_xll.DBGET(#REF!,#REF!,#REF!,#REF!,#REF!,#REF!,$C9,$B9,#REF!,#REF!,#REF!)</f>
        <v>#VALUE!</v>
      </c>
      <c r="J9" s="107" t="e">
        <f>_xll.DBGET(#REF!,#REF!,#REF!,#REF!,#REF!,#REF!,$C9,$B9,#REF!,#REF!,#REF!)</f>
        <v>#VALUE!</v>
      </c>
      <c r="K9" s="113" t="e">
        <f>_xll.DBGET(#REF!,#REF!,#REF!,#REF!,#REF!,#REF!,$C9,$B9,#REF!,#REF!,#REF!)</f>
        <v>#VALUE!</v>
      </c>
      <c r="L9" s="107" t="e">
        <f>_xll.DBGET(#REF!,#REF!,#REF!,#REF!,#REF!,#REF!,$C9,$B9,#REF!,#REF!,#REF!)</f>
        <v>#VALUE!</v>
      </c>
      <c r="M9" s="113" t="e">
        <f>_xll.DBGET(#REF!,#REF!,#REF!,#REF!,#REF!,#REF!,$C9,$B9,#REF!,#REF!,#REF!)</f>
        <v>#VALUE!</v>
      </c>
      <c r="N9" s="107" t="e">
        <f>_xll.DBGET(#REF!,#REF!,#REF!,#REF!,#REF!,#REF!,$C9,$B9,#REF!,#REF!,#REF!)</f>
        <v>#VALUE!</v>
      </c>
      <c r="O9" s="113">
        <f>IFERROR((_xll.DBGET(#REF!,#REF!,#REF!,#REF!,#REF!,#REF!,$C9,$B9,#REF!,#REF!,#REF!))/N9,0)</f>
        <v>0</v>
      </c>
      <c r="P9" s="107" t="e">
        <f>_xll.DBGET(#REF!,#REF!,#REF!,#REF!,#REF!,#REF!,$C9,$B9,#REF!,#REF!,#REF!)</f>
        <v>#VALUE!</v>
      </c>
      <c r="Q9" s="113">
        <f>IFERROR((_xll.DBGET(#REF!,#REF!,#REF!,#REF!,#REF!,#REF!,$C9,$B9,#REF!,#REF!,#REF!))/P9,0)</f>
        <v>0</v>
      </c>
      <c r="R9" s="107" t="e">
        <f>_xll.DBGET(#REF!,#REF!,#REF!,#REF!,#REF!,#REF!,$C9,$B9,#REF!,#REF!,#REF!)</f>
        <v>#VALUE!</v>
      </c>
      <c r="S9" s="113">
        <f>IFERROR((_xll.DBGET(#REF!,#REF!,#REF!,#REF!,#REF!,#REF!,$C9,$B9,#REF!,#REF!,#REF!))/R9,0)</f>
        <v>0</v>
      </c>
      <c r="T9" s="107" t="e">
        <f>_xll.DBGET(#REF!,#REF!,#REF!,#REF!,#REF!,#REF!,$C9,$B9,#REF!,#REF!,#REF!)</f>
        <v>#VALUE!</v>
      </c>
      <c r="U9" s="113" t="e">
        <f>_xll.DBGET(#REF!,#REF!,#REF!,#REF!,#REF!,#REF!,$C9,$B9,#REF!,#REF!,#REF!)</f>
        <v>#VALUE!</v>
      </c>
    </row>
    <row r="10" spans="1:30" x14ac:dyDescent="0.3">
      <c r="A10" s="7" t="s">
        <v>19</v>
      </c>
      <c r="B10" s="3" t="s">
        <v>16</v>
      </c>
      <c r="C10" s="2" t="s">
        <v>7</v>
      </c>
      <c r="D10" s="114" t="e">
        <f>_xll.DBGET(#REF!,#REF!,#REF!,#REF!,#REF!,#REF!,$C10,$B10,#REF!,#REF!,#REF!)</f>
        <v>#VALUE!</v>
      </c>
      <c r="E10" s="115" t="e">
        <f>_xll.DBGET(#REF!,#REF!,#REF!,#REF!,#REF!,#REF!,$C10,$B10,#REF!,#REF!,#REF!)</f>
        <v>#VALUE!</v>
      </c>
      <c r="F10" s="114" t="e">
        <f>_xll.DBGET(#REF!,#REF!,#REF!,#REF!,#REF!,#REF!,$C10,$B10,#REF!,#REF!,#REF!)</f>
        <v>#VALUE!</v>
      </c>
      <c r="G10" s="115" t="e">
        <f>_xll.DBGET(#REF!,#REF!,#REF!,#REF!,#REF!,#REF!,$C10,$B10,#REF!,#REF!,#REF!)</f>
        <v>#VALUE!</v>
      </c>
      <c r="H10" s="114" t="e">
        <f>_xll.DBGET(#REF!,#REF!,#REF!,#REF!,#REF!,#REF!,$C10,$B10,#REF!,#REF!,#REF!)</f>
        <v>#VALUE!</v>
      </c>
      <c r="I10" s="115" t="e">
        <f>_xll.DBGET(#REF!,#REF!,#REF!,#REF!,#REF!,#REF!,$C10,$B10,#REF!,#REF!,#REF!)</f>
        <v>#VALUE!</v>
      </c>
      <c r="J10" s="114" t="e">
        <f>_xll.DBGET(#REF!,#REF!,#REF!,#REF!,#REF!,#REF!,$C10,$B10,#REF!,#REF!,#REF!)</f>
        <v>#VALUE!</v>
      </c>
      <c r="K10" s="115" t="e">
        <f>_xll.DBGET(#REF!,#REF!,#REF!,#REF!,#REF!,#REF!,$C10,$B10,#REF!,#REF!,#REF!)</f>
        <v>#VALUE!</v>
      </c>
      <c r="L10" s="114" t="e">
        <f>_xll.DBGET(#REF!,#REF!,#REF!,#REF!,#REF!,#REF!,$C10,$B10,#REF!,#REF!,#REF!)</f>
        <v>#VALUE!</v>
      </c>
      <c r="M10" s="115" t="e">
        <f>_xll.DBGET(#REF!,#REF!,#REF!,#REF!,#REF!,#REF!,$C10,$B10,#REF!,#REF!,#REF!)</f>
        <v>#VALUE!</v>
      </c>
      <c r="N10" s="114" t="e">
        <f>_xll.DBGET(#REF!,#REF!,#REF!,#REF!,#REF!,#REF!,$C10,$B10,#REF!,#REF!,#REF!)</f>
        <v>#VALUE!</v>
      </c>
      <c r="O10" s="115">
        <f>IFERROR((_xll.DBGET(#REF!,#REF!,#REF!,#REF!,#REF!,#REF!,$C10,$B10,#REF!,#REF!,#REF!))/N10,0)</f>
        <v>0</v>
      </c>
      <c r="P10" s="114" t="e">
        <f>_xll.DBGET(#REF!,#REF!,#REF!,#REF!,#REF!,#REF!,$C10,$B10,#REF!,#REF!,#REF!)</f>
        <v>#VALUE!</v>
      </c>
      <c r="Q10" s="115">
        <f>IFERROR((_xll.DBGET(#REF!,#REF!,#REF!,#REF!,#REF!,#REF!,$C10,$B10,#REF!,#REF!,#REF!))/P10,0)</f>
        <v>0</v>
      </c>
      <c r="R10" s="114" t="e">
        <f>_xll.DBGET(#REF!,#REF!,#REF!,#REF!,#REF!,#REF!,$C10,$B10,#REF!,#REF!,#REF!)</f>
        <v>#VALUE!</v>
      </c>
      <c r="S10" s="115">
        <f>IFERROR((_xll.DBGET(#REF!,#REF!,#REF!,#REF!,#REF!,#REF!,$C10,$B10,#REF!,#REF!,#REF!))/R10,0)</f>
        <v>0</v>
      </c>
      <c r="T10" s="114" t="e">
        <f>_xll.DBGET(#REF!,#REF!,#REF!,#REF!,#REF!,#REF!,$C10,$B10,#REF!,#REF!,#REF!)</f>
        <v>#VALUE!</v>
      </c>
      <c r="U10" s="115" t="e">
        <f>_xll.DBGET(#REF!,#REF!,#REF!,#REF!,#REF!,#REF!,$C10,$B10,#REF!,#REF!,#REF!)</f>
        <v>#VALUE!</v>
      </c>
    </row>
    <row r="11" spans="1:30" x14ac:dyDescent="0.3">
      <c r="A11" s="63"/>
      <c r="B11" s="64" t="s">
        <v>16</v>
      </c>
      <c r="C11" s="65" t="s">
        <v>8</v>
      </c>
      <c r="D11" s="107" t="e">
        <f>_xll.DBGET(#REF!,#REF!,#REF!,#REF!,#REF!,#REF!,$C11,$B11,#REF!,#REF!,#REF!)</f>
        <v>#VALUE!</v>
      </c>
      <c r="E11" s="113" t="e">
        <f>_xll.DBGET(#REF!,#REF!,#REF!,#REF!,#REF!,#REF!,$C11,$B11,#REF!,#REF!,#REF!)</f>
        <v>#VALUE!</v>
      </c>
      <c r="F11" s="107" t="e">
        <f>_xll.DBGET(#REF!,#REF!,#REF!,#REF!,#REF!,#REF!,$C11,$B11,#REF!,#REF!,#REF!)</f>
        <v>#VALUE!</v>
      </c>
      <c r="G11" s="113" t="e">
        <f>_xll.DBGET(#REF!,#REF!,#REF!,#REF!,#REF!,#REF!,$C11,$B11,#REF!,#REF!,#REF!)</f>
        <v>#VALUE!</v>
      </c>
      <c r="H11" s="107" t="e">
        <f>_xll.DBGET(#REF!,#REF!,#REF!,#REF!,#REF!,#REF!,$C11,$B11,#REF!,#REF!,#REF!)</f>
        <v>#VALUE!</v>
      </c>
      <c r="I11" s="113" t="e">
        <f>_xll.DBGET(#REF!,#REF!,#REF!,#REF!,#REF!,#REF!,$C11,$B11,#REF!,#REF!,#REF!)</f>
        <v>#VALUE!</v>
      </c>
      <c r="J11" s="107" t="e">
        <f>_xll.DBGET(#REF!,#REF!,#REF!,#REF!,#REF!,#REF!,$C11,$B11,#REF!,#REF!,#REF!)</f>
        <v>#VALUE!</v>
      </c>
      <c r="K11" s="113" t="e">
        <f>_xll.DBGET(#REF!,#REF!,#REF!,#REF!,#REF!,#REF!,$C11,$B11,#REF!,#REF!,#REF!)</f>
        <v>#VALUE!</v>
      </c>
      <c r="L11" s="107" t="e">
        <f>_xll.DBGET(#REF!,#REF!,#REF!,#REF!,#REF!,#REF!,$C11,$B11,#REF!,#REF!,#REF!)</f>
        <v>#VALUE!</v>
      </c>
      <c r="M11" s="113" t="e">
        <f>_xll.DBGET(#REF!,#REF!,#REF!,#REF!,#REF!,#REF!,$C11,$B11,#REF!,#REF!,#REF!)</f>
        <v>#VALUE!</v>
      </c>
      <c r="N11" s="107" t="e">
        <f>_xll.DBGET(#REF!,#REF!,#REF!,#REF!,#REF!,#REF!,$C11,$B11,#REF!,#REF!,#REF!)</f>
        <v>#VALUE!</v>
      </c>
      <c r="O11" s="113">
        <f>IFERROR((_xll.DBGET(#REF!,#REF!,#REF!,#REF!,#REF!,#REF!,$C11,$B11,#REF!,#REF!,#REF!))/N11,0)</f>
        <v>0</v>
      </c>
      <c r="P11" s="107" t="e">
        <f>_xll.DBGET(#REF!,#REF!,#REF!,#REF!,#REF!,#REF!,$C11,$B11,#REF!,#REF!,#REF!)</f>
        <v>#VALUE!</v>
      </c>
      <c r="Q11" s="113">
        <f>IFERROR((_xll.DBGET(#REF!,#REF!,#REF!,#REF!,#REF!,#REF!,$C11,$B11,#REF!,#REF!,#REF!))/P11,0)</f>
        <v>0</v>
      </c>
      <c r="R11" s="107" t="e">
        <f>_xll.DBGET(#REF!,#REF!,#REF!,#REF!,#REF!,#REF!,$C11,$B11,#REF!,#REF!,#REF!)</f>
        <v>#VALUE!</v>
      </c>
      <c r="S11" s="113">
        <f>IFERROR((_xll.DBGET(#REF!,#REF!,#REF!,#REF!,#REF!,#REF!,$C11,$B11,#REF!,#REF!,#REF!))/R11,0)</f>
        <v>0</v>
      </c>
      <c r="T11" s="107" t="e">
        <f>_xll.DBGET(#REF!,#REF!,#REF!,#REF!,#REF!,#REF!,$C11,$B11,#REF!,#REF!,#REF!)</f>
        <v>#VALUE!</v>
      </c>
      <c r="U11" s="113" t="e">
        <f>_xll.DBGET(#REF!,#REF!,#REF!,#REF!,#REF!,#REF!,$C11,$B11,#REF!,#REF!,#REF!)</f>
        <v>#VALUE!</v>
      </c>
    </row>
    <row r="12" spans="1:30" x14ac:dyDescent="0.3">
      <c r="A12" s="63"/>
      <c r="B12" s="64" t="s">
        <v>16</v>
      </c>
      <c r="C12" s="65" t="s">
        <v>9</v>
      </c>
      <c r="D12" s="107" t="e">
        <f>_xll.DBGET(#REF!,#REF!,#REF!,#REF!,#REF!,#REF!,$C12,$B12,#REF!,#REF!,#REF!)</f>
        <v>#VALUE!</v>
      </c>
      <c r="E12" s="113" t="e">
        <f>_xll.DBGET(#REF!,#REF!,#REF!,#REF!,#REF!,#REF!,$C12,$B12,#REF!,#REF!,#REF!)</f>
        <v>#VALUE!</v>
      </c>
      <c r="F12" s="107" t="e">
        <f>_xll.DBGET(#REF!,#REF!,#REF!,#REF!,#REF!,#REF!,$C12,$B12,#REF!,#REF!,#REF!)</f>
        <v>#VALUE!</v>
      </c>
      <c r="G12" s="113" t="e">
        <f>_xll.DBGET(#REF!,#REF!,#REF!,#REF!,#REF!,#REF!,$C12,$B12,#REF!,#REF!,#REF!)</f>
        <v>#VALUE!</v>
      </c>
      <c r="H12" s="107" t="e">
        <f>_xll.DBGET(#REF!,#REF!,#REF!,#REF!,#REF!,#REF!,$C12,$B12,#REF!,#REF!,#REF!)</f>
        <v>#VALUE!</v>
      </c>
      <c r="I12" s="113" t="e">
        <f>_xll.DBGET(#REF!,#REF!,#REF!,#REF!,#REF!,#REF!,$C12,$B12,#REF!,#REF!,#REF!)</f>
        <v>#VALUE!</v>
      </c>
      <c r="J12" s="107" t="e">
        <f>_xll.DBGET(#REF!,#REF!,#REF!,#REF!,#REF!,#REF!,$C12,$B12,#REF!,#REF!,#REF!)</f>
        <v>#VALUE!</v>
      </c>
      <c r="K12" s="113" t="e">
        <f>_xll.DBGET(#REF!,#REF!,#REF!,#REF!,#REF!,#REF!,$C12,$B12,#REF!,#REF!,#REF!)</f>
        <v>#VALUE!</v>
      </c>
      <c r="L12" s="107" t="e">
        <f>_xll.DBGET(#REF!,#REF!,#REF!,#REF!,#REF!,#REF!,$C12,$B12,#REF!,#REF!,#REF!)</f>
        <v>#VALUE!</v>
      </c>
      <c r="M12" s="113" t="e">
        <f>_xll.DBGET(#REF!,#REF!,#REF!,#REF!,#REF!,#REF!,$C12,$B12,#REF!,#REF!,#REF!)</f>
        <v>#VALUE!</v>
      </c>
      <c r="N12" s="107" t="e">
        <f>_xll.DBGET(#REF!,#REF!,#REF!,#REF!,#REF!,#REF!,$C12,$B12,#REF!,#REF!,#REF!)</f>
        <v>#VALUE!</v>
      </c>
      <c r="O12" s="113">
        <f>IFERROR((_xll.DBGET(#REF!,#REF!,#REF!,#REF!,#REF!,#REF!,$C12,$B12,#REF!,#REF!,#REF!))/N12,0)</f>
        <v>0</v>
      </c>
      <c r="P12" s="107" t="e">
        <f>_xll.DBGET(#REF!,#REF!,#REF!,#REF!,#REF!,#REF!,$C12,$B12,#REF!,#REF!,#REF!)</f>
        <v>#VALUE!</v>
      </c>
      <c r="Q12" s="113">
        <f>IFERROR((_xll.DBGET(#REF!,#REF!,#REF!,#REF!,#REF!,#REF!,$C12,$B12,#REF!,#REF!,#REF!))/P12,0)</f>
        <v>0</v>
      </c>
      <c r="R12" s="107" t="e">
        <f>_xll.DBGET(#REF!,#REF!,#REF!,#REF!,#REF!,#REF!,$C12,$B12,#REF!,#REF!,#REF!)</f>
        <v>#VALUE!</v>
      </c>
      <c r="S12" s="113">
        <f>IFERROR((_xll.DBGET(#REF!,#REF!,#REF!,#REF!,#REF!,#REF!,$C12,$B12,#REF!,#REF!,#REF!))/R12,0)</f>
        <v>0</v>
      </c>
      <c r="T12" s="107" t="e">
        <f>_xll.DBGET(#REF!,#REF!,#REF!,#REF!,#REF!,#REF!,$C12,$B12,#REF!,#REF!,#REF!)</f>
        <v>#VALUE!</v>
      </c>
      <c r="U12" s="113" t="e">
        <f>_xll.DBGET(#REF!,#REF!,#REF!,#REF!,#REF!,#REF!,$C12,$B12,#REF!,#REF!,#REF!)</f>
        <v>#VALUE!</v>
      </c>
    </row>
    <row r="13" spans="1:30" ht="7.5" customHeight="1" x14ac:dyDescent="0.3"/>
    <row r="15" spans="1:30" ht="37.5" customHeight="1" x14ac:dyDescent="0.45">
      <c r="A15" s="94"/>
      <c r="B15" s="102"/>
      <c r="C15" s="94"/>
      <c r="D15" s="183" t="e">
        <f>CONCATENATE(#REF!,"
 Forecast")</f>
        <v>#REF!</v>
      </c>
      <c r="E15" s="183"/>
    </row>
    <row r="16" spans="1:30" ht="16.2" x14ac:dyDescent="0.45">
      <c r="A16" s="95"/>
      <c r="B16" s="103"/>
      <c r="C16" s="95"/>
      <c r="D16" s="97" t="s">
        <v>0</v>
      </c>
      <c r="E16" s="96" t="s">
        <v>61</v>
      </c>
    </row>
    <row r="17" spans="1:5" x14ac:dyDescent="0.3">
      <c r="A17" s="7" t="s">
        <v>17</v>
      </c>
      <c r="B17" s="3" t="s">
        <v>14</v>
      </c>
      <c r="C17" s="2" t="s">
        <v>7</v>
      </c>
      <c r="D17" s="38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3">
      <c r="A18" s="63"/>
      <c r="B18" s="64" t="s">
        <v>14</v>
      </c>
      <c r="C18" s="65" t="s">
        <v>8</v>
      </c>
      <c r="D18" s="107" t="e">
        <f>_xll.DBGET(#REF!,#REF!,#REF!,#REF!,#REF!,#REF!,$C18,$B18,#REF!,#REF!,#REF!)</f>
        <v>#VALUE!</v>
      </c>
      <c r="E18" s="113" t="e">
        <f>_xll.DBGET(#REF!,#REF!,#REF!,#REF!,#REF!,#REF!,$C18,$B18,#REF!,#REF!,#REF!)</f>
        <v>#VALUE!</v>
      </c>
    </row>
    <row r="19" spans="1:5" x14ac:dyDescent="0.3">
      <c r="A19" s="63"/>
      <c r="B19" s="64" t="s">
        <v>14</v>
      </c>
      <c r="C19" s="65" t="s">
        <v>9</v>
      </c>
      <c r="D19" s="107" t="e">
        <f>_xll.DBGET(#REF!,#REF!,#REF!,#REF!,#REF!,#REF!,$C19,$B19,#REF!,#REF!,#REF!)</f>
        <v>#VALUE!</v>
      </c>
      <c r="E19" s="113" t="e">
        <f>_xll.DBGET(#REF!,#REF!,#REF!,#REF!,#REF!,#REF!,$C19,$B19,#REF!,#REF!,#REF!)</f>
        <v>#VALUE!</v>
      </c>
    </row>
    <row r="20" spans="1:5" x14ac:dyDescent="0.3">
      <c r="A20" s="7" t="s">
        <v>18</v>
      </c>
      <c r="B20" s="3" t="s">
        <v>15</v>
      </c>
      <c r="C20" s="2" t="s">
        <v>7</v>
      </c>
      <c r="D20" s="114" t="e">
        <f>_xll.DBGET(#REF!,#REF!,#REF!,#REF!,#REF!,#REF!,$C20,$B20,#REF!,#REF!,#REF!)</f>
        <v>#VALUE!</v>
      </c>
      <c r="E20" s="115" t="e">
        <f>_xll.DBGET(#REF!,#REF!,#REF!,#REF!,#REF!,#REF!,$C20,$B20,#REF!,#REF!,#REF!)</f>
        <v>#VALUE!</v>
      </c>
    </row>
    <row r="21" spans="1:5" x14ac:dyDescent="0.3">
      <c r="A21" s="63"/>
      <c r="B21" s="64" t="s">
        <v>15</v>
      </c>
      <c r="C21" s="65" t="s">
        <v>8</v>
      </c>
      <c r="D21" s="107" t="e">
        <f>_xll.DBGET(#REF!,#REF!,#REF!,#REF!,#REF!,#REF!,$C21,$B21,#REF!,#REF!,#REF!)</f>
        <v>#VALUE!</v>
      </c>
      <c r="E21" s="113" t="e">
        <f>_xll.DBGET(#REF!,#REF!,#REF!,#REF!,#REF!,#REF!,$C21,$B21,#REF!,#REF!,#REF!)</f>
        <v>#VALUE!</v>
      </c>
    </row>
    <row r="22" spans="1:5" x14ac:dyDescent="0.3">
      <c r="A22" s="63"/>
      <c r="B22" s="64" t="s">
        <v>15</v>
      </c>
      <c r="C22" s="65" t="s">
        <v>9</v>
      </c>
      <c r="D22" s="107" t="e">
        <f>_xll.DBGET(#REF!,#REF!,#REF!,#REF!,#REF!,#REF!,$C22,$B22,#REF!,#REF!,#REF!)</f>
        <v>#VALUE!</v>
      </c>
      <c r="E22" s="113" t="e">
        <f>_xll.DBGET(#REF!,#REF!,#REF!,#REF!,#REF!,#REF!,$C22,$B22,#REF!,#REF!,#REF!)</f>
        <v>#VALUE!</v>
      </c>
    </row>
    <row r="23" spans="1:5" x14ac:dyDescent="0.3">
      <c r="A23" s="7" t="s">
        <v>19</v>
      </c>
      <c r="B23" s="3" t="s">
        <v>16</v>
      </c>
      <c r="C23" s="2" t="s">
        <v>7</v>
      </c>
      <c r="D23" s="114" t="e">
        <f>_xll.DBGET(#REF!,#REF!,#REF!,#REF!,#REF!,#REF!,$C23,$B23,#REF!,#REF!,#REF!)</f>
        <v>#VALUE!</v>
      </c>
      <c r="E23" s="115" t="e">
        <f>_xll.DBGET(#REF!,#REF!,#REF!,#REF!,#REF!,#REF!,$C23,$B23,#REF!,#REF!,#REF!)</f>
        <v>#VALUE!</v>
      </c>
    </row>
    <row r="24" spans="1:5" x14ac:dyDescent="0.3">
      <c r="A24" s="63"/>
      <c r="B24" s="64" t="s">
        <v>16</v>
      </c>
      <c r="C24" s="65" t="s">
        <v>8</v>
      </c>
      <c r="D24" s="107" t="e">
        <f>_xll.DBGET(#REF!,#REF!,#REF!,#REF!,#REF!,#REF!,$C24,$B24,#REF!,#REF!,#REF!)</f>
        <v>#VALUE!</v>
      </c>
      <c r="E24" s="113" t="e">
        <f>_xll.DBGET(#REF!,#REF!,#REF!,#REF!,#REF!,#REF!,$C24,$B24,#REF!,#REF!,#REF!)</f>
        <v>#VALUE!</v>
      </c>
    </row>
    <row r="25" spans="1:5" x14ac:dyDescent="0.3">
      <c r="A25" s="63"/>
      <c r="B25" s="64" t="s">
        <v>16</v>
      </c>
      <c r="C25" s="65" t="s">
        <v>9</v>
      </c>
      <c r="D25" s="107" t="e">
        <f>_xll.DBGET(#REF!,#REF!,#REF!,#REF!,#REF!,#REF!,$C25,$B25,#REF!,#REF!,#REF!)</f>
        <v>#VALUE!</v>
      </c>
      <c r="E25" s="113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QAA_DRILLPATH_NODE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109375" defaultRowHeight="14.4" outlineLevelRow="1" x14ac:dyDescent="0.3"/>
  <cols>
    <col min="1" max="1" width="10.109375" style="78" bestFit="1" customWidth="1"/>
    <col min="2" max="19" width="13.5546875" style="78" customWidth="1"/>
    <col min="20" max="16384" width="9.109375" style="78"/>
  </cols>
  <sheetData>
    <row r="1" spans="1:19" ht="27" x14ac:dyDescent="0.75">
      <c r="A1" s="179" t="s">
        <v>63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</row>
    <row r="2" spans="1:19" s="6" customFormat="1" ht="37.5" customHeight="1" x14ac:dyDescent="0.45">
      <c r="A2" s="98"/>
      <c r="B2" s="183" t="e">
        <f>CONCATENATE(#REF!," YTD","
 Actual")</f>
        <v>#REF!</v>
      </c>
      <c r="C2" s="183"/>
      <c r="D2" s="186" t="e">
        <f>CONCATENATE(#REF!," 
Forecast")</f>
        <v>#REF!</v>
      </c>
      <c r="E2" s="186"/>
      <c r="F2" s="186" t="e">
        <f>CONCATENATE(#REF!," 
Forecast")</f>
        <v>#REF!</v>
      </c>
      <c r="G2" s="186"/>
      <c r="H2" s="186" t="e">
        <f>CONCATENATE(#REF!," 
Forecast")</f>
        <v>#REF!</v>
      </c>
      <c r="I2" s="186"/>
      <c r="J2" s="186" t="e">
        <f>CONCATENATE("Qtr 1 ",#REF!," 
Actual")</f>
        <v>#REF!</v>
      </c>
      <c r="K2" s="186"/>
      <c r="L2" s="186" t="e">
        <f>CONCATENATE("Qtr 2 ",#REF!," 
Actual")</f>
        <v>#REF!</v>
      </c>
      <c r="M2" s="186"/>
      <c r="N2" s="186" t="e">
        <f>CONCATENATE("Qtr 3 ",#REF!," 
Actual")</f>
        <v>#REF!</v>
      </c>
      <c r="O2" s="186"/>
      <c r="P2" s="186" t="e">
        <f>CONCATENATE("Qtr 4 ",#REF!," 
Forecast")</f>
        <v>#REF!</v>
      </c>
      <c r="Q2" s="186"/>
      <c r="R2" s="186" t="e">
        <f>CONCATENATE(#REF!," 
Forecast")</f>
        <v>#REF!</v>
      </c>
      <c r="S2" s="186"/>
    </row>
    <row r="3" spans="1:19" ht="16.2" x14ac:dyDescent="0.45">
      <c r="A3" s="9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</row>
    <row r="4" spans="1:19" x14ac:dyDescent="0.3">
      <c r="A4" s="8" t="s">
        <v>7</v>
      </c>
      <c r="B4" s="114" t="e">
        <f>_xll.DBGET(#REF!,#REF!,#REF!,#REF!,#REF!,#REF!,$A4,#REF!,#REF!,#REF!,#REF!)</f>
        <v>#VALUE!</v>
      </c>
      <c r="C4" s="115" t="e">
        <f>_xll.DBGET(#REF!,#REF!,#REF!,#REF!,#REF!,#REF!,$A4,#REF!,#REF!,#REF!,#REF!)</f>
        <v>#VALUE!</v>
      </c>
      <c r="D4" s="114" t="e">
        <f>_xll.DBGET(#REF!,#REF!,#REF!,#REF!,#REF!,#REF!,$A4,#REF!,#REF!,#REF!,#REF!)</f>
        <v>#VALUE!</v>
      </c>
      <c r="E4" s="115" t="e">
        <f>_xll.DBGET(#REF!,#REF!,#REF!,#REF!,#REF!,#REF!,$A4,#REF!,#REF!,#REF!,#REF!)</f>
        <v>#VALUE!</v>
      </c>
      <c r="F4" s="114" t="e">
        <f>_xll.DBGET(#REF!,#REF!,#REF!,#REF!,#REF!,#REF!,$A4,#REF!,#REF!,#REF!,#REF!)</f>
        <v>#VALUE!</v>
      </c>
      <c r="G4" s="115" t="e">
        <f>_xll.DBGET(#REF!,#REF!,#REF!,#REF!,#REF!,#REF!,$A4,#REF!,#REF!,#REF!,#REF!)</f>
        <v>#VALUE!</v>
      </c>
      <c r="H4" s="114" t="e">
        <f>_xll.DBGET(#REF!,#REF!,#REF!,#REF!,#REF!,#REF!,$A4,#REF!,#REF!,#REF!,#REF!)</f>
        <v>#VALUE!</v>
      </c>
      <c r="I4" s="115" t="e">
        <f>_xll.DBGET(#REF!,#REF!,#REF!,#REF!,#REF!,#REF!,$A4,#REF!,#REF!,#REF!,#REF!)</f>
        <v>#VALUE!</v>
      </c>
      <c r="J4" s="114" t="e">
        <f>_xll.DBGET(#REF!,#REF!,#REF!,#REF!,#REF!,#REF!,$A4,#REF!,#REF!,#REF!,#REF!)</f>
        <v>#VALUE!</v>
      </c>
      <c r="K4" s="115" t="e">
        <f>_xll.DBGET(#REF!,#REF!,#REF!,#REF!,#REF!,#REF!,$A4,#REF!,#REF!,#REF!,#REF!)</f>
        <v>#VALUE!</v>
      </c>
      <c r="L4" s="114" t="e">
        <f>_xll.DBGET(#REF!,#REF!,#REF!,#REF!,#REF!,#REF!,$A4,#REF!,#REF!,#REF!,#REF!)</f>
        <v>#VALUE!</v>
      </c>
      <c r="M4" s="115">
        <f>IFERROR((_xll.DBGET(#REF!,#REF!,#REF!,#REF!,#REF!,#REF!,$A4,#REF!,#REF!,#REF!,#REF!))/L4,0)</f>
        <v>0</v>
      </c>
      <c r="N4" s="114" t="e">
        <f>_xll.DBGET(#REF!,#REF!,#REF!,#REF!,#REF!,#REF!,$A4,#REF!,#REF!,#REF!,#REF!)</f>
        <v>#VALUE!</v>
      </c>
      <c r="O4" s="115">
        <f>IFERROR((_xll.DBGET(#REF!,#REF!,#REF!,#REF!,#REF!,#REF!,$A4,#REF!,#REF!,#REF!,#REF!))/N4,0)</f>
        <v>0</v>
      </c>
      <c r="P4" s="114" t="e">
        <f>_xll.DBGET(#REF!,#REF!,#REF!,#REF!,#REF!,#REF!,$A4,#REF!,#REF!,#REF!,#REF!)</f>
        <v>#VALUE!</v>
      </c>
      <c r="Q4" s="115">
        <f>IFERROR((_xll.DBGET(#REF!,#REF!,#REF!,#REF!,#REF!,#REF!,$A4,#REF!,#REF!,#REF!,#REF!))/P4,0)</f>
        <v>0</v>
      </c>
      <c r="R4" s="114" t="e">
        <f>_xll.DBGET(#REF!,#REF!,#REF!,#REF!,#REF!,#REF!,$A4,#REF!,#REF!,#REF!,#REF!)</f>
        <v>#VALUE!</v>
      </c>
      <c r="S4" s="115" t="e">
        <f>_xll.DBGET(#REF!,#REF!,#REF!,#REF!,#REF!,#REF!,$A4,#REF!,#REF!,#REF!,#REF!)</f>
        <v>#VALUE!</v>
      </c>
    </row>
    <row r="5" spans="1:19" x14ac:dyDescent="0.3">
      <c r="A5" s="9" t="s">
        <v>8</v>
      </c>
      <c r="B5" s="109" t="e">
        <f>_xll.DBGET(#REF!,#REF!,#REF!,#REF!,#REF!,#REF!,$A5,#REF!,#REF!,#REF!,#REF!)</f>
        <v>#VALUE!</v>
      </c>
      <c r="C5" s="110" t="e">
        <f>_xll.DBGET(#REF!,#REF!,#REF!,#REF!,#REF!,#REF!,$A5,#REF!,#REF!,#REF!,#REF!)</f>
        <v>#VALUE!</v>
      </c>
      <c r="D5" s="109" t="e">
        <f>_xll.DBGET(#REF!,#REF!,#REF!,#REF!,#REF!,#REF!,$A5,#REF!,#REF!,#REF!,#REF!)</f>
        <v>#VALUE!</v>
      </c>
      <c r="E5" s="110" t="e">
        <f>_xll.DBGET(#REF!,#REF!,#REF!,#REF!,#REF!,#REF!,$A5,#REF!,#REF!,#REF!,#REF!)</f>
        <v>#VALUE!</v>
      </c>
      <c r="F5" s="109" t="e">
        <f>_xll.DBGET(#REF!,#REF!,#REF!,#REF!,#REF!,#REF!,$A5,#REF!,#REF!,#REF!,#REF!)</f>
        <v>#VALUE!</v>
      </c>
      <c r="G5" s="110" t="e">
        <f>_xll.DBGET(#REF!,#REF!,#REF!,#REF!,#REF!,#REF!,$A5,#REF!,#REF!,#REF!,#REF!)</f>
        <v>#VALUE!</v>
      </c>
      <c r="H5" s="109" t="e">
        <f>_xll.DBGET(#REF!,#REF!,#REF!,#REF!,#REF!,#REF!,$A5,#REF!,#REF!,#REF!,#REF!)</f>
        <v>#VALUE!</v>
      </c>
      <c r="I5" s="110" t="e">
        <f>_xll.DBGET(#REF!,#REF!,#REF!,#REF!,#REF!,#REF!,$A5,#REF!,#REF!,#REF!,#REF!)</f>
        <v>#VALUE!</v>
      </c>
      <c r="J5" s="109" t="e">
        <f>_xll.DBGET(#REF!,#REF!,#REF!,#REF!,#REF!,#REF!,$A5,#REF!,#REF!,#REF!,#REF!)</f>
        <v>#VALUE!</v>
      </c>
      <c r="K5" s="110" t="e">
        <f>_xll.DBGET(#REF!,#REF!,#REF!,#REF!,#REF!,#REF!,$A5,#REF!,#REF!,#REF!,#REF!)</f>
        <v>#VALUE!</v>
      </c>
      <c r="L5" s="109" t="e">
        <f>_xll.DBGET(#REF!,#REF!,#REF!,#REF!,#REF!,#REF!,$A5,#REF!,#REF!,#REF!,#REF!)</f>
        <v>#VALUE!</v>
      </c>
      <c r="M5" s="110">
        <f>IFERROR((_xll.DBGET(#REF!,#REF!,#REF!,#REF!,#REF!,#REF!,$A5,#REF!,#REF!,#REF!,#REF!))/L5,0)</f>
        <v>0</v>
      </c>
      <c r="N5" s="109" t="e">
        <f>_xll.DBGET(#REF!,#REF!,#REF!,#REF!,#REF!,#REF!,$A5,#REF!,#REF!,#REF!,#REF!)</f>
        <v>#VALUE!</v>
      </c>
      <c r="O5" s="110">
        <f>IFERROR((_xll.DBGET(#REF!,#REF!,#REF!,#REF!,#REF!,#REF!,$A5,#REF!,#REF!,#REF!,#REF!))/N5,0)</f>
        <v>0</v>
      </c>
      <c r="P5" s="109" t="e">
        <f>_xll.DBGET(#REF!,#REF!,#REF!,#REF!,#REF!,#REF!,$A5,#REF!,#REF!,#REF!,#REF!)</f>
        <v>#VALUE!</v>
      </c>
      <c r="Q5" s="110">
        <f>IFERROR((_xll.DBGET(#REF!,#REF!,#REF!,#REF!,#REF!,#REF!,$A5,#REF!,#REF!,#REF!,#REF!))/P5,0)</f>
        <v>0</v>
      </c>
      <c r="R5" s="109" t="e">
        <f>_xll.DBGET(#REF!,#REF!,#REF!,#REF!,#REF!,#REF!,$A5,#REF!,#REF!,#REF!,#REF!)</f>
        <v>#VALUE!</v>
      </c>
      <c r="S5" s="110" t="e">
        <f>_xll.DBGET(#REF!,#REF!,#REF!,#REF!,#REF!,#REF!,$A5,#REF!,#REF!,#REF!,#REF!)</f>
        <v>#VALUE!</v>
      </c>
    </row>
    <row r="6" spans="1:19" hidden="1" outlineLevel="1" x14ac:dyDescent="0.3">
      <c r="A6" s="67" t="s">
        <v>36</v>
      </c>
      <c r="B6" s="116" t="e">
        <f>_xll.DBGET(#REF!,#REF!,#REF!,#REF!,#REF!,#REF!,$A6,#REF!,#REF!,#REF!,#REF!)</f>
        <v>#VALUE!</v>
      </c>
      <c r="C6" s="117" t="e">
        <f>_xll.DBGET(#REF!,#REF!,#REF!,#REF!,#REF!,#REF!,$A6,#REF!,#REF!,#REF!,#REF!)</f>
        <v>#VALUE!</v>
      </c>
      <c r="D6" s="116" t="e">
        <f>_xll.DBGET(#REF!,#REF!,#REF!,#REF!,#REF!,#REF!,$A6,#REF!,#REF!,#REF!,#REF!)</f>
        <v>#VALUE!</v>
      </c>
      <c r="E6" s="117" t="e">
        <f>_xll.DBGET(#REF!,#REF!,#REF!,#REF!,#REF!,#REF!,$A6,#REF!,#REF!,#REF!,#REF!)</f>
        <v>#VALUE!</v>
      </c>
      <c r="F6" s="116" t="e">
        <f>_xll.DBGET(#REF!,#REF!,#REF!,#REF!,#REF!,#REF!,$A6,#REF!,#REF!,#REF!,#REF!)</f>
        <v>#VALUE!</v>
      </c>
      <c r="G6" s="117" t="e">
        <f>_xll.DBGET(#REF!,#REF!,#REF!,#REF!,#REF!,#REF!,$A6,#REF!,#REF!,#REF!,#REF!)</f>
        <v>#VALUE!</v>
      </c>
      <c r="H6" s="116" t="e">
        <f>_xll.DBGET(#REF!,#REF!,#REF!,#REF!,#REF!,#REF!,$A6,#REF!,#REF!,#REF!,#REF!)</f>
        <v>#VALUE!</v>
      </c>
      <c r="I6" s="117" t="e">
        <f>_xll.DBGET(#REF!,#REF!,#REF!,#REF!,#REF!,#REF!,$A6,#REF!,#REF!,#REF!,#REF!)</f>
        <v>#VALUE!</v>
      </c>
      <c r="J6" s="116" t="e">
        <f>_xll.DBGET(#REF!,#REF!,#REF!,#REF!,#REF!,#REF!,$A6,#REF!,#REF!,#REF!,#REF!)</f>
        <v>#VALUE!</v>
      </c>
      <c r="K6" s="117" t="e">
        <f>_xll.DBGET(#REF!,#REF!,#REF!,#REF!,#REF!,#REF!,$A6,#REF!,#REF!,#REF!,#REF!)</f>
        <v>#VALUE!</v>
      </c>
      <c r="L6" s="116" t="e">
        <f>_xll.DBGET(#REF!,#REF!,#REF!,#REF!,#REF!,#REF!,$A6,#REF!,#REF!,#REF!,#REF!)-J6</f>
        <v>#VALUE!</v>
      </c>
      <c r="M6" s="117">
        <f>IFERROR((_xll.DBGET(#REF!,#REF!,#REF!,#REF!,#REF!,#REF!,$A6,#REF!,#REF!,#REF!,#REF!)-(J6*K6))/L6,0)</f>
        <v>0</v>
      </c>
      <c r="N6" s="116" t="e">
        <f>_xll.DBGET(#REF!,#REF!,#REF!,#REF!,#REF!,#REF!,$A6,#REF!,#REF!,#REF!,#REF!)-J6-L6</f>
        <v>#VALUE!</v>
      </c>
      <c r="O6" s="117">
        <f>IFERROR((_xll.DBGET(#REF!,#REF!,#REF!,#REF!,#REF!,#REF!,$A6,#REF!,#REF!,#REF!,#REF!)-(J6*K6)-(L6*M6))/N6,0)</f>
        <v>0</v>
      </c>
      <c r="P6" s="116" t="e">
        <f>_xll.DBGET(#REF!,#REF!,#REF!,#REF!,#REF!,#REF!,$A6,#REF!,#REF!,#REF!,#REF!)-J6-L6-N6</f>
        <v>#VALUE!</v>
      </c>
      <c r="Q6" s="117">
        <f>IFERROR((_xll.DBGET(#REF!,#REF!,#REF!,#REF!,#REF!,#REF!,$A6,#REF!,#REF!,#REF!,#REF!)-(J6*K6)-(L6*M6)-(N6*O6))/P6,0)</f>
        <v>0</v>
      </c>
      <c r="R6" s="116" t="e">
        <f>_xll.DBGET(#REF!,#REF!,#REF!,#REF!,#REF!,#REF!,$A6,#REF!,#REF!,#REF!,#REF!)</f>
        <v>#VALUE!</v>
      </c>
      <c r="S6" s="117" t="e">
        <f>_xll.DBGET(#REF!,#REF!,#REF!,#REF!,#REF!,#REF!,$A6,#REF!,#REF!,#REF!,#REF!)</f>
        <v>#VALUE!</v>
      </c>
    </row>
    <row r="7" spans="1:19" hidden="1" outlineLevel="1" x14ac:dyDescent="0.3">
      <c r="A7" s="67" t="s">
        <v>37</v>
      </c>
      <c r="B7" s="116" t="e">
        <f>_xll.DBGET(#REF!,#REF!,#REF!,#REF!,#REF!,#REF!,$A7,#REF!,#REF!,#REF!,#REF!)</f>
        <v>#VALUE!</v>
      </c>
      <c r="C7" s="117" t="e">
        <f>_xll.DBGET(#REF!,#REF!,#REF!,#REF!,#REF!,#REF!,$A7,#REF!,#REF!,#REF!,#REF!)</f>
        <v>#VALUE!</v>
      </c>
      <c r="D7" s="116" t="e">
        <f>_xll.DBGET(#REF!,#REF!,#REF!,#REF!,#REF!,#REF!,$A7,#REF!,#REF!,#REF!,#REF!)</f>
        <v>#VALUE!</v>
      </c>
      <c r="E7" s="117" t="e">
        <f>_xll.DBGET(#REF!,#REF!,#REF!,#REF!,#REF!,#REF!,$A7,#REF!,#REF!,#REF!,#REF!)</f>
        <v>#VALUE!</v>
      </c>
      <c r="F7" s="116" t="e">
        <f>_xll.DBGET(#REF!,#REF!,#REF!,#REF!,#REF!,#REF!,$A7,#REF!,#REF!,#REF!,#REF!)</f>
        <v>#VALUE!</v>
      </c>
      <c r="G7" s="117" t="e">
        <f>_xll.DBGET(#REF!,#REF!,#REF!,#REF!,#REF!,#REF!,$A7,#REF!,#REF!,#REF!,#REF!)</f>
        <v>#VALUE!</v>
      </c>
      <c r="H7" s="116" t="e">
        <f>_xll.DBGET(#REF!,#REF!,#REF!,#REF!,#REF!,#REF!,$A7,#REF!,#REF!,#REF!,#REF!)</f>
        <v>#VALUE!</v>
      </c>
      <c r="I7" s="117" t="e">
        <f>_xll.DBGET(#REF!,#REF!,#REF!,#REF!,#REF!,#REF!,$A7,#REF!,#REF!,#REF!,#REF!)</f>
        <v>#VALUE!</v>
      </c>
      <c r="J7" s="116" t="e">
        <f>_xll.DBGET(#REF!,#REF!,#REF!,#REF!,#REF!,#REF!,$A7,#REF!,#REF!,#REF!,#REF!)</f>
        <v>#VALUE!</v>
      </c>
      <c r="K7" s="117" t="e">
        <f>_xll.DBGET(#REF!,#REF!,#REF!,#REF!,#REF!,#REF!,$A7,#REF!,#REF!,#REF!,#REF!)</f>
        <v>#VALUE!</v>
      </c>
      <c r="L7" s="116" t="e">
        <f>_xll.DBGET(#REF!,#REF!,#REF!,#REF!,#REF!,#REF!,$A7,#REF!,#REF!,#REF!,#REF!)</f>
        <v>#VALUE!</v>
      </c>
      <c r="M7" s="117">
        <f>IFERROR((_xll.DBGET(#REF!,#REF!,#REF!,#REF!,#REF!,#REF!,$A7,#REF!,#REF!,#REF!,#REF!))/L7,0)</f>
        <v>0</v>
      </c>
      <c r="N7" s="116" t="e">
        <f>_xll.DBGET(#REF!,#REF!,#REF!,#REF!,#REF!,#REF!,$A7,#REF!,#REF!,#REF!,#REF!)</f>
        <v>#VALUE!</v>
      </c>
      <c r="O7" s="117">
        <f>IFERROR((_xll.DBGET(#REF!,#REF!,#REF!,#REF!,#REF!,#REF!,$A7,#REF!,#REF!,#REF!,#REF!))/N7,0)</f>
        <v>0</v>
      </c>
      <c r="P7" s="116" t="e">
        <f>_xll.DBGET(#REF!,#REF!,#REF!,#REF!,#REF!,#REF!,$A7,#REF!,#REF!,#REF!,#REF!)</f>
        <v>#VALUE!</v>
      </c>
      <c r="Q7" s="117">
        <f>IFERROR((_xll.DBGET(#REF!,#REF!,#REF!,#REF!,#REF!,#REF!,$A7,#REF!,#REF!,#REF!,#REF!))/P7,0)</f>
        <v>0</v>
      </c>
      <c r="R7" s="116" t="e">
        <f>_xll.DBGET(#REF!,#REF!,#REF!,#REF!,#REF!,#REF!,$A7,#REF!,#REF!,#REF!,#REF!)</f>
        <v>#VALUE!</v>
      </c>
      <c r="S7" s="117" t="e">
        <f>_xll.DBGET(#REF!,#REF!,#REF!,#REF!,#REF!,#REF!,$A7,#REF!,#REF!,#REF!,#REF!)</f>
        <v>#VALUE!</v>
      </c>
    </row>
    <row r="8" spans="1:19" hidden="1" outlineLevel="1" x14ac:dyDescent="0.3">
      <c r="A8" s="67" t="s">
        <v>38</v>
      </c>
      <c r="B8" s="116" t="e">
        <f>_xll.DBGET(#REF!,#REF!,#REF!,#REF!,#REF!,#REF!,$A8,#REF!,#REF!,#REF!,#REF!)</f>
        <v>#VALUE!</v>
      </c>
      <c r="C8" s="117" t="e">
        <f>_xll.DBGET(#REF!,#REF!,#REF!,#REF!,#REF!,#REF!,$A8,#REF!,#REF!,#REF!,#REF!)</f>
        <v>#VALUE!</v>
      </c>
      <c r="D8" s="116" t="e">
        <f>_xll.DBGET(#REF!,#REF!,#REF!,#REF!,#REF!,#REF!,$A8,#REF!,#REF!,#REF!,#REF!)</f>
        <v>#VALUE!</v>
      </c>
      <c r="E8" s="117" t="e">
        <f>_xll.DBGET(#REF!,#REF!,#REF!,#REF!,#REF!,#REF!,$A8,#REF!,#REF!,#REF!,#REF!)</f>
        <v>#VALUE!</v>
      </c>
      <c r="F8" s="116" t="e">
        <f>_xll.DBGET(#REF!,#REF!,#REF!,#REF!,#REF!,#REF!,$A8,#REF!,#REF!,#REF!,#REF!)</f>
        <v>#VALUE!</v>
      </c>
      <c r="G8" s="117" t="e">
        <f>_xll.DBGET(#REF!,#REF!,#REF!,#REF!,#REF!,#REF!,$A8,#REF!,#REF!,#REF!,#REF!)</f>
        <v>#VALUE!</v>
      </c>
      <c r="H8" s="116" t="e">
        <f>_xll.DBGET(#REF!,#REF!,#REF!,#REF!,#REF!,#REF!,$A8,#REF!,#REF!,#REF!,#REF!)</f>
        <v>#VALUE!</v>
      </c>
      <c r="I8" s="117" t="e">
        <f>_xll.DBGET(#REF!,#REF!,#REF!,#REF!,#REF!,#REF!,$A8,#REF!,#REF!,#REF!,#REF!)</f>
        <v>#VALUE!</v>
      </c>
      <c r="J8" s="116" t="e">
        <f>_xll.DBGET(#REF!,#REF!,#REF!,#REF!,#REF!,#REF!,$A8,#REF!,#REF!,#REF!,#REF!)</f>
        <v>#VALUE!</v>
      </c>
      <c r="K8" s="117" t="e">
        <f>_xll.DBGET(#REF!,#REF!,#REF!,#REF!,#REF!,#REF!,$A8,#REF!,#REF!,#REF!,#REF!)</f>
        <v>#VALUE!</v>
      </c>
      <c r="L8" s="116" t="e">
        <f>_xll.DBGET(#REF!,#REF!,#REF!,#REF!,#REF!,#REF!,$A8,#REF!,#REF!,#REF!,#REF!)-J8</f>
        <v>#VALUE!</v>
      </c>
      <c r="M8" s="117">
        <f>IFERROR((_xll.DBGET(#REF!,#REF!,#REF!,#REF!,#REF!,#REF!,$A8,#REF!,#REF!,#REF!,#REF!)-(J8*K8))/L8,0)</f>
        <v>0</v>
      </c>
      <c r="N8" s="116" t="e">
        <f>_xll.DBGET(#REF!,#REF!,#REF!,#REF!,#REF!,#REF!,$A8,#REF!,#REF!,#REF!,#REF!)-J8-L8</f>
        <v>#VALUE!</v>
      </c>
      <c r="O8" s="117">
        <f>IFERROR((_xll.DBGET(#REF!,#REF!,#REF!,#REF!,#REF!,#REF!,$A8,#REF!,#REF!,#REF!,#REF!)-(J8*K8)-(L8*M8))/N8,0)</f>
        <v>0</v>
      </c>
      <c r="P8" s="116" t="e">
        <f>_xll.DBGET(#REF!,#REF!,#REF!,#REF!,#REF!,#REF!,$A8,#REF!,#REF!,#REF!,#REF!)-J8-L8-N8</f>
        <v>#VALUE!</v>
      </c>
      <c r="Q8" s="117">
        <f>IFERROR((_xll.DBGET(#REF!,#REF!,#REF!,#REF!,#REF!,#REF!,$A8,#REF!,#REF!,#REF!,#REF!)-(J8*K8)-(L8*M8)-(N8*O8))/P8,0)</f>
        <v>0</v>
      </c>
      <c r="R8" s="116" t="e">
        <f>_xll.DBGET(#REF!,#REF!,#REF!,#REF!,#REF!,#REF!,$A8,#REF!,#REF!,#REF!,#REF!)</f>
        <v>#VALUE!</v>
      </c>
      <c r="S8" s="117" t="e">
        <f>_xll.DBGET(#REF!,#REF!,#REF!,#REF!,#REF!,#REF!,$A8,#REF!,#REF!,#REF!,#REF!)</f>
        <v>#VALUE!</v>
      </c>
    </row>
    <row r="9" spans="1:19" hidden="1" outlineLevel="1" x14ac:dyDescent="0.3">
      <c r="A9" s="67" t="s">
        <v>39</v>
      </c>
      <c r="B9" s="116" t="e">
        <f>_xll.DBGET(#REF!,#REF!,#REF!,#REF!,#REF!,#REF!,$A9,#REF!,#REF!,#REF!,#REF!)</f>
        <v>#VALUE!</v>
      </c>
      <c r="C9" s="117" t="e">
        <f>_xll.DBGET(#REF!,#REF!,#REF!,#REF!,#REF!,#REF!,$A9,#REF!,#REF!,#REF!,#REF!)</f>
        <v>#VALUE!</v>
      </c>
      <c r="D9" s="116" t="e">
        <f>_xll.DBGET(#REF!,#REF!,#REF!,#REF!,#REF!,#REF!,$A9,#REF!,#REF!,#REF!,#REF!)</f>
        <v>#VALUE!</v>
      </c>
      <c r="E9" s="117" t="e">
        <f>_xll.DBGET(#REF!,#REF!,#REF!,#REF!,#REF!,#REF!,$A9,#REF!,#REF!,#REF!,#REF!)</f>
        <v>#VALUE!</v>
      </c>
      <c r="F9" s="116" t="e">
        <f>_xll.DBGET(#REF!,#REF!,#REF!,#REF!,#REF!,#REF!,$A9,#REF!,#REF!,#REF!,#REF!)</f>
        <v>#VALUE!</v>
      </c>
      <c r="G9" s="117" t="e">
        <f>_xll.DBGET(#REF!,#REF!,#REF!,#REF!,#REF!,#REF!,$A9,#REF!,#REF!,#REF!,#REF!)</f>
        <v>#VALUE!</v>
      </c>
      <c r="H9" s="116" t="e">
        <f>_xll.DBGET(#REF!,#REF!,#REF!,#REF!,#REF!,#REF!,$A9,#REF!,#REF!,#REF!,#REF!)</f>
        <v>#VALUE!</v>
      </c>
      <c r="I9" s="117" t="e">
        <f>_xll.DBGET(#REF!,#REF!,#REF!,#REF!,#REF!,#REF!,$A9,#REF!,#REF!,#REF!,#REF!)</f>
        <v>#VALUE!</v>
      </c>
      <c r="J9" s="116" t="e">
        <f>_xll.DBGET(#REF!,#REF!,#REF!,#REF!,#REF!,#REF!,$A9,#REF!,#REF!,#REF!,#REF!)</f>
        <v>#VALUE!</v>
      </c>
      <c r="K9" s="117" t="e">
        <f>_xll.DBGET(#REF!,#REF!,#REF!,#REF!,#REF!,#REF!,$A9,#REF!,#REF!,#REF!,#REF!)</f>
        <v>#VALUE!</v>
      </c>
      <c r="L9" s="116" t="e">
        <f>_xll.DBGET(#REF!,#REF!,#REF!,#REF!,#REF!,#REF!,$A9,#REF!,#REF!,#REF!,#REF!)-J9</f>
        <v>#VALUE!</v>
      </c>
      <c r="M9" s="117">
        <f>IFERROR((_xll.DBGET(#REF!,#REF!,#REF!,#REF!,#REF!,#REF!,$A9,#REF!,#REF!,#REF!,#REF!)-(J9*K9))/L9,0)</f>
        <v>0</v>
      </c>
      <c r="N9" s="116" t="e">
        <f>_xll.DBGET(#REF!,#REF!,#REF!,#REF!,#REF!,#REF!,$A9,#REF!,#REF!,#REF!,#REF!)-J9-L9</f>
        <v>#VALUE!</v>
      </c>
      <c r="O9" s="117">
        <f>IFERROR((_xll.DBGET(#REF!,#REF!,#REF!,#REF!,#REF!,#REF!,$A9,#REF!,#REF!,#REF!,#REF!)-(J9*K9)-(L9*M9))/N9,0)</f>
        <v>0</v>
      </c>
      <c r="P9" s="116" t="e">
        <f>_xll.DBGET(#REF!,#REF!,#REF!,#REF!,#REF!,#REF!,$A9,#REF!,#REF!,#REF!,#REF!)-J9-L9-N9</f>
        <v>#VALUE!</v>
      </c>
      <c r="Q9" s="117">
        <f>IFERROR((_xll.DBGET(#REF!,#REF!,#REF!,#REF!,#REF!,#REF!,$A9,#REF!,#REF!,#REF!,#REF!)-(J9*K9)-(L9*M9)-(N9*O9))/P9,0)</f>
        <v>0</v>
      </c>
      <c r="R9" s="116" t="e">
        <f>_xll.DBGET(#REF!,#REF!,#REF!,#REF!,#REF!,#REF!,$A9,#REF!,#REF!,#REF!,#REF!)</f>
        <v>#VALUE!</v>
      </c>
      <c r="S9" s="117" t="e">
        <f>_xll.DBGET(#REF!,#REF!,#REF!,#REF!,#REF!,#REF!,$A9,#REF!,#REF!,#REF!,#REF!)</f>
        <v>#VALUE!</v>
      </c>
    </row>
    <row r="10" spans="1:19" collapsed="1" x14ac:dyDescent="0.3">
      <c r="A10" s="67" t="s">
        <v>40</v>
      </c>
      <c r="B10" s="116" t="e">
        <f>_xll.DBGET(#REF!,#REF!,#REF!,#REF!,#REF!,#REF!,$A10,#REF!,#REF!,#REF!,#REF!)</f>
        <v>#VALUE!</v>
      </c>
      <c r="C10" s="117" t="e">
        <f>_xll.DBGET(#REF!,#REF!,#REF!,#REF!,#REF!,#REF!,$A10,#REF!,#REF!,#REF!,#REF!)</f>
        <v>#VALUE!</v>
      </c>
      <c r="D10" s="116" t="e">
        <f>_xll.DBGET(#REF!,#REF!,#REF!,#REF!,#REF!,#REF!,$A10,#REF!,#REF!,#REF!,#REF!)</f>
        <v>#VALUE!</v>
      </c>
      <c r="E10" s="117" t="e">
        <f>_xll.DBGET(#REF!,#REF!,#REF!,#REF!,#REF!,#REF!,$A10,#REF!,#REF!,#REF!,#REF!)</f>
        <v>#VALUE!</v>
      </c>
      <c r="F10" s="116" t="e">
        <f>_xll.DBGET(#REF!,#REF!,#REF!,#REF!,#REF!,#REF!,$A10,#REF!,#REF!,#REF!,#REF!)</f>
        <v>#VALUE!</v>
      </c>
      <c r="G10" s="117" t="e">
        <f>_xll.DBGET(#REF!,#REF!,#REF!,#REF!,#REF!,#REF!,$A10,#REF!,#REF!,#REF!,#REF!)</f>
        <v>#VALUE!</v>
      </c>
      <c r="H10" s="116" t="e">
        <f>_xll.DBGET(#REF!,#REF!,#REF!,#REF!,#REF!,#REF!,$A10,#REF!,#REF!,#REF!,#REF!)</f>
        <v>#VALUE!</v>
      </c>
      <c r="I10" s="117" t="e">
        <f>_xll.DBGET(#REF!,#REF!,#REF!,#REF!,#REF!,#REF!,$A10,#REF!,#REF!,#REF!,#REF!)</f>
        <v>#VALUE!</v>
      </c>
      <c r="J10" s="116" t="e">
        <f>_xll.DBGET(#REF!,#REF!,#REF!,#REF!,#REF!,#REF!,$A10,#REF!,#REF!,#REF!,#REF!)</f>
        <v>#VALUE!</v>
      </c>
      <c r="K10" s="117" t="e">
        <f>_xll.DBGET(#REF!,#REF!,#REF!,#REF!,#REF!,#REF!,$A10,#REF!,#REF!,#REF!,#REF!)</f>
        <v>#VALUE!</v>
      </c>
      <c r="L10" s="116" t="e">
        <f>_xll.DBGET(#REF!,#REF!,#REF!,#REF!,#REF!,#REF!,$A10,#REF!,#REF!,#REF!,#REF!)</f>
        <v>#VALUE!</v>
      </c>
      <c r="M10" s="117">
        <f>IFERROR((_xll.DBGET(#REF!,#REF!,#REF!,#REF!,#REF!,#REF!,$A10,#REF!,#REF!,#REF!,#REF!))/L10,0)</f>
        <v>0</v>
      </c>
      <c r="N10" s="116" t="e">
        <f>_xll.DBGET(#REF!,#REF!,#REF!,#REF!,#REF!,#REF!,$A10,#REF!,#REF!,#REF!,#REF!)</f>
        <v>#VALUE!</v>
      </c>
      <c r="O10" s="117">
        <f>IFERROR((_xll.DBGET(#REF!,#REF!,#REF!,#REF!,#REF!,#REF!,$A10,#REF!,#REF!,#REF!,#REF!))/N10,0)</f>
        <v>0</v>
      </c>
      <c r="P10" s="116" t="e">
        <f>_xll.DBGET(#REF!,#REF!,#REF!,#REF!,#REF!,#REF!,$A10,#REF!,#REF!,#REF!,#REF!)</f>
        <v>#VALUE!</v>
      </c>
      <c r="Q10" s="117">
        <f>IFERROR((_xll.DBGET(#REF!,#REF!,#REF!,#REF!,#REF!,#REF!,$A10,#REF!,#REF!,#REF!,#REF!))/P10,0)</f>
        <v>0</v>
      </c>
      <c r="R10" s="116" t="e">
        <f>_xll.DBGET(#REF!,#REF!,#REF!,#REF!,#REF!,#REF!,$A10,#REF!,#REF!,#REF!,#REF!)</f>
        <v>#VALUE!</v>
      </c>
      <c r="S10" s="117" t="e">
        <f>_xll.DBGET(#REF!,#REF!,#REF!,#REF!,#REF!,#REF!,$A10,#REF!,#REF!,#REF!,#REF!)</f>
        <v>#VALUE!</v>
      </c>
    </row>
    <row r="11" spans="1:19" hidden="1" outlineLevel="1" x14ac:dyDescent="0.3">
      <c r="A11" s="67" t="s">
        <v>41</v>
      </c>
      <c r="B11" s="116" t="e">
        <f>_xll.DBGET(#REF!,#REF!,#REF!,#REF!,#REF!,#REF!,$A11,#REF!,#REF!,#REF!,#REF!)</f>
        <v>#VALUE!</v>
      </c>
      <c r="C11" s="117" t="e">
        <f>_xll.DBGET(#REF!,#REF!,#REF!,#REF!,#REF!,#REF!,$A11,#REF!,#REF!,#REF!,#REF!)</f>
        <v>#VALUE!</v>
      </c>
      <c r="D11" s="116" t="e">
        <f>_xll.DBGET(#REF!,#REF!,#REF!,#REF!,#REF!,#REF!,$A11,#REF!,#REF!,#REF!,#REF!)</f>
        <v>#VALUE!</v>
      </c>
      <c r="E11" s="117" t="e">
        <f>_xll.DBGET(#REF!,#REF!,#REF!,#REF!,#REF!,#REF!,$A11,#REF!,#REF!,#REF!,#REF!)</f>
        <v>#VALUE!</v>
      </c>
      <c r="F11" s="116" t="e">
        <f>_xll.DBGET(#REF!,#REF!,#REF!,#REF!,#REF!,#REF!,$A11,#REF!,#REF!,#REF!,#REF!)</f>
        <v>#VALUE!</v>
      </c>
      <c r="G11" s="117" t="e">
        <f>_xll.DBGET(#REF!,#REF!,#REF!,#REF!,#REF!,#REF!,$A11,#REF!,#REF!,#REF!,#REF!)</f>
        <v>#VALUE!</v>
      </c>
      <c r="H11" s="116" t="e">
        <f>_xll.DBGET(#REF!,#REF!,#REF!,#REF!,#REF!,#REF!,$A11,#REF!,#REF!,#REF!,#REF!)</f>
        <v>#VALUE!</v>
      </c>
      <c r="I11" s="117" t="e">
        <f>_xll.DBGET(#REF!,#REF!,#REF!,#REF!,#REF!,#REF!,$A11,#REF!,#REF!,#REF!,#REF!)</f>
        <v>#VALUE!</v>
      </c>
      <c r="J11" s="116" t="e">
        <f>_xll.DBGET(#REF!,#REF!,#REF!,#REF!,#REF!,#REF!,$A11,#REF!,#REF!,#REF!,#REF!)</f>
        <v>#VALUE!</v>
      </c>
      <c r="K11" s="117" t="e">
        <f>_xll.DBGET(#REF!,#REF!,#REF!,#REF!,#REF!,#REF!,$A11,#REF!,#REF!,#REF!,#REF!)</f>
        <v>#VALUE!</v>
      </c>
      <c r="L11" s="116" t="e">
        <f>_xll.DBGET(#REF!,#REF!,#REF!,#REF!,#REF!,#REF!,$A11,#REF!,#REF!,#REF!,#REF!)-J11</f>
        <v>#VALUE!</v>
      </c>
      <c r="M11" s="117">
        <f>IFERROR((_xll.DBGET(#REF!,#REF!,#REF!,#REF!,#REF!,#REF!,$A11,#REF!,#REF!,#REF!,#REF!)-(J11*K11))/L11,0)</f>
        <v>0</v>
      </c>
      <c r="N11" s="116" t="e">
        <f>_xll.DBGET(#REF!,#REF!,#REF!,#REF!,#REF!,#REF!,$A11,#REF!,#REF!,#REF!,#REF!)-J11-L11</f>
        <v>#VALUE!</v>
      </c>
      <c r="O11" s="117">
        <f>IFERROR((_xll.DBGET(#REF!,#REF!,#REF!,#REF!,#REF!,#REF!,$A11,#REF!,#REF!,#REF!,#REF!)-(J11*K11)-(L11*M11))/N11,0)</f>
        <v>0</v>
      </c>
      <c r="P11" s="116" t="e">
        <f>_xll.DBGET(#REF!,#REF!,#REF!,#REF!,#REF!,#REF!,$A11,#REF!,#REF!,#REF!,#REF!)-J11-L11-N11</f>
        <v>#VALUE!</v>
      </c>
      <c r="Q11" s="117">
        <f>IFERROR((_xll.DBGET(#REF!,#REF!,#REF!,#REF!,#REF!,#REF!,$A11,#REF!,#REF!,#REF!,#REF!)-(J11*K11)-(L11*M11)-(N11*O11))/P11,0)</f>
        <v>0</v>
      </c>
      <c r="R11" s="116" t="e">
        <f>_xll.DBGET(#REF!,#REF!,#REF!,#REF!,#REF!,#REF!,$A11,#REF!,#REF!,#REF!,#REF!)</f>
        <v>#VALUE!</v>
      </c>
      <c r="S11" s="117" t="e">
        <f>_xll.DBGET(#REF!,#REF!,#REF!,#REF!,#REF!,#REF!,$A11,#REF!,#REF!,#REF!,#REF!)</f>
        <v>#VALUE!</v>
      </c>
    </row>
    <row r="12" spans="1:19" collapsed="1" x14ac:dyDescent="0.3">
      <c r="A12" s="67" t="s">
        <v>20</v>
      </c>
      <c r="B12" s="116" t="e">
        <f>_xll.DBGET(#REF!,#REF!,#REF!,#REF!,#REF!,#REF!,$A12,#REF!,#REF!,#REF!,#REF!)</f>
        <v>#VALUE!</v>
      </c>
      <c r="C12" s="117" t="e">
        <f>_xll.DBGET(#REF!,#REF!,#REF!,#REF!,#REF!,#REF!,$A12,#REF!,#REF!,#REF!,#REF!)</f>
        <v>#VALUE!</v>
      </c>
      <c r="D12" s="116" t="e">
        <f>_xll.DBGET(#REF!,#REF!,#REF!,#REF!,#REF!,#REF!,$A12,#REF!,#REF!,#REF!,#REF!)</f>
        <v>#VALUE!</v>
      </c>
      <c r="E12" s="117" t="e">
        <f>_xll.DBGET(#REF!,#REF!,#REF!,#REF!,#REF!,#REF!,$A12,#REF!,#REF!,#REF!,#REF!)</f>
        <v>#VALUE!</v>
      </c>
      <c r="F12" s="116" t="e">
        <f>_xll.DBGET(#REF!,#REF!,#REF!,#REF!,#REF!,#REF!,$A12,#REF!,#REF!,#REF!,#REF!)</f>
        <v>#VALUE!</v>
      </c>
      <c r="G12" s="117" t="e">
        <f>_xll.DBGET(#REF!,#REF!,#REF!,#REF!,#REF!,#REF!,$A12,#REF!,#REF!,#REF!,#REF!)</f>
        <v>#VALUE!</v>
      </c>
      <c r="H12" s="116" t="e">
        <f>_xll.DBGET(#REF!,#REF!,#REF!,#REF!,#REF!,#REF!,$A12,#REF!,#REF!,#REF!,#REF!)</f>
        <v>#VALUE!</v>
      </c>
      <c r="I12" s="117" t="e">
        <f>_xll.DBGET(#REF!,#REF!,#REF!,#REF!,#REF!,#REF!,$A12,#REF!,#REF!,#REF!,#REF!)</f>
        <v>#VALUE!</v>
      </c>
      <c r="J12" s="116" t="e">
        <f>_xll.DBGET(#REF!,#REF!,#REF!,#REF!,#REF!,#REF!,$A12,#REF!,#REF!,#REF!,#REF!)</f>
        <v>#VALUE!</v>
      </c>
      <c r="K12" s="117" t="e">
        <f>_xll.DBGET(#REF!,#REF!,#REF!,#REF!,#REF!,#REF!,$A12,#REF!,#REF!,#REF!,#REF!)</f>
        <v>#VALUE!</v>
      </c>
      <c r="L12" s="116" t="e">
        <f>_xll.DBGET(#REF!,#REF!,#REF!,#REF!,#REF!,#REF!,$A12,#REF!,#REF!,#REF!,#REF!)</f>
        <v>#VALUE!</v>
      </c>
      <c r="M12" s="117">
        <f>IFERROR((_xll.DBGET(#REF!,#REF!,#REF!,#REF!,#REF!,#REF!,$A12,#REF!,#REF!,#REF!,#REF!))/L12,0)</f>
        <v>0</v>
      </c>
      <c r="N12" s="116" t="e">
        <f>_xll.DBGET(#REF!,#REF!,#REF!,#REF!,#REF!,#REF!,$A12,#REF!,#REF!,#REF!,#REF!)</f>
        <v>#VALUE!</v>
      </c>
      <c r="O12" s="117">
        <f>IFERROR((_xll.DBGET(#REF!,#REF!,#REF!,#REF!,#REF!,#REF!,$A12,#REF!,#REF!,#REF!,#REF!))/N12,0)</f>
        <v>0</v>
      </c>
      <c r="P12" s="116" t="e">
        <f>_xll.DBGET(#REF!,#REF!,#REF!,#REF!,#REF!,#REF!,$A12,#REF!,#REF!,#REF!,#REF!)</f>
        <v>#VALUE!</v>
      </c>
      <c r="Q12" s="117">
        <f>IFERROR((_xll.DBGET(#REF!,#REF!,#REF!,#REF!,#REF!,#REF!,$A12,#REF!,#REF!,#REF!,#REF!))/P12,0)</f>
        <v>0</v>
      </c>
      <c r="R12" s="116" t="e">
        <f>_xll.DBGET(#REF!,#REF!,#REF!,#REF!,#REF!,#REF!,$A12,#REF!,#REF!,#REF!,#REF!)</f>
        <v>#VALUE!</v>
      </c>
      <c r="S12" s="117" t="e">
        <f>_xll.DBGET(#REF!,#REF!,#REF!,#REF!,#REF!,#REF!,$A12,#REF!,#REF!,#REF!,#REF!)</f>
        <v>#VALUE!</v>
      </c>
    </row>
    <row r="13" spans="1:19" x14ac:dyDescent="0.3">
      <c r="A13" s="67" t="s">
        <v>21</v>
      </c>
      <c r="B13" s="116" t="e">
        <f>_xll.DBGET(#REF!,#REF!,#REF!,#REF!,#REF!,#REF!,$A13,#REF!,#REF!,#REF!,#REF!)</f>
        <v>#VALUE!</v>
      </c>
      <c r="C13" s="117" t="e">
        <f>_xll.DBGET(#REF!,#REF!,#REF!,#REF!,#REF!,#REF!,$A13,#REF!,#REF!,#REF!,#REF!)</f>
        <v>#VALUE!</v>
      </c>
      <c r="D13" s="116" t="e">
        <f>_xll.DBGET(#REF!,#REF!,#REF!,#REF!,#REF!,#REF!,$A13,#REF!,#REF!,#REF!,#REF!)</f>
        <v>#VALUE!</v>
      </c>
      <c r="E13" s="117" t="e">
        <f>_xll.DBGET(#REF!,#REF!,#REF!,#REF!,#REF!,#REF!,$A13,#REF!,#REF!,#REF!,#REF!)</f>
        <v>#VALUE!</v>
      </c>
      <c r="F13" s="116" t="e">
        <f>_xll.DBGET(#REF!,#REF!,#REF!,#REF!,#REF!,#REF!,$A13,#REF!,#REF!,#REF!,#REF!)</f>
        <v>#VALUE!</v>
      </c>
      <c r="G13" s="117" t="e">
        <f>_xll.DBGET(#REF!,#REF!,#REF!,#REF!,#REF!,#REF!,$A13,#REF!,#REF!,#REF!,#REF!)</f>
        <v>#VALUE!</v>
      </c>
      <c r="H13" s="116" t="e">
        <f>_xll.DBGET(#REF!,#REF!,#REF!,#REF!,#REF!,#REF!,$A13,#REF!,#REF!,#REF!,#REF!)</f>
        <v>#VALUE!</v>
      </c>
      <c r="I13" s="117" t="e">
        <f>_xll.DBGET(#REF!,#REF!,#REF!,#REF!,#REF!,#REF!,$A13,#REF!,#REF!,#REF!,#REF!)</f>
        <v>#VALUE!</v>
      </c>
      <c r="J13" s="116" t="e">
        <f>_xll.DBGET(#REF!,#REF!,#REF!,#REF!,#REF!,#REF!,$A13,#REF!,#REF!,#REF!,#REF!)</f>
        <v>#VALUE!</v>
      </c>
      <c r="K13" s="117" t="e">
        <f>_xll.DBGET(#REF!,#REF!,#REF!,#REF!,#REF!,#REF!,$A13,#REF!,#REF!,#REF!,#REF!)</f>
        <v>#VALUE!</v>
      </c>
      <c r="L13" s="116" t="e">
        <f>_xll.DBGET(#REF!,#REF!,#REF!,#REF!,#REF!,#REF!,$A13,#REF!,#REF!,#REF!,#REF!)</f>
        <v>#VALUE!</v>
      </c>
      <c r="M13" s="117">
        <f>IFERROR((_xll.DBGET(#REF!,#REF!,#REF!,#REF!,#REF!,#REF!,$A13,#REF!,#REF!,#REF!,#REF!))/L13,0)</f>
        <v>0</v>
      </c>
      <c r="N13" s="116" t="e">
        <f>_xll.DBGET(#REF!,#REF!,#REF!,#REF!,#REF!,#REF!,$A13,#REF!,#REF!,#REF!,#REF!)</f>
        <v>#VALUE!</v>
      </c>
      <c r="O13" s="117">
        <f>IFERROR((_xll.DBGET(#REF!,#REF!,#REF!,#REF!,#REF!,#REF!,$A13,#REF!,#REF!,#REF!,#REF!))/N13,0)</f>
        <v>0</v>
      </c>
      <c r="P13" s="116" t="e">
        <f>_xll.DBGET(#REF!,#REF!,#REF!,#REF!,#REF!,#REF!,$A13,#REF!,#REF!,#REF!,#REF!)</f>
        <v>#VALUE!</v>
      </c>
      <c r="Q13" s="117">
        <f>IFERROR((_xll.DBGET(#REF!,#REF!,#REF!,#REF!,#REF!,#REF!,$A13,#REF!,#REF!,#REF!,#REF!))/P13,0)</f>
        <v>0</v>
      </c>
      <c r="R13" s="116" t="e">
        <f>_xll.DBGET(#REF!,#REF!,#REF!,#REF!,#REF!,#REF!,$A13,#REF!,#REF!,#REF!,#REF!)</f>
        <v>#VALUE!</v>
      </c>
      <c r="S13" s="117" t="e">
        <f>_xll.DBGET(#REF!,#REF!,#REF!,#REF!,#REF!,#REF!,$A13,#REF!,#REF!,#REF!,#REF!)</f>
        <v>#VALUE!</v>
      </c>
    </row>
    <row r="14" spans="1:19" x14ac:dyDescent="0.3">
      <c r="A14" s="67" t="s">
        <v>22</v>
      </c>
      <c r="B14" s="116" t="e">
        <f>_xll.DBGET(#REF!,#REF!,#REF!,#REF!,#REF!,#REF!,$A14,#REF!,#REF!,#REF!,#REF!)</f>
        <v>#VALUE!</v>
      </c>
      <c r="C14" s="117" t="e">
        <f>_xll.DBGET(#REF!,#REF!,#REF!,#REF!,#REF!,#REF!,$A14,#REF!,#REF!,#REF!,#REF!)</f>
        <v>#VALUE!</v>
      </c>
      <c r="D14" s="116" t="e">
        <f>_xll.DBGET(#REF!,#REF!,#REF!,#REF!,#REF!,#REF!,$A14,#REF!,#REF!,#REF!,#REF!)</f>
        <v>#VALUE!</v>
      </c>
      <c r="E14" s="117" t="e">
        <f>_xll.DBGET(#REF!,#REF!,#REF!,#REF!,#REF!,#REF!,$A14,#REF!,#REF!,#REF!,#REF!)</f>
        <v>#VALUE!</v>
      </c>
      <c r="F14" s="116" t="e">
        <f>_xll.DBGET(#REF!,#REF!,#REF!,#REF!,#REF!,#REF!,$A14,#REF!,#REF!,#REF!,#REF!)</f>
        <v>#VALUE!</v>
      </c>
      <c r="G14" s="117" t="e">
        <f>_xll.DBGET(#REF!,#REF!,#REF!,#REF!,#REF!,#REF!,$A14,#REF!,#REF!,#REF!,#REF!)</f>
        <v>#VALUE!</v>
      </c>
      <c r="H14" s="116" t="e">
        <f>_xll.DBGET(#REF!,#REF!,#REF!,#REF!,#REF!,#REF!,$A14,#REF!,#REF!,#REF!,#REF!)</f>
        <v>#VALUE!</v>
      </c>
      <c r="I14" s="117" t="e">
        <f>_xll.DBGET(#REF!,#REF!,#REF!,#REF!,#REF!,#REF!,$A14,#REF!,#REF!,#REF!,#REF!)</f>
        <v>#VALUE!</v>
      </c>
      <c r="J14" s="116" t="e">
        <f>_xll.DBGET(#REF!,#REF!,#REF!,#REF!,#REF!,#REF!,$A14,#REF!,#REF!,#REF!,#REF!)</f>
        <v>#VALUE!</v>
      </c>
      <c r="K14" s="117" t="e">
        <f>_xll.DBGET(#REF!,#REF!,#REF!,#REF!,#REF!,#REF!,$A14,#REF!,#REF!,#REF!,#REF!)</f>
        <v>#VALUE!</v>
      </c>
      <c r="L14" s="116" t="e">
        <f>_xll.DBGET(#REF!,#REF!,#REF!,#REF!,#REF!,#REF!,$A14,#REF!,#REF!,#REF!,#REF!)</f>
        <v>#VALUE!</v>
      </c>
      <c r="M14" s="117">
        <f>IFERROR((_xll.DBGET(#REF!,#REF!,#REF!,#REF!,#REF!,#REF!,$A14,#REF!,#REF!,#REF!,#REF!))/L14,0)</f>
        <v>0</v>
      </c>
      <c r="N14" s="116" t="e">
        <f>_xll.DBGET(#REF!,#REF!,#REF!,#REF!,#REF!,#REF!,$A14,#REF!,#REF!,#REF!,#REF!)</f>
        <v>#VALUE!</v>
      </c>
      <c r="O14" s="117">
        <f>IFERROR((_xll.DBGET(#REF!,#REF!,#REF!,#REF!,#REF!,#REF!,$A14,#REF!,#REF!,#REF!,#REF!))/N14,0)</f>
        <v>0</v>
      </c>
      <c r="P14" s="116" t="e">
        <f>_xll.DBGET(#REF!,#REF!,#REF!,#REF!,#REF!,#REF!,$A14,#REF!,#REF!,#REF!,#REF!)</f>
        <v>#VALUE!</v>
      </c>
      <c r="Q14" s="117">
        <f>IFERROR((_xll.DBGET(#REF!,#REF!,#REF!,#REF!,#REF!,#REF!,$A14,#REF!,#REF!,#REF!,#REF!))/P14,0)</f>
        <v>0</v>
      </c>
      <c r="R14" s="116" t="e">
        <f>_xll.DBGET(#REF!,#REF!,#REF!,#REF!,#REF!,#REF!,$A14,#REF!,#REF!,#REF!,#REF!)</f>
        <v>#VALUE!</v>
      </c>
      <c r="S14" s="117" t="e">
        <f>_xll.DBGET(#REF!,#REF!,#REF!,#REF!,#REF!,#REF!,$A14,#REF!,#REF!,#REF!,#REF!)</f>
        <v>#VALUE!</v>
      </c>
    </row>
    <row r="15" spans="1:19" x14ac:dyDescent="0.3">
      <c r="A15" s="67" t="s">
        <v>23</v>
      </c>
      <c r="B15" s="116" t="e">
        <f>_xll.DBGET(#REF!,#REF!,#REF!,#REF!,#REF!,#REF!,$A15,#REF!,#REF!,#REF!,#REF!)</f>
        <v>#VALUE!</v>
      </c>
      <c r="C15" s="117" t="e">
        <f>_xll.DBGET(#REF!,#REF!,#REF!,#REF!,#REF!,#REF!,$A15,#REF!,#REF!,#REF!,#REF!)</f>
        <v>#VALUE!</v>
      </c>
      <c r="D15" s="116" t="e">
        <f>_xll.DBGET(#REF!,#REF!,#REF!,#REF!,#REF!,#REF!,$A15,#REF!,#REF!,#REF!,#REF!)</f>
        <v>#VALUE!</v>
      </c>
      <c r="E15" s="117" t="e">
        <f>_xll.DBGET(#REF!,#REF!,#REF!,#REF!,#REF!,#REF!,$A15,#REF!,#REF!,#REF!,#REF!)</f>
        <v>#VALUE!</v>
      </c>
      <c r="F15" s="116" t="e">
        <f>_xll.DBGET(#REF!,#REF!,#REF!,#REF!,#REF!,#REF!,$A15,#REF!,#REF!,#REF!,#REF!)</f>
        <v>#VALUE!</v>
      </c>
      <c r="G15" s="117" t="e">
        <f>_xll.DBGET(#REF!,#REF!,#REF!,#REF!,#REF!,#REF!,$A15,#REF!,#REF!,#REF!,#REF!)</f>
        <v>#VALUE!</v>
      </c>
      <c r="H15" s="116" t="e">
        <f>_xll.DBGET(#REF!,#REF!,#REF!,#REF!,#REF!,#REF!,$A15,#REF!,#REF!,#REF!,#REF!)</f>
        <v>#VALUE!</v>
      </c>
      <c r="I15" s="117" t="e">
        <f>_xll.DBGET(#REF!,#REF!,#REF!,#REF!,#REF!,#REF!,$A15,#REF!,#REF!,#REF!,#REF!)</f>
        <v>#VALUE!</v>
      </c>
      <c r="J15" s="116" t="e">
        <f>_xll.DBGET(#REF!,#REF!,#REF!,#REF!,#REF!,#REF!,$A15,#REF!,#REF!,#REF!,#REF!)</f>
        <v>#VALUE!</v>
      </c>
      <c r="K15" s="117" t="e">
        <f>_xll.DBGET(#REF!,#REF!,#REF!,#REF!,#REF!,#REF!,$A15,#REF!,#REF!,#REF!,#REF!)</f>
        <v>#VALUE!</v>
      </c>
      <c r="L15" s="116" t="e">
        <f>_xll.DBGET(#REF!,#REF!,#REF!,#REF!,#REF!,#REF!,$A15,#REF!,#REF!,#REF!,#REF!)</f>
        <v>#VALUE!</v>
      </c>
      <c r="M15" s="117">
        <f>IFERROR((_xll.DBGET(#REF!,#REF!,#REF!,#REF!,#REF!,#REF!,$A15,#REF!,#REF!,#REF!,#REF!))/L15,0)</f>
        <v>0</v>
      </c>
      <c r="N15" s="116" t="e">
        <f>_xll.DBGET(#REF!,#REF!,#REF!,#REF!,#REF!,#REF!,$A15,#REF!,#REF!,#REF!,#REF!)</f>
        <v>#VALUE!</v>
      </c>
      <c r="O15" s="117">
        <f>IFERROR((_xll.DBGET(#REF!,#REF!,#REF!,#REF!,#REF!,#REF!,$A15,#REF!,#REF!,#REF!,#REF!))/N15,0)</f>
        <v>0</v>
      </c>
      <c r="P15" s="116" t="e">
        <f>_xll.DBGET(#REF!,#REF!,#REF!,#REF!,#REF!,#REF!,$A15,#REF!,#REF!,#REF!,#REF!)</f>
        <v>#VALUE!</v>
      </c>
      <c r="Q15" s="117">
        <f>IFERROR((_xll.DBGET(#REF!,#REF!,#REF!,#REF!,#REF!,#REF!,$A15,#REF!,#REF!,#REF!,#REF!))/P15,0)</f>
        <v>0</v>
      </c>
      <c r="R15" s="116" t="e">
        <f>_xll.DBGET(#REF!,#REF!,#REF!,#REF!,#REF!,#REF!,$A15,#REF!,#REF!,#REF!,#REF!)</f>
        <v>#VALUE!</v>
      </c>
      <c r="S15" s="117" t="e">
        <f>_xll.DBGET(#REF!,#REF!,#REF!,#REF!,#REF!,#REF!,$A15,#REF!,#REF!,#REF!,#REF!)</f>
        <v>#VALUE!</v>
      </c>
    </row>
    <row r="16" spans="1:19" x14ac:dyDescent="0.3">
      <c r="A16" s="67" t="s">
        <v>24</v>
      </c>
      <c r="B16" s="116" t="e">
        <f>_xll.DBGET(#REF!,#REF!,#REF!,#REF!,#REF!,#REF!,$A16,#REF!,#REF!,#REF!,#REF!)</f>
        <v>#VALUE!</v>
      </c>
      <c r="C16" s="117" t="e">
        <f>_xll.DBGET(#REF!,#REF!,#REF!,#REF!,#REF!,#REF!,$A16,#REF!,#REF!,#REF!,#REF!)</f>
        <v>#VALUE!</v>
      </c>
      <c r="D16" s="116" t="e">
        <f>_xll.DBGET(#REF!,#REF!,#REF!,#REF!,#REF!,#REF!,$A16,#REF!,#REF!,#REF!,#REF!)</f>
        <v>#VALUE!</v>
      </c>
      <c r="E16" s="117" t="e">
        <f>_xll.DBGET(#REF!,#REF!,#REF!,#REF!,#REF!,#REF!,$A16,#REF!,#REF!,#REF!,#REF!)</f>
        <v>#VALUE!</v>
      </c>
      <c r="F16" s="116" t="e">
        <f>_xll.DBGET(#REF!,#REF!,#REF!,#REF!,#REF!,#REF!,$A16,#REF!,#REF!,#REF!,#REF!)</f>
        <v>#VALUE!</v>
      </c>
      <c r="G16" s="117" t="e">
        <f>_xll.DBGET(#REF!,#REF!,#REF!,#REF!,#REF!,#REF!,$A16,#REF!,#REF!,#REF!,#REF!)</f>
        <v>#VALUE!</v>
      </c>
      <c r="H16" s="116" t="e">
        <f>_xll.DBGET(#REF!,#REF!,#REF!,#REF!,#REF!,#REF!,$A16,#REF!,#REF!,#REF!,#REF!)</f>
        <v>#VALUE!</v>
      </c>
      <c r="I16" s="117" t="e">
        <f>_xll.DBGET(#REF!,#REF!,#REF!,#REF!,#REF!,#REF!,$A16,#REF!,#REF!,#REF!,#REF!)</f>
        <v>#VALUE!</v>
      </c>
      <c r="J16" s="116" t="e">
        <f>_xll.DBGET(#REF!,#REF!,#REF!,#REF!,#REF!,#REF!,$A16,#REF!,#REF!,#REF!,#REF!)</f>
        <v>#VALUE!</v>
      </c>
      <c r="K16" s="117" t="e">
        <f>_xll.DBGET(#REF!,#REF!,#REF!,#REF!,#REF!,#REF!,$A16,#REF!,#REF!,#REF!,#REF!)</f>
        <v>#VALUE!</v>
      </c>
      <c r="L16" s="116" t="e">
        <f>_xll.DBGET(#REF!,#REF!,#REF!,#REF!,#REF!,#REF!,$A16,#REF!,#REF!,#REF!,#REF!)</f>
        <v>#VALUE!</v>
      </c>
      <c r="M16" s="117">
        <f>IFERROR((_xll.DBGET(#REF!,#REF!,#REF!,#REF!,#REF!,#REF!,$A16,#REF!,#REF!,#REF!,#REF!))/L16,0)</f>
        <v>0</v>
      </c>
      <c r="N16" s="116" t="e">
        <f>_xll.DBGET(#REF!,#REF!,#REF!,#REF!,#REF!,#REF!,$A16,#REF!,#REF!,#REF!,#REF!)</f>
        <v>#VALUE!</v>
      </c>
      <c r="O16" s="117">
        <f>IFERROR((_xll.DBGET(#REF!,#REF!,#REF!,#REF!,#REF!,#REF!,$A16,#REF!,#REF!,#REF!,#REF!))/N16,0)</f>
        <v>0</v>
      </c>
      <c r="P16" s="116" t="e">
        <f>_xll.DBGET(#REF!,#REF!,#REF!,#REF!,#REF!,#REF!,$A16,#REF!,#REF!,#REF!,#REF!)</f>
        <v>#VALUE!</v>
      </c>
      <c r="Q16" s="117">
        <f>IFERROR((_xll.DBGET(#REF!,#REF!,#REF!,#REF!,#REF!,#REF!,$A16,#REF!,#REF!,#REF!,#REF!))/P16,0)</f>
        <v>0</v>
      </c>
      <c r="R16" s="116" t="e">
        <f>_xll.DBGET(#REF!,#REF!,#REF!,#REF!,#REF!,#REF!,$A16,#REF!,#REF!,#REF!,#REF!)</f>
        <v>#VALUE!</v>
      </c>
      <c r="S16" s="117" t="e">
        <f>_xll.DBGET(#REF!,#REF!,#REF!,#REF!,#REF!,#REF!,$A16,#REF!,#REF!,#REF!,#REF!)</f>
        <v>#VALUE!</v>
      </c>
    </row>
    <row r="17" spans="1:19" x14ac:dyDescent="0.3">
      <c r="A17" s="9" t="s">
        <v>9</v>
      </c>
      <c r="B17" s="109" t="e">
        <f>_xll.DBGET(#REF!,#REF!,#REF!,#REF!,#REF!,#REF!,$A17,#REF!,#REF!,#REF!,#REF!)</f>
        <v>#VALUE!</v>
      </c>
      <c r="C17" s="110" t="e">
        <f>_xll.DBGET(#REF!,#REF!,#REF!,#REF!,#REF!,#REF!,$A17,#REF!,#REF!,#REF!,#REF!)</f>
        <v>#VALUE!</v>
      </c>
      <c r="D17" s="109" t="e">
        <f>_xll.DBGET(#REF!,#REF!,#REF!,#REF!,#REF!,#REF!,$A17,#REF!,#REF!,#REF!,#REF!)</f>
        <v>#VALUE!</v>
      </c>
      <c r="E17" s="110" t="e">
        <f>_xll.DBGET(#REF!,#REF!,#REF!,#REF!,#REF!,#REF!,$A17,#REF!,#REF!,#REF!,#REF!)</f>
        <v>#VALUE!</v>
      </c>
      <c r="F17" s="109" t="e">
        <f>_xll.DBGET(#REF!,#REF!,#REF!,#REF!,#REF!,#REF!,$A17,#REF!,#REF!,#REF!,#REF!)</f>
        <v>#VALUE!</v>
      </c>
      <c r="G17" s="110" t="e">
        <f>_xll.DBGET(#REF!,#REF!,#REF!,#REF!,#REF!,#REF!,$A17,#REF!,#REF!,#REF!,#REF!)</f>
        <v>#VALUE!</v>
      </c>
      <c r="H17" s="109" t="e">
        <f>_xll.DBGET(#REF!,#REF!,#REF!,#REF!,#REF!,#REF!,$A17,#REF!,#REF!,#REF!,#REF!)</f>
        <v>#VALUE!</v>
      </c>
      <c r="I17" s="110" t="e">
        <f>_xll.DBGET(#REF!,#REF!,#REF!,#REF!,#REF!,#REF!,$A17,#REF!,#REF!,#REF!,#REF!)</f>
        <v>#VALUE!</v>
      </c>
      <c r="J17" s="109" t="e">
        <f>_xll.DBGET(#REF!,#REF!,#REF!,#REF!,#REF!,#REF!,$A17,#REF!,#REF!,#REF!,#REF!)</f>
        <v>#VALUE!</v>
      </c>
      <c r="K17" s="110" t="e">
        <f>_xll.DBGET(#REF!,#REF!,#REF!,#REF!,#REF!,#REF!,$A17,#REF!,#REF!,#REF!,#REF!)</f>
        <v>#VALUE!</v>
      </c>
      <c r="L17" s="109" t="e">
        <f>_xll.DBGET(#REF!,#REF!,#REF!,#REF!,#REF!,#REF!,$A17,#REF!,#REF!,#REF!,#REF!)</f>
        <v>#VALUE!</v>
      </c>
      <c r="M17" s="110">
        <f>IFERROR((_xll.DBGET(#REF!,#REF!,#REF!,#REF!,#REF!,#REF!,$A17,#REF!,#REF!,#REF!,#REF!))/L17,0)</f>
        <v>0</v>
      </c>
      <c r="N17" s="109" t="e">
        <f>_xll.DBGET(#REF!,#REF!,#REF!,#REF!,#REF!,#REF!,$A17,#REF!,#REF!,#REF!,#REF!)</f>
        <v>#VALUE!</v>
      </c>
      <c r="O17" s="110">
        <f>IFERROR((_xll.DBGET(#REF!,#REF!,#REF!,#REF!,#REF!,#REF!,$A17,#REF!,#REF!,#REF!,#REF!))/N17,0)</f>
        <v>0</v>
      </c>
      <c r="P17" s="109" t="e">
        <f>_xll.DBGET(#REF!,#REF!,#REF!,#REF!,#REF!,#REF!,$A17,#REF!,#REF!,#REF!,#REF!)</f>
        <v>#VALUE!</v>
      </c>
      <c r="Q17" s="110">
        <f>IFERROR((_xll.DBGET(#REF!,#REF!,#REF!,#REF!,#REF!,#REF!,$A17,#REF!,#REF!,#REF!,#REF!))/P17,0)</f>
        <v>0</v>
      </c>
      <c r="R17" s="109" t="e">
        <f>_xll.DBGET(#REF!,#REF!,#REF!,#REF!,#REF!,#REF!,$A17,#REF!,#REF!,#REF!,#REF!)</f>
        <v>#VALUE!</v>
      </c>
      <c r="S17" s="110" t="e">
        <f>_xll.DBGET(#REF!,#REF!,#REF!,#REF!,#REF!,#REF!,$A17,#REF!,#REF!,#REF!,#REF!)</f>
        <v>#VALUE!</v>
      </c>
    </row>
    <row r="18" spans="1:19" x14ac:dyDescent="0.3">
      <c r="A18" s="67" t="s">
        <v>42</v>
      </c>
      <c r="B18" s="116" t="e">
        <f>_xll.DBGET(#REF!,#REF!,#REF!,#REF!,#REF!,#REF!,$A18,#REF!,#REF!,#REF!,#REF!)</f>
        <v>#VALUE!</v>
      </c>
      <c r="C18" s="117" t="e">
        <f>_xll.DBGET(#REF!,#REF!,#REF!,#REF!,#REF!,#REF!,$A18,#REF!,#REF!,#REF!,#REF!)</f>
        <v>#VALUE!</v>
      </c>
      <c r="D18" s="116" t="e">
        <f>_xll.DBGET(#REF!,#REF!,#REF!,#REF!,#REF!,#REF!,$A18,#REF!,#REF!,#REF!,#REF!)</f>
        <v>#VALUE!</v>
      </c>
      <c r="E18" s="117" t="e">
        <f>_xll.DBGET(#REF!,#REF!,#REF!,#REF!,#REF!,#REF!,$A18,#REF!,#REF!,#REF!,#REF!)</f>
        <v>#VALUE!</v>
      </c>
      <c r="F18" s="116" t="e">
        <f>_xll.DBGET(#REF!,#REF!,#REF!,#REF!,#REF!,#REF!,$A18,#REF!,#REF!,#REF!,#REF!)</f>
        <v>#VALUE!</v>
      </c>
      <c r="G18" s="117" t="e">
        <f>_xll.DBGET(#REF!,#REF!,#REF!,#REF!,#REF!,#REF!,$A18,#REF!,#REF!,#REF!,#REF!)</f>
        <v>#VALUE!</v>
      </c>
      <c r="H18" s="116" t="e">
        <f>_xll.DBGET(#REF!,#REF!,#REF!,#REF!,#REF!,#REF!,$A18,#REF!,#REF!,#REF!,#REF!)</f>
        <v>#VALUE!</v>
      </c>
      <c r="I18" s="117" t="e">
        <f>_xll.DBGET(#REF!,#REF!,#REF!,#REF!,#REF!,#REF!,$A18,#REF!,#REF!,#REF!,#REF!)</f>
        <v>#VALUE!</v>
      </c>
      <c r="J18" s="116" t="e">
        <f>_xll.DBGET(#REF!,#REF!,#REF!,#REF!,#REF!,#REF!,$A18,#REF!,#REF!,#REF!,#REF!)</f>
        <v>#VALUE!</v>
      </c>
      <c r="K18" s="117" t="e">
        <f>_xll.DBGET(#REF!,#REF!,#REF!,#REF!,#REF!,#REF!,$A18,#REF!,#REF!,#REF!,#REF!)</f>
        <v>#VALUE!</v>
      </c>
      <c r="L18" s="116" t="e">
        <f>_xll.DBGET(#REF!,#REF!,#REF!,#REF!,#REF!,#REF!,$A18,#REF!,#REF!,#REF!,#REF!)</f>
        <v>#VALUE!</v>
      </c>
      <c r="M18" s="117">
        <f>IFERROR((_xll.DBGET(#REF!,#REF!,#REF!,#REF!,#REF!,#REF!,$A18,#REF!,#REF!,#REF!,#REF!))/L18,0)</f>
        <v>0</v>
      </c>
      <c r="N18" s="116" t="e">
        <f>_xll.DBGET(#REF!,#REF!,#REF!,#REF!,#REF!,#REF!,$A18,#REF!,#REF!,#REF!,#REF!)</f>
        <v>#VALUE!</v>
      </c>
      <c r="O18" s="117">
        <f>IFERROR((_xll.DBGET(#REF!,#REF!,#REF!,#REF!,#REF!,#REF!,$A18,#REF!,#REF!,#REF!,#REF!))/N18,0)</f>
        <v>0</v>
      </c>
      <c r="P18" s="116" t="e">
        <f>_xll.DBGET(#REF!,#REF!,#REF!,#REF!,#REF!,#REF!,$A18,#REF!,#REF!,#REF!,#REF!)</f>
        <v>#VALUE!</v>
      </c>
      <c r="Q18" s="117">
        <f>IFERROR((_xll.DBGET(#REF!,#REF!,#REF!,#REF!,#REF!,#REF!,$A18,#REF!,#REF!,#REF!,#REF!))/P18,0)</f>
        <v>0</v>
      </c>
      <c r="R18" s="116" t="e">
        <f>_xll.DBGET(#REF!,#REF!,#REF!,#REF!,#REF!,#REF!,$A18,#REF!,#REF!,#REF!,#REF!)</f>
        <v>#VALUE!</v>
      </c>
      <c r="S18" s="117" t="e">
        <f>_xll.DBGET(#REF!,#REF!,#REF!,#REF!,#REF!,#REF!,$A18,#REF!,#REF!,#REF!,#REF!)</f>
        <v>#VALUE!</v>
      </c>
    </row>
    <row r="19" spans="1:19" hidden="1" outlineLevel="1" x14ac:dyDescent="0.3">
      <c r="A19" s="67" t="s">
        <v>43</v>
      </c>
      <c r="B19" s="116" t="e">
        <f>_xll.DBGET(#REF!,#REF!,#REF!,#REF!,#REF!,#REF!,$A19,#REF!,#REF!,#REF!,#REF!)</f>
        <v>#VALUE!</v>
      </c>
      <c r="C19" s="117" t="e">
        <f>_xll.DBGET(#REF!,#REF!,#REF!,#REF!,#REF!,#REF!,$A19,#REF!,#REF!,#REF!,#REF!)</f>
        <v>#VALUE!</v>
      </c>
      <c r="D19" s="116" t="e">
        <f>_xll.DBGET(#REF!,#REF!,#REF!,#REF!,#REF!,#REF!,$A19,#REF!,#REF!,#REF!,#REF!)</f>
        <v>#VALUE!</v>
      </c>
      <c r="E19" s="117" t="e">
        <f>_xll.DBGET(#REF!,#REF!,#REF!,#REF!,#REF!,#REF!,$A19,#REF!,#REF!,#REF!,#REF!)</f>
        <v>#VALUE!</v>
      </c>
      <c r="F19" s="116" t="e">
        <f>_xll.DBGET(#REF!,#REF!,#REF!,#REF!,#REF!,#REF!,$A19,#REF!,#REF!,#REF!,#REF!)</f>
        <v>#VALUE!</v>
      </c>
      <c r="G19" s="117" t="e">
        <f>_xll.DBGET(#REF!,#REF!,#REF!,#REF!,#REF!,#REF!,$A19,#REF!,#REF!,#REF!,#REF!)</f>
        <v>#VALUE!</v>
      </c>
      <c r="H19" s="116" t="e">
        <f>_xll.DBGET(#REF!,#REF!,#REF!,#REF!,#REF!,#REF!,$A19,#REF!,#REF!,#REF!,#REF!)</f>
        <v>#VALUE!</v>
      </c>
      <c r="I19" s="117" t="e">
        <f>_xll.DBGET(#REF!,#REF!,#REF!,#REF!,#REF!,#REF!,$A19,#REF!,#REF!,#REF!,#REF!)</f>
        <v>#VALUE!</v>
      </c>
      <c r="J19" s="116" t="e">
        <f>_xll.DBGET(#REF!,#REF!,#REF!,#REF!,#REF!,#REF!,$A19,#REF!,#REF!,#REF!,#REF!)</f>
        <v>#VALUE!</v>
      </c>
      <c r="K19" s="117" t="e">
        <f>_xll.DBGET(#REF!,#REF!,#REF!,#REF!,#REF!,#REF!,$A19,#REF!,#REF!,#REF!,#REF!)</f>
        <v>#VALUE!</v>
      </c>
      <c r="L19" s="116" t="e">
        <f>_xll.DBGET(#REF!,#REF!,#REF!,#REF!,#REF!,#REF!,$A19,#REF!,#REF!,#REF!,#REF!)-J19</f>
        <v>#VALUE!</v>
      </c>
      <c r="M19" s="117">
        <f>IFERROR((_xll.DBGET(#REF!,#REF!,#REF!,#REF!,#REF!,#REF!,$A19,#REF!,#REF!,#REF!,#REF!)-(J19*K19))/L19,0)</f>
        <v>0</v>
      </c>
      <c r="N19" s="116" t="e">
        <f>_xll.DBGET(#REF!,#REF!,#REF!,#REF!,#REF!,#REF!,$A19,#REF!,#REF!,#REF!,#REF!)-J19-L19</f>
        <v>#VALUE!</v>
      </c>
      <c r="O19" s="117">
        <f>IFERROR((_xll.DBGET(#REF!,#REF!,#REF!,#REF!,#REF!,#REF!,$A19,#REF!,#REF!,#REF!,#REF!)-(J19*K19)-(L19*M19))/N19,0)</f>
        <v>0</v>
      </c>
      <c r="P19" s="116" t="e">
        <f>_xll.DBGET(#REF!,#REF!,#REF!,#REF!,#REF!,#REF!,$A19,#REF!,#REF!,#REF!,#REF!)-J19-L19-N19</f>
        <v>#VALUE!</v>
      </c>
      <c r="Q19" s="117">
        <f>IFERROR((_xll.DBGET(#REF!,#REF!,#REF!,#REF!,#REF!,#REF!,$A19,#REF!,#REF!,#REF!,#REF!)-(J19*K19)-(L19*M19)-(N19*O19))/P19,0)</f>
        <v>0</v>
      </c>
      <c r="R19" s="116" t="e">
        <f>_xll.DBGET(#REF!,#REF!,#REF!,#REF!,#REF!,#REF!,$A19,#REF!,#REF!,#REF!,#REF!)</f>
        <v>#VALUE!</v>
      </c>
      <c r="S19" s="117" t="e">
        <f>_xll.DBGET(#REF!,#REF!,#REF!,#REF!,#REF!,#REF!,$A19,#REF!,#REF!,#REF!,#REF!)</f>
        <v>#VALUE!</v>
      </c>
    </row>
    <row r="20" spans="1:19" hidden="1" outlineLevel="1" x14ac:dyDescent="0.3">
      <c r="A20" s="67" t="s">
        <v>44</v>
      </c>
      <c r="B20" s="116" t="e">
        <f>_xll.DBGET(#REF!,#REF!,#REF!,#REF!,#REF!,#REF!,$A20,#REF!,#REF!,#REF!,#REF!)</f>
        <v>#VALUE!</v>
      </c>
      <c r="C20" s="117" t="e">
        <f>_xll.DBGET(#REF!,#REF!,#REF!,#REF!,#REF!,#REF!,$A20,#REF!,#REF!,#REF!,#REF!)</f>
        <v>#VALUE!</v>
      </c>
      <c r="D20" s="116" t="e">
        <f>_xll.DBGET(#REF!,#REF!,#REF!,#REF!,#REF!,#REF!,$A20,#REF!,#REF!,#REF!,#REF!)</f>
        <v>#VALUE!</v>
      </c>
      <c r="E20" s="117" t="e">
        <f>_xll.DBGET(#REF!,#REF!,#REF!,#REF!,#REF!,#REF!,$A20,#REF!,#REF!,#REF!,#REF!)</f>
        <v>#VALUE!</v>
      </c>
      <c r="F20" s="116" t="e">
        <f>_xll.DBGET(#REF!,#REF!,#REF!,#REF!,#REF!,#REF!,$A20,#REF!,#REF!,#REF!,#REF!)</f>
        <v>#VALUE!</v>
      </c>
      <c r="G20" s="117" t="e">
        <f>_xll.DBGET(#REF!,#REF!,#REF!,#REF!,#REF!,#REF!,$A20,#REF!,#REF!,#REF!,#REF!)</f>
        <v>#VALUE!</v>
      </c>
      <c r="H20" s="116" t="e">
        <f>_xll.DBGET(#REF!,#REF!,#REF!,#REF!,#REF!,#REF!,$A20,#REF!,#REF!,#REF!,#REF!)</f>
        <v>#VALUE!</v>
      </c>
      <c r="I20" s="117" t="e">
        <f>_xll.DBGET(#REF!,#REF!,#REF!,#REF!,#REF!,#REF!,$A20,#REF!,#REF!,#REF!,#REF!)</f>
        <v>#VALUE!</v>
      </c>
      <c r="J20" s="116" t="e">
        <f>_xll.DBGET(#REF!,#REF!,#REF!,#REF!,#REF!,#REF!,$A20,#REF!,#REF!,#REF!,#REF!)</f>
        <v>#VALUE!</v>
      </c>
      <c r="K20" s="117" t="e">
        <f>_xll.DBGET(#REF!,#REF!,#REF!,#REF!,#REF!,#REF!,$A20,#REF!,#REF!,#REF!,#REF!)</f>
        <v>#VALUE!</v>
      </c>
      <c r="L20" s="116" t="e">
        <f>_xll.DBGET(#REF!,#REF!,#REF!,#REF!,#REF!,#REF!,$A20,#REF!,#REF!,#REF!,#REF!)-J20</f>
        <v>#VALUE!</v>
      </c>
      <c r="M20" s="117">
        <f>IFERROR((_xll.DBGET(#REF!,#REF!,#REF!,#REF!,#REF!,#REF!,$A20,#REF!,#REF!,#REF!,#REF!)-(J20*K20))/L20,0)</f>
        <v>0</v>
      </c>
      <c r="N20" s="116" t="e">
        <f>_xll.DBGET(#REF!,#REF!,#REF!,#REF!,#REF!,#REF!,$A20,#REF!,#REF!,#REF!,#REF!)-J20-L20</f>
        <v>#VALUE!</v>
      </c>
      <c r="O20" s="117">
        <f>IFERROR((_xll.DBGET(#REF!,#REF!,#REF!,#REF!,#REF!,#REF!,$A20,#REF!,#REF!,#REF!,#REF!)-(J20*K20)-(L20*M20))/N20,0)</f>
        <v>0</v>
      </c>
      <c r="P20" s="116" t="e">
        <f>_xll.DBGET(#REF!,#REF!,#REF!,#REF!,#REF!,#REF!,$A20,#REF!,#REF!,#REF!,#REF!)-J20-L20-N20</f>
        <v>#VALUE!</v>
      </c>
      <c r="Q20" s="117">
        <f>IFERROR((_xll.DBGET(#REF!,#REF!,#REF!,#REF!,#REF!,#REF!,$A20,#REF!,#REF!,#REF!,#REF!)-(J20*K20)-(L20*M20)-(N20*O20))/P20,0)</f>
        <v>0</v>
      </c>
      <c r="R20" s="116" t="e">
        <f>_xll.DBGET(#REF!,#REF!,#REF!,#REF!,#REF!,#REF!,$A20,#REF!,#REF!,#REF!,#REF!)</f>
        <v>#VALUE!</v>
      </c>
      <c r="S20" s="117" t="e">
        <f>_xll.DBGET(#REF!,#REF!,#REF!,#REF!,#REF!,#REF!,$A20,#REF!,#REF!,#REF!,#REF!)</f>
        <v>#VALUE!</v>
      </c>
    </row>
    <row r="21" spans="1:19" hidden="1" outlineLevel="1" x14ac:dyDescent="0.3">
      <c r="A21" s="67" t="s">
        <v>45</v>
      </c>
      <c r="B21" s="116" t="e">
        <f>_xll.DBGET(#REF!,#REF!,#REF!,#REF!,#REF!,#REF!,$A21,#REF!,#REF!,#REF!,#REF!)</f>
        <v>#VALUE!</v>
      </c>
      <c r="C21" s="117" t="e">
        <f>_xll.DBGET(#REF!,#REF!,#REF!,#REF!,#REF!,#REF!,$A21,#REF!,#REF!,#REF!,#REF!)</f>
        <v>#VALUE!</v>
      </c>
      <c r="D21" s="116" t="e">
        <f>_xll.DBGET(#REF!,#REF!,#REF!,#REF!,#REF!,#REF!,$A21,#REF!,#REF!,#REF!,#REF!)</f>
        <v>#VALUE!</v>
      </c>
      <c r="E21" s="117" t="e">
        <f>_xll.DBGET(#REF!,#REF!,#REF!,#REF!,#REF!,#REF!,$A21,#REF!,#REF!,#REF!,#REF!)</f>
        <v>#VALUE!</v>
      </c>
      <c r="F21" s="116" t="e">
        <f>_xll.DBGET(#REF!,#REF!,#REF!,#REF!,#REF!,#REF!,$A21,#REF!,#REF!,#REF!,#REF!)</f>
        <v>#VALUE!</v>
      </c>
      <c r="G21" s="117" t="e">
        <f>_xll.DBGET(#REF!,#REF!,#REF!,#REF!,#REF!,#REF!,$A21,#REF!,#REF!,#REF!,#REF!)</f>
        <v>#VALUE!</v>
      </c>
      <c r="H21" s="116" t="e">
        <f>_xll.DBGET(#REF!,#REF!,#REF!,#REF!,#REF!,#REF!,$A21,#REF!,#REF!,#REF!,#REF!)</f>
        <v>#VALUE!</v>
      </c>
      <c r="I21" s="117" t="e">
        <f>_xll.DBGET(#REF!,#REF!,#REF!,#REF!,#REF!,#REF!,$A21,#REF!,#REF!,#REF!,#REF!)</f>
        <v>#VALUE!</v>
      </c>
      <c r="J21" s="116" t="e">
        <f>_xll.DBGET(#REF!,#REF!,#REF!,#REF!,#REF!,#REF!,$A21,#REF!,#REF!,#REF!,#REF!)</f>
        <v>#VALUE!</v>
      </c>
      <c r="K21" s="117" t="e">
        <f>_xll.DBGET(#REF!,#REF!,#REF!,#REF!,#REF!,#REF!,$A21,#REF!,#REF!,#REF!,#REF!)</f>
        <v>#VALUE!</v>
      </c>
      <c r="L21" s="116" t="e">
        <f>_xll.DBGET(#REF!,#REF!,#REF!,#REF!,#REF!,#REF!,$A21,#REF!,#REF!,#REF!,#REF!)-J21</f>
        <v>#VALUE!</v>
      </c>
      <c r="M21" s="117">
        <f>IFERROR((_xll.DBGET(#REF!,#REF!,#REF!,#REF!,#REF!,#REF!,$A21,#REF!,#REF!,#REF!,#REF!)-(J21*K21))/L21,0)</f>
        <v>0</v>
      </c>
      <c r="N21" s="116" t="e">
        <f>_xll.DBGET(#REF!,#REF!,#REF!,#REF!,#REF!,#REF!,$A21,#REF!,#REF!,#REF!,#REF!)-J21-L21</f>
        <v>#VALUE!</v>
      </c>
      <c r="O21" s="117">
        <f>IFERROR((_xll.DBGET(#REF!,#REF!,#REF!,#REF!,#REF!,#REF!,$A21,#REF!,#REF!,#REF!,#REF!)-(J21*K21)-(L21*M21))/N21,0)</f>
        <v>0</v>
      </c>
      <c r="P21" s="116" t="e">
        <f>_xll.DBGET(#REF!,#REF!,#REF!,#REF!,#REF!,#REF!,$A21,#REF!,#REF!,#REF!,#REF!)-J21-L21-N21</f>
        <v>#VALUE!</v>
      </c>
      <c r="Q21" s="117">
        <f>IFERROR((_xll.DBGET(#REF!,#REF!,#REF!,#REF!,#REF!,#REF!,$A21,#REF!,#REF!,#REF!,#REF!)-(J21*K21)-(L21*M21)-(N21*O21))/P21,0)</f>
        <v>0</v>
      </c>
      <c r="R21" s="116" t="e">
        <f>_xll.DBGET(#REF!,#REF!,#REF!,#REF!,#REF!,#REF!,$A21,#REF!,#REF!,#REF!,#REF!)</f>
        <v>#VALUE!</v>
      </c>
      <c r="S21" s="117" t="e">
        <f>_xll.DBGET(#REF!,#REF!,#REF!,#REF!,#REF!,#REF!,$A21,#REF!,#REF!,#REF!,#REF!)</f>
        <v>#VALUE!</v>
      </c>
    </row>
    <row r="22" spans="1:19" hidden="1" outlineLevel="1" x14ac:dyDescent="0.3">
      <c r="A22" s="67" t="s">
        <v>46</v>
      </c>
      <c r="B22" s="116" t="e">
        <f>_xll.DBGET(#REF!,#REF!,#REF!,#REF!,#REF!,#REF!,$A22,#REF!,#REF!,#REF!,#REF!)</f>
        <v>#VALUE!</v>
      </c>
      <c r="C22" s="117" t="e">
        <f>_xll.DBGET(#REF!,#REF!,#REF!,#REF!,#REF!,#REF!,$A22,#REF!,#REF!,#REF!,#REF!)</f>
        <v>#VALUE!</v>
      </c>
      <c r="D22" s="116" t="e">
        <f>_xll.DBGET(#REF!,#REF!,#REF!,#REF!,#REF!,#REF!,$A22,#REF!,#REF!,#REF!,#REF!)</f>
        <v>#VALUE!</v>
      </c>
      <c r="E22" s="117" t="e">
        <f>_xll.DBGET(#REF!,#REF!,#REF!,#REF!,#REF!,#REF!,$A22,#REF!,#REF!,#REF!,#REF!)</f>
        <v>#VALUE!</v>
      </c>
      <c r="F22" s="116" t="e">
        <f>_xll.DBGET(#REF!,#REF!,#REF!,#REF!,#REF!,#REF!,$A22,#REF!,#REF!,#REF!,#REF!)</f>
        <v>#VALUE!</v>
      </c>
      <c r="G22" s="117" t="e">
        <f>_xll.DBGET(#REF!,#REF!,#REF!,#REF!,#REF!,#REF!,$A22,#REF!,#REF!,#REF!,#REF!)</f>
        <v>#VALUE!</v>
      </c>
      <c r="H22" s="116" t="e">
        <f>_xll.DBGET(#REF!,#REF!,#REF!,#REF!,#REF!,#REF!,$A22,#REF!,#REF!,#REF!,#REF!)</f>
        <v>#VALUE!</v>
      </c>
      <c r="I22" s="117" t="e">
        <f>_xll.DBGET(#REF!,#REF!,#REF!,#REF!,#REF!,#REF!,$A22,#REF!,#REF!,#REF!,#REF!)</f>
        <v>#VALUE!</v>
      </c>
      <c r="J22" s="116" t="e">
        <f>_xll.DBGET(#REF!,#REF!,#REF!,#REF!,#REF!,#REF!,$A22,#REF!,#REF!,#REF!,#REF!)</f>
        <v>#VALUE!</v>
      </c>
      <c r="K22" s="117" t="e">
        <f>_xll.DBGET(#REF!,#REF!,#REF!,#REF!,#REF!,#REF!,$A22,#REF!,#REF!,#REF!,#REF!)</f>
        <v>#VALUE!</v>
      </c>
      <c r="L22" s="116" t="e">
        <f>_xll.DBGET(#REF!,#REF!,#REF!,#REF!,#REF!,#REF!,$A22,#REF!,#REF!,#REF!,#REF!)-J22</f>
        <v>#VALUE!</v>
      </c>
      <c r="M22" s="117">
        <f>IFERROR((_xll.DBGET(#REF!,#REF!,#REF!,#REF!,#REF!,#REF!,$A22,#REF!,#REF!,#REF!,#REF!)-(J22*K22))/L22,0)</f>
        <v>0</v>
      </c>
      <c r="N22" s="116" t="e">
        <f>_xll.DBGET(#REF!,#REF!,#REF!,#REF!,#REF!,#REF!,$A22,#REF!,#REF!,#REF!,#REF!)-J22-L22</f>
        <v>#VALUE!</v>
      </c>
      <c r="O22" s="117">
        <f>IFERROR((_xll.DBGET(#REF!,#REF!,#REF!,#REF!,#REF!,#REF!,$A22,#REF!,#REF!,#REF!,#REF!)-(J22*K22)-(L22*M22))/N22,0)</f>
        <v>0</v>
      </c>
      <c r="P22" s="116" t="e">
        <f>_xll.DBGET(#REF!,#REF!,#REF!,#REF!,#REF!,#REF!,$A22,#REF!,#REF!,#REF!,#REF!)-J22-L22-N22</f>
        <v>#VALUE!</v>
      </c>
      <c r="Q22" s="117">
        <f>IFERROR((_xll.DBGET(#REF!,#REF!,#REF!,#REF!,#REF!,#REF!,$A22,#REF!,#REF!,#REF!,#REF!)-(J22*K22)-(L22*M22)-(N22*O22))/P22,0)</f>
        <v>0</v>
      </c>
      <c r="R22" s="116" t="e">
        <f>_xll.DBGET(#REF!,#REF!,#REF!,#REF!,#REF!,#REF!,$A22,#REF!,#REF!,#REF!,#REF!)</f>
        <v>#VALUE!</v>
      </c>
      <c r="S22" s="117" t="e">
        <f>_xll.DBGET(#REF!,#REF!,#REF!,#REF!,#REF!,#REF!,$A22,#REF!,#REF!,#REF!,#REF!)</f>
        <v>#VALUE!</v>
      </c>
    </row>
    <row r="23" spans="1:19" hidden="1" outlineLevel="1" x14ac:dyDescent="0.3">
      <c r="A23" s="67" t="s">
        <v>47</v>
      </c>
      <c r="B23" s="116" t="e">
        <f>_xll.DBGET(#REF!,#REF!,#REF!,#REF!,#REF!,#REF!,$A23,#REF!,#REF!,#REF!,#REF!)</f>
        <v>#VALUE!</v>
      </c>
      <c r="C23" s="117" t="e">
        <f>_xll.DBGET(#REF!,#REF!,#REF!,#REF!,#REF!,#REF!,$A23,#REF!,#REF!,#REF!,#REF!)</f>
        <v>#VALUE!</v>
      </c>
      <c r="D23" s="116" t="e">
        <f>_xll.DBGET(#REF!,#REF!,#REF!,#REF!,#REF!,#REF!,$A23,#REF!,#REF!,#REF!,#REF!)</f>
        <v>#VALUE!</v>
      </c>
      <c r="E23" s="117" t="e">
        <f>_xll.DBGET(#REF!,#REF!,#REF!,#REF!,#REF!,#REF!,$A23,#REF!,#REF!,#REF!,#REF!)</f>
        <v>#VALUE!</v>
      </c>
      <c r="F23" s="116" t="e">
        <f>_xll.DBGET(#REF!,#REF!,#REF!,#REF!,#REF!,#REF!,$A23,#REF!,#REF!,#REF!,#REF!)</f>
        <v>#VALUE!</v>
      </c>
      <c r="G23" s="117" t="e">
        <f>_xll.DBGET(#REF!,#REF!,#REF!,#REF!,#REF!,#REF!,$A23,#REF!,#REF!,#REF!,#REF!)</f>
        <v>#VALUE!</v>
      </c>
      <c r="H23" s="116" t="e">
        <f>_xll.DBGET(#REF!,#REF!,#REF!,#REF!,#REF!,#REF!,$A23,#REF!,#REF!,#REF!,#REF!)</f>
        <v>#VALUE!</v>
      </c>
      <c r="I23" s="117" t="e">
        <f>_xll.DBGET(#REF!,#REF!,#REF!,#REF!,#REF!,#REF!,$A23,#REF!,#REF!,#REF!,#REF!)</f>
        <v>#VALUE!</v>
      </c>
      <c r="J23" s="116" t="e">
        <f>_xll.DBGET(#REF!,#REF!,#REF!,#REF!,#REF!,#REF!,$A23,#REF!,#REF!,#REF!,#REF!)</f>
        <v>#VALUE!</v>
      </c>
      <c r="K23" s="117" t="e">
        <f>_xll.DBGET(#REF!,#REF!,#REF!,#REF!,#REF!,#REF!,$A23,#REF!,#REF!,#REF!,#REF!)</f>
        <v>#VALUE!</v>
      </c>
      <c r="L23" s="116" t="e">
        <f>_xll.DBGET(#REF!,#REF!,#REF!,#REF!,#REF!,#REF!,$A23,#REF!,#REF!,#REF!,#REF!)-J23</f>
        <v>#VALUE!</v>
      </c>
      <c r="M23" s="117">
        <f>IFERROR((_xll.DBGET(#REF!,#REF!,#REF!,#REF!,#REF!,#REF!,$A23,#REF!,#REF!,#REF!,#REF!)-(J23*K23))/L23,0)</f>
        <v>0</v>
      </c>
      <c r="N23" s="116" t="e">
        <f>_xll.DBGET(#REF!,#REF!,#REF!,#REF!,#REF!,#REF!,$A23,#REF!,#REF!,#REF!,#REF!)-J23-L23</f>
        <v>#VALUE!</v>
      </c>
      <c r="O23" s="117">
        <f>IFERROR((_xll.DBGET(#REF!,#REF!,#REF!,#REF!,#REF!,#REF!,$A23,#REF!,#REF!,#REF!,#REF!)-(J23*K23)-(L23*M23))/N23,0)</f>
        <v>0</v>
      </c>
      <c r="P23" s="116" t="e">
        <f>_xll.DBGET(#REF!,#REF!,#REF!,#REF!,#REF!,#REF!,$A23,#REF!,#REF!,#REF!,#REF!)-J23-L23-N23</f>
        <v>#VALUE!</v>
      </c>
      <c r="Q23" s="117">
        <f>IFERROR((_xll.DBGET(#REF!,#REF!,#REF!,#REF!,#REF!,#REF!,$A23,#REF!,#REF!,#REF!,#REF!)-(J23*K23)-(L23*M23)-(N23*O23))/P23,0)</f>
        <v>0</v>
      </c>
      <c r="R23" s="116" t="e">
        <f>_xll.DBGET(#REF!,#REF!,#REF!,#REF!,#REF!,#REF!,$A23,#REF!,#REF!,#REF!,#REF!)</f>
        <v>#VALUE!</v>
      </c>
      <c r="S23" s="117" t="e">
        <f>_xll.DBGET(#REF!,#REF!,#REF!,#REF!,#REF!,#REF!,$A23,#REF!,#REF!,#REF!,#REF!)</f>
        <v>#VALUE!</v>
      </c>
    </row>
    <row r="24" spans="1:19" hidden="1" outlineLevel="1" x14ac:dyDescent="0.3">
      <c r="A24" s="67" t="s">
        <v>48</v>
      </c>
      <c r="B24" s="116" t="e">
        <f>_xll.DBGET(#REF!,#REF!,#REF!,#REF!,#REF!,#REF!,$A24,#REF!,#REF!,#REF!,#REF!)</f>
        <v>#VALUE!</v>
      </c>
      <c r="C24" s="117" t="e">
        <f>_xll.DBGET(#REF!,#REF!,#REF!,#REF!,#REF!,#REF!,$A24,#REF!,#REF!,#REF!,#REF!)</f>
        <v>#VALUE!</v>
      </c>
      <c r="D24" s="116" t="e">
        <f>_xll.DBGET(#REF!,#REF!,#REF!,#REF!,#REF!,#REF!,$A24,#REF!,#REF!,#REF!,#REF!)</f>
        <v>#VALUE!</v>
      </c>
      <c r="E24" s="117" t="e">
        <f>_xll.DBGET(#REF!,#REF!,#REF!,#REF!,#REF!,#REF!,$A24,#REF!,#REF!,#REF!,#REF!)</f>
        <v>#VALUE!</v>
      </c>
      <c r="F24" s="116" t="e">
        <f>_xll.DBGET(#REF!,#REF!,#REF!,#REF!,#REF!,#REF!,$A24,#REF!,#REF!,#REF!,#REF!)</f>
        <v>#VALUE!</v>
      </c>
      <c r="G24" s="117" t="e">
        <f>_xll.DBGET(#REF!,#REF!,#REF!,#REF!,#REF!,#REF!,$A24,#REF!,#REF!,#REF!,#REF!)</f>
        <v>#VALUE!</v>
      </c>
      <c r="H24" s="116" t="e">
        <f>_xll.DBGET(#REF!,#REF!,#REF!,#REF!,#REF!,#REF!,$A24,#REF!,#REF!,#REF!,#REF!)</f>
        <v>#VALUE!</v>
      </c>
      <c r="I24" s="117" t="e">
        <f>_xll.DBGET(#REF!,#REF!,#REF!,#REF!,#REF!,#REF!,$A24,#REF!,#REF!,#REF!,#REF!)</f>
        <v>#VALUE!</v>
      </c>
      <c r="J24" s="116" t="e">
        <f>_xll.DBGET(#REF!,#REF!,#REF!,#REF!,#REF!,#REF!,$A24,#REF!,#REF!,#REF!,#REF!)</f>
        <v>#VALUE!</v>
      </c>
      <c r="K24" s="117" t="e">
        <f>_xll.DBGET(#REF!,#REF!,#REF!,#REF!,#REF!,#REF!,$A24,#REF!,#REF!,#REF!,#REF!)</f>
        <v>#VALUE!</v>
      </c>
      <c r="L24" s="116" t="e">
        <f>_xll.DBGET(#REF!,#REF!,#REF!,#REF!,#REF!,#REF!,$A24,#REF!,#REF!,#REF!,#REF!)-J24</f>
        <v>#VALUE!</v>
      </c>
      <c r="M24" s="117">
        <f>IFERROR((_xll.DBGET(#REF!,#REF!,#REF!,#REF!,#REF!,#REF!,$A24,#REF!,#REF!,#REF!,#REF!)-(J24*K24))/L24,0)</f>
        <v>0</v>
      </c>
      <c r="N24" s="116" t="e">
        <f>_xll.DBGET(#REF!,#REF!,#REF!,#REF!,#REF!,#REF!,$A24,#REF!,#REF!,#REF!,#REF!)-J24-L24</f>
        <v>#VALUE!</v>
      </c>
      <c r="O24" s="117">
        <f>IFERROR((_xll.DBGET(#REF!,#REF!,#REF!,#REF!,#REF!,#REF!,$A24,#REF!,#REF!,#REF!,#REF!)-(J24*K24)-(L24*M24))/N24,0)</f>
        <v>0</v>
      </c>
      <c r="P24" s="116" t="e">
        <f>_xll.DBGET(#REF!,#REF!,#REF!,#REF!,#REF!,#REF!,$A24,#REF!,#REF!,#REF!,#REF!)-J24-L24-N24</f>
        <v>#VALUE!</v>
      </c>
      <c r="Q24" s="117">
        <f>IFERROR((_xll.DBGET(#REF!,#REF!,#REF!,#REF!,#REF!,#REF!,$A24,#REF!,#REF!,#REF!,#REF!)-(J24*K24)-(L24*M24)-(N24*O24))/P24,0)</f>
        <v>0</v>
      </c>
      <c r="R24" s="116" t="e">
        <f>_xll.DBGET(#REF!,#REF!,#REF!,#REF!,#REF!,#REF!,$A24,#REF!,#REF!,#REF!,#REF!)</f>
        <v>#VALUE!</v>
      </c>
      <c r="S24" s="117" t="e">
        <f>_xll.DBGET(#REF!,#REF!,#REF!,#REF!,#REF!,#REF!,$A24,#REF!,#REF!,#REF!,#REF!)</f>
        <v>#VALUE!</v>
      </c>
    </row>
    <row r="25" spans="1:19" hidden="1" outlineLevel="1" x14ac:dyDescent="0.3">
      <c r="A25" s="67" t="s">
        <v>49</v>
      </c>
      <c r="B25" s="116" t="e">
        <f>_xll.DBGET(#REF!,#REF!,#REF!,#REF!,#REF!,#REF!,$A25,#REF!,#REF!,#REF!,#REF!)</f>
        <v>#VALUE!</v>
      </c>
      <c r="C25" s="117" t="e">
        <f>_xll.DBGET(#REF!,#REF!,#REF!,#REF!,#REF!,#REF!,$A25,#REF!,#REF!,#REF!,#REF!)</f>
        <v>#VALUE!</v>
      </c>
      <c r="D25" s="116" t="e">
        <f>_xll.DBGET(#REF!,#REF!,#REF!,#REF!,#REF!,#REF!,$A25,#REF!,#REF!,#REF!,#REF!)</f>
        <v>#VALUE!</v>
      </c>
      <c r="E25" s="117" t="e">
        <f>_xll.DBGET(#REF!,#REF!,#REF!,#REF!,#REF!,#REF!,$A25,#REF!,#REF!,#REF!,#REF!)</f>
        <v>#VALUE!</v>
      </c>
      <c r="F25" s="116" t="e">
        <f>_xll.DBGET(#REF!,#REF!,#REF!,#REF!,#REF!,#REF!,$A25,#REF!,#REF!,#REF!,#REF!)</f>
        <v>#VALUE!</v>
      </c>
      <c r="G25" s="117" t="e">
        <f>_xll.DBGET(#REF!,#REF!,#REF!,#REF!,#REF!,#REF!,$A25,#REF!,#REF!,#REF!,#REF!)</f>
        <v>#VALUE!</v>
      </c>
      <c r="H25" s="116" t="e">
        <f>_xll.DBGET(#REF!,#REF!,#REF!,#REF!,#REF!,#REF!,$A25,#REF!,#REF!,#REF!,#REF!)</f>
        <v>#VALUE!</v>
      </c>
      <c r="I25" s="117" t="e">
        <f>_xll.DBGET(#REF!,#REF!,#REF!,#REF!,#REF!,#REF!,$A25,#REF!,#REF!,#REF!,#REF!)</f>
        <v>#VALUE!</v>
      </c>
      <c r="J25" s="116" t="e">
        <f>_xll.DBGET(#REF!,#REF!,#REF!,#REF!,#REF!,#REF!,$A25,#REF!,#REF!,#REF!,#REF!)</f>
        <v>#VALUE!</v>
      </c>
      <c r="K25" s="117" t="e">
        <f>_xll.DBGET(#REF!,#REF!,#REF!,#REF!,#REF!,#REF!,$A25,#REF!,#REF!,#REF!,#REF!)</f>
        <v>#VALUE!</v>
      </c>
      <c r="L25" s="116" t="e">
        <f>_xll.DBGET(#REF!,#REF!,#REF!,#REF!,#REF!,#REF!,$A25,#REF!,#REF!,#REF!,#REF!)-J25</f>
        <v>#VALUE!</v>
      </c>
      <c r="M25" s="117">
        <f>IFERROR((_xll.DBGET(#REF!,#REF!,#REF!,#REF!,#REF!,#REF!,$A25,#REF!,#REF!,#REF!,#REF!)-(J25*K25))/L25,0)</f>
        <v>0</v>
      </c>
      <c r="N25" s="116" t="e">
        <f>_xll.DBGET(#REF!,#REF!,#REF!,#REF!,#REF!,#REF!,$A25,#REF!,#REF!,#REF!,#REF!)-J25-L25</f>
        <v>#VALUE!</v>
      </c>
      <c r="O25" s="117">
        <f>IFERROR((_xll.DBGET(#REF!,#REF!,#REF!,#REF!,#REF!,#REF!,$A25,#REF!,#REF!,#REF!,#REF!)-(J25*K25)-(L25*M25))/N25,0)</f>
        <v>0</v>
      </c>
      <c r="P25" s="116" t="e">
        <f>_xll.DBGET(#REF!,#REF!,#REF!,#REF!,#REF!,#REF!,$A25,#REF!,#REF!,#REF!,#REF!)-J25-L25-N25</f>
        <v>#VALUE!</v>
      </c>
      <c r="Q25" s="117">
        <f>IFERROR((_xll.DBGET(#REF!,#REF!,#REF!,#REF!,#REF!,#REF!,$A25,#REF!,#REF!,#REF!,#REF!)-(J25*K25)-(L25*M25)-(N25*O25))/P25,0)</f>
        <v>0</v>
      </c>
      <c r="R25" s="116" t="e">
        <f>_xll.DBGET(#REF!,#REF!,#REF!,#REF!,#REF!,#REF!,$A25,#REF!,#REF!,#REF!,#REF!)</f>
        <v>#VALUE!</v>
      </c>
      <c r="S25" s="117" t="e">
        <f>_xll.DBGET(#REF!,#REF!,#REF!,#REF!,#REF!,#REF!,$A25,#REF!,#REF!,#REF!,#REF!)</f>
        <v>#VALUE!</v>
      </c>
    </row>
    <row r="26" spans="1:19" hidden="1" outlineLevel="1" x14ac:dyDescent="0.3">
      <c r="A26" s="67" t="s">
        <v>50</v>
      </c>
      <c r="B26" s="116" t="e">
        <f>_xll.DBGET(#REF!,#REF!,#REF!,#REF!,#REF!,#REF!,$A26,#REF!,#REF!,#REF!,#REF!)</f>
        <v>#VALUE!</v>
      </c>
      <c r="C26" s="117" t="e">
        <f>_xll.DBGET(#REF!,#REF!,#REF!,#REF!,#REF!,#REF!,$A26,#REF!,#REF!,#REF!,#REF!)</f>
        <v>#VALUE!</v>
      </c>
      <c r="D26" s="116" t="e">
        <f>_xll.DBGET(#REF!,#REF!,#REF!,#REF!,#REF!,#REF!,$A26,#REF!,#REF!,#REF!,#REF!)</f>
        <v>#VALUE!</v>
      </c>
      <c r="E26" s="117" t="e">
        <f>_xll.DBGET(#REF!,#REF!,#REF!,#REF!,#REF!,#REF!,$A26,#REF!,#REF!,#REF!,#REF!)</f>
        <v>#VALUE!</v>
      </c>
      <c r="F26" s="116" t="e">
        <f>_xll.DBGET(#REF!,#REF!,#REF!,#REF!,#REF!,#REF!,$A26,#REF!,#REF!,#REF!,#REF!)</f>
        <v>#VALUE!</v>
      </c>
      <c r="G26" s="117" t="e">
        <f>_xll.DBGET(#REF!,#REF!,#REF!,#REF!,#REF!,#REF!,$A26,#REF!,#REF!,#REF!,#REF!)</f>
        <v>#VALUE!</v>
      </c>
      <c r="H26" s="116" t="e">
        <f>_xll.DBGET(#REF!,#REF!,#REF!,#REF!,#REF!,#REF!,$A26,#REF!,#REF!,#REF!,#REF!)</f>
        <v>#VALUE!</v>
      </c>
      <c r="I26" s="117" t="e">
        <f>_xll.DBGET(#REF!,#REF!,#REF!,#REF!,#REF!,#REF!,$A26,#REF!,#REF!,#REF!,#REF!)</f>
        <v>#VALUE!</v>
      </c>
      <c r="J26" s="116" t="e">
        <f>_xll.DBGET(#REF!,#REF!,#REF!,#REF!,#REF!,#REF!,$A26,#REF!,#REF!,#REF!,#REF!)</f>
        <v>#VALUE!</v>
      </c>
      <c r="K26" s="117" t="e">
        <f>_xll.DBGET(#REF!,#REF!,#REF!,#REF!,#REF!,#REF!,$A26,#REF!,#REF!,#REF!,#REF!)</f>
        <v>#VALUE!</v>
      </c>
      <c r="L26" s="116" t="e">
        <f>_xll.DBGET(#REF!,#REF!,#REF!,#REF!,#REF!,#REF!,$A26,#REF!,#REF!,#REF!,#REF!)-J26</f>
        <v>#VALUE!</v>
      </c>
      <c r="M26" s="117">
        <f>IFERROR((_xll.DBGET(#REF!,#REF!,#REF!,#REF!,#REF!,#REF!,$A26,#REF!,#REF!,#REF!,#REF!)-(J26*K26))/L26,0)</f>
        <v>0</v>
      </c>
      <c r="N26" s="116" t="e">
        <f>_xll.DBGET(#REF!,#REF!,#REF!,#REF!,#REF!,#REF!,$A26,#REF!,#REF!,#REF!,#REF!)-J26-L26</f>
        <v>#VALUE!</v>
      </c>
      <c r="O26" s="117">
        <f>IFERROR((_xll.DBGET(#REF!,#REF!,#REF!,#REF!,#REF!,#REF!,$A26,#REF!,#REF!,#REF!,#REF!)-(J26*K26)-(L26*M26))/N26,0)</f>
        <v>0</v>
      </c>
      <c r="P26" s="116" t="e">
        <f>_xll.DBGET(#REF!,#REF!,#REF!,#REF!,#REF!,#REF!,$A26,#REF!,#REF!,#REF!,#REF!)-J26-L26-N26</f>
        <v>#VALUE!</v>
      </c>
      <c r="Q26" s="117">
        <f>IFERROR((_xll.DBGET(#REF!,#REF!,#REF!,#REF!,#REF!,#REF!,$A26,#REF!,#REF!,#REF!,#REF!)-(J26*K26)-(L26*M26)-(N26*O26))/P26,0)</f>
        <v>0</v>
      </c>
      <c r="R26" s="116" t="e">
        <f>_xll.DBGET(#REF!,#REF!,#REF!,#REF!,#REF!,#REF!,$A26,#REF!,#REF!,#REF!,#REF!)</f>
        <v>#VALUE!</v>
      </c>
      <c r="S26" s="117" t="e">
        <f>_xll.DBGET(#REF!,#REF!,#REF!,#REF!,#REF!,#REF!,$A26,#REF!,#REF!,#REF!,#REF!)</f>
        <v>#VALUE!</v>
      </c>
    </row>
    <row r="27" spans="1:19" hidden="1" outlineLevel="1" x14ac:dyDescent="0.3">
      <c r="A27" s="67" t="s">
        <v>51</v>
      </c>
      <c r="B27" s="116" t="e">
        <f>_xll.DBGET(#REF!,#REF!,#REF!,#REF!,#REF!,#REF!,$A27,#REF!,#REF!,#REF!,#REF!)</f>
        <v>#VALUE!</v>
      </c>
      <c r="C27" s="117" t="e">
        <f>_xll.DBGET(#REF!,#REF!,#REF!,#REF!,#REF!,#REF!,$A27,#REF!,#REF!,#REF!,#REF!)</f>
        <v>#VALUE!</v>
      </c>
      <c r="D27" s="116" t="e">
        <f>_xll.DBGET(#REF!,#REF!,#REF!,#REF!,#REF!,#REF!,$A27,#REF!,#REF!,#REF!,#REF!)</f>
        <v>#VALUE!</v>
      </c>
      <c r="E27" s="117" t="e">
        <f>_xll.DBGET(#REF!,#REF!,#REF!,#REF!,#REF!,#REF!,$A27,#REF!,#REF!,#REF!,#REF!)</f>
        <v>#VALUE!</v>
      </c>
      <c r="F27" s="116" t="e">
        <f>_xll.DBGET(#REF!,#REF!,#REF!,#REF!,#REF!,#REF!,$A27,#REF!,#REF!,#REF!,#REF!)</f>
        <v>#VALUE!</v>
      </c>
      <c r="G27" s="117" t="e">
        <f>_xll.DBGET(#REF!,#REF!,#REF!,#REF!,#REF!,#REF!,$A27,#REF!,#REF!,#REF!,#REF!)</f>
        <v>#VALUE!</v>
      </c>
      <c r="H27" s="116" t="e">
        <f>_xll.DBGET(#REF!,#REF!,#REF!,#REF!,#REF!,#REF!,$A27,#REF!,#REF!,#REF!,#REF!)</f>
        <v>#VALUE!</v>
      </c>
      <c r="I27" s="117" t="e">
        <f>_xll.DBGET(#REF!,#REF!,#REF!,#REF!,#REF!,#REF!,$A27,#REF!,#REF!,#REF!,#REF!)</f>
        <v>#VALUE!</v>
      </c>
      <c r="J27" s="116" t="e">
        <f>_xll.DBGET(#REF!,#REF!,#REF!,#REF!,#REF!,#REF!,$A27,#REF!,#REF!,#REF!,#REF!)</f>
        <v>#VALUE!</v>
      </c>
      <c r="K27" s="117" t="e">
        <f>_xll.DBGET(#REF!,#REF!,#REF!,#REF!,#REF!,#REF!,$A27,#REF!,#REF!,#REF!,#REF!)</f>
        <v>#VALUE!</v>
      </c>
      <c r="L27" s="116" t="e">
        <f>_xll.DBGET(#REF!,#REF!,#REF!,#REF!,#REF!,#REF!,$A27,#REF!,#REF!,#REF!,#REF!)-J27</f>
        <v>#VALUE!</v>
      </c>
      <c r="M27" s="117">
        <f>IFERROR((_xll.DBGET(#REF!,#REF!,#REF!,#REF!,#REF!,#REF!,$A27,#REF!,#REF!,#REF!,#REF!)-(J27*K27))/L27,0)</f>
        <v>0</v>
      </c>
      <c r="N27" s="116" t="e">
        <f>_xll.DBGET(#REF!,#REF!,#REF!,#REF!,#REF!,#REF!,$A27,#REF!,#REF!,#REF!,#REF!)-J27-L27</f>
        <v>#VALUE!</v>
      </c>
      <c r="O27" s="117">
        <f>IFERROR((_xll.DBGET(#REF!,#REF!,#REF!,#REF!,#REF!,#REF!,$A27,#REF!,#REF!,#REF!,#REF!)-(J27*K27)-(L27*M27))/N27,0)</f>
        <v>0</v>
      </c>
      <c r="P27" s="116" t="e">
        <f>_xll.DBGET(#REF!,#REF!,#REF!,#REF!,#REF!,#REF!,$A27,#REF!,#REF!,#REF!,#REF!)-J27-L27-N27</f>
        <v>#VALUE!</v>
      </c>
      <c r="Q27" s="117">
        <f>IFERROR((_xll.DBGET(#REF!,#REF!,#REF!,#REF!,#REF!,#REF!,$A27,#REF!,#REF!,#REF!,#REF!)-(J27*K27)-(L27*M27)-(N27*O27))/P27,0)</f>
        <v>0</v>
      </c>
      <c r="R27" s="116" t="e">
        <f>_xll.DBGET(#REF!,#REF!,#REF!,#REF!,#REF!,#REF!,$A27,#REF!,#REF!,#REF!,#REF!)</f>
        <v>#VALUE!</v>
      </c>
      <c r="S27" s="117" t="e">
        <f>_xll.DBGET(#REF!,#REF!,#REF!,#REF!,#REF!,#REF!,$A27,#REF!,#REF!,#REF!,#REF!)</f>
        <v>#VALUE!</v>
      </c>
    </row>
    <row r="28" spans="1:19" hidden="1" outlineLevel="1" x14ac:dyDescent="0.3">
      <c r="A28" s="67" t="s">
        <v>52</v>
      </c>
      <c r="B28" s="116" t="e">
        <f>_xll.DBGET(#REF!,#REF!,#REF!,#REF!,#REF!,#REF!,$A28,#REF!,#REF!,#REF!,#REF!)</f>
        <v>#VALUE!</v>
      </c>
      <c r="C28" s="117" t="e">
        <f>_xll.DBGET(#REF!,#REF!,#REF!,#REF!,#REF!,#REF!,$A28,#REF!,#REF!,#REF!,#REF!)</f>
        <v>#VALUE!</v>
      </c>
      <c r="D28" s="116" t="e">
        <f>_xll.DBGET(#REF!,#REF!,#REF!,#REF!,#REF!,#REF!,$A28,#REF!,#REF!,#REF!,#REF!)</f>
        <v>#VALUE!</v>
      </c>
      <c r="E28" s="117" t="e">
        <f>_xll.DBGET(#REF!,#REF!,#REF!,#REF!,#REF!,#REF!,$A28,#REF!,#REF!,#REF!,#REF!)</f>
        <v>#VALUE!</v>
      </c>
      <c r="F28" s="116" t="e">
        <f>_xll.DBGET(#REF!,#REF!,#REF!,#REF!,#REF!,#REF!,$A28,#REF!,#REF!,#REF!,#REF!)</f>
        <v>#VALUE!</v>
      </c>
      <c r="G28" s="117" t="e">
        <f>_xll.DBGET(#REF!,#REF!,#REF!,#REF!,#REF!,#REF!,$A28,#REF!,#REF!,#REF!,#REF!)</f>
        <v>#VALUE!</v>
      </c>
      <c r="H28" s="116" t="e">
        <f>_xll.DBGET(#REF!,#REF!,#REF!,#REF!,#REF!,#REF!,$A28,#REF!,#REF!,#REF!,#REF!)</f>
        <v>#VALUE!</v>
      </c>
      <c r="I28" s="117" t="e">
        <f>_xll.DBGET(#REF!,#REF!,#REF!,#REF!,#REF!,#REF!,$A28,#REF!,#REF!,#REF!,#REF!)</f>
        <v>#VALUE!</v>
      </c>
      <c r="J28" s="116" t="e">
        <f>_xll.DBGET(#REF!,#REF!,#REF!,#REF!,#REF!,#REF!,$A28,#REF!,#REF!,#REF!,#REF!)</f>
        <v>#VALUE!</v>
      </c>
      <c r="K28" s="117" t="e">
        <f>_xll.DBGET(#REF!,#REF!,#REF!,#REF!,#REF!,#REF!,$A28,#REF!,#REF!,#REF!,#REF!)</f>
        <v>#VALUE!</v>
      </c>
      <c r="L28" s="116" t="e">
        <f>_xll.DBGET(#REF!,#REF!,#REF!,#REF!,#REF!,#REF!,$A28,#REF!,#REF!,#REF!,#REF!)-J28</f>
        <v>#VALUE!</v>
      </c>
      <c r="M28" s="117">
        <f>IFERROR((_xll.DBGET(#REF!,#REF!,#REF!,#REF!,#REF!,#REF!,$A28,#REF!,#REF!,#REF!,#REF!)-(J28*K28))/L28,0)</f>
        <v>0</v>
      </c>
      <c r="N28" s="116" t="e">
        <f>_xll.DBGET(#REF!,#REF!,#REF!,#REF!,#REF!,#REF!,$A28,#REF!,#REF!,#REF!,#REF!)-J28-L28</f>
        <v>#VALUE!</v>
      </c>
      <c r="O28" s="117">
        <f>IFERROR((_xll.DBGET(#REF!,#REF!,#REF!,#REF!,#REF!,#REF!,$A28,#REF!,#REF!,#REF!,#REF!)-(J28*K28)-(L28*M28))/N28,0)</f>
        <v>0</v>
      </c>
      <c r="P28" s="116" t="e">
        <f>_xll.DBGET(#REF!,#REF!,#REF!,#REF!,#REF!,#REF!,$A28,#REF!,#REF!,#REF!,#REF!)-J28-L28-N28</f>
        <v>#VALUE!</v>
      </c>
      <c r="Q28" s="117">
        <f>IFERROR((_xll.DBGET(#REF!,#REF!,#REF!,#REF!,#REF!,#REF!,$A28,#REF!,#REF!,#REF!,#REF!)-(J28*K28)-(L28*M28)-(N28*O28))/P28,0)</f>
        <v>0</v>
      </c>
      <c r="R28" s="116" t="e">
        <f>_xll.DBGET(#REF!,#REF!,#REF!,#REF!,#REF!,#REF!,$A28,#REF!,#REF!,#REF!,#REF!)</f>
        <v>#VALUE!</v>
      </c>
      <c r="S28" s="117" t="e">
        <f>_xll.DBGET(#REF!,#REF!,#REF!,#REF!,#REF!,#REF!,$A28,#REF!,#REF!,#REF!,#REF!)</f>
        <v>#VALUE!</v>
      </c>
    </row>
    <row r="29" spans="1:19" hidden="1" outlineLevel="1" x14ac:dyDescent="0.3">
      <c r="A29" s="67" t="s">
        <v>53</v>
      </c>
      <c r="B29" s="116" t="e">
        <f>_xll.DBGET(#REF!,#REF!,#REF!,#REF!,#REF!,#REF!,$A29,#REF!,#REF!,#REF!,#REF!)</f>
        <v>#VALUE!</v>
      </c>
      <c r="C29" s="117" t="e">
        <f>_xll.DBGET(#REF!,#REF!,#REF!,#REF!,#REF!,#REF!,$A29,#REF!,#REF!,#REF!,#REF!)</f>
        <v>#VALUE!</v>
      </c>
      <c r="D29" s="116" t="e">
        <f>_xll.DBGET(#REF!,#REF!,#REF!,#REF!,#REF!,#REF!,$A29,#REF!,#REF!,#REF!,#REF!)</f>
        <v>#VALUE!</v>
      </c>
      <c r="E29" s="117" t="e">
        <f>_xll.DBGET(#REF!,#REF!,#REF!,#REF!,#REF!,#REF!,$A29,#REF!,#REF!,#REF!,#REF!)</f>
        <v>#VALUE!</v>
      </c>
      <c r="F29" s="116" t="e">
        <f>_xll.DBGET(#REF!,#REF!,#REF!,#REF!,#REF!,#REF!,$A29,#REF!,#REF!,#REF!,#REF!)</f>
        <v>#VALUE!</v>
      </c>
      <c r="G29" s="117" t="e">
        <f>_xll.DBGET(#REF!,#REF!,#REF!,#REF!,#REF!,#REF!,$A29,#REF!,#REF!,#REF!,#REF!)</f>
        <v>#VALUE!</v>
      </c>
      <c r="H29" s="116" t="e">
        <f>_xll.DBGET(#REF!,#REF!,#REF!,#REF!,#REF!,#REF!,$A29,#REF!,#REF!,#REF!,#REF!)</f>
        <v>#VALUE!</v>
      </c>
      <c r="I29" s="117" t="e">
        <f>_xll.DBGET(#REF!,#REF!,#REF!,#REF!,#REF!,#REF!,$A29,#REF!,#REF!,#REF!,#REF!)</f>
        <v>#VALUE!</v>
      </c>
      <c r="J29" s="116" t="e">
        <f>_xll.DBGET(#REF!,#REF!,#REF!,#REF!,#REF!,#REF!,$A29,#REF!,#REF!,#REF!,#REF!)</f>
        <v>#VALUE!</v>
      </c>
      <c r="K29" s="117" t="e">
        <f>_xll.DBGET(#REF!,#REF!,#REF!,#REF!,#REF!,#REF!,$A29,#REF!,#REF!,#REF!,#REF!)</f>
        <v>#VALUE!</v>
      </c>
      <c r="L29" s="116" t="e">
        <f>_xll.DBGET(#REF!,#REF!,#REF!,#REF!,#REF!,#REF!,$A29,#REF!,#REF!,#REF!,#REF!)-J29</f>
        <v>#VALUE!</v>
      </c>
      <c r="M29" s="117">
        <f>IFERROR((_xll.DBGET(#REF!,#REF!,#REF!,#REF!,#REF!,#REF!,$A29,#REF!,#REF!,#REF!,#REF!)-(J29*K29))/L29,0)</f>
        <v>0</v>
      </c>
      <c r="N29" s="116" t="e">
        <f>_xll.DBGET(#REF!,#REF!,#REF!,#REF!,#REF!,#REF!,$A29,#REF!,#REF!,#REF!,#REF!)-J29-L29</f>
        <v>#VALUE!</v>
      </c>
      <c r="O29" s="117">
        <f>IFERROR((_xll.DBGET(#REF!,#REF!,#REF!,#REF!,#REF!,#REF!,$A29,#REF!,#REF!,#REF!,#REF!)-(J29*K29)-(L29*M29))/N29,0)</f>
        <v>0</v>
      </c>
      <c r="P29" s="116" t="e">
        <f>_xll.DBGET(#REF!,#REF!,#REF!,#REF!,#REF!,#REF!,$A29,#REF!,#REF!,#REF!,#REF!)-J29-L29-N29</f>
        <v>#VALUE!</v>
      </c>
      <c r="Q29" s="117">
        <f>IFERROR((_xll.DBGET(#REF!,#REF!,#REF!,#REF!,#REF!,#REF!,$A29,#REF!,#REF!,#REF!,#REF!)-(J29*K29)-(L29*M29)-(N29*O29))/P29,0)</f>
        <v>0</v>
      </c>
      <c r="R29" s="116" t="e">
        <f>_xll.DBGET(#REF!,#REF!,#REF!,#REF!,#REF!,#REF!,$A29,#REF!,#REF!,#REF!,#REF!)</f>
        <v>#VALUE!</v>
      </c>
      <c r="S29" s="117" t="e">
        <f>_xll.DBGET(#REF!,#REF!,#REF!,#REF!,#REF!,#REF!,$A29,#REF!,#REF!,#REF!,#REF!)</f>
        <v>#VALUE!</v>
      </c>
    </row>
    <row r="30" spans="1:19" hidden="1" outlineLevel="1" x14ac:dyDescent="0.3">
      <c r="A30" s="67" t="s">
        <v>54</v>
      </c>
      <c r="B30" s="116" t="e">
        <f>_xll.DBGET(#REF!,#REF!,#REF!,#REF!,#REF!,#REF!,$A30,#REF!,#REF!,#REF!,#REF!)</f>
        <v>#VALUE!</v>
      </c>
      <c r="C30" s="117" t="e">
        <f>_xll.DBGET(#REF!,#REF!,#REF!,#REF!,#REF!,#REF!,$A30,#REF!,#REF!,#REF!,#REF!)</f>
        <v>#VALUE!</v>
      </c>
      <c r="D30" s="116" t="e">
        <f>_xll.DBGET(#REF!,#REF!,#REF!,#REF!,#REF!,#REF!,$A30,#REF!,#REF!,#REF!,#REF!)</f>
        <v>#VALUE!</v>
      </c>
      <c r="E30" s="117" t="e">
        <f>_xll.DBGET(#REF!,#REF!,#REF!,#REF!,#REF!,#REF!,$A30,#REF!,#REF!,#REF!,#REF!)</f>
        <v>#VALUE!</v>
      </c>
      <c r="F30" s="116" t="e">
        <f>_xll.DBGET(#REF!,#REF!,#REF!,#REF!,#REF!,#REF!,$A30,#REF!,#REF!,#REF!,#REF!)</f>
        <v>#VALUE!</v>
      </c>
      <c r="G30" s="117" t="e">
        <f>_xll.DBGET(#REF!,#REF!,#REF!,#REF!,#REF!,#REF!,$A30,#REF!,#REF!,#REF!,#REF!)</f>
        <v>#VALUE!</v>
      </c>
      <c r="H30" s="116" t="e">
        <f>_xll.DBGET(#REF!,#REF!,#REF!,#REF!,#REF!,#REF!,$A30,#REF!,#REF!,#REF!,#REF!)</f>
        <v>#VALUE!</v>
      </c>
      <c r="I30" s="117" t="e">
        <f>_xll.DBGET(#REF!,#REF!,#REF!,#REF!,#REF!,#REF!,$A30,#REF!,#REF!,#REF!,#REF!)</f>
        <v>#VALUE!</v>
      </c>
      <c r="J30" s="116" t="e">
        <f>_xll.DBGET(#REF!,#REF!,#REF!,#REF!,#REF!,#REF!,$A30,#REF!,#REF!,#REF!,#REF!)</f>
        <v>#VALUE!</v>
      </c>
      <c r="K30" s="117" t="e">
        <f>_xll.DBGET(#REF!,#REF!,#REF!,#REF!,#REF!,#REF!,$A30,#REF!,#REF!,#REF!,#REF!)</f>
        <v>#VALUE!</v>
      </c>
      <c r="L30" s="116" t="e">
        <f>_xll.DBGET(#REF!,#REF!,#REF!,#REF!,#REF!,#REF!,$A30,#REF!,#REF!,#REF!,#REF!)-J30</f>
        <v>#VALUE!</v>
      </c>
      <c r="M30" s="117">
        <f>IFERROR((_xll.DBGET(#REF!,#REF!,#REF!,#REF!,#REF!,#REF!,$A30,#REF!,#REF!,#REF!,#REF!)-(J30*K30))/L30,0)</f>
        <v>0</v>
      </c>
      <c r="N30" s="116" t="e">
        <f>_xll.DBGET(#REF!,#REF!,#REF!,#REF!,#REF!,#REF!,$A30,#REF!,#REF!,#REF!,#REF!)-J30-L30</f>
        <v>#VALUE!</v>
      </c>
      <c r="O30" s="117">
        <f>IFERROR((_xll.DBGET(#REF!,#REF!,#REF!,#REF!,#REF!,#REF!,$A30,#REF!,#REF!,#REF!,#REF!)-(J30*K30)-(L30*M30))/N30,0)</f>
        <v>0</v>
      </c>
      <c r="P30" s="116" t="e">
        <f>_xll.DBGET(#REF!,#REF!,#REF!,#REF!,#REF!,#REF!,$A30,#REF!,#REF!,#REF!,#REF!)-J30-L30-N30</f>
        <v>#VALUE!</v>
      </c>
      <c r="Q30" s="117">
        <f>IFERROR((_xll.DBGET(#REF!,#REF!,#REF!,#REF!,#REF!,#REF!,$A30,#REF!,#REF!,#REF!,#REF!)-(J30*K30)-(L30*M30)-(N30*O30))/P30,0)</f>
        <v>0</v>
      </c>
      <c r="R30" s="116" t="e">
        <f>_xll.DBGET(#REF!,#REF!,#REF!,#REF!,#REF!,#REF!,$A30,#REF!,#REF!,#REF!,#REF!)</f>
        <v>#VALUE!</v>
      </c>
      <c r="S30" s="117" t="e">
        <f>_xll.DBGET(#REF!,#REF!,#REF!,#REF!,#REF!,#REF!,$A30,#REF!,#REF!,#REF!,#REF!)</f>
        <v>#VALUE!</v>
      </c>
    </row>
    <row r="31" spans="1:19" hidden="1" outlineLevel="1" x14ac:dyDescent="0.3">
      <c r="A31" s="67" t="s">
        <v>55</v>
      </c>
      <c r="B31" s="116" t="e">
        <f>_xll.DBGET(#REF!,#REF!,#REF!,#REF!,#REF!,#REF!,$A31,#REF!,#REF!,#REF!,#REF!)</f>
        <v>#VALUE!</v>
      </c>
      <c r="C31" s="117" t="e">
        <f>_xll.DBGET(#REF!,#REF!,#REF!,#REF!,#REF!,#REF!,$A31,#REF!,#REF!,#REF!,#REF!)</f>
        <v>#VALUE!</v>
      </c>
      <c r="D31" s="116" t="e">
        <f>_xll.DBGET(#REF!,#REF!,#REF!,#REF!,#REF!,#REF!,$A31,#REF!,#REF!,#REF!,#REF!)</f>
        <v>#VALUE!</v>
      </c>
      <c r="E31" s="117" t="e">
        <f>_xll.DBGET(#REF!,#REF!,#REF!,#REF!,#REF!,#REF!,$A31,#REF!,#REF!,#REF!,#REF!)</f>
        <v>#VALUE!</v>
      </c>
      <c r="F31" s="116" t="e">
        <f>_xll.DBGET(#REF!,#REF!,#REF!,#REF!,#REF!,#REF!,$A31,#REF!,#REF!,#REF!,#REF!)</f>
        <v>#VALUE!</v>
      </c>
      <c r="G31" s="117" t="e">
        <f>_xll.DBGET(#REF!,#REF!,#REF!,#REF!,#REF!,#REF!,$A31,#REF!,#REF!,#REF!,#REF!)</f>
        <v>#VALUE!</v>
      </c>
      <c r="H31" s="116" t="e">
        <f>_xll.DBGET(#REF!,#REF!,#REF!,#REF!,#REF!,#REF!,$A31,#REF!,#REF!,#REF!,#REF!)</f>
        <v>#VALUE!</v>
      </c>
      <c r="I31" s="117" t="e">
        <f>_xll.DBGET(#REF!,#REF!,#REF!,#REF!,#REF!,#REF!,$A31,#REF!,#REF!,#REF!,#REF!)</f>
        <v>#VALUE!</v>
      </c>
      <c r="J31" s="116" t="e">
        <f>_xll.DBGET(#REF!,#REF!,#REF!,#REF!,#REF!,#REF!,$A31,#REF!,#REF!,#REF!,#REF!)</f>
        <v>#VALUE!</v>
      </c>
      <c r="K31" s="117" t="e">
        <f>_xll.DBGET(#REF!,#REF!,#REF!,#REF!,#REF!,#REF!,$A31,#REF!,#REF!,#REF!,#REF!)</f>
        <v>#VALUE!</v>
      </c>
      <c r="L31" s="116" t="e">
        <f>_xll.DBGET(#REF!,#REF!,#REF!,#REF!,#REF!,#REF!,$A31,#REF!,#REF!,#REF!,#REF!)-J31</f>
        <v>#VALUE!</v>
      </c>
      <c r="M31" s="117">
        <f>IFERROR((_xll.DBGET(#REF!,#REF!,#REF!,#REF!,#REF!,#REF!,$A31,#REF!,#REF!,#REF!,#REF!)-(J31*K31))/L31,0)</f>
        <v>0</v>
      </c>
      <c r="N31" s="116" t="e">
        <f>_xll.DBGET(#REF!,#REF!,#REF!,#REF!,#REF!,#REF!,$A31,#REF!,#REF!,#REF!,#REF!)-J31-L31</f>
        <v>#VALUE!</v>
      </c>
      <c r="O31" s="117">
        <f>IFERROR((_xll.DBGET(#REF!,#REF!,#REF!,#REF!,#REF!,#REF!,$A31,#REF!,#REF!,#REF!,#REF!)-(J31*K31)-(L31*M31))/N31,0)</f>
        <v>0</v>
      </c>
      <c r="P31" s="116" t="e">
        <f>_xll.DBGET(#REF!,#REF!,#REF!,#REF!,#REF!,#REF!,$A31,#REF!,#REF!,#REF!,#REF!)-J31-L31-N31</f>
        <v>#VALUE!</v>
      </c>
      <c r="Q31" s="117">
        <f>IFERROR((_xll.DBGET(#REF!,#REF!,#REF!,#REF!,#REF!,#REF!,$A31,#REF!,#REF!,#REF!,#REF!)-(J31*K31)-(L31*M31)-(N31*O31))/P31,0)</f>
        <v>0</v>
      </c>
      <c r="R31" s="116" t="e">
        <f>_xll.DBGET(#REF!,#REF!,#REF!,#REF!,#REF!,#REF!,$A31,#REF!,#REF!,#REF!,#REF!)</f>
        <v>#VALUE!</v>
      </c>
      <c r="S31" s="117" t="e">
        <f>_xll.DBGET(#REF!,#REF!,#REF!,#REF!,#REF!,#REF!,$A31,#REF!,#REF!,#REF!,#REF!)</f>
        <v>#VALUE!</v>
      </c>
    </row>
    <row r="32" spans="1:19" hidden="1" outlineLevel="1" x14ac:dyDescent="0.3">
      <c r="A32" s="67" t="s">
        <v>56</v>
      </c>
      <c r="B32" s="116" t="e">
        <f>_xll.DBGET(#REF!,#REF!,#REF!,#REF!,#REF!,#REF!,$A32,#REF!,#REF!,#REF!,#REF!)</f>
        <v>#VALUE!</v>
      </c>
      <c r="C32" s="117" t="e">
        <f>_xll.DBGET(#REF!,#REF!,#REF!,#REF!,#REF!,#REF!,$A32,#REF!,#REF!,#REF!,#REF!)</f>
        <v>#VALUE!</v>
      </c>
      <c r="D32" s="116" t="e">
        <f>_xll.DBGET(#REF!,#REF!,#REF!,#REF!,#REF!,#REF!,$A32,#REF!,#REF!,#REF!,#REF!)</f>
        <v>#VALUE!</v>
      </c>
      <c r="E32" s="117" t="e">
        <f>_xll.DBGET(#REF!,#REF!,#REF!,#REF!,#REF!,#REF!,$A32,#REF!,#REF!,#REF!,#REF!)</f>
        <v>#VALUE!</v>
      </c>
      <c r="F32" s="116" t="e">
        <f>_xll.DBGET(#REF!,#REF!,#REF!,#REF!,#REF!,#REF!,$A32,#REF!,#REF!,#REF!,#REF!)</f>
        <v>#VALUE!</v>
      </c>
      <c r="G32" s="117" t="e">
        <f>_xll.DBGET(#REF!,#REF!,#REF!,#REF!,#REF!,#REF!,$A32,#REF!,#REF!,#REF!,#REF!)</f>
        <v>#VALUE!</v>
      </c>
      <c r="H32" s="116" t="e">
        <f>_xll.DBGET(#REF!,#REF!,#REF!,#REF!,#REF!,#REF!,$A32,#REF!,#REF!,#REF!,#REF!)</f>
        <v>#VALUE!</v>
      </c>
      <c r="I32" s="117" t="e">
        <f>_xll.DBGET(#REF!,#REF!,#REF!,#REF!,#REF!,#REF!,$A32,#REF!,#REF!,#REF!,#REF!)</f>
        <v>#VALUE!</v>
      </c>
      <c r="J32" s="116" t="e">
        <f>_xll.DBGET(#REF!,#REF!,#REF!,#REF!,#REF!,#REF!,$A32,#REF!,#REF!,#REF!,#REF!)</f>
        <v>#VALUE!</v>
      </c>
      <c r="K32" s="117" t="e">
        <f>_xll.DBGET(#REF!,#REF!,#REF!,#REF!,#REF!,#REF!,$A32,#REF!,#REF!,#REF!,#REF!)</f>
        <v>#VALUE!</v>
      </c>
      <c r="L32" s="116" t="e">
        <f>_xll.DBGET(#REF!,#REF!,#REF!,#REF!,#REF!,#REF!,$A32,#REF!,#REF!,#REF!,#REF!)-J32</f>
        <v>#VALUE!</v>
      </c>
      <c r="M32" s="117">
        <f>IFERROR((_xll.DBGET(#REF!,#REF!,#REF!,#REF!,#REF!,#REF!,$A32,#REF!,#REF!,#REF!,#REF!)-(J32*K32))/L32,0)</f>
        <v>0</v>
      </c>
      <c r="N32" s="116" t="e">
        <f>_xll.DBGET(#REF!,#REF!,#REF!,#REF!,#REF!,#REF!,$A32,#REF!,#REF!,#REF!,#REF!)-J32-L32</f>
        <v>#VALUE!</v>
      </c>
      <c r="O32" s="117">
        <f>IFERROR((_xll.DBGET(#REF!,#REF!,#REF!,#REF!,#REF!,#REF!,$A32,#REF!,#REF!,#REF!,#REF!)-(J32*K32)-(L32*M32))/N32,0)</f>
        <v>0</v>
      </c>
      <c r="P32" s="116" t="e">
        <f>_xll.DBGET(#REF!,#REF!,#REF!,#REF!,#REF!,#REF!,$A32,#REF!,#REF!,#REF!,#REF!)-J32-L32-N32</f>
        <v>#VALUE!</v>
      </c>
      <c r="Q32" s="117">
        <f>IFERROR((_xll.DBGET(#REF!,#REF!,#REF!,#REF!,#REF!,#REF!,$A32,#REF!,#REF!,#REF!,#REF!)-(J32*K32)-(L32*M32)-(N32*O32))/P32,0)</f>
        <v>0</v>
      </c>
      <c r="R32" s="116" t="e">
        <f>_xll.DBGET(#REF!,#REF!,#REF!,#REF!,#REF!,#REF!,$A32,#REF!,#REF!,#REF!,#REF!)</f>
        <v>#VALUE!</v>
      </c>
      <c r="S32" s="117" t="e">
        <f>_xll.DBGET(#REF!,#REF!,#REF!,#REF!,#REF!,#REF!,$A32,#REF!,#REF!,#REF!,#REF!)</f>
        <v>#VALUE!</v>
      </c>
    </row>
    <row r="33" spans="1:19" collapsed="1" x14ac:dyDescent="0.3">
      <c r="A33" s="67" t="s">
        <v>25</v>
      </c>
      <c r="B33" s="116" t="e">
        <f>_xll.DBGET(#REF!,#REF!,#REF!,#REF!,#REF!,#REF!,$A33,#REF!,#REF!,#REF!,#REF!)</f>
        <v>#VALUE!</v>
      </c>
      <c r="C33" s="117" t="e">
        <f>_xll.DBGET(#REF!,#REF!,#REF!,#REF!,#REF!,#REF!,$A33,#REF!,#REF!,#REF!,#REF!)</f>
        <v>#VALUE!</v>
      </c>
      <c r="D33" s="116" t="e">
        <f>_xll.DBGET(#REF!,#REF!,#REF!,#REF!,#REF!,#REF!,$A33,#REF!,#REF!,#REF!,#REF!)</f>
        <v>#VALUE!</v>
      </c>
      <c r="E33" s="117" t="e">
        <f>_xll.DBGET(#REF!,#REF!,#REF!,#REF!,#REF!,#REF!,$A33,#REF!,#REF!,#REF!,#REF!)</f>
        <v>#VALUE!</v>
      </c>
      <c r="F33" s="116" t="e">
        <f>_xll.DBGET(#REF!,#REF!,#REF!,#REF!,#REF!,#REF!,$A33,#REF!,#REF!,#REF!,#REF!)</f>
        <v>#VALUE!</v>
      </c>
      <c r="G33" s="117" t="e">
        <f>_xll.DBGET(#REF!,#REF!,#REF!,#REF!,#REF!,#REF!,$A33,#REF!,#REF!,#REF!,#REF!)</f>
        <v>#VALUE!</v>
      </c>
      <c r="H33" s="116" t="e">
        <f>_xll.DBGET(#REF!,#REF!,#REF!,#REF!,#REF!,#REF!,$A33,#REF!,#REF!,#REF!,#REF!)</f>
        <v>#VALUE!</v>
      </c>
      <c r="I33" s="117" t="e">
        <f>_xll.DBGET(#REF!,#REF!,#REF!,#REF!,#REF!,#REF!,$A33,#REF!,#REF!,#REF!,#REF!)</f>
        <v>#VALUE!</v>
      </c>
      <c r="J33" s="116" t="e">
        <f>_xll.DBGET(#REF!,#REF!,#REF!,#REF!,#REF!,#REF!,$A33,#REF!,#REF!,#REF!,#REF!)</f>
        <v>#VALUE!</v>
      </c>
      <c r="K33" s="117" t="e">
        <f>_xll.DBGET(#REF!,#REF!,#REF!,#REF!,#REF!,#REF!,$A33,#REF!,#REF!,#REF!,#REF!)</f>
        <v>#VALUE!</v>
      </c>
      <c r="L33" s="116" t="e">
        <f>_xll.DBGET(#REF!,#REF!,#REF!,#REF!,#REF!,#REF!,$A33,#REF!,#REF!,#REF!,#REF!)</f>
        <v>#VALUE!</v>
      </c>
      <c r="M33" s="117">
        <f>IFERROR((_xll.DBGET(#REF!,#REF!,#REF!,#REF!,#REF!,#REF!,$A33,#REF!,#REF!,#REF!,#REF!))/L33,0)</f>
        <v>0</v>
      </c>
      <c r="N33" s="116" t="e">
        <f>_xll.DBGET(#REF!,#REF!,#REF!,#REF!,#REF!,#REF!,$A33,#REF!,#REF!,#REF!,#REF!)</f>
        <v>#VALUE!</v>
      </c>
      <c r="O33" s="117">
        <f>IFERROR((_xll.DBGET(#REF!,#REF!,#REF!,#REF!,#REF!,#REF!,$A33,#REF!,#REF!,#REF!,#REF!))/N33,0)</f>
        <v>0</v>
      </c>
      <c r="P33" s="116" t="e">
        <f>_xll.DBGET(#REF!,#REF!,#REF!,#REF!,#REF!,#REF!,$A33,#REF!,#REF!,#REF!,#REF!)</f>
        <v>#VALUE!</v>
      </c>
      <c r="Q33" s="117">
        <f>IFERROR((_xll.DBGET(#REF!,#REF!,#REF!,#REF!,#REF!,#REF!,$A33,#REF!,#REF!,#REF!,#REF!))/P33,0)</f>
        <v>0</v>
      </c>
      <c r="R33" s="116" t="e">
        <f>_xll.DBGET(#REF!,#REF!,#REF!,#REF!,#REF!,#REF!,$A33,#REF!,#REF!,#REF!,#REF!)</f>
        <v>#VALUE!</v>
      </c>
      <c r="S33" s="117" t="e">
        <f>_xll.DBGET(#REF!,#REF!,#REF!,#REF!,#REF!,#REF!,$A33,#REF!,#REF!,#REF!,#REF!)</f>
        <v>#VALUE!</v>
      </c>
    </row>
    <row r="34" spans="1:19" x14ac:dyDescent="0.3">
      <c r="A34" s="67" t="s">
        <v>26</v>
      </c>
      <c r="B34" s="116" t="e">
        <f>_xll.DBGET(#REF!,#REF!,#REF!,#REF!,#REF!,#REF!,$A34,#REF!,#REF!,#REF!,#REF!)</f>
        <v>#VALUE!</v>
      </c>
      <c r="C34" s="117" t="e">
        <f>_xll.DBGET(#REF!,#REF!,#REF!,#REF!,#REF!,#REF!,$A34,#REF!,#REF!,#REF!,#REF!)</f>
        <v>#VALUE!</v>
      </c>
      <c r="D34" s="116" t="e">
        <f>_xll.DBGET(#REF!,#REF!,#REF!,#REF!,#REF!,#REF!,$A34,#REF!,#REF!,#REF!,#REF!)</f>
        <v>#VALUE!</v>
      </c>
      <c r="E34" s="117" t="e">
        <f>_xll.DBGET(#REF!,#REF!,#REF!,#REF!,#REF!,#REF!,$A34,#REF!,#REF!,#REF!,#REF!)</f>
        <v>#VALUE!</v>
      </c>
      <c r="F34" s="116" t="e">
        <f>_xll.DBGET(#REF!,#REF!,#REF!,#REF!,#REF!,#REF!,$A34,#REF!,#REF!,#REF!,#REF!)</f>
        <v>#VALUE!</v>
      </c>
      <c r="G34" s="117" t="e">
        <f>_xll.DBGET(#REF!,#REF!,#REF!,#REF!,#REF!,#REF!,$A34,#REF!,#REF!,#REF!,#REF!)</f>
        <v>#VALUE!</v>
      </c>
      <c r="H34" s="116" t="e">
        <f>_xll.DBGET(#REF!,#REF!,#REF!,#REF!,#REF!,#REF!,$A34,#REF!,#REF!,#REF!,#REF!)</f>
        <v>#VALUE!</v>
      </c>
      <c r="I34" s="117" t="e">
        <f>_xll.DBGET(#REF!,#REF!,#REF!,#REF!,#REF!,#REF!,$A34,#REF!,#REF!,#REF!,#REF!)</f>
        <v>#VALUE!</v>
      </c>
      <c r="J34" s="116" t="e">
        <f>_xll.DBGET(#REF!,#REF!,#REF!,#REF!,#REF!,#REF!,$A34,#REF!,#REF!,#REF!,#REF!)</f>
        <v>#VALUE!</v>
      </c>
      <c r="K34" s="117" t="e">
        <f>_xll.DBGET(#REF!,#REF!,#REF!,#REF!,#REF!,#REF!,$A34,#REF!,#REF!,#REF!,#REF!)</f>
        <v>#VALUE!</v>
      </c>
      <c r="L34" s="116" t="e">
        <f>_xll.DBGET(#REF!,#REF!,#REF!,#REF!,#REF!,#REF!,$A34,#REF!,#REF!,#REF!,#REF!)</f>
        <v>#VALUE!</v>
      </c>
      <c r="M34" s="117">
        <f>IFERROR((_xll.DBGET(#REF!,#REF!,#REF!,#REF!,#REF!,#REF!,$A34,#REF!,#REF!,#REF!,#REF!))/L34,0)</f>
        <v>0</v>
      </c>
      <c r="N34" s="116" t="e">
        <f>_xll.DBGET(#REF!,#REF!,#REF!,#REF!,#REF!,#REF!,$A34,#REF!,#REF!,#REF!,#REF!)</f>
        <v>#VALUE!</v>
      </c>
      <c r="O34" s="117">
        <f>IFERROR((_xll.DBGET(#REF!,#REF!,#REF!,#REF!,#REF!,#REF!,$A34,#REF!,#REF!,#REF!,#REF!))/N34,0)</f>
        <v>0</v>
      </c>
      <c r="P34" s="116" t="e">
        <f>_xll.DBGET(#REF!,#REF!,#REF!,#REF!,#REF!,#REF!,$A34,#REF!,#REF!,#REF!,#REF!)</f>
        <v>#VALUE!</v>
      </c>
      <c r="Q34" s="117">
        <f>IFERROR((_xll.DBGET(#REF!,#REF!,#REF!,#REF!,#REF!,#REF!,$A34,#REF!,#REF!,#REF!,#REF!))/P34,0)</f>
        <v>0</v>
      </c>
      <c r="R34" s="116" t="e">
        <f>_xll.DBGET(#REF!,#REF!,#REF!,#REF!,#REF!,#REF!,$A34,#REF!,#REF!,#REF!,#REF!)</f>
        <v>#VALUE!</v>
      </c>
      <c r="S34" s="117" t="e">
        <f>_xll.DBGET(#REF!,#REF!,#REF!,#REF!,#REF!,#REF!,$A34,#REF!,#REF!,#REF!,#REF!)</f>
        <v>#VALUE!</v>
      </c>
    </row>
    <row r="35" spans="1:19" x14ac:dyDescent="0.3">
      <c r="A35" s="67" t="s">
        <v>27</v>
      </c>
      <c r="B35" s="116" t="e">
        <f>_xll.DBGET(#REF!,#REF!,#REF!,#REF!,#REF!,#REF!,$A35,#REF!,#REF!,#REF!,#REF!)</f>
        <v>#VALUE!</v>
      </c>
      <c r="C35" s="117" t="e">
        <f>_xll.DBGET(#REF!,#REF!,#REF!,#REF!,#REF!,#REF!,$A35,#REF!,#REF!,#REF!,#REF!)</f>
        <v>#VALUE!</v>
      </c>
      <c r="D35" s="116" t="e">
        <f>_xll.DBGET(#REF!,#REF!,#REF!,#REF!,#REF!,#REF!,$A35,#REF!,#REF!,#REF!,#REF!)</f>
        <v>#VALUE!</v>
      </c>
      <c r="E35" s="117" t="e">
        <f>_xll.DBGET(#REF!,#REF!,#REF!,#REF!,#REF!,#REF!,$A35,#REF!,#REF!,#REF!,#REF!)</f>
        <v>#VALUE!</v>
      </c>
      <c r="F35" s="116" t="e">
        <f>_xll.DBGET(#REF!,#REF!,#REF!,#REF!,#REF!,#REF!,$A35,#REF!,#REF!,#REF!,#REF!)</f>
        <v>#VALUE!</v>
      </c>
      <c r="G35" s="117" t="e">
        <f>_xll.DBGET(#REF!,#REF!,#REF!,#REF!,#REF!,#REF!,$A35,#REF!,#REF!,#REF!,#REF!)</f>
        <v>#VALUE!</v>
      </c>
      <c r="H35" s="116" t="e">
        <f>_xll.DBGET(#REF!,#REF!,#REF!,#REF!,#REF!,#REF!,$A35,#REF!,#REF!,#REF!,#REF!)</f>
        <v>#VALUE!</v>
      </c>
      <c r="I35" s="117" t="e">
        <f>_xll.DBGET(#REF!,#REF!,#REF!,#REF!,#REF!,#REF!,$A35,#REF!,#REF!,#REF!,#REF!)</f>
        <v>#VALUE!</v>
      </c>
      <c r="J35" s="116" t="e">
        <f>_xll.DBGET(#REF!,#REF!,#REF!,#REF!,#REF!,#REF!,$A35,#REF!,#REF!,#REF!,#REF!)</f>
        <v>#VALUE!</v>
      </c>
      <c r="K35" s="117" t="e">
        <f>_xll.DBGET(#REF!,#REF!,#REF!,#REF!,#REF!,#REF!,$A35,#REF!,#REF!,#REF!,#REF!)</f>
        <v>#VALUE!</v>
      </c>
      <c r="L35" s="116" t="e">
        <f>_xll.DBGET(#REF!,#REF!,#REF!,#REF!,#REF!,#REF!,$A35,#REF!,#REF!,#REF!,#REF!)</f>
        <v>#VALUE!</v>
      </c>
      <c r="M35" s="117">
        <f>IFERROR((_xll.DBGET(#REF!,#REF!,#REF!,#REF!,#REF!,#REF!,$A35,#REF!,#REF!,#REF!,#REF!))/L35,0)</f>
        <v>0</v>
      </c>
      <c r="N35" s="116" t="e">
        <f>_xll.DBGET(#REF!,#REF!,#REF!,#REF!,#REF!,#REF!,$A35,#REF!,#REF!,#REF!,#REF!)</f>
        <v>#VALUE!</v>
      </c>
      <c r="O35" s="117">
        <f>IFERROR((_xll.DBGET(#REF!,#REF!,#REF!,#REF!,#REF!,#REF!,$A35,#REF!,#REF!,#REF!,#REF!))/N35,0)</f>
        <v>0</v>
      </c>
      <c r="P35" s="116" t="e">
        <f>_xll.DBGET(#REF!,#REF!,#REF!,#REF!,#REF!,#REF!,$A35,#REF!,#REF!,#REF!,#REF!)</f>
        <v>#VALUE!</v>
      </c>
      <c r="Q35" s="117">
        <f>IFERROR((_xll.DBGET(#REF!,#REF!,#REF!,#REF!,#REF!,#REF!,$A35,#REF!,#REF!,#REF!,#REF!))/P35,0)</f>
        <v>0</v>
      </c>
      <c r="R35" s="116" t="e">
        <f>_xll.DBGET(#REF!,#REF!,#REF!,#REF!,#REF!,#REF!,$A35,#REF!,#REF!,#REF!,#REF!)</f>
        <v>#VALUE!</v>
      </c>
      <c r="S35" s="117" t="e">
        <f>_xll.DBGET(#REF!,#REF!,#REF!,#REF!,#REF!,#REF!,$A35,#REF!,#REF!,#REF!,#REF!)</f>
        <v>#VALUE!</v>
      </c>
    </row>
    <row r="36" spans="1:19" x14ac:dyDescent="0.3">
      <c r="A36" s="67" t="s">
        <v>28</v>
      </c>
      <c r="B36" s="116" t="e">
        <f>_xll.DBGET(#REF!,#REF!,#REF!,#REF!,#REF!,#REF!,$A36,#REF!,#REF!,#REF!,#REF!)</f>
        <v>#VALUE!</v>
      </c>
      <c r="C36" s="117" t="e">
        <f>_xll.DBGET(#REF!,#REF!,#REF!,#REF!,#REF!,#REF!,$A36,#REF!,#REF!,#REF!,#REF!)</f>
        <v>#VALUE!</v>
      </c>
      <c r="D36" s="116" t="e">
        <f>_xll.DBGET(#REF!,#REF!,#REF!,#REF!,#REF!,#REF!,$A36,#REF!,#REF!,#REF!,#REF!)</f>
        <v>#VALUE!</v>
      </c>
      <c r="E36" s="117" t="e">
        <f>_xll.DBGET(#REF!,#REF!,#REF!,#REF!,#REF!,#REF!,$A36,#REF!,#REF!,#REF!,#REF!)</f>
        <v>#VALUE!</v>
      </c>
      <c r="F36" s="116" t="e">
        <f>_xll.DBGET(#REF!,#REF!,#REF!,#REF!,#REF!,#REF!,$A36,#REF!,#REF!,#REF!,#REF!)</f>
        <v>#VALUE!</v>
      </c>
      <c r="G36" s="117" t="e">
        <f>_xll.DBGET(#REF!,#REF!,#REF!,#REF!,#REF!,#REF!,$A36,#REF!,#REF!,#REF!,#REF!)</f>
        <v>#VALUE!</v>
      </c>
      <c r="H36" s="116" t="e">
        <f>_xll.DBGET(#REF!,#REF!,#REF!,#REF!,#REF!,#REF!,$A36,#REF!,#REF!,#REF!,#REF!)</f>
        <v>#VALUE!</v>
      </c>
      <c r="I36" s="117" t="e">
        <f>_xll.DBGET(#REF!,#REF!,#REF!,#REF!,#REF!,#REF!,$A36,#REF!,#REF!,#REF!,#REF!)</f>
        <v>#VALUE!</v>
      </c>
      <c r="J36" s="116" t="e">
        <f>_xll.DBGET(#REF!,#REF!,#REF!,#REF!,#REF!,#REF!,$A36,#REF!,#REF!,#REF!,#REF!)</f>
        <v>#VALUE!</v>
      </c>
      <c r="K36" s="117" t="e">
        <f>_xll.DBGET(#REF!,#REF!,#REF!,#REF!,#REF!,#REF!,$A36,#REF!,#REF!,#REF!,#REF!)</f>
        <v>#VALUE!</v>
      </c>
      <c r="L36" s="116" t="e">
        <f>_xll.DBGET(#REF!,#REF!,#REF!,#REF!,#REF!,#REF!,$A36,#REF!,#REF!,#REF!,#REF!)</f>
        <v>#VALUE!</v>
      </c>
      <c r="M36" s="117">
        <f>IFERROR((_xll.DBGET(#REF!,#REF!,#REF!,#REF!,#REF!,#REF!,$A36,#REF!,#REF!,#REF!,#REF!))/L36,0)</f>
        <v>0</v>
      </c>
      <c r="N36" s="116" t="e">
        <f>_xll.DBGET(#REF!,#REF!,#REF!,#REF!,#REF!,#REF!,$A36,#REF!,#REF!,#REF!,#REF!)</f>
        <v>#VALUE!</v>
      </c>
      <c r="O36" s="117">
        <f>IFERROR((_xll.DBGET(#REF!,#REF!,#REF!,#REF!,#REF!,#REF!,$A36,#REF!,#REF!,#REF!,#REF!))/N36,0)</f>
        <v>0</v>
      </c>
      <c r="P36" s="116" t="e">
        <f>_xll.DBGET(#REF!,#REF!,#REF!,#REF!,#REF!,#REF!,$A36,#REF!,#REF!,#REF!,#REF!)</f>
        <v>#VALUE!</v>
      </c>
      <c r="Q36" s="117">
        <f>IFERROR((_xll.DBGET(#REF!,#REF!,#REF!,#REF!,#REF!,#REF!,$A36,#REF!,#REF!,#REF!,#REF!))/P36,0)</f>
        <v>0</v>
      </c>
      <c r="R36" s="116" t="e">
        <f>_xll.DBGET(#REF!,#REF!,#REF!,#REF!,#REF!,#REF!,$A36,#REF!,#REF!,#REF!,#REF!)</f>
        <v>#VALUE!</v>
      </c>
      <c r="S36" s="117" t="e">
        <f>_xll.DBGET(#REF!,#REF!,#REF!,#REF!,#REF!,#REF!,$A36,#REF!,#REF!,#REF!,#REF!)</f>
        <v>#VALUE!</v>
      </c>
    </row>
    <row r="37" spans="1:19" x14ac:dyDescent="0.3">
      <c r="A37" s="67" t="s">
        <v>29</v>
      </c>
      <c r="B37" s="116" t="e">
        <f>_xll.DBGET(#REF!,#REF!,#REF!,#REF!,#REF!,#REF!,$A37,#REF!,#REF!,#REF!,#REF!)</f>
        <v>#VALUE!</v>
      </c>
      <c r="C37" s="117" t="e">
        <f>_xll.DBGET(#REF!,#REF!,#REF!,#REF!,#REF!,#REF!,$A37,#REF!,#REF!,#REF!,#REF!)</f>
        <v>#VALUE!</v>
      </c>
      <c r="D37" s="116" t="e">
        <f>_xll.DBGET(#REF!,#REF!,#REF!,#REF!,#REF!,#REF!,$A37,#REF!,#REF!,#REF!,#REF!)</f>
        <v>#VALUE!</v>
      </c>
      <c r="E37" s="117" t="e">
        <f>_xll.DBGET(#REF!,#REF!,#REF!,#REF!,#REF!,#REF!,$A37,#REF!,#REF!,#REF!,#REF!)</f>
        <v>#VALUE!</v>
      </c>
      <c r="F37" s="116" t="e">
        <f>_xll.DBGET(#REF!,#REF!,#REF!,#REF!,#REF!,#REF!,$A37,#REF!,#REF!,#REF!,#REF!)</f>
        <v>#VALUE!</v>
      </c>
      <c r="G37" s="117" t="e">
        <f>_xll.DBGET(#REF!,#REF!,#REF!,#REF!,#REF!,#REF!,$A37,#REF!,#REF!,#REF!,#REF!)</f>
        <v>#VALUE!</v>
      </c>
      <c r="H37" s="116" t="e">
        <f>_xll.DBGET(#REF!,#REF!,#REF!,#REF!,#REF!,#REF!,$A37,#REF!,#REF!,#REF!,#REF!)</f>
        <v>#VALUE!</v>
      </c>
      <c r="I37" s="117" t="e">
        <f>_xll.DBGET(#REF!,#REF!,#REF!,#REF!,#REF!,#REF!,$A37,#REF!,#REF!,#REF!,#REF!)</f>
        <v>#VALUE!</v>
      </c>
      <c r="J37" s="116" t="e">
        <f>_xll.DBGET(#REF!,#REF!,#REF!,#REF!,#REF!,#REF!,$A37,#REF!,#REF!,#REF!,#REF!)</f>
        <v>#VALUE!</v>
      </c>
      <c r="K37" s="117" t="e">
        <f>_xll.DBGET(#REF!,#REF!,#REF!,#REF!,#REF!,#REF!,$A37,#REF!,#REF!,#REF!,#REF!)</f>
        <v>#VALUE!</v>
      </c>
      <c r="L37" s="116" t="e">
        <f>_xll.DBGET(#REF!,#REF!,#REF!,#REF!,#REF!,#REF!,$A37,#REF!,#REF!,#REF!,#REF!)</f>
        <v>#VALUE!</v>
      </c>
      <c r="M37" s="117">
        <f>IFERROR((_xll.DBGET(#REF!,#REF!,#REF!,#REF!,#REF!,#REF!,$A37,#REF!,#REF!,#REF!,#REF!))/L37,0)</f>
        <v>0</v>
      </c>
      <c r="N37" s="116" t="e">
        <f>_xll.DBGET(#REF!,#REF!,#REF!,#REF!,#REF!,#REF!,$A37,#REF!,#REF!,#REF!,#REF!)</f>
        <v>#VALUE!</v>
      </c>
      <c r="O37" s="117">
        <f>IFERROR((_xll.DBGET(#REF!,#REF!,#REF!,#REF!,#REF!,#REF!,$A37,#REF!,#REF!,#REF!,#REF!))/N37,0)</f>
        <v>0</v>
      </c>
      <c r="P37" s="116" t="e">
        <f>_xll.DBGET(#REF!,#REF!,#REF!,#REF!,#REF!,#REF!,$A37,#REF!,#REF!,#REF!,#REF!)</f>
        <v>#VALUE!</v>
      </c>
      <c r="Q37" s="117">
        <f>IFERROR((_xll.DBGET(#REF!,#REF!,#REF!,#REF!,#REF!,#REF!,$A37,#REF!,#REF!,#REF!,#REF!))/P37,0)</f>
        <v>0</v>
      </c>
      <c r="R37" s="116" t="e">
        <f>_xll.DBGET(#REF!,#REF!,#REF!,#REF!,#REF!,#REF!,$A37,#REF!,#REF!,#REF!,#REF!)</f>
        <v>#VALUE!</v>
      </c>
      <c r="S37" s="117" t="e">
        <f>_xll.DBGET(#REF!,#REF!,#REF!,#REF!,#REF!,#REF!,$A37,#REF!,#REF!,#REF!,#REF!)</f>
        <v>#VALUE!</v>
      </c>
    </row>
    <row r="38" spans="1:19" x14ac:dyDescent="0.3">
      <c r="A38" s="67" t="s">
        <v>30</v>
      </c>
      <c r="B38" s="116" t="e">
        <f>_xll.DBGET(#REF!,#REF!,#REF!,#REF!,#REF!,#REF!,$A38,#REF!,#REF!,#REF!,#REF!)</f>
        <v>#VALUE!</v>
      </c>
      <c r="C38" s="117" t="e">
        <f>_xll.DBGET(#REF!,#REF!,#REF!,#REF!,#REF!,#REF!,$A38,#REF!,#REF!,#REF!,#REF!)</f>
        <v>#VALUE!</v>
      </c>
      <c r="D38" s="116" t="e">
        <f>_xll.DBGET(#REF!,#REF!,#REF!,#REF!,#REF!,#REF!,$A38,#REF!,#REF!,#REF!,#REF!)</f>
        <v>#VALUE!</v>
      </c>
      <c r="E38" s="117" t="e">
        <f>_xll.DBGET(#REF!,#REF!,#REF!,#REF!,#REF!,#REF!,$A38,#REF!,#REF!,#REF!,#REF!)</f>
        <v>#VALUE!</v>
      </c>
      <c r="F38" s="116" t="e">
        <f>_xll.DBGET(#REF!,#REF!,#REF!,#REF!,#REF!,#REF!,$A38,#REF!,#REF!,#REF!,#REF!)</f>
        <v>#VALUE!</v>
      </c>
      <c r="G38" s="117" t="e">
        <f>_xll.DBGET(#REF!,#REF!,#REF!,#REF!,#REF!,#REF!,$A38,#REF!,#REF!,#REF!,#REF!)</f>
        <v>#VALUE!</v>
      </c>
      <c r="H38" s="116" t="e">
        <f>_xll.DBGET(#REF!,#REF!,#REF!,#REF!,#REF!,#REF!,$A38,#REF!,#REF!,#REF!,#REF!)</f>
        <v>#VALUE!</v>
      </c>
      <c r="I38" s="117" t="e">
        <f>_xll.DBGET(#REF!,#REF!,#REF!,#REF!,#REF!,#REF!,$A38,#REF!,#REF!,#REF!,#REF!)</f>
        <v>#VALUE!</v>
      </c>
      <c r="J38" s="116" t="e">
        <f>_xll.DBGET(#REF!,#REF!,#REF!,#REF!,#REF!,#REF!,$A38,#REF!,#REF!,#REF!,#REF!)</f>
        <v>#VALUE!</v>
      </c>
      <c r="K38" s="117" t="e">
        <f>_xll.DBGET(#REF!,#REF!,#REF!,#REF!,#REF!,#REF!,$A38,#REF!,#REF!,#REF!,#REF!)</f>
        <v>#VALUE!</v>
      </c>
      <c r="L38" s="116" t="e">
        <f>_xll.DBGET(#REF!,#REF!,#REF!,#REF!,#REF!,#REF!,$A38,#REF!,#REF!,#REF!,#REF!)</f>
        <v>#VALUE!</v>
      </c>
      <c r="M38" s="117">
        <f>IFERROR((_xll.DBGET(#REF!,#REF!,#REF!,#REF!,#REF!,#REF!,$A38,#REF!,#REF!,#REF!,#REF!))/L38,0)</f>
        <v>0</v>
      </c>
      <c r="N38" s="116" t="e">
        <f>_xll.DBGET(#REF!,#REF!,#REF!,#REF!,#REF!,#REF!,$A38,#REF!,#REF!,#REF!,#REF!)</f>
        <v>#VALUE!</v>
      </c>
      <c r="O38" s="117">
        <f>IFERROR((_xll.DBGET(#REF!,#REF!,#REF!,#REF!,#REF!,#REF!,$A38,#REF!,#REF!,#REF!,#REF!))/N38,0)</f>
        <v>0</v>
      </c>
      <c r="P38" s="116" t="e">
        <f>_xll.DBGET(#REF!,#REF!,#REF!,#REF!,#REF!,#REF!,$A38,#REF!,#REF!,#REF!,#REF!)</f>
        <v>#VALUE!</v>
      </c>
      <c r="Q38" s="117">
        <f>IFERROR((_xll.DBGET(#REF!,#REF!,#REF!,#REF!,#REF!,#REF!,$A38,#REF!,#REF!,#REF!,#REF!))/P38,0)</f>
        <v>0</v>
      </c>
      <c r="R38" s="116" t="e">
        <f>_xll.DBGET(#REF!,#REF!,#REF!,#REF!,#REF!,#REF!,$A38,#REF!,#REF!,#REF!,#REF!)</f>
        <v>#VALUE!</v>
      </c>
      <c r="S38" s="117" t="e">
        <f>_xll.DBGET(#REF!,#REF!,#REF!,#REF!,#REF!,#REF!,$A38,#REF!,#REF!,#REF!,#REF!)</f>
        <v>#VALUE!</v>
      </c>
    </row>
    <row r="39" spans="1:19" hidden="1" outlineLevel="1" x14ac:dyDescent="0.3">
      <c r="A39" s="67" t="s">
        <v>57</v>
      </c>
      <c r="B39" s="116" t="e">
        <f>_xll.DBGET(#REF!,#REF!,#REF!,#REF!,#REF!,#REF!,$A39,#REF!,#REF!,#REF!,#REF!)</f>
        <v>#VALUE!</v>
      </c>
      <c r="C39" s="117" t="e">
        <f>_xll.DBGET(#REF!,#REF!,#REF!,#REF!,#REF!,#REF!,$A39,#REF!,#REF!,#REF!,#REF!)</f>
        <v>#VALUE!</v>
      </c>
      <c r="D39" s="116" t="e">
        <f>_xll.DBGET(#REF!,#REF!,#REF!,#REF!,#REF!,#REF!,$A39,#REF!,#REF!,#REF!,#REF!)</f>
        <v>#VALUE!</v>
      </c>
      <c r="E39" s="117" t="e">
        <f>_xll.DBGET(#REF!,#REF!,#REF!,#REF!,#REF!,#REF!,$A39,#REF!,#REF!,#REF!,#REF!)</f>
        <v>#VALUE!</v>
      </c>
      <c r="F39" s="116" t="e">
        <f>_xll.DBGET(#REF!,#REF!,#REF!,#REF!,#REF!,#REF!,$A39,#REF!,#REF!,#REF!,#REF!)</f>
        <v>#VALUE!</v>
      </c>
      <c r="G39" s="117" t="e">
        <f>_xll.DBGET(#REF!,#REF!,#REF!,#REF!,#REF!,#REF!,$A39,#REF!,#REF!,#REF!,#REF!)</f>
        <v>#VALUE!</v>
      </c>
      <c r="H39" s="116" t="e">
        <f>_xll.DBGET(#REF!,#REF!,#REF!,#REF!,#REF!,#REF!,$A39,#REF!,#REF!,#REF!,#REF!)</f>
        <v>#VALUE!</v>
      </c>
      <c r="I39" s="117" t="e">
        <f>_xll.DBGET(#REF!,#REF!,#REF!,#REF!,#REF!,#REF!,$A39,#REF!,#REF!,#REF!,#REF!)</f>
        <v>#VALUE!</v>
      </c>
      <c r="J39" s="116" t="e">
        <f>_xll.DBGET(#REF!,#REF!,#REF!,#REF!,#REF!,#REF!,$A39,#REF!,#REF!,#REF!,#REF!)</f>
        <v>#VALUE!</v>
      </c>
      <c r="K39" s="117" t="e">
        <f>_xll.DBGET(#REF!,#REF!,#REF!,#REF!,#REF!,#REF!,$A39,#REF!,#REF!,#REF!,#REF!)</f>
        <v>#VALUE!</v>
      </c>
      <c r="L39" s="116" t="e">
        <f>_xll.DBGET(#REF!,#REF!,#REF!,#REF!,#REF!,#REF!,$A39,#REF!,#REF!,#REF!,#REF!)</f>
        <v>#VALUE!</v>
      </c>
      <c r="M39" s="117">
        <f>IFERROR((_xll.DBGET(#REF!,#REF!,#REF!,#REF!,#REF!,#REF!,$A39,#REF!,#REF!,#REF!,#REF!))/L39,0)</f>
        <v>0</v>
      </c>
      <c r="N39" s="116" t="e">
        <f>_xll.DBGET(#REF!,#REF!,#REF!,#REF!,#REF!,#REF!,$A39,#REF!,#REF!,#REF!,#REF!)</f>
        <v>#VALUE!</v>
      </c>
      <c r="O39" s="117">
        <f>IFERROR((_xll.DBGET(#REF!,#REF!,#REF!,#REF!,#REF!,#REF!,$A39,#REF!,#REF!,#REF!,#REF!))/N39,0)</f>
        <v>0</v>
      </c>
      <c r="P39" s="116" t="e">
        <f>_xll.DBGET(#REF!,#REF!,#REF!,#REF!,#REF!,#REF!,$A39,#REF!,#REF!,#REF!,#REF!)</f>
        <v>#VALUE!</v>
      </c>
      <c r="Q39" s="117">
        <f>IFERROR((_xll.DBGET(#REF!,#REF!,#REF!,#REF!,#REF!,#REF!,$A39,#REF!,#REF!,#REF!,#REF!))/P39,0)</f>
        <v>0</v>
      </c>
      <c r="R39" s="116" t="e">
        <f>_xll.DBGET(#REF!,#REF!,#REF!,#REF!,#REF!,#REF!,$A39,#REF!,#REF!,#REF!,#REF!)</f>
        <v>#VALUE!</v>
      </c>
      <c r="S39" s="117" t="e">
        <f>_xll.DBGET(#REF!,#REF!,#REF!,#REF!,#REF!,#REF!,$A39,#REF!,#REF!,#REF!,#REF!)</f>
        <v>#VALUE!</v>
      </c>
    </row>
    <row r="40" spans="1:19" collapsed="1" x14ac:dyDescent="0.3">
      <c r="A40" s="67" t="s">
        <v>31</v>
      </c>
      <c r="B40" s="116" t="e">
        <f>_xll.DBGET(#REF!,#REF!,#REF!,#REF!,#REF!,#REF!,$A40,#REF!,#REF!,#REF!,#REF!)</f>
        <v>#VALUE!</v>
      </c>
      <c r="C40" s="117" t="e">
        <f>_xll.DBGET(#REF!,#REF!,#REF!,#REF!,#REF!,#REF!,$A40,#REF!,#REF!,#REF!,#REF!)</f>
        <v>#VALUE!</v>
      </c>
      <c r="D40" s="116" t="e">
        <f>_xll.DBGET(#REF!,#REF!,#REF!,#REF!,#REF!,#REF!,$A40,#REF!,#REF!,#REF!,#REF!)</f>
        <v>#VALUE!</v>
      </c>
      <c r="E40" s="117" t="e">
        <f>_xll.DBGET(#REF!,#REF!,#REF!,#REF!,#REF!,#REF!,$A40,#REF!,#REF!,#REF!,#REF!)</f>
        <v>#VALUE!</v>
      </c>
      <c r="F40" s="116" t="e">
        <f>_xll.DBGET(#REF!,#REF!,#REF!,#REF!,#REF!,#REF!,$A40,#REF!,#REF!,#REF!,#REF!)</f>
        <v>#VALUE!</v>
      </c>
      <c r="G40" s="117" t="e">
        <f>_xll.DBGET(#REF!,#REF!,#REF!,#REF!,#REF!,#REF!,$A40,#REF!,#REF!,#REF!,#REF!)</f>
        <v>#VALUE!</v>
      </c>
      <c r="H40" s="116" t="e">
        <f>_xll.DBGET(#REF!,#REF!,#REF!,#REF!,#REF!,#REF!,$A40,#REF!,#REF!,#REF!,#REF!)</f>
        <v>#VALUE!</v>
      </c>
      <c r="I40" s="117" t="e">
        <f>_xll.DBGET(#REF!,#REF!,#REF!,#REF!,#REF!,#REF!,$A40,#REF!,#REF!,#REF!,#REF!)</f>
        <v>#VALUE!</v>
      </c>
      <c r="J40" s="116" t="e">
        <f>_xll.DBGET(#REF!,#REF!,#REF!,#REF!,#REF!,#REF!,$A40,#REF!,#REF!,#REF!,#REF!)</f>
        <v>#VALUE!</v>
      </c>
      <c r="K40" s="117" t="e">
        <f>_xll.DBGET(#REF!,#REF!,#REF!,#REF!,#REF!,#REF!,$A40,#REF!,#REF!,#REF!,#REF!)</f>
        <v>#VALUE!</v>
      </c>
      <c r="L40" s="116" t="e">
        <f>_xll.DBGET(#REF!,#REF!,#REF!,#REF!,#REF!,#REF!,$A40,#REF!,#REF!,#REF!,#REF!)</f>
        <v>#VALUE!</v>
      </c>
      <c r="M40" s="117">
        <f>IFERROR((_xll.DBGET(#REF!,#REF!,#REF!,#REF!,#REF!,#REF!,$A40,#REF!,#REF!,#REF!,#REF!))/L40,0)</f>
        <v>0</v>
      </c>
      <c r="N40" s="116" t="e">
        <f>_xll.DBGET(#REF!,#REF!,#REF!,#REF!,#REF!,#REF!,$A40,#REF!,#REF!,#REF!,#REF!)</f>
        <v>#VALUE!</v>
      </c>
      <c r="O40" s="117">
        <f>IFERROR((_xll.DBGET(#REF!,#REF!,#REF!,#REF!,#REF!,#REF!,$A40,#REF!,#REF!,#REF!,#REF!))/N40,0)</f>
        <v>0</v>
      </c>
      <c r="P40" s="116" t="e">
        <f>_xll.DBGET(#REF!,#REF!,#REF!,#REF!,#REF!,#REF!,$A40,#REF!,#REF!,#REF!,#REF!)</f>
        <v>#VALUE!</v>
      </c>
      <c r="Q40" s="117">
        <f>IFERROR((_xll.DBGET(#REF!,#REF!,#REF!,#REF!,#REF!,#REF!,$A40,#REF!,#REF!,#REF!,#REF!))/P40,0)</f>
        <v>0</v>
      </c>
      <c r="R40" s="116" t="e">
        <f>_xll.DBGET(#REF!,#REF!,#REF!,#REF!,#REF!,#REF!,$A40,#REF!,#REF!,#REF!,#REF!)</f>
        <v>#VALUE!</v>
      </c>
      <c r="S40" s="117" t="e">
        <f>_xll.DBGET(#REF!,#REF!,#REF!,#REF!,#REF!,#REF!,$A40,#REF!,#REF!,#REF!,#REF!)</f>
        <v>#VALUE!</v>
      </c>
    </row>
    <row r="41" spans="1:19" x14ac:dyDescent="0.3">
      <c r="A41" s="67" t="s">
        <v>32</v>
      </c>
      <c r="B41" s="116" t="e">
        <f>_xll.DBGET(#REF!,#REF!,#REF!,#REF!,#REF!,#REF!,$A41,#REF!,#REF!,#REF!,#REF!)</f>
        <v>#VALUE!</v>
      </c>
      <c r="C41" s="117" t="e">
        <f>_xll.DBGET(#REF!,#REF!,#REF!,#REF!,#REF!,#REF!,$A41,#REF!,#REF!,#REF!,#REF!)</f>
        <v>#VALUE!</v>
      </c>
      <c r="D41" s="116" t="e">
        <f>_xll.DBGET(#REF!,#REF!,#REF!,#REF!,#REF!,#REF!,$A41,#REF!,#REF!,#REF!,#REF!)</f>
        <v>#VALUE!</v>
      </c>
      <c r="E41" s="117" t="e">
        <f>_xll.DBGET(#REF!,#REF!,#REF!,#REF!,#REF!,#REF!,$A41,#REF!,#REF!,#REF!,#REF!)</f>
        <v>#VALUE!</v>
      </c>
      <c r="F41" s="116" t="e">
        <f>_xll.DBGET(#REF!,#REF!,#REF!,#REF!,#REF!,#REF!,$A41,#REF!,#REF!,#REF!,#REF!)</f>
        <v>#VALUE!</v>
      </c>
      <c r="G41" s="117" t="e">
        <f>_xll.DBGET(#REF!,#REF!,#REF!,#REF!,#REF!,#REF!,$A41,#REF!,#REF!,#REF!,#REF!)</f>
        <v>#VALUE!</v>
      </c>
      <c r="H41" s="116" t="e">
        <f>_xll.DBGET(#REF!,#REF!,#REF!,#REF!,#REF!,#REF!,$A41,#REF!,#REF!,#REF!,#REF!)</f>
        <v>#VALUE!</v>
      </c>
      <c r="I41" s="117" t="e">
        <f>_xll.DBGET(#REF!,#REF!,#REF!,#REF!,#REF!,#REF!,$A41,#REF!,#REF!,#REF!,#REF!)</f>
        <v>#VALUE!</v>
      </c>
      <c r="J41" s="116" t="e">
        <f>_xll.DBGET(#REF!,#REF!,#REF!,#REF!,#REF!,#REF!,$A41,#REF!,#REF!,#REF!,#REF!)</f>
        <v>#VALUE!</v>
      </c>
      <c r="K41" s="117" t="e">
        <f>_xll.DBGET(#REF!,#REF!,#REF!,#REF!,#REF!,#REF!,$A41,#REF!,#REF!,#REF!,#REF!)</f>
        <v>#VALUE!</v>
      </c>
      <c r="L41" s="116" t="e">
        <f>_xll.DBGET(#REF!,#REF!,#REF!,#REF!,#REF!,#REF!,$A41,#REF!,#REF!,#REF!,#REF!)</f>
        <v>#VALUE!</v>
      </c>
      <c r="M41" s="117">
        <f>IFERROR((_xll.DBGET(#REF!,#REF!,#REF!,#REF!,#REF!,#REF!,$A41,#REF!,#REF!,#REF!,#REF!))/L41,0)</f>
        <v>0</v>
      </c>
      <c r="N41" s="116" t="e">
        <f>_xll.DBGET(#REF!,#REF!,#REF!,#REF!,#REF!,#REF!,$A41,#REF!,#REF!,#REF!,#REF!)</f>
        <v>#VALUE!</v>
      </c>
      <c r="O41" s="117">
        <f>IFERROR((_xll.DBGET(#REF!,#REF!,#REF!,#REF!,#REF!,#REF!,$A41,#REF!,#REF!,#REF!,#REF!))/N41,0)</f>
        <v>0</v>
      </c>
      <c r="P41" s="116" t="e">
        <f>_xll.DBGET(#REF!,#REF!,#REF!,#REF!,#REF!,#REF!,$A41,#REF!,#REF!,#REF!,#REF!)</f>
        <v>#VALUE!</v>
      </c>
      <c r="Q41" s="117">
        <f>IFERROR((_xll.DBGET(#REF!,#REF!,#REF!,#REF!,#REF!,#REF!,$A41,#REF!,#REF!,#REF!,#REF!))/P41,0)</f>
        <v>0</v>
      </c>
      <c r="R41" s="116" t="e">
        <f>_xll.DBGET(#REF!,#REF!,#REF!,#REF!,#REF!,#REF!,$A41,#REF!,#REF!,#REF!,#REF!)</f>
        <v>#VALUE!</v>
      </c>
      <c r="S41" s="117" t="e">
        <f>_xll.DBGET(#REF!,#REF!,#REF!,#REF!,#REF!,#REF!,$A41,#REF!,#REF!,#REF!,#REF!)</f>
        <v>#VALUE!</v>
      </c>
    </row>
    <row r="42" spans="1:19" x14ac:dyDescent="0.3">
      <c r="A42" s="67" t="s">
        <v>33</v>
      </c>
      <c r="B42" s="116" t="e">
        <f>_xll.DBGET(#REF!,#REF!,#REF!,#REF!,#REF!,#REF!,$A42,#REF!,#REF!,#REF!,#REF!)</f>
        <v>#VALUE!</v>
      </c>
      <c r="C42" s="117" t="e">
        <f>_xll.DBGET(#REF!,#REF!,#REF!,#REF!,#REF!,#REF!,$A42,#REF!,#REF!,#REF!,#REF!)</f>
        <v>#VALUE!</v>
      </c>
      <c r="D42" s="116" t="e">
        <f>_xll.DBGET(#REF!,#REF!,#REF!,#REF!,#REF!,#REF!,$A42,#REF!,#REF!,#REF!,#REF!)</f>
        <v>#VALUE!</v>
      </c>
      <c r="E42" s="117" t="e">
        <f>_xll.DBGET(#REF!,#REF!,#REF!,#REF!,#REF!,#REF!,$A42,#REF!,#REF!,#REF!,#REF!)</f>
        <v>#VALUE!</v>
      </c>
      <c r="F42" s="116" t="e">
        <f>_xll.DBGET(#REF!,#REF!,#REF!,#REF!,#REF!,#REF!,$A42,#REF!,#REF!,#REF!,#REF!)</f>
        <v>#VALUE!</v>
      </c>
      <c r="G42" s="117" t="e">
        <f>_xll.DBGET(#REF!,#REF!,#REF!,#REF!,#REF!,#REF!,$A42,#REF!,#REF!,#REF!,#REF!)</f>
        <v>#VALUE!</v>
      </c>
      <c r="H42" s="116" t="e">
        <f>_xll.DBGET(#REF!,#REF!,#REF!,#REF!,#REF!,#REF!,$A42,#REF!,#REF!,#REF!,#REF!)</f>
        <v>#VALUE!</v>
      </c>
      <c r="I42" s="117" t="e">
        <f>_xll.DBGET(#REF!,#REF!,#REF!,#REF!,#REF!,#REF!,$A42,#REF!,#REF!,#REF!,#REF!)</f>
        <v>#VALUE!</v>
      </c>
      <c r="J42" s="116" t="e">
        <f>_xll.DBGET(#REF!,#REF!,#REF!,#REF!,#REF!,#REF!,$A42,#REF!,#REF!,#REF!,#REF!)</f>
        <v>#VALUE!</v>
      </c>
      <c r="K42" s="117" t="e">
        <f>_xll.DBGET(#REF!,#REF!,#REF!,#REF!,#REF!,#REF!,$A42,#REF!,#REF!,#REF!,#REF!)</f>
        <v>#VALUE!</v>
      </c>
      <c r="L42" s="116" t="e">
        <f>_xll.DBGET(#REF!,#REF!,#REF!,#REF!,#REF!,#REF!,$A42,#REF!,#REF!,#REF!,#REF!)</f>
        <v>#VALUE!</v>
      </c>
      <c r="M42" s="117">
        <f>IFERROR((_xll.DBGET(#REF!,#REF!,#REF!,#REF!,#REF!,#REF!,$A42,#REF!,#REF!,#REF!,#REF!))/L42,0)</f>
        <v>0</v>
      </c>
      <c r="N42" s="116" t="e">
        <f>_xll.DBGET(#REF!,#REF!,#REF!,#REF!,#REF!,#REF!,$A42,#REF!,#REF!,#REF!,#REF!)</f>
        <v>#VALUE!</v>
      </c>
      <c r="O42" s="117">
        <f>IFERROR((_xll.DBGET(#REF!,#REF!,#REF!,#REF!,#REF!,#REF!,$A42,#REF!,#REF!,#REF!,#REF!))/N42,0)</f>
        <v>0</v>
      </c>
      <c r="P42" s="116" t="e">
        <f>_xll.DBGET(#REF!,#REF!,#REF!,#REF!,#REF!,#REF!,$A42,#REF!,#REF!,#REF!,#REF!)</f>
        <v>#VALUE!</v>
      </c>
      <c r="Q42" s="117">
        <f>IFERROR((_xll.DBGET(#REF!,#REF!,#REF!,#REF!,#REF!,#REF!,$A42,#REF!,#REF!,#REF!,#REF!))/P42,0)</f>
        <v>0</v>
      </c>
      <c r="R42" s="116" t="e">
        <f>_xll.DBGET(#REF!,#REF!,#REF!,#REF!,#REF!,#REF!,$A42,#REF!,#REF!,#REF!,#REF!)</f>
        <v>#VALUE!</v>
      </c>
      <c r="S42" s="117" t="e">
        <f>_xll.DBGET(#REF!,#REF!,#REF!,#REF!,#REF!,#REF!,$A42,#REF!,#REF!,#REF!,#REF!)</f>
        <v>#VALUE!</v>
      </c>
    </row>
    <row r="43" spans="1:19" x14ac:dyDescent="0.3">
      <c r="A43" s="67" t="s">
        <v>34</v>
      </c>
      <c r="B43" s="116" t="e">
        <f>_xll.DBGET(#REF!,#REF!,#REF!,#REF!,#REF!,#REF!,$A43,#REF!,#REF!,#REF!,#REF!)</f>
        <v>#VALUE!</v>
      </c>
      <c r="C43" s="117" t="e">
        <f>_xll.DBGET(#REF!,#REF!,#REF!,#REF!,#REF!,#REF!,$A43,#REF!,#REF!,#REF!,#REF!)</f>
        <v>#VALUE!</v>
      </c>
      <c r="D43" s="116" t="e">
        <f>_xll.DBGET(#REF!,#REF!,#REF!,#REF!,#REF!,#REF!,$A43,#REF!,#REF!,#REF!,#REF!)</f>
        <v>#VALUE!</v>
      </c>
      <c r="E43" s="117" t="e">
        <f>_xll.DBGET(#REF!,#REF!,#REF!,#REF!,#REF!,#REF!,$A43,#REF!,#REF!,#REF!,#REF!)</f>
        <v>#VALUE!</v>
      </c>
      <c r="F43" s="116" t="e">
        <f>_xll.DBGET(#REF!,#REF!,#REF!,#REF!,#REF!,#REF!,$A43,#REF!,#REF!,#REF!,#REF!)</f>
        <v>#VALUE!</v>
      </c>
      <c r="G43" s="117" t="e">
        <f>_xll.DBGET(#REF!,#REF!,#REF!,#REF!,#REF!,#REF!,$A43,#REF!,#REF!,#REF!,#REF!)</f>
        <v>#VALUE!</v>
      </c>
      <c r="H43" s="116" t="e">
        <f>_xll.DBGET(#REF!,#REF!,#REF!,#REF!,#REF!,#REF!,$A43,#REF!,#REF!,#REF!,#REF!)</f>
        <v>#VALUE!</v>
      </c>
      <c r="I43" s="117" t="e">
        <f>_xll.DBGET(#REF!,#REF!,#REF!,#REF!,#REF!,#REF!,$A43,#REF!,#REF!,#REF!,#REF!)</f>
        <v>#VALUE!</v>
      </c>
      <c r="J43" s="116" t="e">
        <f>_xll.DBGET(#REF!,#REF!,#REF!,#REF!,#REF!,#REF!,$A43,#REF!,#REF!,#REF!,#REF!)</f>
        <v>#VALUE!</v>
      </c>
      <c r="K43" s="117" t="e">
        <f>_xll.DBGET(#REF!,#REF!,#REF!,#REF!,#REF!,#REF!,$A43,#REF!,#REF!,#REF!,#REF!)</f>
        <v>#VALUE!</v>
      </c>
      <c r="L43" s="116" t="e">
        <f>_xll.DBGET(#REF!,#REF!,#REF!,#REF!,#REF!,#REF!,$A43,#REF!,#REF!,#REF!,#REF!)</f>
        <v>#VALUE!</v>
      </c>
      <c r="M43" s="117">
        <f>IFERROR((_xll.DBGET(#REF!,#REF!,#REF!,#REF!,#REF!,#REF!,$A43,#REF!,#REF!,#REF!,#REF!))/L43,0)</f>
        <v>0</v>
      </c>
      <c r="N43" s="116" t="e">
        <f>_xll.DBGET(#REF!,#REF!,#REF!,#REF!,#REF!,#REF!,$A43,#REF!,#REF!,#REF!,#REF!)</f>
        <v>#VALUE!</v>
      </c>
      <c r="O43" s="117">
        <f>IFERROR((_xll.DBGET(#REF!,#REF!,#REF!,#REF!,#REF!,#REF!,$A43,#REF!,#REF!,#REF!,#REF!))/N43,0)</f>
        <v>0</v>
      </c>
      <c r="P43" s="116" t="e">
        <f>_xll.DBGET(#REF!,#REF!,#REF!,#REF!,#REF!,#REF!,$A43,#REF!,#REF!,#REF!,#REF!)</f>
        <v>#VALUE!</v>
      </c>
      <c r="Q43" s="117">
        <f>IFERROR((_xll.DBGET(#REF!,#REF!,#REF!,#REF!,#REF!,#REF!,$A43,#REF!,#REF!,#REF!,#REF!))/P43,0)</f>
        <v>0</v>
      </c>
      <c r="R43" s="116" t="e">
        <f>_xll.DBGET(#REF!,#REF!,#REF!,#REF!,#REF!,#REF!,$A43,#REF!,#REF!,#REF!,#REF!)</f>
        <v>#VALUE!</v>
      </c>
      <c r="S43" s="117" t="e">
        <f>_xll.DBGET(#REF!,#REF!,#REF!,#REF!,#REF!,#REF!,$A43,#REF!,#REF!,#REF!,#REF!)</f>
        <v>#VALUE!</v>
      </c>
    </row>
    <row r="44" spans="1:19" hidden="1" outlineLevel="1" x14ac:dyDescent="0.3">
      <c r="A44" s="67" t="s">
        <v>58</v>
      </c>
      <c r="B44" s="116" t="e">
        <f>_xll.DBGET(#REF!,#REF!,#REF!,#REF!,#REF!,#REF!,$A44,#REF!,#REF!,#REF!,#REF!)</f>
        <v>#VALUE!</v>
      </c>
      <c r="C44" s="117" t="e">
        <f>_xll.DBGET(#REF!,#REF!,#REF!,#REF!,#REF!,#REF!,$A44,#REF!,#REF!,#REF!,#REF!)</f>
        <v>#VALUE!</v>
      </c>
      <c r="D44" s="116" t="e">
        <f>_xll.DBGET(#REF!,#REF!,#REF!,#REF!,#REF!,#REF!,$A44,#REF!,#REF!,#REF!,#REF!)</f>
        <v>#VALUE!</v>
      </c>
      <c r="E44" s="117" t="e">
        <f>_xll.DBGET(#REF!,#REF!,#REF!,#REF!,#REF!,#REF!,$A44,#REF!,#REF!,#REF!,#REF!)</f>
        <v>#VALUE!</v>
      </c>
      <c r="F44" s="116" t="e">
        <f>_xll.DBGET(#REF!,#REF!,#REF!,#REF!,#REF!,#REF!,$A44,#REF!,#REF!,#REF!,#REF!)</f>
        <v>#VALUE!</v>
      </c>
      <c r="G44" s="117" t="e">
        <f>_xll.DBGET(#REF!,#REF!,#REF!,#REF!,#REF!,#REF!,$A44,#REF!,#REF!,#REF!,#REF!)</f>
        <v>#VALUE!</v>
      </c>
      <c r="H44" s="116" t="e">
        <f>_xll.DBGET(#REF!,#REF!,#REF!,#REF!,#REF!,#REF!,$A44,#REF!,#REF!,#REF!,#REF!)</f>
        <v>#VALUE!</v>
      </c>
      <c r="I44" s="117" t="e">
        <f>_xll.DBGET(#REF!,#REF!,#REF!,#REF!,#REF!,#REF!,$A44,#REF!,#REF!,#REF!,#REF!)</f>
        <v>#VALUE!</v>
      </c>
      <c r="J44" s="116" t="e">
        <f>_xll.DBGET(#REF!,#REF!,#REF!,#REF!,#REF!,#REF!,$A44,#REF!,#REF!,#REF!,#REF!)</f>
        <v>#VALUE!</v>
      </c>
      <c r="K44" s="117" t="e">
        <f>_xll.DBGET(#REF!,#REF!,#REF!,#REF!,#REF!,#REF!,$A44,#REF!,#REF!,#REF!,#REF!)</f>
        <v>#VALUE!</v>
      </c>
      <c r="L44" s="116" t="e">
        <f>_xll.DBGET(#REF!,#REF!,#REF!,#REF!,#REF!,#REF!,$A44,#REF!,#REF!,#REF!,#REF!)-J44</f>
        <v>#VALUE!</v>
      </c>
      <c r="M44" s="117">
        <f>IFERROR((_xll.DBGET(#REF!,#REF!,#REF!,#REF!,#REF!,#REF!,$A44,#REF!,#REF!,#REF!,#REF!)-(J44*K44))/L44,0)</f>
        <v>0</v>
      </c>
      <c r="N44" s="116" t="e">
        <f>_xll.DBGET(#REF!,#REF!,#REF!,#REF!,#REF!,#REF!,$A44,#REF!,#REF!,#REF!,#REF!)-J44-L44</f>
        <v>#VALUE!</v>
      </c>
      <c r="O44" s="117">
        <f>IFERROR((_xll.DBGET(#REF!,#REF!,#REF!,#REF!,#REF!,#REF!,$A44,#REF!,#REF!,#REF!,#REF!)-(J44*K44)-(L44*M44))/N44,0)</f>
        <v>0</v>
      </c>
      <c r="P44" s="116" t="e">
        <f>_xll.DBGET(#REF!,#REF!,#REF!,#REF!,#REF!,#REF!,$A44,#REF!,#REF!,#REF!,#REF!)-J44-L44-N44</f>
        <v>#VALUE!</v>
      </c>
      <c r="Q44" s="117">
        <f>IFERROR((_xll.DBGET(#REF!,#REF!,#REF!,#REF!,#REF!,#REF!,$A44,#REF!,#REF!,#REF!,#REF!)-(J44*K44)-(L44*M44)-(N44*O44))/P44,0)</f>
        <v>0</v>
      </c>
      <c r="R44" s="116" t="e">
        <f>_xll.DBGET(#REF!,#REF!,#REF!,#REF!,#REF!,#REF!,$A44,#REF!,#REF!,#REF!,#REF!)</f>
        <v>#VALUE!</v>
      </c>
      <c r="S44" s="117" t="e">
        <f>_xll.DBGET(#REF!,#REF!,#REF!,#REF!,#REF!,#REF!,$A44,#REF!,#REF!,#REF!,#REF!)</f>
        <v>#VALUE!</v>
      </c>
    </row>
    <row r="45" spans="1:19" collapsed="1" x14ac:dyDescent="0.3">
      <c r="A45" s="67" t="s">
        <v>35</v>
      </c>
      <c r="B45" s="116" t="e">
        <f>_xll.DBGET(#REF!,#REF!,#REF!,#REF!,#REF!,#REF!,$A45,#REF!,#REF!,#REF!,#REF!)</f>
        <v>#VALUE!</v>
      </c>
      <c r="C45" s="117" t="e">
        <f>_xll.DBGET(#REF!,#REF!,#REF!,#REF!,#REF!,#REF!,$A45,#REF!,#REF!,#REF!,#REF!)</f>
        <v>#VALUE!</v>
      </c>
      <c r="D45" s="116" t="e">
        <f>_xll.DBGET(#REF!,#REF!,#REF!,#REF!,#REF!,#REF!,$A45,#REF!,#REF!,#REF!,#REF!)</f>
        <v>#VALUE!</v>
      </c>
      <c r="E45" s="117" t="e">
        <f>_xll.DBGET(#REF!,#REF!,#REF!,#REF!,#REF!,#REF!,$A45,#REF!,#REF!,#REF!,#REF!)</f>
        <v>#VALUE!</v>
      </c>
      <c r="F45" s="116" t="e">
        <f>_xll.DBGET(#REF!,#REF!,#REF!,#REF!,#REF!,#REF!,$A45,#REF!,#REF!,#REF!,#REF!)</f>
        <v>#VALUE!</v>
      </c>
      <c r="G45" s="117" t="e">
        <f>_xll.DBGET(#REF!,#REF!,#REF!,#REF!,#REF!,#REF!,$A45,#REF!,#REF!,#REF!,#REF!)</f>
        <v>#VALUE!</v>
      </c>
      <c r="H45" s="116" t="e">
        <f>_xll.DBGET(#REF!,#REF!,#REF!,#REF!,#REF!,#REF!,$A45,#REF!,#REF!,#REF!,#REF!)</f>
        <v>#VALUE!</v>
      </c>
      <c r="I45" s="117" t="e">
        <f>_xll.DBGET(#REF!,#REF!,#REF!,#REF!,#REF!,#REF!,$A45,#REF!,#REF!,#REF!,#REF!)</f>
        <v>#VALUE!</v>
      </c>
      <c r="J45" s="116" t="e">
        <f>_xll.DBGET(#REF!,#REF!,#REF!,#REF!,#REF!,#REF!,$A45,#REF!,#REF!,#REF!,#REF!)</f>
        <v>#VALUE!</v>
      </c>
      <c r="K45" s="117" t="e">
        <f>_xll.DBGET(#REF!,#REF!,#REF!,#REF!,#REF!,#REF!,$A45,#REF!,#REF!,#REF!,#REF!)</f>
        <v>#VALUE!</v>
      </c>
      <c r="L45" s="116" t="e">
        <f>_xll.DBGET(#REF!,#REF!,#REF!,#REF!,#REF!,#REF!,$A45,#REF!,#REF!,#REF!,#REF!)</f>
        <v>#VALUE!</v>
      </c>
      <c r="M45" s="117">
        <f>IFERROR((_xll.DBGET(#REF!,#REF!,#REF!,#REF!,#REF!,#REF!,$A45,#REF!,#REF!,#REF!,#REF!))/L45,0)</f>
        <v>0</v>
      </c>
      <c r="N45" s="116" t="e">
        <f>_xll.DBGET(#REF!,#REF!,#REF!,#REF!,#REF!,#REF!,$A45,#REF!,#REF!,#REF!,#REF!)</f>
        <v>#VALUE!</v>
      </c>
      <c r="O45" s="117">
        <f>IFERROR((_xll.DBGET(#REF!,#REF!,#REF!,#REF!,#REF!,#REF!,$A45,#REF!,#REF!,#REF!,#REF!))/N45,0)</f>
        <v>0</v>
      </c>
      <c r="P45" s="116" t="e">
        <f>_xll.DBGET(#REF!,#REF!,#REF!,#REF!,#REF!,#REF!,$A45,#REF!,#REF!,#REF!,#REF!)</f>
        <v>#VALUE!</v>
      </c>
      <c r="Q45" s="117">
        <f>IFERROR((_xll.DBGET(#REF!,#REF!,#REF!,#REF!,#REF!,#REF!,$A45,#REF!,#REF!,#REF!,#REF!))/P45,0)</f>
        <v>0</v>
      </c>
      <c r="R45" s="116" t="e">
        <f>_xll.DBGET(#REF!,#REF!,#REF!,#REF!,#REF!,#REF!,$A45,#REF!,#REF!,#REF!,#REF!)</f>
        <v>#VALUE!</v>
      </c>
      <c r="S45" s="117" t="e">
        <f>_xll.DBGET(#REF!,#REF!,#REF!,#REF!,#REF!,#REF!,$A45,#REF!,#REF!,#REF!,#REF!)</f>
        <v>#VALUE!</v>
      </c>
    </row>
    <row r="46" spans="1:19" hidden="1" outlineLevel="1" x14ac:dyDescent="0.3">
      <c r="A46" s="67" t="s">
        <v>59</v>
      </c>
      <c r="B46" s="69" t="e">
        <f>_xll.DBGET(#REF!,#REF!,#REF!,#REF!,#REF!,#REF!,$A46,#REF!,#REF!,#REF!,#REF!)</f>
        <v>#VALUE!</v>
      </c>
      <c r="C46" s="68" t="e">
        <f>_xll.DBGET(#REF!,#REF!,#REF!,#REF!,#REF!,#REF!,$A46,#REF!,#REF!,#REF!,#REF!)</f>
        <v>#VALUE!</v>
      </c>
      <c r="D46" s="69" t="e">
        <f>_xll.DBGET(#REF!,#REF!,#REF!,#REF!,#REF!,#REF!,$A46,#REF!,#REF!,#REF!,#REF!)</f>
        <v>#VALUE!</v>
      </c>
      <c r="E46" s="68" t="e">
        <f>_xll.DBGET(#REF!,#REF!,#REF!,#REF!,#REF!,#REF!,$A46,#REF!,#REF!,#REF!,#REF!)</f>
        <v>#VALUE!</v>
      </c>
      <c r="F46" s="69" t="e">
        <f>_xll.DBGET(#REF!,#REF!,#REF!,#REF!,#REF!,#REF!,$A46,#REF!,#REF!,#REF!,#REF!)</f>
        <v>#VALUE!</v>
      </c>
      <c r="G46" s="68" t="e">
        <f>_xll.DBGET(#REF!,#REF!,#REF!,#REF!,#REF!,#REF!,$A46,#REF!,#REF!,#REF!,#REF!)</f>
        <v>#VALUE!</v>
      </c>
      <c r="H46" s="69" t="e">
        <f>_xll.DBGET(#REF!,#REF!,#REF!,#REF!,#REF!,#REF!,$A46,#REF!,#REF!,#REF!,#REF!)</f>
        <v>#VALUE!</v>
      </c>
      <c r="I46" s="68" t="e">
        <f>_xll.DBGET(#REF!,#REF!,#REF!,#REF!,#REF!,#REF!,$A46,#REF!,#REF!,#REF!,#REF!)</f>
        <v>#VALUE!</v>
      </c>
      <c r="J46" s="69" t="e">
        <f>_xll.DBGET(#REF!,#REF!,#REF!,#REF!,#REF!,#REF!,$A46,#REF!,#REF!,#REF!,#REF!)</f>
        <v>#VALUE!</v>
      </c>
      <c r="K46" s="68" t="e">
        <f>_xll.DBGET(#REF!,#REF!,#REF!,#REF!,#REF!,#REF!,$A46,#REF!,#REF!,#REF!,#REF!)</f>
        <v>#VALUE!</v>
      </c>
      <c r="L46" s="69" t="e">
        <f>_xll.DBGET(#REF!,#REF!,#REF!,#REF!,#REF!,#REF!,$A46,#REF!,#REF!,#REF!,#REF!)-J46</f>
        <v>#VALUE!</v>
      </c>
      <c r="M46" s="68">
        <f>IFERROR((_xll.DBGET(#REF!,#REF!,#REF!,#REF!,#REF!,#REF!,$A46,#REF!,#REF!,#REF!,#REF!)-(J46*K46))/L46,0)</f>
        <v>0</v>
      </c>
      <c r="N46" s="69" t="e">
        <f>_xll.DBGET(#REF!,#REF!,#REF!,#REF!,#REF!,#REF!,$A46,#REF!,#REF!,#REF!,#REF!)-J46-L46</f>
        <v>#VALUE!</v>
      </c>
      <c r="O46" s="68">
        <f>IFERROR((_xll.DBGET(#REF!,#REF!,#REF!,#REF!,#REF!,#REF!,$A46,#REF!,#REF!,#REF!,#REF!)-(J46*K46)-(L46*M46))/N46,0)</f>
        <v>0</v>
      </c>
      <c r="P46" s="69" t="e">
        <f>_xll.DBGET(#REF!,#REF!,#REF!,#REF!,#REF!,#REF!,$A46,#REF!,#REF!,#REF!,#REF!)-J46-L46-N46</f>
        <v>#VALUE!</v>
      </c>
      <c r="Q46" s="68">
        <f>IFERROR((_xll.DBGET(#REF!,#REF!,#REF!,#REF!,#REF!,#REF!,$A46,#REF!,#REF!,#REF!,#REF!)-(J46*K46)-(L46*M46)-(N46*O46))/P46,0)</f>
        <v>0</v>
      </c>
      <c r="R46" s="69" t="e">
        <f>_xll.DBGET(#REF!,#REF!,#REF!,#REF!,#REF!,#REF!,$A46,#REF!,#REF!,#REF!,#REF!)</f>
        <v>#VALUE!</v>
      </c>
      <c r="S46" s="66" t="e">
        <f>_xll.DBGET(#REF!,#REF!,#REF!,#REF!,#REF!,#REF!,$A46,#REF!,#REF!,#REF!,#REF!)</f>
        <v>#VALUE!</v>
      </c>
    </row>
    <row r="47" spans="1:19" collapsed="1" x14ac:dyDescent="0.3">
      <c r="B47" s="70"/>
      <c r="C47" s="71"/>
      <c r="D47" s="70"/>
      <c r="E47" s="71"/>
      <c r="F47" s="70"/>
      <c r="G47" s="71"/>
      <c r="H47" s="70"/>
      <c r="I47" s="71"/>
      <c r="J47" s="70"/>
      <c r="K47" s="71"/>
      <c r="L47" s="70"/>
      <c r="M47" s="71"/>
      <c r="N47" s="70"/>
      <c r="O47" s="71"/>
      <c r="P47" s="70"/>
      <c r="Q47" s="71"/>
      <c r="R47" s="70"/>
      <c r="S47" s="71"/>
    </row>
    <row r="48" spans="1:19" ht="37.5" customHeight="1" x14ac:dyDescent="0.45">
      <c r="A48" s="98"/>
      <c r="B48" s="183" t="e">
        <f>CONCATENATE(#REF!,"
 Forecast")</f>
        <v>#REF!</v>
      </c>
      <c r="C48" s="183"/>
    </row>
    <row r="49" spans="1:3" ht="16.2" x14ac:dyDescent="0.45">
      <c r="A49" s="99"/>
      <c r="B49" s="100" t="s">
        <v>0</v>
      </c>
      <c r="C49" s="101" t="s">
        <v>61</v>
      </c>
    </row>
    <row r="50" spans="1:3" x14ac:dyDescent="0.3">
      <c r="A50" s="8" t="s">
        <v>7</v>
      </c>
      <c r="B50" s="114" t="e">
        <f>_xll.DBGET(#REF!,#REF!,#REF!,#REF!,#REF!,#REF!,$A50,#REF!,#REF!,#REF!,#REF!)</f>
        <v>#VALUE!</v>
      </c>
      <c r="C50" s="115" t="e">
        <f>_xll.DBGET(#REF!,#REF!,#REF!,#REF!,#REF!,#REF!,$A50,#REF!,#REF!,#REF!,#REF!)</f>
        <v>#VALUE!</v>
      </c>
    </row>
    <row r="51" spans="1:3" x14ac:dyDescent="0.3">
      <c r="A51" s="9" t="s">
        <v>8</v>
      </c>
      <c r="B51" s="109" t="e">
        <f>_xll.DBGET(#REF!,#REF!,#REF!,#REF!,#REF!,#REF!,$A51,#REF!,#REF!,#REF!,#REF!)</f>
        <v>#VALUE!</v>
      </c>
      <c r="C51" s="110" t="e">
        <f>_xll.DBGET(#REF!,#REF!,#REF!,#REF!,#REF!,#REF!,$A51,#REF!,#REF!,#REF!,#REF!)</f>
        <v>#VALUE!</v>
      </c>
    </row>
    <row r="52" spans="1:3" hidden="1" outlineLevel="1" x14ac:dyDescent="0.3">
      <c r="A52" s="67" t="s">
        <v>36</v>
      </c>
      <c r="B52" s="116" t="e">
        <f>_xll.DBGET(#REF!,#REF!,#REF!,#REF!,#REF!,#REF!,$A52,#REF!,#REF!,#REF!,#REF!)</f>
        <v>#VALUE!</v>
      </c>
      <c r="C52" s="117" t="e">
        <f>_xll.DBGET(#REF!,#REF!,#REF!,#REF!,#REF!,#REF!,$A52,#REF!,#REF!,#REF!,#REF!)</f>
        <v>#VALUE!</v>
      </c>
    </row>
    <row r="53" spans="1:3" hidden="1" outlineLevel="1" x14ac:dyDescent="0.3">
      <c r="A53" s="67" t="s">
        <v>37</v>
      </c>
      <c r="B53" s="116" t="e">
        <f>_xll.DBGET(#REF!,#REF!,#REF!,#REF!,#REF!,#REF!,$A53,#REF!,#REF!,#REF!,#REF!)</f>
        <v>#VALUE!</v>
      </c>
      <c r="C53" s="117" t="e">
        <f>_xll.DBGET(#REF!,#REF!,#REF!,#REF!,#REF!,#REF!,$A53,#REF!,#REF!,#REF!,#REF!)</f>
        <v>#VALUE!</v>
      </c>
    </row>
    <row r="54" spans="1:3" hidden="1" outlineLevel="1" x14ac:dyDescent="0.3">
      <c r="A54" s="67" t="s">
        <v>38</v>
      </c>
      <c r="B54" s="116" t="e">
        <f>_xll.DBGET(#REF!,#REF!,#REF!,#REF!,#REF!,#REF!,$A54,#REF!,#REF!,#REF!,#REF!)</f>
        <v>#VALUE!</v>
      </c>
      <c r="C54" s="117" t="e">
        <f>_xll.DBGET(#REF!,#REF!,#REF!,#REF!,#REF!,#REF!,$A54,#REF!,#REF!,#REF!,#REF!)</f>
        <v>#VALUE!</v>
      </c>
    </row>
    <row r="55" spans="1:3" hidden="1" outlineLevel="1" x14ac:dyDescent="0.3">
      <c r="A55" s="67" t="s">
        <v>39</v>
      </c>
      <c r="B55" s="116" t="e">
        <f>_xll.DBGET(#REF!,#REF!,#REF!,#REF!,#REF!,#REF!,$A55,#REF!,#REF!,#REF!,#REF!)</f>
        <v>#VALUE!</v>
      </c>
      <c r="C55" s="117" t="e">
        <f>_xll.DBGET(#REF!,#REF!,#REF!,#REF!,#REF!,#REF!,$A55,#REF!,#REF!,#REF!,#REF!)</f>
        <v>#VALUE!</v>
      </c>
    </row>
    <row r="56" spans="1:3" collapsed="1" x14ac:dyDescent="0.3">
      <c r="A56" s="67" t="s">
        <v>40</v>
      </c>
      <c r="B56" s="116" t="e">
        <f>_xll.DBGET(#REF!,#REF!,#REF!,#REF!,#REF!,#REF!,$A56,#REF!,#REF!,#REF!,#REF!)</f>
        <v>#VALUE!</v>
      </c>
      <c r="C56" s="117" t="e">
        <f>_xll.DBGET(#REF!,#REF!,#REF!,#REF!,#REF!,#REF!,$A56,#REF!,#REF!,#REF!,#REF!)</f>
        <v>#VALUE!</v>
      </c>
    </row>
    <row r="57" spans="1:3" hidden="1" outlineLevel="1" x14ac:dyDescent="0.3">
      <c r="A57" s="67" t="s">
        <v>41</v>
      </c>
      <c r="B57" s="116" t="e">
        <f>_xll.DBGET(#REF!,#REF!,#REF!,#REF!,#REF!,#REF!,$A57,#REF!,#REF!,#REF!,#REF!)</f>
        <v>#VALUE!</v>
      </c>
      <c r="C57" s="117" t="e">
        <f>_xll.DBGET(#REF!,#REF!,#REF!,#REF!,#REF!,#REF!,$A57,#REF!,#REF!,#REF!,#REF!)</f>
        <v>#VALUE!</v>
      </c>
    </row>
    <row r="58" spans="1:3" collapsed="1" x14ac:dyDescent="0.3">
      <c r="A58" s="67" t="s">
        <v>20</v>
      </c>
      <c r="B58" s="116" t="e">
        <f>_xll.DBGET(#REF!,#REF!,#REF!,#REF!,#REF!,#REF!,$A58,#REF!,#REF!,#REF!,#REF!)</f>
        <v>#VALUE!</v>
      </c>
      <c r="C58" s="117" t="e">
        <f>_xll.DBGET(#REF!,#REF!,#REF!,#REF!,#REF!,#REF!,$A58,#REF!,#REF!,#REF!,#REF!)</f>
        <v>#VALUE!</v>
      </c>
    </row>
    <row r="59" spans="1:3" x14ac:dyDescent="0.3">
      <c r="A59" s="67" t="s">
        <v>21</v>
      </c>
      <c r="B59" s="116" t="e">
        <f>_xll.DBGET(#REF!,#REF!,#REF!,#REF!,#REF!,#REF!,$A59,#REF!,#REF!,#REF!,#REF!)</f>
        <v>#VALUE!</v>
      </c>
      <c r="C59" s="117" t="e">
        <f>_xll.DBGET(#REF!,#REF!,#REF!,#REF!,#REF!,#REF!,$A59,#REF!,#REF!,#REF!,#REF!)</f>
        <v>#VALUE!</v>
      </c>
    </row>
    <row r="60" spans="1:3" x14ac:dyDescent="0.3">
      <c r="A60" s="67" t="s">
        <v>22</v>
      </c>
      <c r="B60" s="116" t="e">
        <f>_xll.DBGET(#REF!,#REF!,#REF!,#REF!,#REF!,#REF!,$A60,#REF!,#REF!,#REF!,#REF!)</f>
        <v>#VALUE!</v>
      </c>
      <c r="C60" s="117" t="e">
        <f>_xll.DBGET(#REF!,#REF!,#REF!,#REF!,#REF!,#REF!,$A60,#REF!,#REF!,#REF!,#REF!)</f>
        <v>#VALUE!</v>
      </c>
    </row>
    <row r="61" spans="1:3" x14ac:dyDescent="0.3">
      <c r="A61" s="67" t="s">
        <v>23</v>
      </c>
      <c r="B61" s="116" t="e">
        <f>_xll.DBGET(#REF!,#REF!,#REF!,#REF!,#REF!,#REF!,$A61,#REF!,#REF!,#REF!,#REF!)</f>
        <v>#VALUE!</v>
      </c>
      <c r="C61" s="117" t="e">
        <f>_xll.DBGET(#REF!,#REF!,#REF!,#REF!,#REF!,#REF!,$A61,#REF!,#REF!,#REF!,#REF!)</f>
        <v>#VALUE!</v>
      </c>
    </row>
    <row r="62" spans="1:3" x14ac:dyDescent="0.3">
      <c r="A62" s="67" t="s">
        <v>24</v>
      </c>
      <c r="B62" s="116" t="e">
        <f>_xll.DBGET(#REF!,#REF!,#REF!,#REF!,#REF!,#REF!,$A62,#REF!,#REF!,#REF!,#REF!)</f>
        <v>#VALUE!</v>
      </c>
      <c r="C62" s="117" t="e">
        <f>_xll.DBGET(#REF!,#REF!,#REF!,#REF!,#REF!,#REF!,$A62,#REF!,#REF!,#REF!,#REF!)</f>
        <v>#VALUE!</v>
      </c>
    </row>
    <row r="63" spans="1:3" x14ac:dyDescent="0.3">
      <c r="A63" s="9" t="s">
        <v>9</v>
      </c>
      <c r="B63" s="109" t="e">
        <f>_xll.DBGET(#REF!,#REF!,#REF!,#REF!,#REF!,#REF!,$A63,#REF!,#REF!,#REF!,#REF!)</f>
        <v>#VALUE!</v>
      </c>
      <c r="C63" s="110" t="e">
        <f>_xll.DBGET(#REF!,#REF!,#REF!,#REF!,#REF!,#REF!,$A63,#REF!,#REF!,#REF!,#REF!)</f>
        <v>#VALUE!</v>
      </c>
    </row>
    <row r="64" spans="1:3" x14ac:dyDescent="0.3">
      <c r="A64" s="67" t="s">
        <v>42</v>
      </c>
      <c r="B64" s="116" t="e">
        <f>_xll.DBGET(#REF!,#REF!,#REF!,#REF!,#REF!,#REF!,$A64,#REF!,#REF!,#REF!,#REF!)</f>
        <v>#VALUE!</v>
      </c>
      <c r="C64" s="117" t="e">
        <f>_xll.DBGET(#REF!,#REF!,#REF!,#REF!,#REF!,#REF!,$A64,#REF!,#REF!,#REF!,#REF!)</f>
        <v>#VALUE!</v>
      </c>
    </row>
    <row r="65" spans="1:3" hidden="1" outlineLevel="1" x14ac:dyDescent="0.3">
      <c r="A65" s="67" t="s">
        <v>43</v>
      </c>
      <c r="B65" s="116" t="e">
        <f>_xll.DBGET(#REF!,#REF!,#REF!,#REF!,#REF!,#REF!,$A65,#REF!,#REF!,#REF!,#REF!)</f>
        <v>#VALUE!</v>
      </c>
      <c r="C65" s="117" t="e">
        <f>_xll.DBGET(#REF!,#REF!,#REF!,#REF!,#REF!,#REF!,$A65,#REF!,#REF!,#REF!,#REF!)</f>
        <v>#VALUE!</v>
      </c>
    </row>
    <row r="66" spans="1:3" hidden="1" outlineLevel="1" x14ac:dyDescent="0.3">
      <c r="A66" s="67" t="s">
        <v>44</v>
      </c>
      <c r="B66" s="116" t="e">
        <f>_xll.DBGET(#REF!,#REF!,#REF!,#REF!,#REF!,#REF!,$A66,#REF!,#REF!,#REF!,#REF!)</f>
        <v>#VALUE!</v>
      </c>
      <c r="C66" s="117" t="e">
        <f>_xll.DBGET(#REF!,#REF!,#REF!,#REF!,#REF!,#REF!,$A66,#REF!,#REF!,#REF!,#REF!)</f>
        <v>#VALUE!</v>
      </c>
    </row>
    <row r="67" spans="1:3" hidden="1" outlineLevel="1" x14ac:dyDescent="0.3">
      <c r="A67" s="67" t="s">
        <v>45</v>
      </c>
      <c r="B67" s="116" t="e">
        <f>_xll.DBGET(#REF!,#REF!,#REF!,#REF!,#REF!,#REF!,$A67,#REF!,#REF!,#REF!,#REF!)</f>
        <v>#VALUE!</v>
      </c>
      <c r="C67" s="117" t="e">
        <f>_xll.DBGET(#REF!,#REF!,#REF!,#REF!,#REF!,#REF!,$A67,#REF!,#REF!,#REF!,#REF!)</f>
        <v>#VALUE!</v>
      </c>
    </row>
    <row r="68" spans="1:3" hidden="1" outlineLevel="1" x14ac:dyDescent="0.3">
      <c r="A68" s="67" t="s">
        <v>46</v>
      </c>
      <c r="B68" s="116" t="e">
        <f>_xll.DBGET(#REF!,#REF!,#REF!,#REF!,#REF!,#REF!,$A68,#REF!,#REF!,#REF!,#REF!)</f>
        <v>#VALUE!</v>
      </c>
      <c r="C68" s="117" t="e">
        <f>_xll.DBGET(#REF!,#REF!,#REF!,#REF!,#REF!,#REF!,$A68,#REF!,#REF!,#REF!,#REF!)</f>
        <v>#VALUE!</v>
      </c>
    </row>
    <row r="69" spans="1:3" hidden="1" outlineLevel="1" x14ac:dyDescent="0.3">
      <c r="A69" s="67" t="s">
        <v>47</v>
      </c>
      <c r="B69" s="116" t="e">
        <f>_xll.DBGET(#REF!,#REF!,#REF!,#REF!,#REF!,#REF!,$A69,#REF!,#REF!,#REF!,#REF!)</f>
        <v>#VALUE!</v>
      </c>
      <c r="C69" s="117" t="e">
        <f>_xll.DBGET(#REF!,#REF!,#REF!,#REF!,#REF!,#REF!,$A69,#REF!,#REF!,#REF!,#REF!)</f>
        <v>#VALUE!</v>
      </c>
    </row>
    <row r="70" spans="1:3" hidden="1" outlineLevel="1" x14ac:dyDescent="0.3">
      <c r="A70" s="67" t="s">
        <v>48</v>
      </c>
      <c r="B70" s="116" t="e">
        <f>_xll.DBGET(#REF!,#REF!,#REF!,#REF!,#REF!,#REF!,$A70,#REF!,#REF!,#REF!,#REF!)</f>
        <v>#VALUE!</v>
      </c>
      <c r="C70" s="117" t="e">
        <f>_xll.DBGET(#REF!,#REF!,#REF!,#REF!,#REF!,#REF!,$A70,#REF!,#REF!,#REF!,#REF!)</f>
        <v>#VALUE!</v>
      </c>
    </row>
    <row r="71" spans="1:3" hidden="1" outlineLevel="1" x14ac:dyDescent="0.3">
      <c r="A71" s="67" t="s">
        <v>49</v>
      </c>
      <c r="B71" s="116" t="e">
        <f>_xll.DBGET(#REF!,#REF!,#REF!,#REF!,#REF!,#REF!,$A71,#REF!,#REF!,#REF!,#REF!)</f>
        <v>#VALUE!</v>
      </c>
      <c r="C71" s="117" t="e">
        <f>_xll.DBGET(#REF!,#REF!,#REF!,#REF!,#REF!,#REF!,$A71,#REF!,#REF!,#REF!,#REF!)</f>
        <v>#VALUE!</v>
      </c>
    </row>
    <row r="72" spans="1:3" hidden="1" outlineLevel="1" x14ac:dyDescent="0.3">
      <c r="A72" s="67" t="s">
        <v>50</v>
      </c>
      <c r="B72" s="116" t="e">
        <f>_xll.DBGET(#REF!,#REF!,#REF!,#REF!,#REF!,#REF!,$A72,#REF!,#REF!,#REF!,#REF!)</f>
        <v>#VALUE!</v>
      </c>
      <c r="C72" s="117" t="e">
        <f>_xll.DBGET(#REF!,#REF!,#REF!,#REF!,#REF!,#REF!,$A72,#REF!,#REF!,#REF!,#REF!)</f>
        <v>#VALUE!</v>
      </c>
    </row>
    <row r="73" spans="1:3" hidden="1" outlineLevel="1" x14ac:dyDescent="0.3">
      <c r="A73" s="67" t="s">
        <v>51</v>
      </c>
      <c r="B73" s="116" t="e">
        <f>_xll.DBGET(#REF!,#REF!,#REF!,#REF!,#REF!,#REF!,$A73,#REF!,#REF!,#REF!,#REF!)</f>
        <v>#VALUE!</v>
      </c>
      <c r="C73" s="117" t="e">
        <f>_xll.DBGET(#REF!,#REF!,#REF!,#REF!,#REF!,#REF!,$A73,#REF!,#REF!,#REF!,#REF!)</f>
        <v>#VALUE!</v>
      </c>
    </row>
    <row r="74" spans="1:3" hidden="1" outlineLevel="1" x14ac:dyDescent="0.3">
      <c r="A74" s="67" t="s">
        <v>52</v>
      </c>
      <c r="B74" s="116" t="e">
        <f>_xll.DBGET(#REF!,#REF!,#REF!,#REF!,#REF!,#REF!,$A74,#REF!,#REF!,#REF!,#REF!)</f>
        <v>#VALUE!</v>
      </c>
      <c r="C74" s="117" t="e">
        <f>_xll.DBGET(#REF!,#REF!,#REF!,#REF!,#REF!,#REF!,$A74,#REF!,#REF!,#REF!,#REF!)</f>
        <v>#VALUE!</v>
      </c>
    </row>
    <row r="75" spans="1:3" hidden="1" outlineLevel="1" x14ac:dyDescent="0.3">
      <c r="A75" s="67" t="s">
        <v>53</v>
      </c>
      <c r="B75" s="116" t="e">
        <f>_xll.DBGET(#REF!,#REF!,#REF!,#REF!,#REF!,#REF!,$A75,#REF!,#REF!,#REF!,#REF!)</f>
        <v>#VALUE!</v>
      </c>
      <c r="C75" s="117" t="e">
        <f>_xll.DBGET(#REF!,#REF!,#REF!,#REF!,#REF!,#REF!,$A75,#REF!,#REF!,#REF!,#REF!)</f>
        <v>#VALUE!</v>
      </c>
    </row>
    <row r="76" spans="1:3" hidden="1" outlineLevel="1" x14ac:dyDescent="0.3">
      <c r="A76" s="67" t="s">
        <v>54</v>
      </c>
      <c r="B76" s="116" t="e">
        <f>_xll.DBGET(#REF!,#REF!,#REF!,#REF!,#REF!,#REF!,$A76,#REF!,#REF!,#REF!,#REF!)</f>
        <v>#VALUE!</v>
      </c>
      <c r="C76" s="117" t="e">
        <f>_xll.DBGET(#REF!,#REF!,#REF!,#REF!,#REF!,#REF!,$A76,#REF!,#REF!,#REF!,#REF!)</f>
        <v>#VALUE!</v>
      </c>
    </row>
    <row r="77" spans="1:3" hidden="1" outlineLevel="1" x14ac:dyDescent="0.3">
      <c r="A77" s="67" t="s">
        <v>55</v>
      </c>
      <c r="B77" s="116" t="e">
        <f>_xll.DBGET(#REF!,#REF!,#REF!,#REF!,#REF!,#REF!,$A77,#REF!,#REF!,#REF!,#REF!)</f>
        <v>#VALUE!</v>
      </c>
      <c r="C77" s="117" t="e">
        <f>_xll.DBGET(#REF!,#REF!,#REF!,#REF!,#REF!,#REF!,$A77,#REF!,#REF!,#REF!,#REF!)</f>
        <v>#VALUE!</v>
      </c>
    </row>
    <row r="78" spans="1:3" hidden="1" outlineLevel="1" x14ac:dyDescent="0.3">
      <c r="A78" s="67" t="s">
        <v>56</v>
      </c>
      <c r="B78" s="116" t="e">
        <f>_xll.DBGET(#REF!,#REF!,#REF!,#REF!,#REF!,#REF!,$A78,#REF!,#REF!,#REF!,#REF!)</f>
        <v>#VALUE!</v>
      </c>
      <c r="C78" s="117" t="e">
        <f>_xll.DBGET(#REF!,#REF!,#REF!,#REF!,#REF!,#REF!,$A78,#REF!,#REF!,#REF!,#REF!)</f>
        <v>#VALUE!</v>
      </c>
    </row>
    <row r="79" spans="1:3" collapsed="1" x14ac:dyDescent="0.3">
      <c r="A79" s="67" t="s">
        <v>25</v>
      </c>
      <c r="B79" s="116" t="e">
        <f>_xll.DBGET(#REF!,#REF!,#REF!,#REF!,#REF!,#REF!,$A79,#REF!,#REF!,#REF!,#REF!)</f>
        <v>#VALUE!</v>
      </c>
      <c r="C79" s="117" t="e">
        <f>_xll.DBGET(#REF!,#REF!,#REF!,#REF!,#REF!,#REF!,$A79,#REF!,#REF!,#REF!,#REF!)</f>
        <v>#VALUE!</v>
      </c>
    </row>
    <row r="80" spans="1:3" x14ac:dyDescent="0.3">
      <c r="A80" s="67" t="s">
        <v>26</v>
      </c>
      <c r="B80" s="116" t="e">
        <f>_xll.DBGET(#REF!,#REF!,#REF!,#REF!,#REF!,#REF!,$A80,#REF!,#REF!,#REF!,#REF!)</f>
        <v>#VALUE!</v>
      </c>
      <c r="C80" s="117" t="e">
        <f>_xll.DBGET(#REF!,#REF!,#REF!,#REF!,#REF!,#REF!,$A80,#REF!,#REF!,#REF!,#REF!)</f>
        <v>#VALUE!</v>
      </c>
    </row>
    <row r="81" spans="1:3" x14ac:dyDescent="0.3">
      <c r="A81" s="67" t="s">
        <v>27</v>
      </c>
      <c r="B81" s="116" t="e">
        <f>_xll.DBGET(#REF!,#REF!,#REF!,#REF!,#REF!,#REF!,$A81,#REF!,#REF!,#REF!,#REF!)</f>
        <v>#VALUE!</v>
      </c>
      <c r="C81" s="117" t="e">
        <f>_xll.DBGET(#REF!,#REF!,#REF!,#REF!,#REF!,#REF!,$A81,#REF!,#REF!,#REF!,#REF!)</f>
        <v>#VALUE!</v>
      </c>
    </row>
    <row r="82" spans="1:3" x14ac:dyDescent="0.3">
      <c r="A82" s="67" t="s">
        <v>28</v>
      </c>
      <c r="B82" s="116" t="e">
        <f>_xll.DBGET(#REF!,#REF!,#REF!,#REF!,#REF!,#REF!,$A82,#REF!,#REF!,#REF!,#REF!)</f>
        <v>#VALUE!</v>
      </c>
      <c r="C82" s="117" t="e">
        <f>_xll.DBGET(#REF!,#REF!,#REF!,#REF!,#REF!,#REF!,$A82,#REF!,#REF!,#REF!,#REF!)</f>
        <v>#VALUE!</v>
      </c>
    </row>
    <row r="83" spans="1:3" x14ac:dyDescent="0.3">
      <c r="A83" s="67" t="s">
        <v>29</v>
      </c>
      <c r="B83" s="116" t="e">
        <f>_xll.DBGET(#REF!,#REF!,#REF!,#REF!,#REF!,#REF!,$A83,#REF!,#REF!,#REF!,#REF!)</f>
        <v>#VALUE!</v>
      </c>
      <c r="C83" s="117" t="e">
        <f>_xll.DBGET(#REF!,#REF!,#REF!,#REF!,#REF!,#REF!,$A83,#REF!,#REF!,#REF!,#REF!)</f>
        <v>#VALUE!</v>
      </c>
    </row>
    <row r="84" spans="1:3" x14ac:dyDescent="0.3">
      <c r="A84" s="67" t="s">
        <v>30</v>
      </c>
      <c r="B84" s="116" t="e">
        <f>_xll.DBGET(#REF!,#REF!,#REF!,#REF!,#REF!,#REF!,$A84,#REF!,#REF!,#REF!,#REF!)</f>
        <v>#VALUE!</v>
      </c>
      <c r="C84" s="117" t="e">
        <f>_xll.DBGET(#REF!,#REF!,#REF!,#REF!,#REF!,#REF!,$A84,#REF!,#REF!,#REF!,#REF!)</f>
        <v>#VALUE!</v>
      </c>
    </row>
    <row r="85" spans="1:3" hidden="1" outlineLevel="1" x14ac:dyDescent="0.3">
      <c r="A85" s="67" t="s">
        <v>57</v>
      </c>
      <c r="B85" s="116" t="e">
        <f>_xll.DBGET(#REF!,#REF!,#REF!,#REF!,#REF!,#REF!,$A85,#REF!,#REF!,#REF!,#REF!)</f>
        <v>#VALUE!</v>
      </c>
      <c r="C85" s="117" t="e">
        <f>_xll.DBGET(#REF!,#REF!,#REF!,#REF!,#REF!,#REF!,$A85,#REF!,#REF!,#REF!,#REF!)</f>
        <v>#VALUE!</v>
      </c>
    </row>
    <row r="86" spans="1:3" collapsed="1" x14ac:dyDescent="0.3">
      <c r="A86" s="67" t="s">
        <v>31</v>
      </c>
      <c r="B86" s="116" t="e">
        <f>_xll.DBGET(#REF!,#REF!,#REF!,#REF!,#REF!,#REF!,$A86,#REF!,#REF!,#REF!,#REF!)</f>
        <v>#VALUE!</v>
      </c>
      <c r="C86" s="117" t="e">
        <f>_xll.DBGET(#REF!,#REF!,#REF!,#REF!,#REF!,#REF!,$A86,#REF!,#REF!,#REF!,#REF!)</f>
        <v>#VALUE!</v>
      </c>
    </row>
    <row r="87" spans="1:3" x14ac:dyDescent="0.3">
      <c r="A87" s="67" t="s">
        <v>32</v>
      </c>
      <c r="B87" s="116" t="e">
        <f>_xll.DBGET(#REF!,#REF!,#REF!,#REF!,#REF!,#REF!,$A87,#REF!,#REF!,#REF!,#REF!)</f>
        <v>#VALUE!</v>
      </c>
      <c r="C87" s="117" t="e">
        <f>_xll.DBGET(#REF!,#REF!,#REF!,#REF!,#REF!,#REF!,$A87,#REF!,#REF!,#REF!,#REF!)</f>
        <v>#VALUE!</v>
      </c>
    </row>
    <row r="88" spans="1:3" x14ac:dyDescent="0.3">
      <c r="A88" s="67" t="s">
        <v>33</v>
      </c>
      <c r="B88" s="116" t="e">
        <f>_xll.DBGET(#REF!,#REF!,#REF!,#REF!,#REF!,#REF!,$A88,#REF!,#REF!,#REF!,#REF!)</f>
        <v>#VALUE!</v>
      </c>
      <c r="C88" s="117" t="e">
        <f>_xll.DBGET(#REF!,#REF!,#REF!,#REF!,#REF!,#REF!,$A88,#REF!,#REF!,#REF!,#REF!)</f>
        <v>#VALUE!</v>
      </c>
    </row>
    <row r="89" spans="1:3" x14ac:dyDescent="0.3">
      <c r="A89" s="67" t="s">
        <v>34</v>
      </c>
      <c r="B89" s="116" t="e">
        <f>_xll.DBGET(#REF!,#REF!,#REF!,#REF!,#REF!,#REF!,$A89,#REF!,#REF!,#REF!,#REF!)</f>
        <v>#VALUE!</v>
      </c>
      <c r="C89" s="117" t="e">
        <f>_xll.DBGET(#REF!,#REF!,#REF!,#REF!,#REF!,#REF!,$A89,#REF!,#REF!,#REF!,#REF!)</f>
        <v>#VALUE!</v>
      </c>
    </row>
    <row r="90" spans="1:3" hidden="1" outlineLevel="1" x14ac:dyDescent="0.3">
      <c r="A90" s="67" t="s">
        <v>58</v>
      </c>
      <c r="B90" s="116" t="e">
        <f>_xll.DBGET(#REF!,#REF!,#REF!,#REF!,#REF!,#REF!,$A90,#REF!,#REF!,#REF!,#REF!)</f>
        <v>#VALUE!</v>
      </c>
      <c r="C90" s="117" t="e">
        <f>_xll.DBGET(#REF!,#REF!,#REF!,#REF!,#REF!,#REF!,$A90,#REF!,#REF!,#REF!,#REF!)</f>
        <v>#VALUE!</v>
      </c>
    </row>
    <row r="91" spans="1:3" collapsed="1" x14ac:dyDescent="0.3">
      <c r="A91" s="67" t="s">
        <v>35</v>
      </c>
      <c r="B91" s="116" t="e">
        <f>_xll.DBGET(#REF!,#REF!,#REF!,#REF!,#REF!,#REF!,$A91,#REF!,#REF!,#REF!,#REF!)</f>
        <v>#VALUE!</v>
      </c>
      <c r="C91" s="117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QAA_DRILLPATH_NODE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A2CC9-F682-45C0-A0E4-066F65BCC7AB}">
  <sheetPr>
    <tabColor theme="5"/>
    <pageSetUpPr fitToPage="1"/>
  </sheetPr>
  <dimension ref="A1:AF37"/>
  <sheetViews>
    <sheetView showGridLines="0" tabSelected="1" zoomScale="80" zoomScaleNormal="80" workbookViewId="0">
      <selection activeCell="A2" sqref="A2"/>
    </sheetView>
  </sheetViews>
  <sheetFormatPr defaultColWidth="9" defaultRowHeight="14.4" outlineLevelCol="1" x14ac:dyDescent="0.3"/>
  <cols>
    <col min="1" max="1" width="14" style="158" customWidth="1"/>
    <col min="2" max="2" width="4.44140625" style="158" hidden="1" customWidth="1" outlineLevel="1"/>
    <col min="3" max="3" width="12.6640625" style="158" customWidth="1" collapsed="1"/>
    <col min="4" max="4" width="11.6640625" style="158" customWidth="1"/>
    <col min="5" max="5" width="14.6640625" style="158" customWidth="1"/>
    <col min="6" max="6" width="11.6640625" style="158" customWidth="1"/>
    <col min="7" max="7" width="14.6640625" style="158" customWidth="1"/>
    <col min="8" max="8" width="11.6640625" style="158" customWidth="1"/>
    <col min="9" max="9" width="17" style="158" customWidth="1"/>
    <col min="10" max="10" width="11.6640625" style="158" customWidth="1"/>
    <col min="11" max="11" width="14.6640625" style="158" customWidth="1"/>
    <col min="12" max="12" width="11.6640625" style="158" customWidth="1"/>
    <col min="13" max="13" width="14.6640625" style="158" customWidth="1"/>
    <col min="14" max="14" width="11.6640625" style="158" customWidth="1"/>
    <col min="15" max="15" width="14.6640625" style="158" customWidth="1"/>
    <col min="16" max="16" width="11.6640625" style="158" customWidth="1"/>
    <col min="17" max="17" width="14.6640625" style="158" customWidth="1"/>
    <col min="18" max="18" width="11.6640625" style="158" customWidth="1"/>
    <col min="19" max="19" width="14.6640625" style="158" customWidth="1"/>
    <col min="20" max="20" width="11.6640625" style="158" customWidth="1"/>
    <col min="21" max="21" width="14.6640625" style="158" customWidth="1"/>
    <col min="22" max="22" width="15.109375" style="158" customWidth="1"/>
    <col min="23" max="23" width="14.6640625" style="158" customWidth="1"/>
    <col min="24" max="24" width="11.6640625" style="158" hidden="1" customWidth="1"/>
    <col min="25" max="25" width="14.6640625" style="158" hidden="1" customWidth="1"/>
    <col min="26" max="26" width="7.5546875" style="158" customWidth="1"/>
    <col min="27" max="27" width="9" style="158"/>
    <col min="28" max="28" width="16" style="158" bestFit="1" customWidth="1"/>
    <col min="29" max="29" width="9" style="158"/>
    <col min="30" max="30" width="16" style="158" bestFit="1" customWidth="1"/>
    <col min="31" max="31" width="13.88671875" style="158" customWidth="1"/>
    <col min="32" max="32" width="16" style="158" bestFit="1" customWidth="1"/>
    <col min="33" max="16384" width="9" style="158"/>
  </cols>
  <sheetData>
    <row r="1" spans="1:32" ht="27" x14ac:dyDescent="0.75">
      <c r="A1" s="187" t="s">
        <v>60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54"/>
      <c r="Y1" s="154"/>
    </row>
    <row r="2" spans="1:32" s="6" customFormat="1" ht="37.5" customHeight="1" x14ac:dyDescent="0.45">
      <c r="A2" s="98"/>
      <c r="B2" s="98"/>
      <c r="C2" s="98"/>
      <c r="D2" s="186" t="s">
        <v>148</v>
      </c>
      <c r="E2" s="186"/>
      <c r="F2" s="186" t="s">
        <v>140</v>
      </c>
      <c r="G2" s="186"/>
      <c r="H2" s="186" t="s">
        <v>139</v>
      </c>
      <c r="I2" s="186"/>
      <c r="J2" s="186" t="s">
        <v>143</v>
      </c>
      <c r="K2" s="186"/>
      <c r="L2" s="186" t="s">
        <v>147</v>
      </c>
      <c r="M2" s="186"/>
      <c r="N2" s="186" t="s">
        <v>138</v>
      </c>
      <c r="O2" s="186"/>
      <c r="P2" s="186" t="s">
        <v>137</v>
      </c>
      <c r="Q2" s="186"/>
      <c r="R2" s="186" t="s">
        <v>136</v>
      </c>
      <c r="S2" s="186"/>
      <c r="T2" s="186" t="s">
        <v>135</v>
      </c>
      <c r="U2" s="186"/>
      <c r="V2" s="186" t="s">
        <v>134</v>
      </c>
      <c r="W2" s="186"/>
      <c r="X2" s="186" t="s">
        <v>131</v>
      </c>
      <c r="Y2" s="186"/>
    </row>
    <row r="3" spans="1:32" ht="16.2" x14ac:dyDescent="0.45">
      <c r="A3" s="169"/>
      <c r="B3" s="169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5"/>
      <c r="AB3" s="185"/>
      <c r="AC3" s="185"/>
      <c r="AD3" s="185"/>
      <c r="AE3" s="185"/>
      <c r="AF3" s="185"/>
    </row>
    <row r="4" spans="1:32" x14ac:dyDescent="0.3">
      <c r="A4" s="152" t="s">
        <v>64</v>
      </c>
      <c r="B4" s="151" t="s">
        <v>65</v>
      </c>
      <c r="C4" s="2" t="s">
        <v>7</v>
      </c>
      <c r="D4" s="38">
        <v>5773820.4800000004</v>
      </c>
      <c r="E4" s="4">
        <v>164.33162643425001</v>
      </c>
      <c r="F4" s="38">
        <v>1300493.7860000001</v>
      </c>
      <c r="G4" s="4">
        <v>185.43483058940001</v>
      </c>
      <c r="H4" s="38">
        <v>1157049</v>
      </c>
      <c r="I4" s="4">
        <v>219.47722740584001</v>
      </c>
      <c r="J4" s="38">
        <v>1159457</v>
      </c>
      <c r="K4" s="4">
        <v>279.23598263436003</v>
      </c>
      <c r="L4" s="38">
        <v>1072616</v>
      </c>
      <c r="M4" s="4">
        <v>291.15458755332003</v>
      </c>
      <c r="N4" s="38">
        <v>2625659.85</v>
      </c>
      <c r="O4" s="4">
        <v>158.73574563019</v>
      </c>
      <c r="P4" s="38">
        <v>3148160.68</v>
      </c>
      <c r="Q4" s="4">
        <v>168.99875522135</v>
      </c>
      <c r="R4" s="38">
        <v>3616999.7859999998</v>
      </c>
      <c r="S4" s="4">
        <v>226.39339633609001</v>
      </c>
      <c r="T4" s="38">
        <v>3097402.01</v>
      </c>
      <c r="U4" s="4">
        <v>306.34238488465002</v>
      </c>
      <c r="V4" s="38">
        <v>12488222.325999999</v>
      </c>
      <c r="W4" s="4">
        <v>217.52909454146001</v>
      </c>
      <c r="X4" s="38">
        <v>1276100</v>
      </c>
      <c r="Y4" s="4">
        <v>443.38316273896999</v>
      </c>
    </row>
    <row r="5" spans="1:32" x14ac:dyDescent="0.3">
      <c r="A5" s="149" t="s">
        <v>1</v>
      </c>
      <c r="B5" s="148" t="s">
        <v>6</v>
      </c>
      <c r="C5" s="14" t="s">
        <v>7</v>
      </c>
      <c r="D5" s="39">
        <v>3253539.75</v>
      </c>
      <c r="E5" s="5">
        <v>162.76992889674</v>
      </c>
      <c r="F5" s="39">
        <v>495934</v>
      </c>
      <c r="G5" s="5">
        <v>163.42707334069999</v>
      </c>
      <c r="H5" s="39">
        <v>547978</v>
      </c>
      <c r="I5" s="5">
        <v>193.51297410207999</v>
      </c>
      <c r="J5" s="39">
        <v>512631</v>
      </c>
      <c r="K5" s="5">
        <v>196.11320859246001</v>
      </c>
      <c r="L5" s="39">
        <v>586836</v>
      </c>
      <c r="M5" s="5">
        <v>211.28362356621</v>
      </c>
      <c r="N5" s="39">
        <v>1524178.75</v>
      </c>
      <c r="O5" s="5">
        <v>157.48064517373999</v>
      </c>
      <c r="P5" s="39">
        <v>1729361</v>
      </c>
      <c r="Q5" s="5">
        <v>167.43165878037999</v>
      </c>
      <c r="R5" s="39">
        <v>1556543</v>
      </c>
      <c r="S5" s="5">
        <v>184.78359091050999</v>
      </c>
      <c r="T5" s="39">
        <v>1801772</v>
      </c>
      <c r="U5" s="5">
        <v>244.08805311296001</v>
      </c>
      <c r="V5" s="39">
        <v>6611854.75</v>
      </c>
      <c r="W5" s="5">
        <v>190.11201937704999</v>
      </c>
      <c r="X5" s="39">
        <v>718100</v>
      </c>
      <c r="Y5" s="5">
        <v>362.86057007547998</v>
      </c>
    </row>
    <row r="6" spans="1:32" x14ac:dyDescent="0.3">
      <c r="A6" s="48"/>
      <c r="B6" s="147" t="s">
        <v>6</v>
      </c>
      <c r="C6" s="53" t="s">
        <v>8</v>
      </c>
      <c r="D6" s="57">
        <v>2471307</v>
      </c>
      <c r="E6" s="55">
        <v>155.60554779438999</v>
      </c>
      <c r="F6" s="57">
        <v>368235</v>
      </c>
      <c r="G6" s="55">
        <v>157.23864164681001</v>
      </c>
      <c r="H6" s="57">
        <v>431317</v>
      </c>
      <c r="I6" s="55">
        <v>182.47169645996999</v>
      </c>
      <c r="J6" s="57">
        <v>390131</v>
      </c>
      <c r="K6" s="55">
        <v>176.56241537964999</v>
      </c>
      <c r="L6" s="57">
        <v>462800</v>
      </c>
      <c r="M6" s="55">
        <v>195.40682426772</v>
      </c>
      <c r="N6" s="57">
        <v>1160663</v>
      </c>
      <c r="O6" s="55">
        <v>149.24874679937</v>
      </c>
      <c r="P6" s="57">
        <v>1310644</v>
      </c>
      <c r="Q6" s="55">
        <v>161.23492061665999</v>
      </c>
      <c r="R6" s="57">
        <v>1189683</v>
      </c>
      <c r="S6" s="55">
        <v>172.72364788210001</v>
      </c>
      <c r="T6" s="57">
        <v>1403900</v>
      </c>
      <c r="U6" s="55">
        <v>235.97596359779001</v>
      </c>
      <c r="V6" s="57">
        <v>5064890</v>
      </c>
      <c r="W6" s="55">
        <v>181.90367853622999</v>
      </c>
      <c r="X6" s="57">
        <v>590100</v>
      </c>
      <c r="Y6" s="55">
        <v>373.47064334857998</v>
      </c>
    </row>
    <row r="7" spans="1:32" x14ac:dyDescent="0.3">
      <c r="A7" s="50"/>
      <c r="B7" s="153" t="s">
        <v>6</v>
      </c>
      <c r="C7" s="54" t="s">
        <v>9</v>
      </c>
      <c r="D7" s="58">
        <v>782232.75</v>
      </c>
      <c r="E7" s="56">
        <v>185.40434962241</v>
      </c>
      <c r="F7" s="58">
        <v>127699</v>
      </c>
      <c r="G7" s="56">
        <v>181.27213982358001</v>
      </c>
      <c r="H7" s="58">
        <v>116661</v>
      </c>
      <c r="I7" s="56">
        <v>234.33459185576999</v>
      </c>
      <c r="J7" s="58">
        <v>122500</v>
      </c>
      <c r="K7" s="56">
        <v>258.37745762845998</v>
      </c>
      <c r="L7" s="58">
        <v>124036</v>
      </c>
      <c r="M7" s="56">
        <v>270.52273733433998</v>
      </c>
      <c r="N7" s="58">
        <v>363515.75</v>
      </c>
      <c r="O7" s="56">
        <v>183.76412769928001</v>
      </c>
      <c r="P7" s="58">
        <v>418717</v>
      </c>
      <c r="Q7" s="56">
        <v>186.82833408579</v>
      </c>
      <c r="R7" s="58">
        <v>366860</v>
      </c>
      <c r="S7" s="56">
        <v>223.89254037863</v>
      </c>
      <c r="T7" s="58">
        <v>397872</v>
      </c>
      <c r="U7" s="56">
        <v>272.71173728865</v>
      </c>
      <c r="V7" s="58">
        <v>1546964.75</v>
      </c>
      <c r="W7" s="56">
        <v>216.98680333143</v>
      </c>
      <c r="X7" s="58">
        <v>128000</v>
      </c>
      <c r="Y7" s="56">
        <v>313.94647446250002</v>
      </c>
    </row>
    <row r="8" spans="1:32" x14ac:dyDescent="0.3">
      <c r="A8" s="149" t="s">
        <v>2</v>
      </c>
      <c r="B8" s="148" t="s">
        <v>10</v>
      </c>
      <c r="C8" s="14" t="s">
        <v>7</v>
      </c>
      <c r="D8" s="59">
        <v>1890521.82</v>
      </c>
      <c r="E8" s="5">
        <v>163.61655285707999</v>
      </c>
      <c r="F8" s="59">
        <v>674966.95499999996</v>
      </c>
      <c r="G8" s="5">
        <v>200.51602024597</v>
      </c>
      <c r="H8" s="59">
        <v>568396</v>
      </c>
      <c r="I8" s="5">
        <v>242.98936442406</v>
      </c>
      <c r="J8" s="59">
        <v>526326</v>
      </c>
      <c r="K8" s="5">
        <v>350.71234261131002</v>
      </c>
      <c r="L8" s="59">
        <v>403980</v>
      </c>
      <c r="M8" s="5">
        <v>391.95702769117003</v>
      </c>
      <c r="N8" s="59">
        <v>781964</v>
      </c>
      <c r="O8" s="5">
        <v>154.87152953269</v>
      </c>
      <c r="P8" s="59">
        <v>1108557.82</v>
      </c>
      <c r="Q8" s="5">
        <v>169.78519223290999</v>
      </c>
      <c r="R8" s="59">
        <v>1769688.9550000001</v>
      </c>
      <c r="S8" s="5">
        <v>258.82791071189001</v>
      </c>
      <c r="T8" s="59">
        <v>984980.01</v>
      </c>
      <c r="U8" s="5">
        <v>404.13311569714</v>
      </c>
      <c r="V8" s="59">
        <v>4645190.7850000001</v>
      </c>
      <c r="W8" s="5">
        <v>250.88928580202</v>
      </c>
      <c r="X8" s="59">
        <v>539000</v>
      </c>
      <c r="Y8" s="5">
        <v>548.66619406307996</v>
      </c>
    </row>
    <row r="9" spans="1:32" x14ac:dyDescent="0.3">
      <c r="A9" s="48"/>
      <c r="B9" s="147" t="s">
        <v>10</v>
      </c>
      <c r="C9" s="53" t="s">
        <v>8</v>
      </c>
      <c r="D9" s="57">
        <v>93446</v>
      </c>
      <c r="E9" s="55">
        <v>158.07324160585</v>
      </c>
      <c r="F9" s="57">
        <v>11359</v>
      </c>
      <c r="G9" s="55">
        <v>204.96215377999999</v>
      </c>
      <c r="H9" s="57">
        <v>37577</v>
      </c>
      <c r="I9" s="55">
        <v>274.06328564223003</v>
      </c>
      <c r="J9" s="57">
        <v>24600</v>
      </c>
      <c r="K9" s="55">
        <v>373.50985514146998</v>
      </c>
      <c r="L9" s="57">
        <v>11000</v>
      </c>
      <c r="M9" s="55">
        <v>238.61468211166999</v>
      </c>
      <c r="N9" s="57">
        <v>32135</v>
      </c>
      <c r="O9" s="55">
        <v>138.3598051626</v>
      </c>
      <c r="P9" s="57">
        <v>61311</v>
      </c>
      <c r="Q9" s="55">
        <v>168.40566613169</v>
      </c>
      <c r="R9" s="57">
        <v>73536</v>
      </c>
      <c r="S9" s="55">
        <v>296.65719682666003</v>
      </c>
      <c r="T9" s="57">
        <v>46000.01</v>
      </c>
      <c r="U9" s="55">
        <v>371.68581110682999</v>
      </c>
      <c r="V9" s="57">
        <v>212982.01</v>
      </c>
      <c r="W9" s="55">
        <v>252.05812823682999</v>
      </c>
      <c r="X9" s="57">
        <v>6000</v>
      </c>
      <c r="Y9" s="55">
        <v>599.78666666667004</v>
      </c>
    </row>
    <row r="10" spans="1:32" x14ac:dyDescent="0.3">
      <c r="A10" s="50"/>
      <c r="B10" s="153" t="s">
        <v>10</v>
      </c>
      <c r="C10" s="54" t="s">
        <v>9</v>
      </c>
      <c r="D10" s="58">
        <v>1797075.82</v>
      </c>
      <c r="E10" s="56">
        <v>163.90479904982999</v>
      </c>
      <c r="F10" s="58">
        <v>663607.95499999996</v>
      </c>
      <c r="G10" s="56">
        <v>200.43991562662001</v>
      </c>
      <c r="H10" s="58">
        <v>530819</v>
      </c>
      <c r="I10" s="56">
        <v>240.78962263333</v>
      </c>
      <c r="J10" s="58">
        <v>501726</v>
      </c>
      <c r="K10" s="56">
        <v>349.59456356807999</v>
      </c>
      <c r="L10" s="58">
        <v>392980</v>
      </c>
      <c r="M10" s="56">
        <v>396.24927106583999</v>
      </c>
      <c r="N10" s="58">
        <v>749829</v>
      </c>
      <c r="O10" s="56">
        <v>155.57916322335001</v>
      </c>
      <c r="P10" s="58">
        <v>1047246.82</v>
      </c>
      <c r="Q10" s="56">
        <v>169.86595650277999</v>
      </c>
      <c r="R10" s="58">
        <v>1696152.9550000001</v>
      </c>
      <c r="S10" s="56">
        <v>257.18783787793001</v>
      </c>
      <c r="T10" s="58">
        <v>938980</v>
      </c>
      <c r="U10" s="56">
        <v>405.72268771744001</v>
      </c>
      <c r="V10" s="58">
        <v>4432208.7750000004</v>
      </c>
      <c r="W10" s="56">
        <v>250.83311913122</v>
      </c>
      <c r="X10" s="58">
        <v>533000</v>
      </c>
      <c r="Y10" s="56">
        <v>548.09072908068003</v>
      </c>
    </row>
    <row r="11" spans="1:32" x14ac:dyDescent="0.3">
      <c r="A11" s="12" t="s">
        <v>3</v>
      </c>
      <c r="B11" s="150" t="s">
        <v>11</v>
      </c>
      <c r="C11" s="15" t="s">
        <v>7</v>
      </c>
      <c r="D11" s="59">
        <v>303513</v>
      </c>
      <c r="E11" s="5">
        <v>175.18692417129</v>
      </c>
      <c r="F11" s="59">
        <v>19005</v>
      </c>
      <c r="G11" s="5">
        <v>207.47490096828</v>
      </c>
      <c r="H11" s="59">
        <v>18675</v>
      </c>
      <c r="I11" s="5">
        <v>198.98364462540999</v>
      </c>
      <c r="J11" s="59">
        <v>49500</v>
      </c>
      <c r="K11" s="5">
        <v>398.6398837827</v>
      </c>
      <c r="L11" s="59">
        <v>58300</v>
      </c>
      <c r="M11" s="5">
        <v>397.60365307805</v>
      </c>
      <c r="N11" s="59">
        <v>157866</v>
      </c>
      <c r="O11" s="5">
        <v>173.78825839635999</v>
      </c>
      <c r="P11" s="59">
        <v>145647</v>
      </c>
      <c r="Q11" s="5">
        <v>176.70293048260999</v>
      </c>
      <c r="R11" s="59">
        <v>87180</v>
      </c>
      <c r="S11" s="5">
        <v>314.19768643639998</v>
      </c>
      <c r="T11" s="59">
        <v>163150</v>
      </c>
      <c r="U11" s="5">
        <v>405.77806650527998</v>
      </c>
      <c r="V11" s="59">
        <v>553843</v>
      </c>
      <c r="W11" s="5">
        <v>264.99559400382998</v>
      </c>
      <c r="X11" s="59">
        <v>19000</v>
      </c>
      <c r="Y11" s="5">
        <v>500</v>
      </c>
    </row>
    <row r="12" spans="1:32" x14ac:dyDescent="0.3">
      <c r="A12" s="48"/>
      <c r="B12" s="147" t="s">
        <v>11</v>
      </c>
      <c r="C12" s="53" t="s">
        <v>8</v>
      </c>
      <c r="D12" s="112">
        <v>19668</v>
      </c>
      <c r="E12" s="108">
        <v>152.72531067724</v>
      </c>
      <c r="F12" s="112">
        <v>0</v>
      </c>
      <c r="G12" s="108">
        <v>0</v>
      </c>
      <c r="H12" s="112">
        <v>0</v>
      </c>
      <c r="I12" s="108">
        <v>0</v>
      </c>
      <c r="J12" s="112">
        <v>0</v>
      </c>
      <c r="K12" s="108">
        <v>0</v>
      </c>
      <c r="L12" s="112">
        <v>0</v>
      </c>
      <c r="M12" s="108">
        <v>0</v>
      </c>
      <c r="N12" s="112">
        <v>10978</v>
      </c>
      <c r="O12" s="108">
        <v>129.33750181272001</v>
      </c>
      <c r="P12" s="112">
        <v>8690</v>
      </c>
      <c r="Q12" s="108">
        <v>182.27092238205</v>
      </c>
      <c r="R12" s="112">
        <v>0</v>
      </c>
      <c r="S12" s="108">
        <v>0</v>
      </c>
      <c r="T12" s="112">
        <v>10000</v>
      </c>
      <c r="U12" s="108">
        <v>382.61839973453999</v>
      </c>
      <c r="V12" s="112">
        <v>29668</v>
      </c>
      <c r="W12" s="108">
        <v>230.21388053611</v>
      </c>
      <c r="X12" s="112">
        <v>0</v>
      </c>
      <c r="Y12" s="108">
        <v>0</v>
      </c>
    </row>
    <row r="13" spans="1:32" x14ac:dyDescent="0.3">
      <c r="A13" s="48"/>
      <c r="B13" s="147" t="s">
        <v>11</v>
      </c>
      <c r="C13" s="53" t="s">
        <v>9</v>
      </c>
      <c r="D13" s="112">
        <v>283845</v>
      </c>
      <c r="E13" s="108">
        <v>176.74331943702001</v>
      </c>
      <c r="F13" s="112">
        <v>19005</v>
      </c>
      <c r="G13" s="108">
        <v>207.47490096828</v>
      </c>
      <c r="H13" s="112">
        <v>18675</v>
      </c>
      <c r="I13" s="108">
        <v>198.98364462540999</v>
      </c>
      <c r="J13" s="112">
        <v>49500</v>
      </c>
      <c r="K13" s="108">
        <v>398.6398837827</v>
      </c>
      <c r="L13" s="112">
        <v>58300</v>
      </c>
      <c r="M13" s="108">
        <v>397.60365307805</v>
      </c>
      <c r="N13" s="112">
        <v>146888</v>
      </c>
      <c r="O13" s="108">
        <v>177.11038413688999</v>
      </c>
      <c r="P13" s="112">
        <v>136957</v>
      </c>
      <c r="Q13" s="108">
        <v>176.34963821125999</v>
      </c>
      <c r="R13" s="112">
        <v>87180</v>
      </c>
      <c r="S13" s="108">
        <v>314.19768643639998</v>
      </c>
      <c r="T13" s="112">
        <v>153150</v>
      </c>
      <c r="U13" s="108">
        <v>407.29028764604999</v>
      </c>
      <c r="V13" s="112">
        <v>524175</v>
      </c>
      <c r="W13" s="108">
        <v>266.96421874778002</v>
      </c>
      <c r="X13" s="112">
        <v>19000</v>
      </c>
      <c r="Y13" s="108">
        <v>500</v>
      </c>
    </row>
    <row r="14" spans="1:32" x14ac:dyDescent="0.3">
      <c r="A14" s="149" t="s">
        <v>4</v>
      </c>
      <c r="B14" s="148" t="s">
        <v>12</v>
      </c>
      <c r="C14" s="14" t="s">
        <v>7</v>
      </c>
      <c r="D14" s="111">
        <v>301945.90999999997</v>
      </c>
      <c r="E14" s="110">
        <v>177.70682476507</v>
      </c>
      <c r="F14" s="111">
        <v>110587.83100000001</v>
      </c>
      <c r="G14" s="110">
        <v>188.29426713590999</v>
      </c>
      <c r="H14" s="111">
        <v>22000</v>
      </c>
      <c r="I14" s="110">
        <v>276.12961934680999</v>
      </c>
      <c r="J14" s="111">
        <v>71000</v>
      </c>
      <c r="K14" s="110">
        <v>266.29163096952999</v>
      </c>
      <c r="L14" s="111">
        <v>23500</v>
      </c>
      <c r="M14" s="110">
        <v>288.72934224945999</v>
      </c>
      <c r="N14" s="111">
        <v>161651.1</v>
      </c>
      <c r="O14" s="110">
        <v>174.57862477520999</v>
      </c>
      <c r="P14" s="111">
        <v>140294.81</v>
      </c>
      <c r="Q14" s="110">
        <v>181.31121304844001</v>
      </c>
      <c r="R14" s="111">
        <v>203587.83100000001</v>
      </c>
      <c r="S14" s="110">
        <v>224.98698371005</v>
      </c>
      <c r="T14" s="111">
        <v>147500</v>
      </c>
      <c r="U14" s="110">
        <v>303.78825196902</v>
      </c>
      <c r="V14" s="111">
        <v>653033.74100000004</v>
      </c>
      <c r="W14" s="110">
        <v>220.92461543895999</v>
      </c>
      <c r="X14" s="111">
        <v>0</v>
      </c>
      <c r="Y14" s="110">
        <v>0</v>
      </c>
    </row>
    <row r="15" spans="1:32" x14ac:dyDescent="0.3">
      <c r="A15" s="48"/>
      <c r="B15" s="147" t="s">
        <v>12</v>
      </c>
      <c r="C15" s="53" t="s">
        <v>8</v>
      </c>
      <c r="D15" s="112">
        <v>59232</v>
      </c>
      <c r="E15" s="108">
        <v>134.49535511716999</v>
      </c>
      <c r="F15" s="112">
        <v>37308</v>
      </c>
      <c r="G15" s="108">
        <v>168.82345773642001</v>
      </c>
      <c r="H15" s="112">
        <v>0</v>
      </c>
      <c r="I15" s="108">
        <v>0</v>
      </c>
      <c r="J15" s="112">
        <v>25000</v>
      </c>
      <c r="K15" s="108">
        <v>319.93187534317002</v>
      </c>
      <c r="L15" s="112">
        <v>5000</v>
      </c>
      <c r="M15" s="108">
        <v>314.41847609389998</v>
      </c>
      <c r="N15" s="112">
        <v>25527</v>
      </c>
      <c r="O15" s="108">
        <v>127.53732066048001</v>
      </c>
      <c r="P15" s="112">
        <v>33705</v>
      </c>
      <c r="Q15" s="108">
        <v>139.76512950007</v>
      </c>
      <c r="R15" s="112">
        <v>62308</v>
      </c>
      <c r="S15" s="108">
        <v>229.45307897557001</v>
      </c>
      <c r="T15" s="112">
        <v>25000</v>
      </c>
      <c r="U15" s="108">
        <v>313.41295039392998</v>
      </c>
      <c r="V15" s="112">
        <v>146540</v>
      </c>
      <c r="W15" s="108">
        <v>205.39453445447</v>
      </c>
      <c r="X15" s="112">
        <v>0</v>
      </c>
      <c r="Y15" s="108">
        <v>0</v>
      </c>
    </row>
    <row r="16" spans="1:32" x14ac:dyDescent="0.3">
      <c r="A16" s="48"/>
      <c r="B16" s="147" t="s">
        <v>12</v>
      </c>
      <c r="C16" s="53" t="s">
        <v>9</v>
      </c>
      <c r="D16" s="112">
        <v>242713.91</v>
      </c>
      <c r="E16" s="108">
        <v>188.25216915915999</v>
      </c>
      <c r="F16" s="112">
        <v>73279.831000000006</v>
      </c>
      <c r="G16" s="108">
        <v>198.20718515390999</v>
      </c>
      <c r="H16" s="112">
        <v>22000</v>
      </c>
      <c r="I16" s="108">
        <v>276.12961934680999</v>
      </c>
      <c r="J16" s="112">
        <v>46000</v>
      </c>
      <c r="K16" s="108">
        <v>237.13932424473001</v>
      </c>
      <c r="L16" s="112">
        <v>18500</v>
      </c>
      <c r="M16" s="108">
        <v>281.78633310231999</v>
      </c>
      <c r="N16" s="112">
        <v>136124.1</v>
      </c>
      <c r="O16" s="108">
        <v>183.40015872942001</v>
      </c>
      <c r="P16" s="112">
        <v>106589.81</v>
      </c>
      <c r="Q16" s="108">
        <v>194.44859218437</v>
      </c>
      <c r="R16" s="112">
        <v>141279.83100000001</v>
      </c>
      <c r="S16" s="108">
        <v>223.01732206879001</v>
      </c>
      <c r="T16" s="112">
        <v>122500</v>
      </c>
      <c r="U16" s="108">
        <v>301.82402780067002</v>
      </c>
      <c r="V16" s="112">
        <v>506493.74099999998</v>
      </c>
      <c r="W16" s="108">
        <v>225.41781620975999</v>
      </c>
      <c r="X16" s="112">
        <v>0</v>
      </c>
      <c r="Y16" s="108">
        <v>0</v>
      </c>
    </row>
    <row r="17" spans="1:25" x14ac:dyDescent="0.3">
      <c r="A17" s="149" t="s">
        <v>5</v>
      </c>
      <c r="B17" s="148" t="s">
        <v>13</v>
      </c>
      <c r="C17" s="14" t="s">
        <v>7</v>
      </c>
      <c r="D17" s="111">
        <v>24300</v>
      </c>
      <c r="E17" s="110">
        <v>127.98304003292</v>
      </c>
      <c r="F17" s="111">
        <v>0</v>
      </c>
      <c r="G17" s="110">
        <v>0</v>
      </c>
      <c r="H17" s="111">
        <v>0</v>
      </c>
      <c r="I17" s="110">
        <v>0</v>
      </c>
      <c r="J17" s="111">
        <v>0</v>
      </c>
      <c r="K17" s="110">
        <v>0</v>
      </c>
      <c r="L17" s="111">
        <v>0</v>
      </c>
      <c r="M17" s="110">
        <v>0</v>
      </c>
      <c r="N17" s="111">
        <v>0</v>
      </c>
      <c r="O17" s="110">
        <v>0</v>
      </c>
      <c r="P17" s="111">
        <v>24300</v>
      </c>
      <c r="Q17" s="110">
        <v>128.09100299587999</v>
      </c>
      <c r="R17" s="111">
        <v>0</v>
      </c>
      <c r="S17" s="110">
        <v>0</v>
      </c>
      <c r="T17" s="111">
        <v>0</v>
      </c>
      <c r="U17" s="110">
        <v>0</v>
      </c>
      <c r="V17" s="111">
        <v>24300</v>
      </c>
      <c r="W17" s="110">
        <v>127.98304003292</v>
      </c>
      <c r="X17" s="111">
        <v>0</v>
      </c>
      <c r="Y17" s="110">
        <v>0</v>
      </c>
    </row>
    <row r="18" spans="1:25" x14ac:dyDescent="0.3">
      <c r="A18" s="48"/>
      <c r="B18" s="147" t="s">
        <v>13</v>
      </c>
      <c r="C18" s="53" t="s">
        <v>8</v>
      </c>
      <c r="D18" s="112">
        <v>0</v>
      </c>
      <c r="E18" s="108">
        <v>0</v>
      </c>
      <c r="F18" s="112">
        <v>0</v>
      </c>
      <c r="G18" s="108">
        <v>0</v>
      </c>
      <c r="H18" s="112">
        <v>0</v>
      </c>
      <c r="I18" s="108">
        <v>0</v>
      </c>
      <c r="J18" s="112">
        <v>0</v>
      </c>
      <c r="K18" s="108">
        <v>0</v>
      </c>
      <c r="L18" s="112">
        <v>0</v>
      </c>
      <c r="M18" s="108">
        <v>0</v>
      </c>
      <c r="N18" s="112">
        <v>0</v>
      </c>
      <c r="O18" s="108">
        <v>0</v>
      </c>
      <c r="P18" s="112">
        <v>0</v>
      </c>
      <c r="Q18" s="108">
        <v>0</v>
      </c>
      <c r="R18" s="112">
        <v>0</v>
      </c>
      <c r="S18" s="108">
        <v>0</v>
      </c>
      <c r="T18" s="112">
        <v>0</v>
      </c>
      <c r="U18" s="108">
        <v>0</v>
      </c>
      <c r="V18" s="112">
        <v>0</v>
      </c>
      <c r="W18" s="108">
        <v>0</v>
      </c>
      <c r="X18" s="112">
        <v>0</v>
      </c>
      <c r="Y18" s="108">
        <v>0</v>
      </c>
    </row>
    <row r="19" spans="1:25" x14ac:dyDescent="0.3">
      <c r="A19" s="48"/>
      <c r="B19" s="147" t="s">
        <v>13</v>
      </c>
      <c r="C19" s="53" t="s">
        <v>9</v>
      </c>
      <c r="D19" s="112">
        <v>24300</v>
      </c>
      <c r="E19" s="108">
        <v>127.98304003292</v>
      </c>
      <c r="F19" s="112">
        <v>0</v>
      </c>
      <c r="G19" s="108">
        <v>0</v>
      </c>
      <c r="H19" s="112">
        <v>0</v>
      </c>
      <c r="I19" s="108">
        <v>0</v>
      </c>
      <c r="J19" s="112">
        <v>0</v>
      </c>
      <c r="K19" s="108">
        <v>0</v>
      </c>
      <c r="L19" s="112">
        <v>0</v>
      </c>
      <c r="M19" s="108">
        <v>0</v>
      </c>
      <c r="N19" s="112">
        <v>0</v>
      </c>
      <c r="O19" s="108">
        <v>0</v>
      </c>
      <c r="P19" s="112">
        <v>24300</v>
      </c>
      <c r="Q19" s="108">
        <v>128.09100299587999</v>
      </c>
      <c r="R19" s="112">
        <v>0</v>
      </c>
      <c r="S19" s="108">
        <v>0</v>
      </c>
      <c r="T19" s="112">
        <v>0</v>
      </c>
      <c r="U19" s="108">
        <v>0</v>
      </c>
      <c r="V19" s="112">
        <v>24300</v>
      </c>
      <c r="W19" s="108">
        <v>127.98304003292</v>
      </c>
      <c r="X19" s="112">
        <v>0</v>
      </c>
      <c r="Y19" s="108">
        <v>0</v>
      </c>
    </row>
    <row r="20" spans="1:25" ht="6.75" customHeight="1" x14ac:dyDescent="0.3"/>
    <row r="21" spans="1:25" ht="17.399999999999999" x14ac:dyDescent="0.45">
      <c r="A21" s="188" t="s">
        <v>66</v>
      </c>
      <c r="B21" s="188"/>
      <c r="C21" s="188"/>
      <c r="D21" s="188"/>
      <c r="E21" s="188"/>
      <c r="F21" s="188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78"/>
      <c r="Y21" s="178"/>
    </row>
    <row r="22" spans="1:25" x14ac:dyDescent="0.3">
      <c r="A22" s="152" t="s">
        <v>64</v>
      </c>
      <c r="B22" s="151" t="s">
        <v>65</v>
      </c>
      <c r="C22" s="2" t="s">
        <v>7</v>
      </c>
      <c r="D22" s="60">
        <v>1</v>
      </c>
      <c r="E22" s="17">
        <v>1.0000180566640355</v>
      </c>
      <c r="F22" s="60">
        <v>0.99999999999999989</v>
      </c>
      <c r="G22" s="17">
        <v>1.0000000000000291</v>
      </c>
      <c r="H22" s="60">
        <v>1</v>
      </c>
      <c r="I22" s="17">
        <v>0.99999999999998879</v>
      </c>
      <c r="J22" s="60">
        <v>1</v>
      </c>
      <c r="K22" s="17">
        <v>0.99999999999998401</v>
      </c>
      <c r="L22" s="60">
        <v>1</v>
      </c>
      <c r="M22" s="17">
        <v>1</v>
      </c>
      <c r="N22" s="60">
        <v>1</v>
      </c>
      <c r="O22" s="17">
        <v>1.0000062945961132</v>
      </c>
      <c r="P22" s="60">
        <v>0.99999998411771029</v>
      </c>
      <c r="Q22" s="17">
        <v>1.0000322019039909</v>
      </c>
      <c r="R22" s="60">
        <v>1.0000000000000002</v>
      </c>
      <c r="S22" s="17">
        <v>1.0000000000000147</v>
      </c>
      <c r="T22" s="60">
        <v>1</v>
      </c>
      <c r="U22" s="17">
        <v>1.0000000000000027</v>
      </c>
      <c r="V22" s="60">
        <v>0.99999999599622769</v>
      </c>
      <c r="W22" s="17">
        <v>1.0000063067261242</v>
      </c>
      <c r="X22" s="60">
        <v>1</v>
      </c>
      <c r="Y22" s="17">
        <v>1.0000000000000047</v>
      </c>
    </row>
    <row r="23" spans="1:25" x14ac:dyDescent="0.3">
      <c r="A23" s="149" t="s">
        <v>1</v>
      </c>
      <c r="B23" s="148" t="s">
        <v>6</v>
      </c>
      <c r="C23" s="14" t="s">
        <v>7</v>
      </c>
      <c r="D23" s="61">
        <v>0.56349859876488573</v>
      </c>
      <c r="E23" s="18">
        <v>0.55814348609925668</v>
      </c>
      <c r="F23" s="61">
        <v>0.38134284480156677</v>
      </c>
      <c r="G23" s="18">
        <v>0.33608435301636003</v>
      </c>
      <c r="H23" s="61">
        <v>0.47359964876163413</v>
      </c>
      <c r="I23" s="18">
        <v>0.41757260035045285</v>
      </c>
      <c r="J23" s="61">
        <v>0.44213023855132189</v>
      </c>
      <c r="K23" s="18">
        <v>0.31051721515270114</v>
      </c>
      <c r="L23" s="61">
        <v>0.54710725926146919</v>
      </c>
      <c r="M23" s="18">
        <v>0.39702209464575888</v>
      </c>
      <c r="N23" s="61">
        <v>0.58049360430293362</v>
      </c>
      <c r="O23" s="18">
        <v>0.57590372579236604</v>
      </c>
      <c r="P23" s="61">
        <v>0.54932424859584994</v>
      </c>
      <c r="Q23" s="18">
        <v>0.54423045915470536</v>
      </c>
      <c r="R23" s="61">
        <v>0.43034091570167432</v>
      </c>
      <c r="S23" s="18">
        <v>0.35124672806720009</v>
      </c>
      <c r="T23" s="61">
        <v>0.58170427803138158</v>
      </c>
      <c r="U23" s="18">
        <v>0.46349141260888094</v>
      </c>
      <c r="V23" s="61">
        <v>0.52944723255241644</v>
      </c>
      <c r="W23" s="18">
        <v>0.46271641384939544</v>
      </c>
      <c r="X23" s="61">
        <v>0.56273019355849851</v>
      </c>
      <c r="Y23" s="18">
        <v>0.46053304679396434</v>
      </c>
    </row>
    <row r="24" spans="1:25" x14ac:dyDescent="0.3">
      <c r="A24" s="48"/>
      <c r="B24" s="147" t="s">
        <v>6</v>
      </c>
      <c r="C24" s="53" t="s">
        <v>8</v>
      </c>
      <c r="D24" s="62">
        <v>0.4280193692478641</v>
      </c>
      <c r="E24" s="52">
        <v>0.40529136030349627</v>
      </c>
      <c r="F24" s="62">
        <v>0.2831501418646532</v>
      </c>
      <c r="G24" s="52">
        <v>0.24009590618648663</v>
      </c>
      <c r="H24" s="62">
        <v>0.37277332247813189</v>
      </c>
      <c r="I24" s="52">
        <v>0.30992090319159121</v>
      </c>
      <c r="J24" s="62">
        <v>0.33647733378641898</v>
      </c>
      <c r="K24" s="52">
        <v>0.21275642993198016</v>
      </c>
      <c r="L24" s="62">
        <v>0.4314684845275476</v>
      </c>
      <c r="M24" s="52">
        <v>0.28957773614916393</v>
      </c>
      <c r="N24" s="62">
        <v>0.44204621554463724</v>
      </c>
      <c r="O24" s="52">
        <v>0.41562688627893729</v>
      </c>
      <c r="P24" s="62">
        <v>0.41632055451502553</v>
      </c>
      <c r="Q24" s="52">
        <v>0.39719470992786288</v>
      </c>
      <c r="R24" s="62">
        <v>0.32891431307372493</v>
      </c>
      <c r="S24" s="52">
        <v>0.25094053498976737</v>
      </c>
      <c r="T24" s="62">
        <v>0.45325081970874037</v>
      </c>
      <c r="U24" s="52">
        <v>0.34913973452459562</v>
      </c>
      <c r="V24" s="62">
        <v>0.40557333684355484</v>
      </c>
      <c r="W24" s="52">
        <v>0.33915133073840342</v>
      </c>
      <c r="X24" s="62">
        <v>0.46242457487657707</v>
      </c>
      <c r="Y24" s="52">
        <v>0.38950961153439767</v>
      </c>
    </row>
    <row r="25" spans="1:25" x14ac:dyDescent="0.3">
      <c r="A25" s="48"/>
      <c r="B25" s="147" t="s">
        <v>6</v>
      </c>
      <c r="C25" s="53" t="s">
        <v>9</v>
      </c>
      <c r="D25" s="62">
        <v>0.13547922951702163</v>
      </c>
      <c r="E25" s="52">
        <v>0.15285212579575258</v>
      </c>
      <c r="F25" s="62">
        <v>9.8192702936913526E-2</v>
      </c>
      <c r="G25" s="52">
        <v>9.5988446829863905E-2</v>
      </c>
      <c r="H25" s="62">
        <v>0.10082632628350226</v>
      </c>
      <c r="I25" s="52">
        <v>0.10765169715886665</v>
      </c>
      <c r="J25" s="62">
        <v>0.10565290476490288</v>
      </c>
      <c r="K25" s="52">
        <v>9.7760785220730895E-2</v>
      </c>
      <c r="L25" s="62">
        <v>0.11563877473392155</v>
      </c>
      <c r="M25" s="52">
        <v>0.10744435849660323</v>
      </c>
      <c r="N25" s="62">
        <v>0.13844738875829632</v>
      </c>
      <c r="O25" s="52">
        <v>0.16027683951340993</v>
      </c>
      <c r="P25" s="62">
        <v>0.13300369408082435</v>
      </c>
      <c r="Q25" s="52">
        <v>0.14703574922685142</v>
      </c>
      <c r="R25" s="62">
        <v>0.10142660262794941</v>
      </c>
      <c r="S25" s="52">
        <v>0.10030619307744079</v>
      </c>
      <c r="T25" s="62">
        <v>0.12845345832264118</v>
      </c>
      <c r="U25" s="52">
        <v>0.11435167808428839</v>
      </c>
      <c r="V25" s="62">
        <v>0.12387389570886152</v>
      </c>
      <c r="W25" s="52">
        <v>0.12356508311100334</v>
      </c>
      <c r="X25" s="62">
        <v>0.10030561868192148</v>
      </c>
      <c r="Y25" s="52">
        <v>7.1023435259557594E-2</v>
      </c>
    </row>
    <row r="26" spans="1:25" x14ac:dyDescent="0.3">
      <c r="A26" s="149" t="s">
        <v>2</v>
      </c>
      <c r="B26" s="148" t="s">
        <v>10</v>
      </c>
      <c r="C26" s="14" t="s">
        <v>7</v>
      </c>
      <c r="D26" s="61">
        <v>0.32742996193743801</v>
      </c>
      <c r="E26" s="18">
        <v>0.32600518133229422</v>
      </c>
      <c r="F26" s="61">
        <v>0.51900821231605632</v>
      </c>
      <c r="G26" s="18">
        <v>0.56121852015508011</v>
      </c>
      <c r="H26" s="61">
        <v>0.49124626528349274</v>
      </c>
      <c r="I26" s="18">
        <v>0.54387245177015042</v>
      </c>
      <c r="J26" s="61">
        <v>0.45394180206769202</v>
      </c>
      <c r="K26" s="18">
        <v>0.57013781429746846</v>
      </c>
      <c r="L26" s="61">
        <v>0.37663059286827716</v>
      </c>
      <c r="M26" s="18">
        <v>0.50702621229067346</v>
      </c>
      <c r="N26" s="61">
        <v>0.29781618513913749</v>
      </c>
      <c r="O26" s="18">
        <v>0.29056623590973207</v>
      </c>
      <c r="P26" s="61">
        <v>0.35212872933791933</v>
      </c>
      <c r="Q26" s="18">
        <v>0.35376736309721662</v>
      </c>
      <c r="R26" s="61">
        <v>0.48926985338782109</v>
      </c>
      <c r="S26" s="18">
        <v>0.5593656704486436</v>
      </c>
      <c r="T26" s="61">
        <v>0.31800199225673004</v>
      </c>
      <c r="U26" s="18">
        <v>0.4195147073004642</v>
      </c>
      <c r="V26" s="61">
        <v>0.37196573409242495</v>
      </c>
      <c r="W26" s="18">
        <v>0.42901027821584486</v>
      </c>
      <c r="X26" s="61">
        <v>0.42238069116840371</v>
      </c>
      <c r="Y26" s="18">
        <v>0.52267660512299496</v>
      </c>
    </row>
    <row r="27" spans="1:25" x14ac:dyDescent="0.3">
      <c r="A27" s="48"/>
      <c r="B27" s="147" t="s">
        <v>10</v>
      </c>
      <c r="C27" s="53" t="s">
        <v>8</v>
      </c>
      <c r="D27" s="62">
        <v>1.6184431144627483E-2</v>
      </c>
      <c r="E27" s="52">
        <v>1.5568065320655385E-2</v>
      </c>
      <c r="F27" s="62">
        <v>8.7343746831251672E-3</v>
      </c>
      <c r="G27" s="52">
        <v>9.6541531129005348E-3</v>
      </c>
      <c r="H27" s="62">
        <v>3.2476584829164538E-2</v>
      </c>
      <c r="I27" s="52">
        <v>4.0553818042639446E-2</v>
      </c>
      <c r="J27" s="62">
        <v>2.1216828222176416E-2</v>
      </c>
      <c r="K27" s="52">
        <v>2.8379918522905397E-2</v>
      </c>
      <c r="L27" s="62">
        <v>1.025530105834707E-2</v>
      </c>
      <c r="M27" s="52">
        <v>8.4046946419788771E-3</v>
      </c>
      <c r="N27" s="62">
        <v>1.2238828270158451E-2</v>
      </c>
      <c r="O27" s="52">
        <v>1.0667804457999679E-2</v>
      </c>
      <c r="P27" s="62">
        <v>1.9475181298560656E-2</v>
      </c>
      <c r="Q27" s="52">
        <v>1.9406834537472398E-2</v>
      </c>
      <c r="R27" s="62">
        <v>2.033066197145747E-2</v>
      </c>
      <c r="S27" s="52">
        <v>2.6640517292868995E-2</v>
      </c>
      <c r="T27" s="62">
        <v>1.4851159084771177E-2</v>
      </c>
      <c r="U27" s="52">
        <v>1.8018940188045566E-2</v>
      </c>
      <c r="V27" s="62">
        <v>1.7054629909701371E-2</v>
      </c>
      <c r="W27" s="52">
        <v>1.9761761532969841E-2</v>
      </c>
      <c r="X27" s="62">
        <v>4.7018258757150697E-3</v>
      </c>
      <c r="Y27" s="52">
        <v>6.3603959424649885E-3</v>
      </c>
    </row>
    <row r="28" spans="1:25" x14ac:dyDescent="0.3">
      <c r="A28" s="48"/>
      <c r="B28" s="147" t="s">
        <v>10</v>
      </c>
      <c r="C28" s="53" t="s">
        <v>9</v>
      </c>
      <c r="D28" s="62">
        <v>0.31124553079281053</v>
      </c>
      <c r="E28" s="52">
        <v>0.31043711601165536</v>
      </c>
      <c r="F28" s="62">
        <v>0.5102738376329311</v>
      </c>
      <c r="G28" s="52">
        <v>0.55156436704218015</v>
      </c>
      <c r="H28" s="62">
        <v>0.4587696804543282</v>
      </c>
      <c r="I28" s="52">
        <v>0.50331863372751762</v>
      </c>
      <c r="J28" s="62">
        <v>0.43272497384551561</v>
      </c>
      <c r="K28" s="52">
        <v>0.5417578957745578</v>
      </c>
      <c r="L28" s="62">
        <v>0.36637529180993011</v>
      </c>
      <c r="M28" s="52">
        <v>0.49862151764870516</v>
      </c>
      <c r="N28" s="62">
        <v>0.28557735686897906</v>
      </c>
      <c r="O28" s="52">
        <v>0.27989843145173493</v>
      </c>
      <c r="P28" s="62">
        <v>0.33265354803935859</v>
      </c>
      <c r="Q28" s="52">
        <v>0.33436052855974246</v>
      </c>
      <c r="R28" s="62">
        <v>0.46893919141636359</v>
      </c>
      <c r="S28" s="52">
        <v>0.53272515315577362</v>
      </c>
      <c r="T28" s="62">
        <v>0.30315083317195884</v>
      </c>
      <c r="U28" s="52">
        <v>0.40149576711241231</v>
      </c>
      <c r="V28" s="62">
        <v>0.35491110418272359</v>
      </c>
      <c r="W28" s="52">
        <v>0.40924851668285916</v>
      </c>
      <c r="X28" s="62">
        <v>0.41767886529268866</v>
      </c>
      <c r="Y28" s="52">
        <v>0.51631620918053422</v>
      </c>
    </row>
    <row r="29" spans="1:25" x14ac:dyDescent="0.3">
      <c r="A29" s="12" t="s">
        <v>3</v>
      </c>
      <c r="B29" s="150" t="s">
        <v>11</v>
      </c>
      <c r="C29" s="15" t="s">
        <v>7</v>
      </c>
      <c r="D29" s="61">
        <v>5.256710025040473E-2</v>
      </c>
      <c r="E29" s="18">
        <v>5.6039539103307376E-2</v>
      </c>
      <c r="F29" s="61">
        <v>1.4613679976476257E-2</v>
      </c>
      <c r="G29" s="18">
        <v>1.6350605742537695E-2</v>
      </c>
      <c r="H29" s="61">
        <v>1.6140198038285328E-2</v>
      </c>
      <c r="I29" s="18">
        <v>1.4633114645170926E-2</v>
      </c>
      <c r="J29" s="61">
        <v>4.269239825194035E-2</v>
      </c>
      <c r="K29" s="18">
        <v>6.0948064490110122E-2</v>
      </c>
      <c r="L29" s="61">
        <v>5.4353095609239468E-2</v>
      </c>
      <c r="M29" s="18">
        <v>7.4225137759082863E-2</v>
      </c>
      <c r="N29" s="61">
        <v>6.0124315036465974E-2</v>
      </c>
      <c r="O29" s="18">
        <v>6.5825753084025093E-2</v>
      </c>
      <c r="P29" s="61">
        <v>4.6264157012468624E-2</v>
      </c>
      <c r="Q29" s="18">
        <v>4.8373209078986332E-2</v>
      </c>
      <c r="R29" s="61">
        <v>2.4102849089856153E-2</v>
      </c>
      <c r="S29" s="18">
        <v>3.3450884801056582E-2</v>
      </c>
      <c r="T29" s="61">
        <v>5.2673175607579593E-2</v>
      </c>
      <c r="U29" s="18">
        <v>6.977036286632271E-2</v>
      </c>
      <c r="V29" s="61">
        <v>4.4349226458510443E-2</v>
      </c>
      <c r="W29" s="18">
        <v>5.4026564279857317E-2</v>
      </c>
      <c r="X29" s="61">
        <v>1.4889115273097719E-2</v>
      </c>
      <c r="Y29" s="18">
        <v>1.6790348083045373E-2</v>
      </c>
    </row>
    <row r="30" spans="1:25" x14ac:dyDescent="0.3">
      <c r="A30" s="48"/>
      <c r="B30" s="147" t="s">
        <v>11</v>
      </c>
      <c r="C30" s="53" t="s">
        <v>8</v>
      </c>
      <c r="D30" s="62">
        <v>3.4064100309540621E-3</v>
      </c>
      <c r="E30" s="52">
        <v>3.1658241420721212E-3</v>
      </c>
      <c r="F30" s="62">
        <v>0</v>
      </c>
      <c r="G30" s="52">
        <v>0</v>
      </c>
      <c r="H30" s="62">
        <v>0</v>
      </c>
      <c r="I30" s="52">
        <v>0</v>
      </c>
      <c r="J30" s="62">
        <v>0</v>
      </c>
      <c r="K30" s="52">
        <v>0</v>
      </c>
      <c r="L30" s="62">
        <v>0</v>
      </c>
      <c r="M30" s="52">
        <v>0</v>
      </c>
      <c r="N30" s="62">
        <v>4.181044243030947E-3</v>
      </c>
      <c r="O30" s="52">
        <v>3.4067047419924627E-3</v>
      </c>
      <c r="P30" s="62">
        <v>2.7603419530670206E-3</v>
      </c>
      <c r="Q30" s="52">
        <v>2.9771229570088199E-3</v>
      </c>
      <c r="R30" s="62">
        <v>0</v>
      </c>
      <c r="S30" s="52">
        <v>0</v>
      </c>
      <c r="T30" s="62">
        <v>3.2285121426650072E-3</v>
      </c>
      <c r="U30" s="52">
        <v>4.0323775308309063E-3</v>
      </c>
      <c r="V30" s="62">
        <v>2.3756783972553376E-3</v>
      </c>
      <c r="W30" s="52">
        <v>2.514211461647574E-3</v>
      </c>
      <c r="X30" s="62">
        <v>0</v>
      </c>
      <c r="Y30" s="52">
        <v>0</v>
      </c>
    </row>
    <row r="31" spans="1:25" x14ac:dyDescent="0.3">
      <c r="A31" s="48"/>
      <c r="B31" s="147" t="s">
        <v>11</v>
      </c>
      <c r="C31" s="53" t="s">
        <v>9</v>
      </c>
      <c r="D31" s="62">
        <v>4.9160690219450673E-2</v>
      </c>
      <c r="E31" s="52">
        <v>5.287371496123542E-2</v>
      </c>
      <c r="F31" s="62">
        <v>1.4613679976476257E-2</v>
      </c>
      <c r="G31" s="52">
        <v>1.6350605742537695E-2</v>
      </c>
      <c r="H31" s="62">
        <v>1.6140198038285328E-2</v>
      </c>
      <c r="I31" s="52">
        <v>1.4633114645170926E-2</v>
      </c>
      <c r="J31" s="62">
        <v>4.269239825194035E-2</v>
      </c>
      <c r="K31" s="52">
        <v>6.0948064490110122E-2</v>
      </c>
      <c r="L31" s="62">
        <v>5.4353095609239468E-2</v>
      </c>
      <c r="M31" s="52">
        <v>7.4225137759082863E-2</v>
      </c>
      <c r="N31" s="62">
        <v>5.5943270793435029E-2</v>
      </c>
      <c r="O31" s="52">
        <v>6.2419048342032067E-2</v>
      </c>
      <c r="P31" s="62">
        <v>4.3503815059401603E-2</v>
      </c>
      <c r="Q31" s="52">
        <v>4.5396086121975356E-2</v>
      </c>
      <c r="R31" s="62">
        <v>2.4102849089856153E-2</v>
      </c>
      <c r="S31" s="52">
        <v>3.3450884801056582E-2</v>
      </c>
      <c r="T31" s="62">
        <v>4.9444663464914586E-2</v>
      </c>
      <c r="U31" s="52">
        <v>6.573798533549341E-2</v>
      </c>
      <c r="V31" s="62">
        <v>4.1973548061255105E-2</v>
      </c>
      <c r="W31" s="52">
        <v>5.1512352818209622E-2</v>
      </c>
      <c r="X31" s="62">
        <v>1.4889115273097719E-2</v>
      </c>
      <c r="Y31" s="52">
        <v>1.6790348083045373E-2</v>
      </c>
    </row>
    <row r="32" spans="1:25" x14ac:dyDescent="0.3">
      <c r="A32" s="149" t="s">
        <v>4</v>
      </c>
      <c r="B32" s="148" t="s">
        <v>12</v>
      </c>
      <c r="C32" s="14" t="s">
        <v>7</v>
      </c>
      <c r="D32" s="61">
        <v>5.2295687239655907E-2</v>
      </c>
      <c r="E32" s="18">
        <v>5.6552111908809842E-2</v>
      </c>
      <c r="F32" s="61">
        <v>8.5035262905900577E-2</v>
      </c>
      <c r="G32" s="18">
        <v>8.6346521086051314E-2</v>
      </c>
      <c r="H32" s="61">
        <v>1.9013887916587802E-2</v>
      </c>
      <c r="I32" s="18">
        <v>2.3921833234214606E-2</v>
      </c>
      <c r="J32" s="61">
        <v>6.1235561129045754E-2</v>
      </c>
      <c r="K32" s="18">
        <v>5.8396906059704309E-2</v>
      </c>
      <c r="L32" s="61">
        <v>2.1909052261014195E-2</v>
      </c>
      <c r="M32" s="18">
        <v>2.172655530448481E-2</v>
      </c>
      <c r="N32" s="61">
        <v>6.1565895521462917E-2</v>
      </c>
      <c r="O32" s="18">
        <v>6.7710579809990026E-2</v>
      </c>
      <c r="P32" s="61">
        <v>4.4564056368304551E-2</v>
      </c>
      <c r="Q32" s="18">
        <v>4.7810784806748663E-2</v>
      </c>
      <c r="R32" s="61">
        <v>5.6286381820648525E-2</v>
      </c>
      <c r="S32" s="18">
        <v>5.5936716683114437E-2</v>
      </c>
      <c r="T32" s="61">
        <v>4.7620554104308863E-2</v>
      </c>
      <c r="U32" s="18">
        <v>4.7223517224334988E-2</v>
      </c>
      <c r="V32" s="61">
        <v>5.22919695015686E-2</v>
      </c>
      <c r="W32" s="18">
        <v>5.3108221118798427E-2</v>
      </c>
      <c r="X32" s="61">
        <v>0</v>
      </c>
      <c r="Y32" s="18">
        <v>0</v>
      </c>
    </row>
    <row r="33" spans="1:25" x14ac:dyDescent="0.3">
      <c r="A33" s="48"/>
      <c r="B33" s="147" t="s">
        <v>12</v>
      </c>
      <c r="C33" s="53" t="s">
        <v>8</v>
      </c>
      <c r="D33" s="62">
        <v>1.0258718677723766E-2</v>
      </c>
      <c r="E33" s="52">
        <v>8.3961319044064103E-3</v>
      </c>
      <c r="F33" s="62">
        <v>2.8687564986181333E-2</v>
      </c>
      <c r="G33" s="52">
        <v>2.6117714237458012E-2</v>
      </c>
      <c r="H33" s="62">
        <v>0</v>
      </c>
      <c r="I33" s="52">
        <v>0</v>
      </c>
      <c r="J33" s="62">
        <v>2.1561817298959771E-2</v>
      </c>
      <c r="K33" s="52">
        <v>2.4704239687103155E-2</v>
      </c>
      <c r="L33" s="62">
        <v>4.6615004810668494E-3</v>
      </c>
      <c r="M33" s="52">
        <v>5.0339645680479248E-3</v>
      </c>
      <c r="N33" s="62">
        <v>9.7221275634770433E-3</v>
      </c>
      <c r="O33" s="52">
        <v>7.8113098952139193E-3</v>
      </c>
      <c r="P33" s="62">
        <v>1.0706251499208737E-2</v>
      </c>
      <c r="Q33" s="52">
        <v>8.8542701115599046E-3</v>
      </c>
      <c r="R33" s="62">
        <v>1.7226431762913021E-2</v>
      </c>
      <c r="S33" s="52">
        <v>1.7459245153489688E-2</v>
      </c>
      <c r="T33" s="62">
        <v>8.0712803566625191E-3</v>
      </c>
      <c r="U33" s="52">
        <v>8.2575703358537273E-3</v>
      </c>
      <c r="V33" s="62">
        <v>1.1734256179513184E-2</v>
      </c>
      <c r="W33" s="52">
        <v>1.1079676905937908E-2</v>
      </c>
      <c r="X33" s="62">
        <v>0</v>
      </c>
      <c r="Y33" s="52">
        <v>0</v>
      </c>
    </row>
    <row r="34" spans="1:25" x14ac:dyDescent="0.3">
      <c r="A34" s="48"/>
      <c r="B34" s="147" t="s">
        <v>12</v>
      </c>
      <c r="C34" s="53" t="s">
        <v>9</v>
      </c>
      <c r="D34" s="62">
        <v>4.2036968561932148E-2</v>
      </c>
      <c r="E34" s="52">
        <v>4.8155980004405276E-2</v>
      </c>
      <c r="F34" s="62">
        <v>5.634769791971924E-2</v>
      </c>
      <c r="G34" s="52">
        <v>6.0228806848592158E-2</v>
      </c>
      <c r="H34" s="62">
        <v>1.9013887916587802E-2</v>
      </c>
      <c r="I34" s="52">
        <v>2.3921833234214606E-2</v>
      </c>
      <c r="J34" s="62">
        <v>3.9673743830085977E-2</v>
      </c>
      <c r="K34" s="52">
        <v>3.3692666372601779E-2</v>
      </c>
      <c r="L34" s="62">
        <v>1.7247551779947343E-2</v>
      </c>
      <c r="M34" s="52">
        <v>1.6692590736437238E-2</v>
      </c>
      <c r="N34" s="62">
        <v>5.1843767957985877E-2</v>
      </c>
      <c r="O34" s="52">
        <v>5.989926991477508E-2</v>
      </c>
      <c r="P34" s="62">
        <v>3.3857804869095814E-2</v>
      </c>
      <c r="Q34" s="52">
        <v>3.8956514695186746E-2</v>
      </c>
      <c r="R34" s="62">
        <v>3.9059950057735507E-2</v>
      </c>
      <c r="S34" s="52">
        <v>3.8477471529624295E-2</v>
      </c>
      <c r="T34" s="62">
        <v>3.9549273747646344E-2</v>
      </c>
      <c r="U34" s="52">
        <v>3.8965946888481137E-2</v>
      </c>
      <c r="V34" s="62">
        <v>4.0557713322055412E-2</v>
      </c>
      <c r="W34" s="52">
        <v>4.20285442128603E-2</v>
      </c>
      <c r="X34" s="62">
        <v>0</v>
      </c>
      <c r="Y34" s="52">
        <v>0</v>
      </c>
    </row>
    <row r="35" spans="1:25" x14ac:dyDescent="0.3">
      <c r="A35" s="149" t="s">
        <v>5</v>
      </c>
      <c r="B35" s="148" t="s">
        <v>13</v>
      </c>
      <c r="C35" s="14" t="s">
        <v>7</v>
      </c>
      <c r="D35" s="61">
        <v>4.2086518076156045E-3</v>
      </c>
      <c r="E35" s="18">
        <v>3.2777382203674614E-3</v>
      </c>
      <c r="F35" s="61">
        <v>0</v>
      </c>
      <c r="G35" s="18">
        <v>0</v>
      </c>
      <c r="H35" s="61">
        <v>0</v>
      </c>
      <c r="I35" s="18">
        <v>0</v>
      </c>
      <c r="J35" s="61">
        <v>0</v>
      </c>
      <c r="K35" s="18">
        <v>0</v>
      </c>
      <c r="L35" s="61">
        <v>0</v>
      </c>
      <c r="M35" s="18">
        <v>0</v>
      </c>
      <c r="N35" s="61">
        <v>0</v>
      </c>
      <c r="O35" s="18">
        <v>0</v>
      </c>
      <c r="P35" s="61">
        <v>7.7187928031678477E-3</v>
      </c>
      <c r="Q35" s="18">
        <v>5.8503857663339993E-3</v>
      </c>
      <c r="R35" s="61">
        <v>0</v>
      </c>
      <c r="S35" s="18">
        <v>0</v>
      </c>
      <c r="T35" s="61">
        <v>0</v>
      </c>
      <c r="U35" s="18">
        <v>0</v>
      </c>
      <c r="V35" s="61">
        <v>1.9458333913072907E-3</v>
      </c>
      <c r="W35" s="18">
        <v>1.144829262228225E-3</v>
      </c>
      <c r="X35" s="61">
        <v>0</v>
      </c>
      <c r="Y35" s="18">
        <v>0</v>
      </c>
    </row>
    <row r="36" spans="1:25" x14ac:dyDescent="0.3">
      <c r="A36" s="48"/>
      <c r="B36" s="147" t="s">
        <v>13</v>
      </c>
      <c r="C36" s="53" t="s">
        <v>8</v>
      </c>
      <c r="D36" s="62">
        <v>0</v>
      </c>
      <c r="E36" s="52">
        <v>0</v>
      </c>
      <c r="F36" s="62">
        <v>0</v>
      </c>
      <c r="G36" s="52">
        <v>0</v>
      </c>
      <c r="H36" s="62">
        <v>0</v>
      </c>
      <c r="I36" s="52">
        <v>0</v>
      </c>
      <c r="J36" s="62">
        <v>0</v>
      </c>
      <c r="K36" s="52">
        <v>0</v>
      </c>
      <c r="L36" s="62">
        <v>0</v>
      </c>
      <c r="M36" s="52">
        <v>0</v>
      </c>
      <c r="N36" s="62">
        <v>0</v>
      </c>
      <c r="O36" s="52">
        <v>0</v>
      </c>
      <c r="P36" s="62">
        <v>0</v>
      </c>
      <c r="Q36" s="52">
        <v>0</v>
      </c>
      <c r="R36" s="62">
        <v>0</v>
      </c>
      <c r="S36" s="52">
        <v>0</v>
      </c>
      <c r="T36" s="62">
        <v>0</v>
      </c>
      <c r="U36" s="52">
        <v>0</v>
      </c>
      <c r="V36" s="62">
        <v>0</v>
      </c>
      <c r="W36" s="52">
        <v>0</v>
      </c>
      <c r="X36" s="62">
        <v>0</v>
      </c>
      <c r="Y36" s="52">
        <v>0</v>
      </c>
    </row>
    <row r="37" spans="1:25" x14ac:dyDescent="0.3">
      <c r="A37" s="48"/>
      <c r="B37" s="147" t="s">
        <v>13</v>
      </c>
      <c r="C37" s="53" t="s">
        <v>9</v>
      </c>
      <c r="D37" s="62">
        <v>4.2086518076156045E-3</v>
      </c>
      <c r="E37" s="52">
        <v>3.2777382203674614E-3</v>
      </c>
      <c r="F37" s="62">
        <v>0</v>
      </c>
      <c r="G37" s="52">
        <v>0</v>
      </c>
      <c r="H37" s="62">
        <v>0</v>
      </c>
      <c r="I37" s="52">
        <v>0</v>
      </c>
      <c r="J37" s="62">
        <v>0</v>
      </c>
      <c r="K37" s="52">
        <v>0</v>
      </c>
      <c r="L37" s="62">
        <v>0</v>
      </c>
      <c r="M37" s="52">
        <v>0</v>
      </c>
      <c r="N37" s="62">
        <v>0</v>
      </c>
      <c r="O37" s="52">
        <v>0</v>
      </c>
      <c r="P37" s="62">
        <v>7.7187928031678477E-3</v>
      </c>
      <c r="Q37" s="52">
        <v>5.8503857663339993E-3</v>
      </c>
      <c r="R37" s="62">
        <v>0</v>
      </c>
      <c r="S37" s="52">
        <v>0</v>
      </c>
      <c r="T37" s="62">
        <v>0</v>
      </c>
      <c r="U37" s="52">
        <v>0</v>
      </c>
      <c r="V37" s="62">
        <v>1.9458333913072907E-3</v>
      </c>
      <c r="W37" s="52">
        <v>1.144829262228225E-3</v>
      </c>
      <c r="X37" s="62">
        <v>0</v>
      </c>
      <c r="Y37" s="52">
        <v>0</v>
      </c>
    </row>
  </sheetData>
  <mergeCells count="16">
    <mergeCell ref="X2:Y2"/>
    <mergeCell ref="AA3:AB3"/>
    <mergeCell ref="AC3:AD3"/>
    <mergeCell ref="AE3:AF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0866141732283505" right="0.70866141732283505" top="0.74803149606299202" bottom="0.74803149606299202" header="0.31496062992126" footer="0.31496062992126"/>
  <pageSetup paperSize="5" scale="55" orientation="landscape" r:id="rId1"/>
  <customProperties>
    <customPr name="QAA_DRILLPATH_NODE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4207-9C7B-4BCD-9AAF-275262E9F6E0}">
  <sheetPr>
    <tabColor theme="5"/>
    <pageSetUpPr fitToPage="1"/>
  </sheetPr>
  <dimension ref="A1:AF18"/>
  <sheetViews>
    <sheetView showGridLines="0" zoomScale="90" zoomScaleNormal="90" zoomScaleSheetLayoutView="100" workbookViewId="0">
      <selection activeCell="A2" sqref="A2"/>
    </sheetView>
  </sheetViews>
  <sheetFormatPr defaultColWidth="9.109375" defaultRowHeight="14.4" outlineLevelCol="1" x14ac:dyDescent="0.3"/>
  <cols>
    <col min="1" max="1" width="12.33203125" style="158" customWidth="1"/>
    <col min="2" max="2" width="14" style="1" hidden="1" customWidth="1" outlineLevel="1"/>
    <col min="3" max="3" width="9.109375" style="158" customWidth="1" collapsed="1"/>
    <col min="4" max="4" width="11.6640625" style="158" customWidth="1"/>
    <col min="5" max="5" width="14.33203125" style="158" customWidth="1"/>
    <col min="6" max="6" width="11.6640625" style="158" customWidth="1"/>
    <col min="7" max="7" width="14.33203125" style="158" customWidth="1"/>
    <col min="8" max="8" width="11.6640625" style="158" customWidth="1"/>
    <col min="9" max="9" width="14.33203125" style="158" customWidth="1"/>
    <col min="10" max="10" width="11.6640625" style="158" customWidth="1"/>
    <col min="11" max="11" width="14.33203125" style="158" customWidth="1"/>
    <col min="12" max="12" width="11.6640625" style="158" customWidth="1"/>
    <col min="13" max="13" width="14.33203125" style="158" customWidth="1"/>
    <col min="14" max="14" width="11.6640625" style="158" customWidth="1"/>
    <col min="15" max="15" width="14.33203125" style="158" customWidth="1"/>
    <col min="16" max="16" width="11.6640625" style="158" customWidth="1"/>
    <col min="17" max="17" width="14.33203125" style="158" customWidth="1"/>
    <col min="18" max="18" width="11.6640625" style="158" customWidth="1"/>
    <col min="19" max="19" width="14.33203125" style="158" customWidth="1"/>
    <col min="20" max="20" width="11.6640625" style="158" customWidth="1"/>
    <col min="21" max="21" width="14.33203125" style="158" customWidth="1"/>
    <col min="22" max="22" width="11.6640625" style="158" customWidth="1"/>
    <col min="23" max="23" width="14.33203125" style="158" customWidth="1"/>
    <col min="24" max="24" width="11.6640625" style="158" hidden="1" customWidth="1"/>
    <col min="25" max="25" width="14.33203125" style="158" hidden="1" customWidth="1"/>
    <col min="26" max="27" width="9.109375" style="158"/>
    <col min="28" max="28" width="16" style="158" bestFit="1" customWidth="1"/>
    <col min="29" max="29" width="9.109375" style="158"/>
    <col min="30" max="30" width="16" style="158" bestFit="1" customWidth="1"/>
    <col min="31" max="31" width="13.88671875" style="158" customWidth="1"/>
    <col min="32" max="32" width="16" style="158" bestFit="1" customWidth="1"/>
    <col min="33" max="16384" width="9.109375" style="158"/>
  </cols>
  <sheetData>
    <row r="1" spans="1:32" ht="27" x14ac:dyDescent="0.75">
      <c r="A1" s="187" t="s">
        <v>62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</row>
    <row r="2" spans="1:32" s="6" customFormat="1" ht="37.5" customHeight="1" x14ac:dyDescent="0.45">
      <c r="A2" s="98"/>
      <c r="B2" s="157"/>
      <c r="C2" s="98"/>
      <c r="D2" s="186" t="s">
        <v>148</v>
      </c>
      <c r="E2" s="186"/>
      <c r="F2" s="186" t="s">
        <v>140</v>
      </c>
      <c r="G2" s="186"/>
      <c r="H2" s="186" t="s">
        <v>139</v>
      </c>
      <c r="I2" s="186"/>
      <c r="J2" s="186" t="s">
        <v>143</v>
      </c>
      <c r="K2" s="186"/>
      <c r="L2" s="186" t="s">
        <v>147</v>
      </c>
      <c r="M2" s="186"/>
      <c r="N2" s="186" t="s">
        <v>138</v>
      </c>
      <c r="O2" s="186"/>
      <c r="P2" s="186" t="s">
        <v>137</v>
      </c>
      <c r="Q2" s="186"/>
      <c r="R2" s="186" t="s">
        <v>136</v>
      </c>
      <c r="S2" s="186"/>
      <c r="T2" s="186" t="s">
        <v>135</v>
      </c>
      <c r="U2" s="186"/>
      <c r="V2" s="186" t="s">
        <v>134</v>
      </c>
      <c r="W2" s="186"/>
      <c r="X2" s="186" t="s">
        <v>131</v>
      </c>
      <c r="Y2" s="186"/>
    </row>
    <row r="3" spans="1:32" ht="16.2" x14ac:dyDescent="0.45">
      <c r="A3" s="169"/>
      <c r="B3" s="156"/>
      <c r="C3" s="169"/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  <c r="X3" s="100" t="s">
        <v>0</v>
      </c>
      <c r="Y3" s="101" t="s">
        <v>61</v>
      </c>
      <c r="AA3" s="185"/>
      <c r="AB3" s="185"/>
      <c r="AC3" s="185"/>
      <c r="AD3" s="185"/>
      <c r="AE3" s="185"/>
      <c r="AF3" s="185"/>
    </row>
    <row r="4" spans="1:32" x14ac:dyDescent="0.3">
      <c r="A4" s="152" t="s">
        <v>17</v>
      </c>
      <c r="B4" s="3" t="s">
        <v>14</v>
      </c>
      <c r="C4" s="2" t="s">
        <v>7</v>
      </c>
      <c r="D4" s="38">
        <v>1351075</v>
      </c>
      <c r="E4" s="4">
        <v>159.78444329640999</v>
      </c>
      <c r="F4" s="38">
        <v>574993</v>
      </c>
      <c r="G4" s="4">
        <v>201.30982513551001</v>
      </c>
      <c r="H4" s="38">
        <v>473293</v>
      </c>
      <c r="I4" s="4">
        <v>231.86766215116</v>
      </c>
      <c r="J4" s="38">
        <v>457635</v>
      </c>
      <c r="K4" s="4">
        <v>350.54754615266</v>
      </c>
      <c r="L4" s="38">
        <v>351000</v>
      </c>
      <c r="M4" s="4">
        <v>379.50726329899999</v>
      </c>
      <c r="N4" s="38">
        <v>588975</v>
      </c>
      <c r="O4" s="4">
        <v>154.45967780500001</v>
      </c>
      <c r="P4" s="38">
        <v>762100</v>
      </c>
      <c r="Q4" s="4">
        <v>163.89959059374999</v>
      </c>
      <c r="R4" s="38">
        <v>1505921</v>
      </c>
      <c r="S4" s="4">
        <v>256.26570583067002</v>
      </c>
      <c r="T4" s="38">
        <v>815000</v>
      </c>
      <c r="U4" s="4">
        <v>396.56177026198998</v>
      </c>
      <c r="V4" s="38">
        <v>3671996</v>
      </c>
      <c r="W4" s="4">
        <v>251.90509942833</v>
      </c>
      <c r="X4" s="38">
        <v>515000</v>
      </c>
      <c r="Y4" s="4">
        <v>552.97924</v>
      </c>
    </row>
    <row r="5" spans="1:32" x14ac:dyDescent="0.3">
      <c r="A5" s="63"/>
      <c r="B5" s="155" t="s">
        <v>14</v>
      </c>
      <c r="C5" s="65" t="s">
        <v>8</v>
      </c>
      <c r="D5" s="107">
        <v>5997</v>
      </c>
      <c r="E5" s="113">
        <v>148.61517513756999</v>
      </c>
      <c r="F5" s="107">
        <v>6000</v>
      </c>
      <c r="G5" s="113">
        <v>198.81289219519999</v>
      </c>
      <c r="H5" s="107">
        <v>11576</v>
      </c>
      <c r="I5" s="113">
        <v>265.38997983463997</v>
      </c>
      <c r="J5" s="107">
        <v>19100</v>
      </c>
      <c r="K5" s="113">
        <v>420.67989504409002</v>
      </c>
      <c r="L5" s="107">
        <v>6000</v>
      </c>
      <c r="M5" s="113">
        <v>159.92961392985001</v>
      </c>
      <c r="N5" s="107">
        <v>0</v>
      </c>
      <c r="O5" s="113">
        <v>0</v>
      </c>
      <c r="P5" s="107">
        <v>5997</v>
      </c>
      <c r="Q5" s="113">
        <v>151.38914045356</v>
      </c>
      <c r="R5" s="107">
        <v>36676</v>
      </c>
      <c r="S5" s="113">
        <v>335.36966286069998</v>
      </c>
      <c r="T5" s="107">
        <v>12000</v>
      </c>
      <c r="U5" s="113">
        <v>317.47193473730999</v>
      </c>
      <c r="V5" s="107">
        <v>54673</v>
      </c>
      <c r="W5" s="113">
        <v>310.95652657119001</v>
      </c>
      <c r="X5" s="107">
        <v>0</v>
      </c>
      <c r="Y5" s="113">
        <v>0</v>
      </c>
    </row>
    <row r="6" spans="1:32" x14ac:dyDescent="0.3">
      <c r="A6" s="63"/>
      <c r="B6" s="155" t="s">
        <v>14</v>
      </c>
      <c r="C6" s="65" t="s">
        <v>9</v>
      </c>
      <c r="D6" s="107">
        <v>1345078</v>
      </c>
      <c r="E6" s="113">
        <v>159.83424122720001</v>
      </c>
      <c r="F6" s="107">
        <v>568993</v>
      </c>
      <c r="G6" s="113">
        <v>201.33615515651999</v>
      </c>
      <c r="H6" s="107">
        <v>461717</v>
      </c>
      <c r="I6" s="113">
        <v>231.02720284490999</v>
      </c>
      <c r="J6" s="107">
        <v>438535</v>
      </c>
      <c r="K6" s="113">
        <v>347.49299437498001</v>
      </c>
      <c r="L6" s="107">
        <v>345000</v>
      </c>
      <c r="M6" s="113">
        <v>383.32600502716002</v>
      </c>
      <c r="N6" s="107">
        <v>588975</v>
      </c>
      <c r="O6" s="113">
        <v>154.48792258619</v>
      </c>
      <c r="P6" s="107">
        <v>756103</v>
      </c>
      <c r="Q6" s="113">
        <v>163.99881671703</v>
      </c>
      <c r="R6" s="107">
        <v>1469245</v>
      </c>
      <c r="S6" s="113">
        <v>254.29107482764999</v>
      </c>
      <c r="T6" s="107">
        <v>803000</v>
      </c>
      <c r="U6" s="113">
        <v>397.74368561228999</v>
      </c>
      <c r="V6" s="107">
        <v>3617323</v>
      </c>
      <c r="W6" s="113">
        <v>251.01258342239001</v>
      </c>
      <c r="X6" s="107">
        <v>515000</v>
      </c>
      <c r="Y6" s="113">
        <v>552.97924</v>
      </c>
    </row>
    <row r="7" spans="1:32" x14ac:dyDescent="0.3">
      <c r="A7" s="152" t="s">
        <v>18</v>
      </c>
      <c r="B7" s="3" t="s">
        <v>15</v>
      </c>
      <c r="C7" s="2" t="s">
        <v>7</v>
      </c>
      <c r="D7" s="114">
        <v>726747</v>
      </c>
      <c r="E7" s="115">
        <v>156.56640831045999</v>
      </c>
      <c r="F7" s="114">
        <v>77868</v>
      </c>
      <c r="G7" s="115">
        <v>152.78420629724999</v>
      </c>
      <c r="H7" s="114">
        <v>116901</v>
      </c>
      <c r="I7" s="115">
        <v>203.75842104571001</v>
      </c>
      <c r="J7" s="114">
        <v>91000</v>
      </c>
      <c r="K7" s="115">
        <v>187.88198306895001</v>
      </c>
      <c r="L7" s="114">
        <v>114000</v>
      </c>
      <c r="M7" s="115">
        <v>185.17685325547001</v>
      </c>
      <c r="N7" s="114">
        <v>397048</v>
      </c>
      <c r="O7" s="115">
        <v>152.58562627162999</v>
      </c>
      <c r="P7" s="114">
        <v>329699</v>
      </c>
      <c r="Q7" s="115">
        <v>161.36036142208999</v>
      </c>
      <c r="R7" s="114">
        <v>285769</v>
      </c>
      <c r="S7" s="115">
        <v>184.81299306046</v>
      </c>
      <c r="T7" s="114">
        <v>413000</v>
      </c>
      <c r="U7" s="115">
        <v>188.02942377718</v>
      </c>
      <c r="V7" s="114">
        <v>1425516</v>
      </c>
      <c r="W7" s="115">
        <v>171.34437198479</v>
      </c>
      <c r="X7" s="114">
        <v>237000</v>
      </c>
      <c r="Y7" s="115">
        <v>290.56968954093003</v>
      </c>
    </row>
    <row r="8" spans="1:32" x14ac:dyDescent="0.3">
      <c r="A8" s="63"/>
      <c r="B8" s="155" t="s">
        <v>15</v>
      </c>
      <c r="C8" s="65" t="s">
        <v>8</v>
      </c>
      <c r="D8" s="107">
        <v>471208</v>
      </c>
      <c r="E8" s="113">
        <v>154.06000316230001</v>
      </c>
      <c r="F8" s="107">
        <v>46959</v>
      </c>
      <c r="G8" s="113">
        <v>151.52326133181001</v>
      </c>
      <c r="H8" s="107">
        <v>71137</v>
      </c>
      <c r="I8" s="113">
        <v>214.77209131724999</v>
      </c>
      <c r="J8" s="107">
        <v>64000</v>
      </c>
      <c r="K8" s="113">
        <v>197.47759513352</v>
      </c>
      <c r="L8" s="107">
        <v>66000</v>
      </c>
      <c r="M8" s="113">
        <v>180.30274006166999</v>
      </c>
      <c r="N8" s="107">
        <v>251015</v>
      </c>
      <c r="O8" s="113">
        <v>148.29240196801001</v>
      </c>
      <c r="P8" s="107">
        <v>220193</v>
      </c>
      <c r="Q8" s="113">
        <v>160.63493703296999</v>
      </c>
      <c r="R8" s="107">
        <v>182096</v>
      </c>
      <c r="S8" s="113">
        <v>192.38307913112001</v>
      </c>
      <c r="T8" s="107">
        <v>256000</v>
      </c>
      <c r="U8" s="113">
        <v>187.01549055615001</v>
      </c>
      <c r="V8" s="107">
        <v>909304</v>
      </c>
      <c r="W8" s="113">
        <v>171.01262144446</v>
      </c>
      <c r="X8" s="107">
        <v>131000</v>
      </c>
      <c r="Y8" s="113">
        <v>287.89238618321002</v>
      </c>
    </row>
    <row r="9" spans="1:32" x14ac:dyDescent="0.3">
      <c r="A9" s="63"/>
      <c r="B9" s="155" t="s">
        <v>15</v>
      </c>
      <c r="C9" s="65" t="s">
        <v>9</v>
      </c>
      <c r="D9" s="107">
        <v>255539</v>
      </c>
      <c r="E9" s="113">
        <v>161.18816137772001</v>
      </c>
      <c r="F9" s="107">
        <v>30909</v>
      </c>
      <c r="G9" s="113">
        <v>154.69991740507999</v>
      </c>
      <c r="H9" s="107">
        <v>45764</v>
      </c>
      <c r="I9" s="113">
        <v>186.63842580695999</v>
      </c>
      <c r="J9" s="107">
        <v>27000</v>
      </c>
      <c r="K9" s="113">
        <v>165.13682854554</v>
      </c>
      <c r="L9" s="107">
        <v>48000</v>
      </c>
      <c r="M9" s="113">
        <v>191.87875889694001</v>
      </c>
      <c r="N9" s="107">
        <v>146033</v>
      </c>
      <c r="O9" s="113">
        <v>159.96521649147999</v>
      </c>
      <c r="P9" s="107">
        <v>109506</v>
      </c>
      <c r="Q9" s="113">
        <v>162.81903375523001</v>
      </c>
      <c r="R9" s="107">
        <v>103673</v>
      </c>
      <c r="S9" s="113">
        <v>171.51654757201001</v>
      </c>
      <c r="T9" s="107">
        <v>157000</v>
      </c>
      <c r="U9" s="113">
        <v>189.68271616306001</v>
      </c>
      <c r="V9" s="107">
        <v>516212</v>
      </c>
      <c r="W9" s="113">
        <v>171.9287483521</v>
      </c>
      <c r="X9" s="107">
        <v>106000</v>
      </c>
      <c r="Y9" s="113">
        <v>293.87843236981001</v>
      </c>
    </row>
    <row r="10" spans="1:32" x14ac:dyDescent="0.3">
      <c r="A10" s="152" t="s">
        <v>19</v>
      </c>
      <c r="B10" s="3" t="s">
        <v>16</v>
      </c>
      <c r="C10" s="2" t="s">
        <v>7</v>
      </c>
      <c r="D10" s="114">
        <v>264671</v>
      </c>
      <c r="E10" s="115">
        <v>154.31925982596999</v>
      </c>
      <c r="F10" s="114">
        <v>51054</v>
      </c>
      <c r="G10" s="115">
        <v>154.42862635667001</v>
      </c>
      <c r="H10" s="114">
        <v>76656</v>
      </c>
      <c r="I10" s="115">
        <v>157.18333005175</v>
      </c>
      <c r="J10" s="114">
        <v>107631</v>
      </c>
      <c r="K10" s="115">
        <v>174.36475655299</v>
      </c>
      <c r="L10" s="114">
        <v>129200</v>
      </c>
      <c r="M10" s="115">
        <v>163.18400001149001</v>
      </c>
      <c r="N10" s="114">
        <v>155217</v>
      </c>
      <c r="O10" s="115">
        <v>133.81406938222</v>
      </c>
      <c r="P10" s="114">
        <v>109454</v>
      </c>
      <c r="Q10" s="115">
        <v>183.39772333674</v>
      </c>
      <c r="R10" s="114">
        <v>235341</v>
      </c>
      <c r="S10" s="115">
        <v>164.44349922459</v>
      </c>
      <c r="T10" s="114">
        <v>294200</v>
      </c>
      <c r="U10" s="115">
        <v>171.98026233855001</v>
      </c>
      <c r="V10" s="114">
        <v>794212</v>
      </c>
      <c r="W10" s="115">
        <v>163.86144196815999</v>
      </c>
      <c r="X10" s="114">
        <v>98000</v>
      </c>
      <c r="Y10" s="115">
        <v>248.73740816327</v>
      </c>
    </row>
    <row r="11" spans="1:32" x14ac:dyDescent="0.3">
      <c r="A11" s="63"/>
      <c r="B11" s="155" t="s">
        <v>16</v>
      </c>
      <c r="C11" s="65" t="s">
        <v>8</v>
      </c>
      <c r="D11" s="107">
        <v>234219</v>
      </c>
      <c r="E11" s="113">
        <v>143.58298550160001</v>
      </c>
      <c r="F11" s="107">
        <v>51054</v>
      </c>
      <c r="G11" s="113">
        <v>154.42862635667001</v>
      </c>
      <c r="H11" s="107">
        <v>76656</v>
      </c>
      <c r="I11" s="113">
        <v>157.18333005175</v>
      </c>
      <c r="J11" s="107">
        <v>92631</v>
      </c>
      <c r="K11" s="113">
        <v>164.61859023346</v>
      </c>
      <c r="L11" s="107">
        <v>129200</v>
      </c>
      <c r="M11" s="113">
        <v>163.18400001149001</v>
      </c>
      <c r="N11" s="107">
        <v>155217</v>
      </c>
      <c r="O11" s="113">
        <v>128.21121885682999</v>
      </c>
      <c r="P11" s="107">
        <v>79002</v>
      </c>
      <c r="Q11" s="113">
        <v>173.78423994203001</v>
      </c>
      <c r="R11" s="107">
        <v>220341</v>
      </c>
      <c r="S11" s="113">
        <v>159.67082417878001</v>
      </c>
      <c r="T11" s="107">
        <v>274200</v>
      </c>
      <c r="U11" s="113">
        <v>166.88234818199999</v>
      </c>
      <c r="V11" s="107">
        <v>728760</v>
      </c>
      <c r="W11" s="113">
        <v>157.21366735698999</v>
      </c>
      <c r="X11" s="107">
        <v>98000</v>
      </c>
      <c r="Y11" s="113">
        <v>248.73740816327</v>
      </c>
    </row>
    <row r="12" spans="1:32" x14ac:dyDescent="0.3">
      <c r="A12" s="63"/>
      <c r="B12" s="155" t="s">
        <v>16</v>
      </c>
      <c r="C12" s="65" t="s">
        <v>9</v>
      </c>
      <c r="D12" s="107">
        <v>30452</v>
      </c>
      <c r="E12" s="113">
        <v>236.89641193353</v>
      </c>
      <c r="F12" s="107">
        <v>0</v>
      </c>
      <c r="G12" s="113">
        <v>0</v>
      </c>
      <c r="H12" s="107">
        <v>0</v>
      </c>
      <c r="I12" s="113">
        <v>0</v>
      </c>
      <c r="J12" s="107">
        <v>15000</v>
      </c>
      <c r="K12" s="113">
        <v>234.55123204257001</v>
      </c>
      <c r="L12" s="107">
        <v>0</v>
      </c>
      <c r="M12" s="113">
        <v>0</v>
      </c>
      <c r="N12" s="107">
        <v>0</v>
      </c>
      <c r="O12" s="113">
        <v>0</v>
      </c>
      <c r="P12" s="107">
        <v>30452</v>
      </c>
      <c r="Q12" s="113">
        <v>208.33810213451</v>
      </c>
      <c r="R12" s="107">
        <v>15000</v>
      </c>
      <c r="S12" s="113">
        <v>234.55123204257001</v>
      </c>
      <c r="T12" s="107">
        <v>20000</v>
      </c>
      <c r="U12" s="113">
        <v>241.87266542482001</v>
      </c>
      <c r="V12" s="107">
        <v>65452</v>
      </c>
      <c r="W12" s="113">
        <v>237.87953500787</v>
      </c>
      <c r="X12" s="107">
        <v>0</v>
      </c>
      <c r="Y12" s="113">
        <v>0</v>
      </c>
    </row>
    <row r="13" spans="1:32" x14ac:dyDescent="0.3">
      <c r="A13" s="152" t="s">
        <v>152</v>
      </c>
      <c r="B13" s="3" t="s">
        <v>151</v>
      </c>
      <c r="C13" s="2" t="s">
        <v>7</v>
      </c>
      <c r="D13" s="114">
        <v>851690</v>
      </c>
      <c r="E13" s="115">
        <v>157.81491218940999</v>
      </c>
      <c r="F13" s="114">
        <v>146711</v>
      </c>
      <c r="G13" s="115">
        <v>157.83127813241001</v>
      </c>
      <c r="H13" s="114">
        <v>130189</v>
      </c>
      <c r="I13" s="115">
        <v>166.48736160173999</v>
      </c>
      <c r="J13" s="114">
        <v>175000</v>
      </c>
      <c r="K13" s="115">
        <v>160.99127747399999</v>
      </c>
      <c r="L13" s="114">
        <v>85000</v>
      </c>
      <c r="M13" s="115">
        <v>174.58738021669001</v>
      </c>
      <c r="N13" s="114">
        <v>310274</v>
      </c>
      <c r="O13" s="115">
        <v>155.03034157229001</v>
      </c>
      <c r="P13" s="114">
        <v>541416</v>
      </c>
      <c r="Q13" s="115">
        <v>159.41069041476001</v>
      </c>
      <c r="R13" s="114">
        <v>451900</v>
      </c>
      <c r="S13" s="115">
        <v>161.54875265236001</v>
      </c>
      <c r="T13" s="114">
        <v>418100</v>
      </c>
      <c r="U13" s="115">
        <v>278.96765721322998</v>
      </c>
      <c r="V13" s="114">
        <v>1721690</v>
      </c>
      <c r="W13" s="115">
        <v>188.21602109964999</v>
      </c>
      <c r="X13" s="114">
        <v>113000</v>
      </c>
      <c r="Y13" s="115">
        <v>450.77420884956001</v>
      </c>
    </row>
    <row r="14" spans="1:32" x14ac:dyDescent="0.3">
      <c r="A14" s="63"/>
      <c r="B14" s="155" t="s">
        <v>151</v>
      </c>
      <c r="C14" s="65" t="s">
        <v>8</v>
      </c>
      <c r="D14" s="107">
        <v>830216</v>
      </c>
      <c r="E14" s="113">
        <v>157.26634189392001</v>
      </c>
      <c r="F14" s="107">
        <v>146711</v>
      </c>
      <c r="G14" s="113">
        <v>157.83127813241001</v>
      </c>
      <c r="H14" s="107">
        <v>118192</v>
      </c>
      <c r="I14" s="113">
        <v>164.81889962333</v>
      </c>
      <c r="J14" s="107">
        <v>175000</v>
      </c>
      <c r="K14" s="113">
        <v>160.99127747399999</v>
      </c>
      <c r="L14" s="107">
        <v>85000</v>
      </c>
      <c r="M14" s="113">
        <v>174.58738021669001</v>
      </c>
      <c r="N14" s="107">
        <v>299324</v>
      </c>
      <c r="O14" s="113">
        <v>154.16918888729001</v>
      </c>
      <c r="P14" s="107">
        <v>530892</v>
      </c>
      <c r="Q14" s="113">
        <v>159.01255812350001</v>
      </c>
      <c r="R14" s="107">
        <v>439903</v>
      </c>
      <c r="S14" s="113">
        <v>160.96578924971001</v>
      </c>
      <c r="T14" s="107">
        <v>396500</v>
      </c>
      <c r="U14" s="113">
        <v>275.38110147032</v>
      </c>
      <c r="V14" s="107">
        <v>1666619</v>
      </c>
      <c r="W14" s="113">
        <v>186.34311358690999</v>
      </c>
      <c r="X14" s="107">
        <v>113000</v>
      </c>
      <c r="Y14" s="113">
        <v>450.77420884956001</v>
      </c>
    </row>
    <row r="15" spans="1:32" x14ac:dyDescent="0.3">
      <c r="A15" s="63"/>
      <c r="B15" s="155" t="s">
        <v>151</v>
      </c>
      <c r="C15" s="65" t="s">
        <v>9</v>
      </c>
      <c r="D15" s="107">
        <v>21474</v>
      </c>
      <c r="E15" s="113">
        <v>179.02343582006</v>
      </c>
      <c r="F15" s="107">
        <v>0</v>
      </c>
      <c r="G15" s="113">
        <v>0</v>
      </c>
      <c r="H15" s="107">
        <v>11997</v>
      </c>
      <c r="I15" s="113">
        <v>182.92470911791</v>
      </c>
      <c r="J15" s="107">
        <v>0</v>
      </c>
      <c r="K15" s="113">
        <v>0</v>
      </c>
      <c r="L15" s="107">
        <v>0</v>
      </c>
      <c r="M15" s="113">
        <v>0</v>
      </c>
      <c r="N15" s="107">
        <v>10950</v>
      </c>
      <c r="O15" s="113">
        <v>178.57040242009001</v>
      </c>
      <c r="P15" s="107">
        <v>10524</v>
      </c>
      <c r="Q15" s="113">
        <v>179.49480751614999</v>
      </c>
      <c r="R15" s="107">
        <v>11997</v>
      </c>
      <c r="S15" s="113">
        <v>182.92470911791</v>
      </c>
      <c r="T15" s="107">
        <v>21600</v>
      </c>
      <c r="U15" s="113">
        <v>344.80420129039999</v>
      </c>
      <c r="V15" s="107">
        <v>55071</v>
      </c>
      <c r="W15" s="113">
        <v>244.89600232354999</v>
      </c>
      <c r="X15" s="107">
        <v>0</v>
      </c>
      <c r="Y15" s="113">
        <v>0</v>
      </c>
    </row>
    <row r="16" spans="1:32" x14ac:dyDescent="0.3">
      <c r="A16" s="152" t="s">
        <v>150</v>
      </c>
      <c r="B16" s="3" t="s">
        <v>149</v>
      </c>
      <c r="C16" s="2" t="s">
        <v>7</v>
      </c>
      <c r="D16" s="114">
        <v>197982</v>
      </c>
      <c r="E16" s="115">
        <v>163.27307168733</v>
      </c>
      <c r="F16" s="114">
        <v>43000</v>
      </c>
      <c r="G16" s="115">
        <v>144.81633034558999</v>
      </c>
      <c r="H16" s="114">
        <v>78102</v>
      </c>
      <c r="I16" s="115">
        <v>170.35456176218</v>
      </c>
      <c r="J16" s="114">
        <v>0</v>
      </c>
      <c r="K16" s="115">
        <v>0</v>
      </c>
      <c r="L16" s="114">
        <v>91300</v>
      </c>
      <c r="M16" s="115">
        <v>183.22658064945</v>
      </c>
      <c r="N16" s="114">
        <v>105841</v>
      </c>
      <c r="O16" s="115">
        <v>158.37134106065</v>
      </c>
      <c r="P16" s="114">
        <v>92141</v>
      </c>
      <c r="Q16" s="115">
        <v>168.90361695228</v>
      </c>
      <c r="R16" s="114">
        <v>121102</v>
      </c>
      <c r="S16" s="115">
        <v>161.28663595654999</v>
      </c>
      <c r="T16" s="114">
        <v>233800</v>
      </c>
      <c r="U16" s="115">
        <v>233.76375448928999</v>
      </c>
      <c r="V16" s="114">
        <v>552884</v>
      </c>
      <c r="W16" s="115">
        <v>192.64661170517999</v>
      </c>
      <c r="X16" s="114">
        <v>80000</v>
      </c>
      <c r="Y16" s="115">
        <v>455.76299999999998</v>
      </c>
    </row>
    <row r="17" spans="1:25" x14ac:dyDescent="0.3">
      <c r="A17" s="63"/>
      <c r="B17" s="155" t="s">
        <v>149</v>
      </c>
      <c r="C17" s="65" t="s">
        <v>8</v>
      </c>
      <c r="D17" s="107">
        <v>197982</v>
      </c>
      <c r="E17" s="113">
        <v>163.27307168733</v>
      </c>
      <c r="F17" s="107">
        <v>43000</v>
      </c>
      <c r="G17" s="113">
        <v>144.81633034558999</v>
      </c>
      <c r="H17" s="107">
        <v>78102</v>
      </c>
      <c r="I17" s="113">
        <v>170.35456176218</v>
      </c>
      <c r="J17" s="107">
        <v>0</v>
      </c>
      <c r="K17" s="113">
        <v>0</v>
      </c>
      <c r="L17" s="107">
        <v>91300</v>
      </c>
      <c r="M17" s="113">
        <v>183.22658064945</v>
      </c>
      <c r="N17" s="107">
        <v>105841</v>
      </c>
      <c r="O17" s="113">
        <v>158.37134106065</v>
      </c>
      <c r="P17" s="107">
        <v>92141</v>
      </c>
      <c r="Q17" s="113">
        <v>168.90361695228</v>
      </c>
      <c r="R17" s="107">
        <v>121102</v>
      </c>
      <c r="S17" s="113">
        <v>161.28663595654999</v>
      </c>
      <c r="T17" s="107">
        <v>233800</v>
      </c>
      <c r="U17" s="113">
        <v>233.76375448928999</v>
      </c>
      <c r="V17" s="107">
        <v>552884</v>
      </c>
      <c r="W17" s="113">
        <v>192.64661170517999</v>
      </c>
      <c r="X17" s="107">
        <v>80000</v>
      </c>
      <c r="Y17" s="113">
        <v>455.76299999999998</v>
      </c>
    </row>
    <row r="18" spans="1:25" x14ac:dyDescent="0.3">
      <c r="A18" s="63"/>
      <c r="B18" s="155" t="s">
        <v>149</v>
      </c>
      <c r="C18" s="65" t="s">
        <v>9</v>
      </c>
      <c r="D18" s="107">
        <v>0</v>
      </c>
      <c r="E18" s="113">
        <v>0</v>
      </c>
      <c r="F18" s="107">
        <v>0</v>
      </c>
      <c r="G18" s="113">
        <v>0</v>
      </c>
      <c r="H18" s="107">
        <v>0</v>
      </c>
      <c r="I18" s="113">
        <v>0</v>
      </c>
      <c r="J18" s="107">
        <v>0</v>
      </c>
      <c r="K18" s="113">
        <v>0</v>
      </c>
      <c r="L18" s="107">
        <v>0</v>
      </c>
      <c r="M18" s="113">
        <v>0</v>
      </c>
      <c r="N18" s="107">
        <v>0</v>
      </c>
      <c r="O18" s="113">
        <v>0</v>
      </c>
      <c r="P18" s="107">
        <v>0</v>
      </c>
      <c r="Q18" s="113">
        <v>0</v>
      </c>
      <c r="R18" s="107">
        <v>0</v>
      </c>
      <c r="S18" s="113">
        <v>0</v>
      </c>
      <c r="T18" s="107">
        <v>0</v>
      </c>
      <c r="U18" s="113">
        <v>0</v>
      </c>
      <c r="V18" s="107">
        <v>0</v>
      </c>
      <c r="W18" s="113">
        <v>0</v>
      </c>
      <c r="X18" s="107">
        <v>0</v>
      </c>
      <c r="Y18" s="113">
        <v>0</v>
      </c>
    </row>
  </sheetData>
  <mergeCells count="15">
    <mergeCell ref="A1:Y1"/>
    <mergeCell ref="D2:E2"/>
    <mergeCell ref="F2:G2"/>
    <mergeCell ref="H2:I2"/>
    <mergeCell ref="J2:K2"/>
    <mergeCell ref="V2:W2"/>
    <mergeCell ref="X2:Y2"/>
    <mergeCell ref="AA3:AB3"/>
    <mergeCell ref="AC3:AD3"/>
    <mergeCell ref="AE3:AF3"/>
    <mergeCell ref="L2:M2"/>
    <mergeCell ref="N2:O2"/>
    <mergeCell ref="P2:Q2"/>
    <mergeCell ref="R2:S2"/>
    <mergeCell ref="T2:U2"/>
  </mergeCells>
  <pageMargins left="0.70866141732283505" right="0.70866141732283505" top="0.74803149606299202" bottom="0.74803149606299202" header="0.31496062992126" footer="0.31496062992126"/>
  <pageSetup paperSize="5" scale="57" orientation="landscape" r:id="rId1"/>
  <customProperties>
    <customPr name="QAA_DRILLPATH_NODE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F2A1-C8DC-44F3-879E-9282B17CBC99}">
  <sheetPr>
    <tabColor theme="5"/>
    <pageSetUpPr fitToPage="1"/>
  </sheetPr>
  <dimension ref="A1:W25"/>
  <sheetViews>
    <sheetView zoomScale="90" zoomScaleNormal="90" workbookViewId="0">
      <selection activeCell="A2" sqref="A2"/>
    </sheetView>
  </sheetViews>
  <sheetFormatPr defaultColWidth="9" defaultRowHeight="14.4" x14ac:dyDescent="0.3"/>
  <cols>
    <col min="1" max="1" width="13.109375" style="158" customWidth="1"/>
    <col min="2" max="2" width="12.5546875" style="158" bestFit="1" customWidth="1"/>
    <col min="3" max="3" width="14.33203125" style="158" customWidth="1"/>
    <col min="4" max="4" width="11.6640625" style="158" customWidth="1"/>
    <col min="5" max="5" width="14.33203125" style="158" customWidth="1"/>
    <col min="6" max="6" width="11.6640625" style="158" customWidth="1"/>
    <col min="7" max="7" width="14.33203125" style="158" customWidth="1"/>
    <col min="8" max="8" width="11.6640625" style="158" customWidth="1"/>
    <col min="9" max="9" width="14.33203125" style="158" customWidth="1"/>
    <col min="10" max="10" width="11.6640625" style="158" customWidth="1"/>
    <col min="11" max="11" width="14.33203125" style="158" customWidth="1"/>
    <col min="12" max="12" width="11.6640625" style="158" customWidth="1"/>
    <col min="13" max="13" width="14.33203125" style="158" customWidth="1"/>
    <col min="14" max="14" width="11.6640625" style="158" customWidth="1"/>
    <col min="15" max="15" width="14.33203125" style="158" customWidth="1"/>
    <col min="16" max="16" width="11.6640625" style="158" customWidth="1"/>
    <col min="17" max="17" width="14.33203125" style="158" customWidth="1"/>
    <col min="18" max="18" width="11.6640625" style="158" customWidth="1"/>
    <col min="19" max="19" width="14.33203125" style="158" customWidth="1"/>
    <col min="20" max="20" width="15.109375" style="158" customWidth="1"/>
    <col min="21" max="21" width="14.33203125" style="158" customWidth="1"/>
    <col min="22" max="22" width="11.6640625" style="158" hidden="1" customWidth="1"/>
    <col min="23" max="23" width="14.33203125" style="158" hidden="1" customWidth="1"/>
    <col min="24" max="16384" width="9" style="158"/>
  </cols>
  <sheetData>
    <row r="1" spans="1:23" ht="27" x14ac:dyDescent="0.75">
      <c r="A1" s="187" t="s">
        <v>63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</row>
    <row r="2" spans="1:23" s="6" customFormat="1" ht="37.5" customHeight="1" x14ac:dyDescent="0.45">
      <c r="A2" s="98"/>
      <c r="B2" s="186" t="s">
        <v>148</v>
      </c>
      <c r="C2" s="186"/>
      <c r="D2" s="186" t="s">
        <v>142</v>
      </c>
      <c r="E2" s="186"/>
      <c r="F2" s="186" t="s">
        <v>141</v>
      </c>
      <c r="G2" s="186"/>
      <c r="H2" s="186" t="s">
        <v>144</v>
      </c>
      <c r="I2" s="186"/>
      <c r="J2" s="186" t="s">
        <v>153</v>
      </c>
      <c r="K2" s="186"/>
      <c r="L2" s="186" t="s">
        <v>138</v>
      </c>
      <c r="M2" s="186"/>
      <c r="N2" s="186" t="s">
        <v>137</v>
      </c>
      <c r="O2" s="186"/>
      <c r="P2" s="186" t="s">
        <v>136</v>
      </c>
      <c r="Q2" s="186"/>
      <c r="R2" s="186" t="s">
        <v>135</v>
      </c>
      <c r="S2" s="186"/>
      <c r="T2" s="186" t="s">
        <v>134</v>
      </c>
      <c r="U2" s="186"/>
      <c r="V2" s="186" t="s">
        <v>131</v>
      </c>
      <c r="W2" s="186"/>
    </row>
    <row r="3" spans="1:23" ht="16.2" x14ac:dyDescent="0.45">
      <c r="A3" s="169"/>
      <c r="B3" s="100" t="s">
        <v>0</v>
      </c>
      <c r="C3" s="101" t="s">
        <v>61</v>
      </c>
      <c r="D3" s="100" t="s">
        <v>0</v>
      </c>
      <c r="E3" s="101" t="s">
        <v>61</v>
      </c>
      <c r="F3" s="100" t="s">
        <v>0</v>
      </c>
      <c r="G3" s="101" t="s">
        <v>61</v>
      </c>
      <c r="H3" s="100" t="s">
        <v>0</v>
      </c>
      <c r="I3" s="101" t="s">
        <v>61</v>
      </c>
      <c r="J3" s="100" t="s">
        <v>0</v>
      </c>
      <c r="K3" s="101" t="s">
        <v>61</v>
      </c>
      <c r="L3" s="100" t="s">
        <v>0</v>
      </c>
      <c r="M3" s="101" t="s">
        <v>61</v>
      </c>
      <c r="N3" s="100" t="s">
        <v>0</v>
      </c>
      <c r="O3" s="101" t="s">
        <v>61</v>
      </c>
      <c r="P3" s="100" t="s">
        <v>0</v>
      </c>
      <c r="Q3" s="101" t="s">
        <v>61</v>
      </c>
      <c r="R3" s="100" t="s">
        <v>0</v>
      </c>
      <c r="S3" s="101" t="s">
        <v>61</v>
      </c>
      <c r="T3" s="100" t="s">
        <v>0</v>
      </c>
      <c r="U3" s="101" t="s">
        <v>61</v>
      </c>
      <c r="V3" s="100" t="s">
        <v>0</v>
      </c>
      <c r="W3" s="101" t="s">
        <v>61</v>
      </c>
    </row>
    <row r="4" spans="1:23" x14ac:dyDescent="0.3">
      <c r="A4" s="159" t="s">
        <v>7</v>
      </c>
      <c r="B4" s="114">
        <v>5773820.4800000004</v>
      </c>
      <c r="C4" s="115">
        <v>164.33162643425001</v>
      </c>
      <c r="D4" s="114">
        <v>1300493.7860000001</v>
      </c>
      <c r="E4" s="115">
        <v>185.43483058940001</v>
      </c>
      <c r="F4" s="114">
        <v>1157049</v>
      </c>
      <c r="G4" s="115">
        <v>219.47722740584001</v>
      </c>
      <c r="H4" s="114">
        <v>1159457</v>
      </c>
      <c r="I4" s="115">
        <v>279.23598263436003</v>
      </c>
      <c r="J4" s="114">
        <v>1072616</v>
      </c>
      <c r="K4" s="115">
        <v>291.15458755332003</v>
      </c>
      <c r="L4" s="114">
        <v>2625659.85</v>
      </c>
      <c r="M4" s="115">
        <v>158.73574563019</v>
      </c>
      <c r="N4" s="114">
        <v>3148160.68</v>
      </c>
      <c r="O4" s="115">
        <v>168.99875522135</v>
      </c>
      <c r="P4" s="114">
        <v>3616999.7859999998</v>
      </c>
      <c r="Q4" s="115">
        <v>226.39339633609001</v>
      </c>
      <c r="R4" s="114">
        <v>3097402.01</v>
      </c>
      <c r="S4" s="115">
        <v>306.34238488465002</v>
      </c>
      <c r="T4" s="114">
        <v>12488222.325999999</v>
      </c>
      <c r="U4" s="115">
        <v>217.52909454146001</v>
      </c>
      <c r="V4" s="114">
        <v>1276100</v>
      </c>
      <c r="W4" s="115">
        <v>443.38316273896999</v>
      </c>
    </row>
    <row r="5" spans="1:23" x14ac:dyDescent="0.3">
      <c r="A5" s="161" t="s">
        <v>8</v>
      </c>
      <c r="B5" s="109">
        <v>2643653</v>
      </c>
      <c r="C5" s="110">
        <v>155.19836450656999</v>
      </c>
      <c r="D5" s="109">
        <v>416902</v>
      </c>
      <c r="E5" s="110">
        <v>159.57563617548001</v>
      </c>
      <c r="F5" s="109">
        <v>468894</v>
      </c>
      <c r="G5" s="110">
        <v>189.81181415544</v>
      </c>
      <c r="H5" s="109">
        <v>439731</v>
      </c>
      <c r="I5" s="110">
        <v>195.73127888307999</v>
      </c>
      <c r="J5" s="109">
        <v>478800</v>
      </c>
      <c r="K5" s="110">
        <v>197.64229773349001</v>
      </c>
      <c r="L5" s="109">
        <v>1229303</v>
      </c>
      <c r="M5" s="110">
        <v>148.33544116031999</v>
      </c>
      <c r="N5" s="109">
        <v>1414350</v>
      </c>
      <c r="O5" s="110">
        <v>161.16337476452</v>
      </c>
      <c r="P5" s="109">
        <v>1325527</v>
      </c>
      <c r="Q5" s="110">
        <v>182.26572046737999</v>
      </c>
      <c r="R5" s="109">
        <v>1484900.01</v>
      </c>
      <c r="S5" s="110">
        <v>242.47135272085001</v>
      </c>
      <c r="T5" s="109">
        <v>5454080.0099999998</v>
      </c>
      <c r="U5" s="110">
        <v>185.53715160053</v>
      </c>
      <c r="V5" s="109">
        <v>596100</v>
      </c>
      <c r="W5" s="110">
        <v>375.74861036738997</v>
      </c>
    </row>
    <row r="6" spans="1:23" x14ac:dyDescent="0.3">
      <c r="A6" s="67" t="s">
        <v>40</v>
      </c>
      <c r="B6" s="116">
        <v>171568</v>
      </c>
      <c r="C6" s="117">
        <v>144.20992563006999</v>
      </c>
      <c r="D6" s="116">
        <v>51054</v>
      </c>
      <c r="E6" s="117">
        <v>154.42862635667001</v>
      </c>
      <c r="F6" s="116">
        <v>55411</v>
      </c>
      <c r="G6" s="117">
        <v>159.05549328754</v>
      </c>
      <c r="H6" s="116">
        <v>71999</v>
      </c>
      <c r="I6" s="117">
        <v>166.11522566268999</v>
      </c>
      <c r="J6" s="116">
        <v>108200</v>
      </c>
      <c r="K6" s="117">
        <v>162.9893508792</v>
      </c>
      <c r="L6" s="116">
        <v>113706</v>
      </c>
      <c r="M6" s="117">
        <v>129.09696937365001</v>
      </c>
      <c r="N6" s="116">
        <v>57862</v>
      </c>
      <c r="O6" s="117">
        <v>173.90875740382</v>
      </c>
      <c r="P6" s="116">
        <v>178464</v>
      </c>
      <c r="Q6" s="117">
        <v>160.58002264355</v>
      </c>
      <c r="R6" s="116">
        <v>233200</v>
      </c>
      <c r="S6" s="117">
        <v>167.33921965003</v>
      </c>
      <c r="T6" s="116">
        <v>583232</v>
      </c>
      <c r="U6" s="117">
        <v>158.46707262967001</v>
      </c>
      <c r="V6" s="116">
        <v>57000</v>
      </c>
      <c r="W6" s="117">
        <v>249.82273684211</v>
      </c>
    </row>
    <row r="7" spans="1:23" x14ac:dyDescent="0.3">
      <c r="A7" s="67" t="s">
        <v>20</v>
      </c>
      <c r="B7" s="116">
        <v>1577444</v>
      </c>
      <c r="C7" s="117">
        <v>156.84592030056001</v>
      </c>
      <c r="D7" s="116">
        <v>236067</v>
      </c>
      <c r="E7" s="117">
        <v>160.46005036995001</v>
      </c>
      <c r="F7" s="116">
        <v>250397</v>
      </c>
      <c r="G7" s="117">
        <v>181.5477011502</v>
      </c>
      <c r="H7" s="116">
        <v>202000</v>
      </c>
      <c r="I7" s="117">
        <v>172.35421207785001</v>
      </c>
      <c r="J7" s="116">
        <v>203600</v>
      </c>
      <c r="K7" s="117">
        <v>206.05875838218</v>
      </c>
      <c r="L7" s="116">
        <v>685002</v>
      </c>
      <c r="M7" s="117">
        <v>153.35289237315999</v>
      </c>
      <c r="N7" s="116">
        <v>892442</v>
      </c>
      <c r="O7" s="117">
        <v>159.52702575763999</v>
      </c>
      <c r="P7" s="116">
        <v>688464</v>
      </c>
      <c r="Q7" s="117">
        <v>171.61953751440001</v>
      </c>
      <c r="R7" s="116">
        <v>722200.01</v>
      </c>
      <c r="S7" s="117">
        <v>273.78862189188999</v>
      </c>
      <c r="T7" s="116">
        <v>2988108.01</v>
      </c>
      <c r="U7" s="117">
        <v>188.51382639482</v>
      </c>
      <c r="V7" s="116">
        <v>235600</v>
      </c>
      <c r="W7" s="117">
        <v>456.26212478778001</v>
      </c>
    </row>
    <row r="8" spans="1:23" x14ac:dyDescent="0.3">
      <c r="A8" s="67" t="s">
        <v>21</v>
      </c>
      <c r="B8" s="116">
        <v>149620</v>
      </c>
      <c r="C8" s="117">
        <v>157.52694018380001</v>
      </c>
      <c r="D8" s="116">
        <v>0</v>
      </c>
      <c r="E8" s="117">
        <v>0</v>
      </c>
      <c r="F8" s="116">
        <v>0</v>
      </c>
      <c r="G8" s="117">
        <v>0</v>
      </c>
      <c r="H8" s="116">
        <v>0</v>
      </c>
      <c r="I8" s="117">
        <v>0</v>
      </c>
      <c r="J8" s="116">
        <v>0</v>
      </c>
      <c r="K8" s="117">
        <v>0</v>
      </c>
      <c r="L8" s="116">
        <v>80069</v>
      </c>
      <c r="M8" s="117">
        <v>151.33534438921001</v>
      </c>
      <c r="N8" s="116">
        <v>69551</v>
      </c>
      <c r="O8" s="117">
        <v>164.65487340799999</v>
      </c>
      <c r="P8" s="116">
        <v>0</v>
      </c>
      <c r="Q8" s="117">
        <v>0</v>
      </c>
      <c r="R8" s="116">
        <v>95000</v>
      </c>
      <c r="S8" s="117">
        <v>159.46553426175001</v>
      </c>
      <c r="T8" s="116">
        <v>244620</v>
      </c>
      <c r="U8" s="117">
        <v>158.27980764110001</v>
      </c>
      <c r="V8" s="116">
        <v>30000</v>
      </c>
      <c r="W8" s="117">
        <v>243.62142175</v>
      </c>
    </row>
    <row r="9" spans="1:23" x14ac:dyDescent="0.3">
      <c r="A9" s="67" t="s">
        <v>22</v>
      </c>
      <c r="B9" s="116">
        <v>190049</v>
      </c>
      <c r="C9" s="117">
        <v>157.22469795947001</v>
      </c>
      <c r="D9" s="116">
        <v>39514</v>
      </c>
      <c r="E9" s="117">
        <v>155.82214731115999</v>
      </c>
      <c r="F9" s="116">
        <v>23068</v>
      </c>
      <c r="G9" s="117">
        <v>277.39456988779</v>
      </c>
      <c r="H9" s="116">
        <v>26500</v>
      </c>
      <c r="I9" s="117">
        <v>255.93716684091001</v>
      </c>
      <c r="J9" s="116">
        <v>19000</v>
      </c>
      <c r="K9" s="117">
        <v>271.85495866668998</v>
      </c>
      <c r="L9" s="116">
        <v>90119</v>
      </c>
      <c r="M9" s="117">
        <v>146.24922665365</v>
      </c>
      <c r="N9" s="116">
        <v>99930</v>
      </c>
      <c r="O9" s="117">
        <v>167.12261148504001</v>
      </c>
      <c r="P9" s="116">
        <v>89082</v>
      </c>
      <c r="Q9" s="117">
        <v>217.08570966423</v>
      </c>
      <c r="R9" s="116">
        <v>74000</v>
      </c>
      <c r="S9" s="117">
        <v>335.07100350618998</v>
      </c>
      <c r="T9" s="116">
        <v>353131</v>
      </c>
      <c r="U9" s="117">
        <v>209.59383364889001</v>
      </c>
      <c r="V9" s="116">
        <v>49000</v>
      </c>
      <c r="W9" s="117">
        <v>420.85839693878</v>
      </c>
    </row>
    <row r="10" spans="1:23" x14ac:dyDescent="0.3">
      <c r="A10" s="67" t="s">
        <v>23</v>
      </c>
      <c r="B10" s="116">
        <v>389231</v>
      </c>
      <c r="C10" s="117">
        <v>154.68877067113999</v>
      </c>
      <c r="D10" s="116">
        <v>52959</v>
      </c>
      <c r="E10" s="117">
        <v>156.88094907479001</v>
      </c>
      <c r="F10" s="116">
        <v>107773</v>
      </c>
      <c r="G10" s="117">
        <v>202.91523373243999</v>
      </c>
      <c r="H10" s="116">
        <v>93600</v>
      </c>
      <c r="I10" s="117">
        <v>226.75367220118</v>
      </c>
      <c r="J10" s="116">
        <v>99500</v>
      </c>
      <c r="K10" s="117">
        <v>177.19845513236001</v>
      </c>
      <c r="L10" s="116">
        <v>188452</v>
      </c>
      <c r="M10" s="117">
        <v>147.56634895888999</v>
      </c>
      <c r="N10" s="116">
        <v>200779</v>
      </c>
      <c r="O10" s="117">
        <v>161.37390515492001</v>
      </c>
      <c r="P10" s="116">
        <v>254332</v>
      </c>
      <c r="Q10" s="117">
        <v>202.10270585348999</v>
      </c>
      <c r="R10" s="116">
        <v>228000</v>
      </c>
      <c r="S10" s="117">
        <v>209.90405527016</v>
      </c>
      <c r="T10" s="116">
        <v>871563</v>
      </c>
      <c r="U10" s="117">
        <v>182.96895908136</v>
      </c>
      <c r="V10" s="116">
        <v>101000</v>
      </c>
      <c r="W10" s="117">
        <v>301.04217759901002</v>
      </c>
    </row>
    <row r="11" spans="1:23" x14ac:dyDescent="0.3">
      <c r="A11" s="67" t="s">
        <v>24</v>
      </c>
      <c r="B11" s="116">
        <v>70791</v>
      </c>
      <c r="C11" s="117">
        <v>143.24392787642</v>
      </c>
      <c r="D11" s="116">
        <v>37308</v>
      </c>
      <c r="E11" s="117">
        <v>168.82345773642001</v>
      </c>
      <c r="F11" s="116">
        <v>11000</v>
      </c>
      <c r="G11" s="117">
        <v>293.25948091189002</v>
      </c>
      <c r="H11" s="116">
        <v>25000</v>
      </c>
      <c r="I11" s="117">
        <v>319.93187534317002</v>
      </c>
      <c r="J11" s="116">
        <v>11000</v>
      </c>
      <c r="K11" s="117">
        <v>316.84974031350998</v>
      </c>
      <c r="L11" s="116">
        <v>30444</v>
      </c>
      <c r="M11" s="117">
        <v>136.61874212653001</v>
      </c>
      <c r="N11" s="116">
        <v>40347</v>
      </c>
      <c r="O11" s="117">
        <v>148.24298988772</v>
      </c>
      <c r="P11" s="116">
        <v>73308</v>
      </c>
      <c r="Q11" s="117">
        <v>239.02734674032999</v>
      </c>
      <c r="R11" s="116">
        <v>42000</v>
      </c>
      <c r="S11" s="117">
        <v>311.32897917768997</v>
      </c>
      <c r="T11" s="116">
        <v>186099</v>
      </c>
      <c r="U11" s="117">
        <v>218.90936952161999</v>
      </c>
      <c r="V11" s="116">
        <v>0</v>
      </c>
      <c r="W11" s="117">
        <v>0</v>
      </c>
    </row>
    <row r="12" spans="1:23" x14ac:dyDescent="0.3">
      <c r="A12" s="161" t="s">
        <v>9</v>
      </c>
      <c r="B12" s="109">
        <v>3130167.48</v>
      </c>
      <c r="C12" s="110">
        <v>172.04532720239999</v>
      </c>
      <c r="D12" s="109">
        <v>883591.78599999996</v>
      </c>
      <c r="E12" s="110">
        <v>197.63588320257</v>
      </c>
      <c r="F12" s="109">
        <v>688155</v>
      </c>
      <c r="G12" s="110">
        <v>239.69060125422001</v>
      </c>
      <c r="H12" s="109">
        <v>719726</v>
      </c>
      <c r="I12" s="110">
        <v>330.25485215587997</v>
      </c>
      <c r="J12" s="109">
        <v>593816</v>
      </c>
      <c r="K12" s="110">
        <v>366.55451676664001</v>
      </c>
      <c r="L12" s="109">
        <v>1396356.85</v>
      </c>
      <c r="M12" s="110">
        <v>167.89180447411999</v>
      </c>
      <c r="N12" s="109">
        <v>1733810.68</v>
      </c>
      <c r="O12" s="110">
        <v>175.39043943287001</v>
      </c>
      <c r="P12" s="109">
        <v>2291472.7859999998</v>
      </c>
      <c r="Q12" s="110">
        <v>251.91952353629</v>
      </c>
      <c r="R12" s="109">
        <v>1612502</v>
      </c>
      <c r="S12" s="110">
        <v>365.15911583986002</v>
      </c>
      <c r="T12" s="109">
        <v>7034142.3159999996</v>
      </c>
      <c r="U12" s="110">
        <v>242.33476503213001</v>
      </c>
      <c r="V12" s="109">
        <v>680000</v>
      </c>
      <c r="W12" s="110">
        <v>502.67280489882</v>
      </c>
    </row>
    <row r="13" spans="1:23" x14ac:dyDescent="0.3">
      <c r="A13" s="67" t="s">
        <v>42</v>
      </c>
      <c r="B13" s="116">
        <v>73707</v>
      </c>
      <c r="C13" s="117">
        <v>150.72954209777001</v>
      </c>
      <c r="D13" s="116">
        <v>32838</v>
      </c>
      <c r="E13" s="117">
        <v>178.36203311305999</v>
      </c>
      <c r="F13" s="116">
        <v>7833</v>
      </c>
      <c r="G13" s="117">
        <v>179.36550033423001</v>
      </c>
      <c r="H13" s="116">
        <v>12000</v>
      </c>
      <c r="I13" s="117">
        <v>409.30928318438998</v>
      </c>
      <c r="J13" s="116">
        <v>15000</v>
      </c>
      <c r="K13" s="117">
        <v>451.92746392318003</v>
      </c>
      <c r="L13" s="116">
        <v>36068</v>
      </c>
      <c r="M13" s="117">
        <v>151.20397938616</v>
      </c>
      <c r="N13" s="116">
        <v>37639</v>
      </c>
      <c r="O13" s="117">
        <v>150.27490716809999</v>
      </c>
      <c r="P13" s="116">
        <v>52671</v>
      </c>
      <c r="Q13" s="117">
        <v>231.1278275654</v>
      </c>
      <c r="R13" s="116">
        <v>53000</v>
      </c>
      <c r="S13" s="117">
        <v>455.14282556677</v>
      </c>
      <c r="T13" s="116">
        <v>179378</v>
      </c>
      <c r="U13" s="117">
        <v>264.28060252726999</v>
      </c>
      <c r="V13" s="116">
        <v>26000</v>
      </c>
      <c r="W13" s="117">
        <v>439.34123586537999</v>
      </c>
    </row>
    <row r="14" spans="1:23" x14ac:dyDescent="0.3">
      <c r="A14" s="67" t="s">
        <v>25</v>
      </c>
      <c r="B14" s="116">
        <v>403625</v>
      </c>
      <c r="C14" s="117">
        <v>173.24537181815001</v>
      </c>
      <c r="D14" s="116">
        <v>52380</v>
      </c>
      <c r="E14" s="117">
        <v>183.12580131339001</v>
      </c>
      <c r="F14" s="116">
        <v>29475</v>
      </c>
      <c r="G14" s="117">
        <v>218.83698123351999</v>
      </c>
      <c r="H14" s="116">
        <v>69500</v>
      </c>
      <c r="I14" s="117">
        <v>340.65942264930999</v>
      </c>
      <c r="J14" s="116">
        <v>68300</v>
      </c>
      <c r="K14" s="117">
        <v>375.17171578959</v>
      </c>
      <c r="L14" s="116">
        <v>199978</v>
      </c>
      <c r="M14" s="117">
        <v>172.33192752603</v>
      </c>
      <c r="N14" s="116">
        <v>203647</v>
      </c>
      <c r="O14" s="117">
        <v>174.14235906888001</v>
      </c>
      <c r="P14" s="116">
        <v>151355</v>
      </c>
      <c r="Q14" s="117">
        <v>262.4173589824</v>
      </c>
      <c r="R14" s="116">
        <v>218150</v>
      </c>
      <c r="S14" s="117">
        <v>389.09197636355998</v>
      </c>
      <c r="T14" s="116">
        <v>773130</v>
      </c>
      <c r="U14" s="117">
        <v>251.60678956008999</v>
      </c>
      <c r="V14" s="116">
        <v>19000</v>
      </c>
      <c r="W14" s="117">
        <v>500</v>
      </c>
    </row>
    <row r="15" spans="1:23" x14ac:dyDescent="0.3">
      <c r="A15" s="67" t="s">
        <v>26</v>
      </c>
      <c r="B15" s="116">
        <v>164946</v>
      </c>
      <c r="C15" s="117">
        <v>158.37922927503999</v>
      </c>
      <c r="D15" s="116">
        <v>16000</v>
      </c>
      <c r="E15" s="117">
        <v>170.46338870561999</v>
      </c>
      <c r="F15" s="116">
        <v>37786</v>
      </c>
      <c r="G15" s="117">
        <v>170.97703903030001</v>
      </c>
      <c r="H15" s="116">
        <v>27000</v>
      </c>
      <c r="I15" s="117">
        <v>165.13682854554</v>
      </c>
      <c r="J15" s="116">
        <v>40000</v>
      </c>
      <c r="K15" s="117">
        <v>179.25791789286001</v>
      </c>
      <c r="L15" s="116">
        <v>90103</v>
      </c>
      <c r="M15" s="117">
        <v>156.08630737156</v>
      </c>
      <c r="N15" s="116">
        <v>74843</v>
      </c>
      <c r="O15" s="117">
        <v>161.13966301324001</v>
      </c>
      <c r="P15" s="116">
        <v>80786</v>
      </c>
      <c r="Q15" s="117">
        <v>168.92341478495999</v>
      </c>
      <c r="R15" s="116">
        <v>133000</v>
      </c>
      <c r="S15" s="117">
        <v>173.27916322452</v>
      </c>
      <c r="T15" s="116">
        <v>378732</v>
      </c>
      <c r="U15" s="117">
        <v>165.86080935247</v>
      </c>
      <c r="V15" s="116">
        <v>66000</v>
      </c>
      <c r="W15" s="117">
        <v>253.64548937423999</v>
      </c>
    </row>
    <row r="16" spans="1:23" x14ac:dyDescent="0.3">
      <c r="A16" s="67" t="s">
        <v>27</v>
      </c>
      <c r="B16" s="116">
        <v>12999</v>
      </c>
      <c r="C16" s="117">
        <v>202.96475443496001</v>
      </c>
      <c r="D16" s="116">
        <v>0</v>
      </c>
      <c r="E16" s="117">
        <v>0</v>
      </c>
      <c r="F16" s="116">
        <v>4400</v>
      </c>
      <c r="G16" s="117">
        <v>308.25063091189003</v>
      </c>
      <c r="H16" s="116">
        <v>0</v>
      </c>
      <c r="I16" s="117">
        <v>0</v>
      </c>
      <c r="J16" s="116">
        <v>0</v>
      </c>
      <c r="K16" s="117">
        <v>0</v>
      </c>
      <c r="L16" s="116">
        <v>3923</v>
      </c>
      <c r="M16" s="117">
        <v>189.54709811369</v>
      </c>
      <c r="N16" s="116">
        <v>9076</v>
      </c>
      <c r="O16" s="117">
        <v>208.76438706478999</v>
      </c>
      <c r="P16" s="116">
        <v>4400</v>
      </c>
      <c r="Q16" s="117">
        <v>308.25063091189003</v>
      </c>
      <c r="R16" s="116">
        <v>5000</v>
      </c>
      <c r="S16" s="117">
        <v>319.56609971453997</v>
      </c>
      <c r="T16" s="116">
        <v>22399</v>
      </c>
      <c r="U16" s="117">
        <v>249.67508002522999</v>
      </c>
      <c r="V16" s="116">
        <v>0</v>
      </c>
      <c r="W16" s="117">
        <v>0</v>
      </c>
    </row>
    <row r="17" spans="1:23" x14ac:dyDescent="0.3">
      <c r="A17" s="67" t="s">
        <v>28</v>
      </c>
      <c r="B17" s="116">
        <v>12041</v>
      </c>
      <c r="C17" s="117">
        <v>176.46384712233001</v>
      </c>
      <c r="D17" s="116">
        <v>0</v>
      </c>
      <c r="E17" s="117">
        <v>0</v>
      </c>
      <c r="F17" s="116">
        <v>6000</v>
      </c>
      <c r="G17" s="117">
        <v>258.10550911281001</v>
      </c>
      <c r="H17" s="116">
        <v>0</v>
      </c>
      <c r="I17" s="117">
        <v>0</v>
      </c>
      <c r="J17" s="116">
        <v>6000</v>
      </c>
      <c r="K17" s="117">
        <v>409.12112139786001</v>
      </c>
      <c r="L17" s="116">
        <v>0</v>
      </c>
      <c r="M17" s="117">
        <v>0</v>
      </c>
      <c r="N17" s="116">
        <v>12041</v>
      </c>
      <c r="O17" s="117">
        <v>176.97538187858001</v>
      </c>
      <c r="P17" s="116">
        <v>6000</v>
      </c>
      <c r="Q17" s="117">
        <v>258.10550911281001</v>
      </c>
      <c r="R17" s="116">
        <v>12000</v>
      </c>
      <c r="S17" s="117">
        <v>400.91129341050998</v>
      </c>
      <c r="T17" s="116">
        <v>30041</v>
      </c>
      <c r="U17" s="117">
        <v>282.42634262517998</v>
      </c>
      <c r="V17" s="116">
        <v>0</v>
      </c>
      <c r="W17" s="117">
        <v>0</v>
      </c>
    </row>
    <row r="18" spans="1:23" x14ac:dyDescent="0.3">
      <c r="A18" s="67" t="s">
        <v>29</v>
      </c>
      <c r="B18" s="116">
        <v>1926070.57</v>
      </c>
      <c r="C18" s="117">
        <v>165.17973467306999</v>
      </c>
      <c r="D18" s="116">
        <v>648114.95499999996</v>
      </c>
      <c r="E18" s="117">
        <v>201.66212873671</v>
      </c>
      <c r="F18" s="116">
        <v>546689</v>
      </c>
      <c r="G18" s="117">
        <v>242.78598667776001</v>
      </c>
      <c r="H18" s="116">
        <v>495126</v>
      </c>
      <c r="I18" s="117">
        <v>350.09597739213001</v>
      </c>
      <c r="J18" s="116">
        <v>387480</v>
      </c>
      <c r="K18" s="117">
        <v>394.48161091267002</v>
      </c>
      <c r="L18" s="116">
        <v>834215.75</v>
      </c>
      <c r="M18" s="117">
        <v>157.55514281971</v>
      </c>
      <c r="N18" s="116">
        <v>1091854.8400000001</v>
      </c>
      <c r="O18" s="117">
        <v>171.00518973794999</v>
      </c>
      <c r="P18" s="116">
        <v>1689929.9550000001</v>
      </c>
      <c r="Q18" s="117">
        <v>258.45467107808997</v>
      </c>
      <c r="R18" s="116">
        <v>941280</v>
      </c>
      <c r="S18" s="117">
        <v>400.90236653047998</v>
      </c>
      <c r="T18" s="116">
        <v>4557280.5449999999</v>
      </c>
      <c r="U18" s="117">
        <v>248.45507858603</v>
      </c>
      <c r="V18" s="116">
        <v>501000</v>
      </c>
      <c r="W18" s="117">
        <v>553.22003592813996</v>
      </c>
    </row>
    <row r="19" spans="1:23" x14ac:dyDescent="0.3">
      <c r="A19" s="67" t="s">
        <v>30</v>
      </c>
      <c r="B19" s="116">
        <v>18336</v>
      </c>
      <c r="C19" s="117">
        <v>228.28591303447001</v>
      </c>
      <c r="D19" s="116">
        <v>0</v>
      </c>
      <c r="E19" s="117">
        <v>0</v>
      </c>
      <c r="F19" s="116">
        <v>0</v>
      </c>
      <c r="G19" s="117">
        <v>0</v>
      </c>
      <c r="H19" s="116">
        <v>6000</v>
      </c>
      <c r="I19" s="117">
        <v>359.67553280694</v>
      </c>
      <c r="J19" s="116">
        <v>0</v>
      </c>
      <c r="K19" s="117">
        <v>0</v>
      </c>
      <c r="L19" s="116">
        <v>12327</v>
      </c>
      <c r="M19" s="117">
        <v>225.18562944755001</v>
      </c>
      <c r="N19" s="116">
        <v>6009</v>
      </c>
      <c r="O19" s="117">
        <v>234.64590567482</v>
      </c>
      <c r="P19" s="116">
        <v>6000</v>
      </c>
      <c r="Q19" s="117">
        <v>359.67553280694</v>
      </c>
      <c r="R19" s="116">
        <v>6500</v>
      </c>
      <c r="S19" s="117">
        <v>356.11708489454003</v>
      </c>
      <c r="T19" s="116">
        <v>30836</v>
      </c>
      <c r="U19" s="117">
        <v>280.79727429160999</v>
      </c>
      <c r="V19" s="116">
        <v>0</v>
      </c>
      <c r="W19" s="117">
        <v>0</v>
      </c>
    </row>
    <row r="20" spans="1:23" x14ac:dyDescent="0.3">
      <c r="A20" s="67" t="s">
        <v>31</v>
      </c>
      <c r="B20" s="116">
        <v>126326</v>
      </c>
      <c r="C20" s="117">
        <v>179.06444021736999</v>
      </c>
      <c r="D20" s="116">
        <v>28872</v>
      </c>
      <c r="E20" s="117">
        <v>160.71752219294001</v>
      </c>
      <c r="F20" s="116">
        <v>19978</v>
      </c>
      <c r="G20" s="117">
        <v>264.29207134717001</v>
      </c>
      <c r="H20" s="116">
        <v>19000</v>
      </c>
      <c r="I20" s="117">
        <v>303.53305888589</v>
      </c>
      <c r="J20" s="116">
        <v>24000</v>
      </c>
      <c r="K20" s="117">
        <v>258.26206392150999</v>
      </c>
      <c r="L20" s="116">
        <v>53137</v>
      </c>
      <c r="M20" s="117">
        <v>171.54689927358001</v>
      </c>
      <c r="N20" s="116">
        <v>73189</v>
      </c>
      <c r="O20" s="117">
        <v>184.52235838991999</v>
      </c>
      <c r="P20" s="116">
        <v>67850</v>
      </c>
      <c r="Q20" s="117">
        <v>231.20694798762</v>
      </c>
      <c r="R20" s="116">
        <v>60000</v>
      </c>
      <c r="S20" s="117">
        <v>290.61615173924002</v>
      </c>
      <c r="T20" s="116">
        <v>254176</v>
      </c>
      <c r="U20" s="117">
        <v>219.31596610307</v>
      </c>
      <c r="V20" s="116">
        <v>22000</v>
      </c>
      <c r="W20" s="117">
        <v>410.63794999999999</v>
      </c>
    </row>
    <row r="21" spans="1:23" x14ac:dyDescent="0.3">
      <c r="A21" s="67" t="s">
        <v>32</v>
      </c>
      <c r="B21" s="116">
        <v>60869</v>
      </c>
      <c r="C21" s="117">
        <v>200.11884839737999</v>
      </c>
      <c r="D21" s="116">
        <v>0</v>
      </c>
      <c r="E21" s="117">
        <v>0</v>
      </c>
      <c r="F21" s="116">
        <v>0</v>
      </c>
      <c r="G21" s="117">
        <v>0</v>
      </c>
      <c r="H21" s="116">
        <v>24000</v>
      </c>
      <c r="I21" s="117">
        <v>252.77691623611</v>
      </c>
      <c r="J21" s="116">
        <v>0</v>
      </c>
      <c r="K21" s="117">
        <v>0</v>
      </c>
      <c r="L21" s="116">
        <v>30163</v>
      </c>
      <c r="M21" s="117">
        <v>193.10060383582999</v>
      </c>
      <c r="N21" s="116">
        <v>30706</v>
      </c>
      <c r="O21" s="117">
        <v>207.01298344297999</v>
      </c>
      <c r="P21" s="116">
        <v>24000</v>
      </c>
      <c r="Q21" s="117">
        <v>252.77691623611</v>
      </c>
      <c r="R21" s="116">
        <v>7000</v>
      </c>
      <c r="S21" s="117">
        <v>353.18226933048999</v>
      </c>
      <c r="T21" s="116">
        <v>91869</v>
      </c>
      <c r="U21" s="117">
        <v>225.53806026058999</v>
      </c>
      <c r="V21" s="116">
        <v>0</v>
      </c>
      <c r="W21" s="117">
        <v>0</v>
      </c>
    </row>
    <row r="22" spans="1:23" x14ac:dyDescent="0.3">
      <c r="A22" s="67" t="s">
        <v>33</v>
      </c>
      <c r="B22" s="116">
        <v>98214</v>
      </c>
      <c r="C22" s="117">
        <v>211.87172278698</v>
      </c>
      <c r="D22" s="116">
        <v>49428</v>
      </c>
      <c r="E22" s="117">
        <v>181.09463597056001</v>
      </c>
      <c r="F22" s="116">
        <v>0</v>
      </c>
      <c r="G22" s="117">
        <v>0</v>
      </c>
      <c r="H22" s="116">
        <v>23100</v>
      </c>
      <c r="I22" s="117">
        <v>275.97288958333002</v>
      </c>
      <c r="J22" s="116">
        <v>12000</v>
      </c>
      <c r="K22" s="117">
        <v>354.35484882985003</v>
      </c>
      <c r="L22" s="116">
        <v>21653</v>
      </c>
      <c r="M22" s="117">
        <v>263.92963046691</v>
      </c>
      <c r="N22" s="116">
        <v>76561</v>
      </c>
      <c r="O22" s="117">
        <v>197.14869311138</v>
      </c>
      <c r="P22" s="116">
        <v>72528</v>
      </c>
      <c r="Q22" s="117">
        <v>211.31313997529</v>
      </c>
      <c r="R22" s="116">
        <v>55500</v>
      </c>
      <c r="S22" s="117">
        <v>302.17386015101999</v>
      </c>
      <c r="T22" s="116">
        <v>226242</v>
      </c>
      <c r="U22" s="117">
        <v>233.84490075366</v>
      </c>
      <c r="V22" s="116">
        <v>30000</v>
      </c>
      <c r="W22" s="117">
        <v>395.892</v>
      </c>
    </row>
    <row r="23" spans="1:23" x14ac:dyDescent="0.3">
      <c r="A23" s="67" t="s">
        <v>34</v>
      </c>
      <c r="B23" s="116">
        <v>232961.91</v>
      </c>
      <c r="C23" s="117">
        <v>208.68314950972001</v>
      </c>
      <c r="D23" s="116">
        <v>55958.830999999998</v>
      </c>
      <c r="E23" s="117">
        <v>217.32447238391001</v>
      </c>
      <c r="F23" s="116">
        <v>35994</v>
      </c>
      <c r="G23" s="117">
        <v>269.91071346276999</v>
      </c>
      <c r="H23" s="116">
        <v>44000</v>
      </c>
      <c r="I23" s="117">
        <v>248.59877551599999</v>
      </c>
      <c r="J23" s="116">
        <v>41000</v>
      </c>
      <c r="K23" s="117">
        <v>300.25482498792002</v>
      </c>
      <c r="L23" s="116">
        <v>114753.1</v>
      </c>
      <c r="M23" s="117">
        <v>216.36991479010001</v>
      </c>
      <c r="N23" s="116">
        <v>118208.82</v>
      </c>
      <c r="O23" s="117">
        <v>201.22108169001001</v>
      </c>
      <c r="P23" s="116">
        <v>135952.83100000001</v>
      </c>
      <c r="Q23" s="117">
        <v>241.36853586652001</v>
      </c>
      <c r="R23" s="116">
        <v>121000</v>
      </c>
      <c r="S23" s="117">
        <v>280.66025203112002</v>
      </c>
      <c r="T23" s="116">
        <v>489914.75099999999</v>
      </c>
      <c r="U23" s="117">
        <v>235.53046957703</v>
      </c>
      <c r="V23" s="116">
        <v>16000</v>
      </c>
      <c r="W23" s="117">
        <v>380</v>
      </c>
    </row>
    <row r="24" spans="1:23" x14ac:dyDescent="0.3">
      <c r="A24" s="67" t="s">
        <v>35</v>
      </c>
      <c r="B24" s="116">
        <v>72</v>
      </c>
      <c r="C24" s="117">
        <v>671.43065694443999</v>
      </c>
      <c r="D24" s="116">
        <v>0</v>
      </c>
      <c r="E24" s="117">
        <v>0</v>
      </c>
      <c r="F24" s="116">
        <v>0</v>
      </c>
      <c r="G24" s="117">
        <v>0</v>
      </c>
      <c r="H24" s="116">
        <v>0</v>
      </c>
      <c r="I24" s="117">
        <v>0</v>
      </c>
      <c r="J24" s="116">
        <v>36</v>
      </c>
      <c r="K24" s="117">
        <v>639.53321943036997</v>
      </c>
      <c r="L24" s="116">
        <v>36</v>
      </c>
      <c r="M24" s="117">
        <v>682.24251388889002</v>
      </c>
      <c r="N24" s="116">
        <v>36.020000000000003</v>
      </c>
      <c r="O24" s="117">
        <v>660.25199333702994</v>
      </c>
      <c r="P24" s="116">
        <v>0</v>
      </c>
      <c r="Q24" s="117">
        <v>0</v>
      </c>
      <c r="R24" s="116">
        <v>72</v>
      </c>
      <c r="S24" s="117">
        <v>638.89082578168995</v>
      </c>
      <c r="T24" s="116">
        <v>144.02000000000001</v>
      </c>
      <c r="U24" s="117">
        <v>655.06975945202998</v>
      </c>
      <c r="V24" s="116">
        <v>0</v>
      </c>
      <c r="W24" s="117">
        <v>0</v>
      </c>
    </row>
    <row r="25" spans="1:23" x14ac:dyDescent="0.3">
      <c r="B25" s="70"/>
      <c r="D25" s="70"/>
      <c r="F25" s="70"/>
      <c r="H25" s="70"/>
      <c r="J25" s="70"/>
      <c r="L25" s="70"/>
      <c r="N25" s="70"/>
      <c r="P25" s="70"/>
      <c r="R25" s="70"/>
      <c r="T25" s="70"/>
      <c r="V25" s="70"/>
    </row>
  </sheetData>
  <mergeCells count="12">
    <mergeCell ref="P2:Q2"/>
    <mergeCell ref="R2:S2"/>
    <mergeCell ref="T2:U2"/>
    <mergeCell ref="V2:W2"/>
    <mergeCell ref="A1:W1"/>
    <mergeCell ref="B2:C2"/>
    <mergeCell ref="D2:E2"/>
    <mergeCell ref="F2:G2"/>
    <mergeCell ref="H2:I2"/>
    <mergeCell ref="J2:K2"/>
    <mergeCell ref="L2:M2"/>
    <mergeCell ref="N2:O2"/>
  </mergeCells>
  <pageMargins left="0.70866141732283505" right="0.70866141732283505" top="0.74803149606299202" bottom="0.74803149606299202" header="0.31496062992126" footer="0.31496062992126"/>
  <pageSetup paperSize="5" scale="59" orientation="landscape" r:id="rId1"/>
  <customProperties>
    <customPr name="QAA_DRILLPATH_NODE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498B-54A0-419E-9C5F-6E67FAFD4834}">
  <sheetPr>
    <tabColor theme="5" tint="0.39997558519241921"/>
    <pageSetUpPr fitToPage="1"/>
  </sheetPr>
  <dimension ref="A1:AP24"/>
  <sheetViews>
    <sheetView zoomScale="87" zoomScaleNormal="100" workbookViewId="0">
      <selection activeCell="K31" sqref="K31"/>
    </sheetView>
  </sheetViews>
  <sheetFormatPr defaultColWidth="9.109375" defaultRowHeight="14.4" x14ac:dyDescent="0.3"/>
  <cols>
    <col min="1" max="1" width="10.33203125" style="158" customWidth="1"/>
    <col min="2" max="14" width="13.5546875" style="158" customWidth="1"/>
    <col min="15" max="15" width="10.33203125" style="158" customWidth="1"/>
    <col min="16" max="28" width="13.5546875" style="158" customWidth="1"/>
    <col min="29" max="29" width="10.33203125" style="158" customWidth="1"/>
    <col min="30" max="42" width="13.5546875" style="158" customWidth="1"/>
    <col min="43" max="16384" width="9.109375" style="158"/>
  </cols>
  <sheetData>
    <row r="1" spans="1:42" ht="27" x14ac:dyDescent="0.75">
      <c r="A1" s="187" t="s">
        <v>154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 t="s">
        <v>154</v>
      </c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 t="s">
        <v>154</v>
      </c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</row>
    <row r="2" spans="1:42" s="6" customFormat="1" ht="21.75" customHeight="1" x14ac:dyDescent="0.45">
      <c r="A2" s="171"/>
      <c r="B2" s="190" t="s">
        <v>106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71"/>
      <c r="P2" s="190" t="s">
        <v>127</v>
      </c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71"/>
      <c r="AD2" s="190" t="s">
        <v>133</v>
      </c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</row>
    <row r="3" spans="1:42" ht="34.5" customHeight="1" x14ac:dyDescent="0.3">
      <c r="A3" s="169"/>
      <c r="B3" s="172">
        <v>44197</v>
      </c>
      <c r="C3" s="172">
        <v>44228</v>
      </c>
      <c r="D3" s="172">
        <v>44256</v>
      </c>
      <c r="E3" s="172">
        <v>44287</v>
      </c>
      <c r="F3" s="172">
        <v>44317</v>
      </c>
      <c r="G3" s="172">
        <v>44348</v>
      </c>
      <c r="H3" s="172">
        <v>44378</v>
      </c>
      <c r="I3" s="172">
        <v>44409</v>
      </c>
      <c r="J3" s="172">
        <v>44440</v>
      </c>
      <c r="K3" s="172">
        <v>44470</v>
      </c>
      <c r="L3" s="172">
        <v>44501</v>
      </c>
      <c r="M3" s="172">
        <v>44531</v>
      </c>
      <c r="N3" s="189" t="s">
        <v>67</v>
      </c>
      <c r="O3" s="169"/>
      <c r="P3" s="172">
        <v>44562</v>
      </c>
      <c r="Q3" s="172">
        <v>44593</v>
      </c>
      <c r="R3" s="172">
        <v>44621</v>
      </c>
      <c r="S3" s="172">
        <v>44652</v>
      </c>
      <c r="T3" s="172">
        <v>44682</v>
      </c>
      <c r="U3" s="172">
        <v>44713</v>
      </c>
      <c r="V3" s="172">
        <v>44743</v>
      </c>
      <c r="W3" s="172">
        <v>44774</v>
      </c>
      <c r="X3" s="172">
        <v>44805</v>
      </c>
      <c r="Y3" s="172">
        <v>44835</v>
      </c>
      <c r="Z3" s="172">
        <v>44866</v>
      </c>
      <c r="AA3" s="172">
        <v>44896</v>
      </c>
      <c r="AB3" s="189" t="s">
        <v>128</v>
      </c>
      <c r="AC3" s="169"/>
      <c r="AD3" s="172">
        <v>44927</v>
      </c>
      <c r="AE3" s="172">
        <v>44958</v>
      </c>
      <c r="AF3" s="172">
        <v>44986</v>
      </c>
      <c r="AG3" s="172">
        <v>45017</v>
      </c>
      <c r="AH3" s="172">
        <v>45047</v>
      </c>
      <c r="AI3" s="172">
        <v>45078</v>
      </c>
      <c r="AJ3" s="172">
        <v>45108</v>
      </c>
      <c r="AK3" s="173">
        <v>45139</v>
      </c>
      <c r="AL3" s="173">
        <v>45170</v>
      </c>
      <c r="AM3" s="173">
        <v>45200</v>
      </c>
      <c r="AN3" s="173">
        <v>45231</v>
      </c>
      <c r="AO3" s="173">
        <v>45261</v>
      </c>
      <c r="AP3" s="189" t="s">
        <v>132</v>
      </c>
    </row>
    <row r="4" spans="1:42" ht="16.2" x14ac:dyDescent="0.45">
      <c r="A4" s="169"/>
      <c r="B4" s="170" t="s">
        <v>145</v>
      </c>
      <c r="C4" s="170" t="s">
        <v>146</v>
      </c>
      <c r="D4" s="170" t="s">
        <v>146</v>
      </c>
      <c r="E4" s="170" t="s">
        <v>146</v>
      </c>
      <c r="F4" s="170" t="s">
        <v>146</v>
      </c>
      <c r="G4" s="170" t="s">
        <v>146</v>
      </c>
      <c r="H4" s="170" t="s">
        <v>101</v>
      </c>
      <c r="I4" s="170" t="s">
        <v>101</v>
      </c>
      <c r="J4" s="170" t="s">
        <v>101</v>
      </c>
      <c r="K4" s="170" t="s">
        <v>101</v>
      </c>
      <c r="L4" s="170" t="s">
        <v>101</v>
      </c>
      <c r="M4" s="170" t="s">
        <v>101</v>
      </c>
      <c r="N4" s="189"/>
      <c r="O4" s="169"/>
      <c r="P4" s="170" t="s">
        <v>101</v>
      </c>
      <c r="Q4" s="170" t="s">
        <v>101</v>
      </c>
      <c r="R4" s="170" t="s">
        <v>101</v>
      </c>
      <c r="S4" s="170" t="s">
        <v>101</v>
      </c>
      <c r="T4" s="170" t="s">
        <v>101</v>
      </c>
      <c r="U4" s="170" t="s">
        <v>101</v>
      </c>
      <c r="V4" s="170" t="s">
        <v>101</v>
      </c>
      <c r="W4" s="170" t="s">
        <v>101</v>
      </c>
      <c r="X4" s="170" t="s">
        <v>101</v>
      </c>
      <c r="Y4" s="170" t="s">
        <v>101</v>
      </c>
      <c r="Z4" s="170" t="s">
        <v>101</v>
      </c>
      <c r="AA4" s="170" t="s">
        <v>101</v>
      </c>
      <c r="AB4" s="189"/>
      <c r="AC4" s="169"/>
      <c r="AD4" s="170" t="s">
        <v>101</v>
      </c>
      <c r="AE4" s="170" t="s">
        <v>101</v>
      </c>
      <c r="AF4" s="170" t="s">
        <v>101</v>
      </c>
      <c r="AG4" s="170" t="s">
        <v>101</v>
      </c>
      <c r="AH4" s="170" t="s">
        <v>101</v>
      </c>
      <c r="AI4" s="170" t="s">
        <v>101</v>
      </c>
      <c r="AJ4" s="170" t="s">
        <v>101</v>
      </c>
      <c r="AK4" s="174" t="s">
        <v>101</v>
      </c>
      <c r="AL4" s="174" t="s">
        <v>101</v>
      </c>
      <c r="AM4" s="174" t="s">
        <v>101</v>
      </c>
      <c r="AN4" s="174" t="s">
        <v>101</v>
      </c>
      <c r="AO4" s="174" t="s">
        <v>101</v>
      </c>
      <c r="AP4" s="189"/>
    </row>
    <row r="5" spans="1:42" x14ac:dyDescent="0.3">
      <c r="A5" s="159" t="s">
        <v>7</v>
      </c>
      <c r="B5" s="160">
        <v>540443.14899999998</v>
      </c>
      <c r="C5" s="160">
        <v>469764.34399999998</v>
      </c>
      <c r="D5" s="160">
        <v>676418.90500000003</v>
      </c>
      <c r="E5" s="160">
        <v>529967.02300000004</v>
      </c>
      <c r="F5" s="160">
        <v>846308.00999999989</v>
      </c>
      <c r="G5" s="160">
        <v>1073339.7019999998</v>
      </c>
      <c r="H5" s="160">
        <v>653130.61699999997</v>
      </c>
      <c r="I5" s="160">
        <v>887832.5</v>
      </c>
      <c r="J5" s="160">
        <v>722536.3</v>
      </c>
      <c r="K5" s="160">
        <v>766108</v>
      </c>
      <c r="L5" s="160">
        <v>803966</v>
      </c>
      <c r="M5" s="160">
        <v>627246.5</v>
      </c>
      <c r="N5" s="163">
        <v>8597061.0499999989</v>
      </c>
      <c r="O5" s="159" t="s">
        <v>7</v>
      </c>
      <c r="P5" s="160">
        <v>608589.94990727573</v>
      </c>
      <c r="Q5" s="160">
        <v>564469.83984863781</v>
      </c>
      <c r="R5" s="160">
        <v>723750.71221548389</v>
      </c>
      <c r="S5" s="160">
        <v>732904.87398730195</v>
      </c>
      <c r="T5" s="160">
        <v>816372.83992592129</v>
      </c>
      <c r="U5" s="160">
        <v>832183.85548571695</v>
      </c>
      <c r="V5" s="160">
        <v>879499.9803311876</v>
      </c>
      <c r="W5" s="160">
        <v>749079.47080956097</v>
      </c>
      <c r="X5" s="160">
        <v>684576.52032695699</v>
      </c>
      <c r="Y5" s="160">
        <v>731879.87391710631</v>
      </c>
      <c r="Z5" s="160">
        <v>718218.10029873438</v>
      </c>
      <c r="AA5" s="160">
        <v>576457.09881291259</v>
      </c>
      <c r="AB5" s="163">
        <v>8617983.115866797</v>
      </c>
      <c r="AC5" s="159" t="s">
        <v>7</v>
      </c>
      <c r="AD5" s="160">
        <v>608589.94990727573</v>
      </c>
      <c r="AE5" s="160">
        <v>564469.83984863781</v>
      </c>
      <c r="AF5" s="160">
        <v>817664.8</v>
      </c>
      <c r="AG5" s="160">
        <v>799994.8812738969</v>
      </c>
      <c r="AH5" s="160">
        <v>836372.83992592129</v>
      </c>
      <c r="AI5" s="160">
        <v>832183.85548571695</v>
      </c>
      <c r="AJ5" s="160">
        <v>879499.9803311876</v>
      </c>
      <c r="AK5" s="175">
        <v>0</v>
      </c>
      <c r="AL5" s="175">
        <v>0</v>
      </c>
      <c r="AM5" s="175">
        <v>0</v>
      </c>
      <c r="AN5" s="175">
        <v>0</v>
      </c>
      <c r="AO5" s="175">
        <v>0</v>
      </c>
      <c r="AP5" s="163">
        <v>5338776.1467726361</v>
      </c>
    </row>
    <row r="6" spans="1:42" x14ac:dyDescent="0.3">
      <c r="A6" s="161" t="s">
        <v>8</v>
      </c>
      <c r="B6" s="162">
        <v>245819.54499999998</v>
      </c>
      <c r="C6" s="162">
        <v>188417.58799999999</v>
      </c>
      <c r="D6" s="162">
        <v>284329.28799999994</v>
      </c>
      <c r="E6" s="162">
        <v>263412.30500000005</v>
      </c>
      <c r="F6" s="162">
        <v>221748.16300000003</v>
      </c>
      <c r="G6" s="162">
        <v>355108.35499999998</v>
      </c>
      <c r="H6" s="162">
        <v>194167.755</v>
      </c>
      <c r="I6" s="162">
        <v>368150</v>
      </c>
      <c r="J6" s="162">
        <v>363285.5</v>
      </c>
      <c r="K6" s="162">
        <v>358524</v>
      </c>
      <c r="L6" s="162">
        <v>427041.5</v>
      </c>
      <c r="M6" s="162">
        <v>380191.5</v>
      </c>
      <c r="N6" s="164">
        <v>3650195.4989999998</v>
      </c>
      <c r="O6" s="161" t="s">
        <v>8</v>
      </c>
      <c r="P6" s="162">
        <v>226533.31277552899</v>
      </c>
      <c r="Q6" s="162">
        <v>178045.38736585053</v>
      </c>
      <c r="R6" s="162">
        <v>310284.80462052597</v>
      </c>
      <c r="S6" s="162">
        <v>298562.96261165739</v>
      </c>
      <c r="T6" s="162">
        <v>319802.51701690129</v>
      </c>
      <c r="U6" s="162">
        <v>296125.98977572098</v>
      </c>
      <c r="V6" s="162">
        <v>409419.27317653102</v>
      </c>
      <c r="W6" s="162">
        <v>384811.51701690099</v>
      </c>
      <c r="X6" s="162">
        <v>317672.48418482102</v>
      </c>
      <c r="Y6" s="162">
        <v>312006.06049097097</v>
      </c>
      <c r="Z6" s="162">
        <v>353303.52480560401</v>
      </c>
      <c r="AA6" s="162">
        <v>256701.86615898702</v>
      </c>
      <c r="AB6" s="164">
        <v>3663269.7</v>
      </c>
      <c r="AC6" s="161" t="s">
        <v>8</v>
      </c>
      <c r="AD6" s="162">
        <v>226533.31277552899</v>
      </c>
      <c r="AE6" s="162">
        <v>178045.38736585053</v>
      </c>
      <c r="AF6" s="162">
        <v>334035.8</v>
      </c>
      <c r="AG6" s="162">
        <v>317469.2</v>
      </c>
      <c r="AH6" s="162">
        <v>319802.51701690129</v>
      </c>
      <c r="AI6" s="162">
        <v>296125.98977572098</v>
      </c>
      <c r="AJ6" s="162">
        <v>409419.27317653102</v>
      </c>
      <c r="AK6" s="176">
        <v>0</v>
      </c>
      <c r="AL6" s="176">
        <v>0</v>
      </c>
      <c r="AM6" s="176">
        <v>0</v>
      </c>
      <c r="AN6" s="176">
        <v>0</v>
      </c>
      <c r="AO6" s="176">
        <v>0</v>
      </c>
      <c r="AP6" s="164">
        <v>2081431.4801105328</v>
      </c>
    </row>
    <row r="7" spans="1:42" x14ac:dyDescent="0.3">
      <c r="A7" s="165" t="s">
        <v>21</v>
      </c>
      <c r="B7" s="166">
        <v>21199.292000000001</v>
      </c>
      <c r="C7" s="166">
        <v>0</v>
      </c>
      <c r="D7" s="166">
        <v>21198.221000000001</v>
      </c>
      <c r="E7" s="166">
        <v>17609.896000000001</v>
      </c>
      <c r="F7" s="166">
        <v>0</v>
      </c>
      <c r="G7" s="166">
        <v>0</v>
      </c>
      <c r="H7" s="166">
        <v>0</v>
      </c>
      <c r="I7" s="166">
        <v>0</v>
      </c>
      <c r="J7" s="166">
        <v>21218</v>
      </c>
      <c r="K7" s="166">
        <v>0</v>
      </c>
      <c r="L7" s="166">
        <v>0</v>
      </c>
      <c r="M7" s="166">
        <v>20700</v>
      </c>
      <c r="N7" s="167">
        <v>101925.40900000001</v>
      </c>
      <c r="O7" s="165" t="s">
        <v>21</v>
      </c>
      <c r="P7" s="166">
        <v>20700</v>
      </c>
      <c r="Q7" s="166">
        <v>11168.5</v>
      </c>
      <c r="R7" s="166">
        <v>6382</v>
      </c>
      <c r="S7" s="166">
        <v>33505.5</v>
      </c>
      <c r="T7" s="166">
        <v>9573</v>
      </c>
      <c r="U7" s="166">
        <v>0</v>
      </c>
      <c r="V7" s="166">
        <v>0</v>
      </c>
      <c r="W7" s="166">
        <v>6382</v>
      </c>
      <c r="X7" s="166">
        <v>27123.5</v>
      </c>
      <c r="Y7" s="166">
        <v>0</v>
      </c>
      <c r="Z7" s="166">
        <v>47865</v>
      </c>
      <c r="AA7" s="166">
        <v>0</v>
      </c>
      <c r="AB7" s="167">
        <v>162699.5</v>
      </c>
      <c r="AC7" s="165" t="s">
        <v>21</v>
      </c>
      <c r="AD7" s="166">
        <v>20700</v>
      </c>
      <c r="AE7" s="166">
        <v>11168.5</v>
      </c>
      <c r="AF7" s="166">
        <v>6382</v>
      </c>
      <c r="AG7" s="166">
        <v>21218</v>
      </c>
      <c r="AH7" s="166">
        <v>9573</v>
      </c>
      <c r="AI7" s="166">
        <v>0</v>
      </c>
      <c r="AJ7" s="166">
        <v>0</v>
      </c>
      <c r="AK7" s="177"/>
      <c r="AL7" s="177"/>
      <c r="AM7" s="177"/>
      <c r="AN7" s="177"/>
      <c r="AO7" s="177"/>
      <c r="AP7" s="167">
        <v>69041.5</v>
      </c>
    </row>
    <row r="8" spans="1:42" x14ac:dyDescent="0.3">
      <c r="A8" s="165" t="s">
        <v>24</v>
      </c>
      <c r="B8" s="166">
        <v>21238.951000000001</v>
      </c>
      <c r="C8" s="166">
        <v>4869.125</v>
      </c>
      <c r="D8" s="166">
        <v>4571.3029999999999</v>
      </c>
      <c r="E8" s="166">
        <v>34113.659</v>
      </c>
      <c r="F8" s="166">
        <v>2074.7939999999999</v>
      </c>
      <c r="G8" s="166">
        <v>37308.453999999998</v>
      </c>
      <c r="H8" s="166">
        <v>0</v>
      </c>
      <c r="I8" s="166">
        <v>31050</v>
      </c>
      <c r="J8" s="166">
        <v>35707.5</v>
      </c>
      <c r="K8" s="166">
        <v>15525</v>
      </c>
      <c r="L8" s="166">
        <v>0</v>
      </c>
      <c r="M8" s="166">
        <v>4959</v>
      </c>
      <c r="N8" s="167">
        <v>191417.78599999999</v>
      </c>
      <c r="O8" s="165" t="s">
        <v>24</v>
      </c>
      <c r="P8" s="166">
        <v>10000</v>
      </c>
      <c r="Q8" s="166">
        <v>24900</v>
      </c>
      <c r="R8" s="166">
        <v>7000</v>
      </c>
      <c r="S8" s="166">
        <v>6000</v>
      </c>
      <c r="T8" s="166">
        <v>12800</v>
      </c>
      <c r="U8" s="166">
        <v>6000</v>
      </c>
      <c r="V8" s="166">
        <v>0</v>
      </c>
      <c r="W8" s="166">
        <v>24000</v>
      </c>
      <c r="X8" s="166">
        <v>20000</v>
      </c>
      <c r="Y8" s="166">
        <v>20000</v>
      </c>
      <c r="Z8" s="166">
        <v>11500</v>
      </c>
      <c r="AA8" s="166">
        <v>12800</v>
      </c>
      <c r="AB8" s="167">
        <v>155000</v>
      </c>
      <c r="AC8" s="165" t="s">
        <v>24</v>
      </c>
      <c r="AD8" s="166">
        <v>10000</v>
      </c>
      <c r="AE8" s="166">
        <v>24900</v>
      </c>
      <c r="AF8" s="166">
        <v>7000</v>
      </c>
      <c r="AG8" s="166">
        <v>6000</v>
      </c>
      <c r="AH8" s="166">
        <v>12800</v>
      </c>
      <c r="AI8" s="166">
        <v>6000</v>
      </c>
      <c r="AJ8" s="166">
        <v>0</v>
      </c>
      <c r="AK8" s="177"/>
      <c r="AL8" s="177"/>
      <c r="AM8" s="177"/>
      <c r="AN8" s="177"/>
      <c r="AO8" s="177"/>
      <c r="AP8" s="167">
        <v>66700</v>
      </c>
    </row>
    <row r="9" spans="1:42" x14ac:dyDescent="0.3">
      <c r="A9" s="165" t="s">
        <v>41</v>
      </c>
      <c r="B9" s="166">
        <v>0</v>
      </c>
      <c r="C9" s="166">
        <v>0</v>
      </c>
      <c r="D9" s="166">
        <v>0</v>
      </c>
      <c r="E9" s="166">
        <v>0</v>
      </c>
      <c r="F9" s="166">
        <v>20720.088</v>
      </c>
      <c r="G9" s="166">
        <v>33276.107000000004</v>
      </c>
      <c r="H9" s="166">
        <v>8712.02</v>
      </c>
      <c r="I9" s="166">
        <v>20700</v>
      </c>
      <c r="J9" s="166">
        <v>21217.5</v>
      </c>
      <c r="K9" s="166">
        <v>21217.5</v>
      </c>
      <c r="L9" s="166">
        <v>20700</v>
      </c>
      <c r="M9" s="166">
        <v>42435</v>
      </c>
      <c r="N9" s="167">
        <v>188978.21500000003</v>
      </c>
      <c r="O9" s="165" t="s">
        <v>41</v>
      </c>
      <c r="P9" s="166">
        <v>21000</v>
      </c>
      <c r="Q9" s="166">
        <v>0</v>
      </c>
      <c r="R9" s="166">
        <v>21000</v>
      </c>
      <c r="S9" s="166">
        <v>0</v>
      </c>
      <c r="T9" s="166">
        <v>21000</v>
      </c>
      <c r="U9" s="166">
        <v>0</v>
      </c>
      <c r="V9" s="166">
        <v>21000</v>
      </c>
      <c r="W9" s="166">
        <v>21000</v>
      </c>
      <c r="X9" s="166">
        <v>21000</v>
      </c>
      <c r="Y9" s="166">
        <v>21000</v>
      </c>
      <c r="Z9" s="166">
        <v>21000</v>
      </c>
      <c r="AA9" s="166">
        <v>0</v>
      </c>
      <c r="AB9" s="167">
        <v>168000</v>
      </c>
      <c r="AC9" s="165" t="s">
        <v>41</v>
      </c>
      <c r="AD9" s="166">
        <v>21000</v>
      </c>
      <c r="AE9" s="166">
        <v>0</v>
      </c>
      <c r="AF9" s="166">
        <v>21000</v>
      </c>
      <c r="AG9" s="166">
        <v>0</v>
      </c>
      <c r="AH9" s="166">
        <v>21000</v>
      </c>
      <c r="AI9" s="166">
        <v>0</v>
      </c>
      <c r="AJ9" s="166">
        <v>21000</v>
      </c>
      <c r="AK9" s="177"/>
      <c r="AL9" s="177"/>
      <c r="AM9" s="177"/>
      <c r="AN9" s="177"/>
      <c r="AO9" s="177"/>
      <c r="AP9" s="167">
        <v>84000</v>
      </c>
    </row>
    <row r="10" spans="1:42" x14ac:dyDescent="0.3">
      <c r="A10" s="165" t="s">
        <v>37</v>
      </c>
      <c r="B10" s="166">
        <v>0</v>
      </c>
      <c r="C10" s="166">
        <v>0</v>
      </c>
      <c r="D10" s="166">
        <v>0</v>
      </c>
      <c r="E10" s="166">
        <v>32986.601999999999</v>
      </c>
      <c r="F10" s="166">
        <v>0</v>
      </c>
      <c r="G10" s="166">
        <v>0</v>
      </c>
      <c r="H10" s="166">
        <v>0</v>
      </c>
      <c r="I10" s="166">
        <v>33120</v>
      </c>
      <c r="J10" s="166">
        <v>0</v>
      </c>
      <c r="K10" s="166">
        <v>33016.5</v>
      </c>
      <c r="L10" s="166">
        <v>37985</v>
      </c>
      <c r="M10" s="166">
        <v>27945</v>
      </c>
      <c r="N10" s="167">
        <v>165053.10200000001</v>
      </c>
      <c r="O10" s="165" t="s">
        <v>37</v>
      </c>
      <c r="P10" s="166">
        <v>0</v>
      </c>
      <c r="Q10" s="166">
        <v>0</v>
      </c>
      <c r="R10" s="166">
        <v>0</v>
      </c>
      <c r="S10" s="166">
        <v>0</v>
      </c>
      <c r="T10" s="166">
        <v>0</v>
      </c>
      <c r="U10" s="166">
        <v>0</v>
      </c>
      <c r="V10" s="166">
        <v>0</v>
      </c>
      <c r="W10" s="166">
        <v>0</v>
      </c>
      <c r="X10" s="166">
        <v>0</v>
      </c>
      <c r="Y10" s="166">
        <v>0</v>
      </c>
      <c r="Z10" s="166">
        <v>0</v>
      </c>
      <c r="AA10" s="166">
        <v>0</v>
      </c>
      <c r="AB10" s="167">
        <v>0</v>
      </c>
      <c r="AC10" s="165" t="s">
        <v>37</v>
      </c>
      <c r="AD10" s="166">
        <v>0</v>
      </c>
      <c r="AE10" s="166">
        <v>0</v>
      </c>
      <c r="AF10" s="166">
        <v>0</v>
      </c>
      <c r="AG10" s="166">
        <v>0</v>
      </c>
      <c r="AH10" s="166">
        <v>0</v>
      </c>
      <c r="AI10" s="166">
        <v>0</v>
      </c>
      <c r="AJ10" s="166">
        <v>0</v>
      </c>
      <c r="AK10" s="177"/>
      <c r="AL10" s="177"/>
      <c r="AM10" s="177"/>
      <c r="AN10" s="177"/>
      <c r="AO10" s="177"/>
      <c r="AP10" s="167">
        <v>0</v>
      </c>
    </row>
    <row r="11" spans="1:42" x14ac:dyDescent="0.3">
      <c r="A11" s="165" t="s">
        <v>20</v>
      </c>
      <c r="B11" s="166">
        <v>203381.302</v>
      </c>
      <c r="C11" s="166">
        <v>183548.46299999999</v>
      </c>
      <c r="D11" s="166">
        <v>258559.76399999997</v>
      </c>
      <c r="E11" s="166">
        <v>178702.14800000002</v>
      </c>
      <c r="F11" s="166">
        <v>156944.52300000002</v>
      </c>
      <c r="G11" s="166">
        <v>183785.36799999999</v>
      </c>
      <c r="H11" s="166">
        <v>158061.416</v>
      </c>
      <c r="I11" s="166">
        <v>253782.5</v>
      </c>
      <c r="J11" s="166">
        <v>226665</v>
      </c>
      <c r="K11" s="166">
        <v>218385</v>
      </c>
      <c r="L11" s="166">
        <v>298287</v>
      </c>
      <c r="M11" s="166">
        <v>203940</v>
      </c>
      <c r="N11" s="167">
        <v>2524042.4840000002</v>
      </c>
      <c r="O11" s="165" t="s">
        <v>20</v>
      </c>
      <c r="P11" s="166">
        <v>102467.912775529</v>
      </c>
      <c r="Q11" s="166">
        <v>98579.287365850527</v>
      </c>
      <c r="R11" s="166">
        <v>208249.00462052599</v>
      </c>
      <c r="S11" s="166">
        <v>159498.26261165738</v>
      </c>
      <c r="T11" s="166">
        <v>196654.51701690126</v>
      </c>
      <c r="U11" s="166">
        <v>200346.38977572101</v>
      </c>
      <c r="V11" s="166">
        <v>350127.27317653102</v>
      </c>
      <c r="W11" s="166">
        <v>268654.51701690099</v>
      </c>
      <c r="X11" s="166">
        <v>213171.584184821</v>
      </c>
      <c r="Y11" s="166">
        <v>206226.46049097099</v>
      </c>
      <c r="Z11" s="166">
        <v>216561.12480560399</v>
      </c>
      <c r="AA11" s="166">
        <v>185504.26615898701</v>
      </c>
      <c r="AB11" s="167">
        <v>2406040.6</v>
      </c>
      <c r="AC11" s="165" t="s">
        <v>20</v>
      </c>
      <c r="AD11" s="166">
        <v>102467.912775529</v>
      </c>
      <c r="AE11" s="166">
        <v>98579.287365850527</v>
      </c>
      <c r="AF11" s="166">
        <v>232000</v>
      </c>
      <c r="AG11" s="166">
        <v>190692</v>
      </c>
      <c r="AH11" s="166">
        <v>196654.51701690126</v>
      </c>
      <c r="AI11" s="166">
        <v>200346.38977572101</v>
      </c>
      <c r="AJ11" s="166">
        <v>350127.27317653102</v>
      </c>
      <c r="AK11" s="177"/>
      <c r="AL11" s="177"/>
      <c r="AM11" s="177"/>
      <c r="AN11" s="177"/>
      <c r="AO11" s="177"/>
      <c r="AP11" s="167">
        <v>1370867.3801105327</v>
      </c>
    </row>
    <row r="12" spans="1:42" x14ac:dyDescent="0.3">
      <c r="A12" s="165" t="s">
        <v>40</v>
      </c>
      <c r="B12" s="166">
        <v>0</v>
      </c>
      <c r="C12" s="166">
        <v>0</v>
      </c>
      <c r="D12" s="166">
        <v>0</v>
      </c>
      <c r="E12" s="166">
        <v>0</v>
      </c>
      <c r="F12" s="166">
        <v>42008.758000000002</v>
      </c>
      <c r="G12" s="166">
        <v>100738.42600000001</v>
      </c>
      <c r="H12" s="166">
        <v>27394.319000000003</v>
      </c>
      <c r="I12" s="166">
        <v>29497.5</v>
      </c>
      <c r="J12" s="166">
        <v>58477.5</v>
      </c>
      <c r="K12" s="166">
        <v>70380</v>
      </c>
      <c r="L12" s="166">
        <v>70069.5</v>
      </c>
      <c r="M12" s="166">
        <v>80212.5</v>
      </c>
      <c r="N12" s="167">
        <v>478778.50300000003</v>
      </c>
      <c r="O12" s="165" t="s">
        <v>40</v>
      </c>
      <c r="P12" s="166">
        <v>72365.399999999994</v>
      </c>
      <c r="Q12" s="166">
        <v>43397.599999999999</v>
      </c>
      <c r="R12" s="166">
        <v>67653.8</v>
      </c>
      <c r="S12" s="166">
        <v>99559.2</v>
      </c>
      <c r="T12" s="166">
        <v>79775</v>
      </c>
      <c r="U12" s="166">
        <v>89779.6</v>
      </c>
      <c r="V12" s="166">
        <v>38292</v>
      </c>
      <c r="W12" s="166">
        <v>64775</v>
      </c>
      <c r="X12" s="166">
        <v>36377.4</v>
      </c>
      <c r="Y12" s="166">
        <v>64779.6</v>
      </c>
      <c r="Z12" s="166">
        <v>56377.4</v>
      </c>
      <c r="AA12" s="166">
        <v>58397.599999999999</v>
      </c>
      <c r="AB12" s="167">
        <v>771529.6</v>
      </c>
      <c r="AC12" s="165" t="s">
        <v>40</v>
      </c>
      <c r="AD12" s="166">
        <v>72365.399999999994</v>
      </c>
      <c r="AE12" s="166">
        <v>43397.599999999999</v>
      </c>
      <c r="AF12" s="166">
        <v>67653.8</v>
      </c>
      <c r="AG12" s="166">
        <v>99559.2</v>
      </c>
      <c r="AH12" s="166">
        <v>79775</v>
      </c>
      <c r="AI12" s="166">
        <v>89779.6</v>
      </c>
      <c r="AJ12" s="166">
        <v>38292</v>
      </c>
      <c r="AK12" s="177"/>
      <c r="AL12" s="177"/>
      <c r="AM12" s="177"/>
      <c r="AN12" s="177"/>
      <c r="AO12" s="177"/>
      <c r="AP12" s="167">
        <v>490822.6</v>
      </c>
    </row>
    <row r="13" spans="1:42" x14ac:dyDescent="0.3">
      <c r="A13" s="161" t="s">
        <v>9</v>
      </c>
      <c r="B13" s="162">
        <v>294623.60399999999</v>
      </c>
      <c r="C13" s="162">
        <v>281346.75599999999</v>
      </c>
      <c r="D13" s="162">
        <v>392089.61700000003</v>
      </c>
      <c r="E13" s="162">
        <v>266554.71799999999</v>
      </c>
      <c r="F13" s="162">
        <v>624559.84699999983</v>
      </c>
      <c r="G13" s="162">
        <v>718231.34699999983</v>
      </c>
      <c r="H13" s="162">
        <v>458962.86199999996</v>
      </c>
      <c r="I13" s="162">
        <v>519682.5</v>
      </c>
      <c r="J13" s="162">
        <v>359250.8</v>
      </c>
      <c r="K13" s="162">
        <v>407584</v>
      </c>
      <c r="L13" s="162">
        <v>376924.5</v>
      </c>
      <c r="M13" s="162">
        <v>247055</v>
      </c>
      <c r="N13" s="164">
        <v>4946865.550999999</v>
      </c>
      <c r="O13" s="161" t="s">
        <v>9</v>
      </c>
      <c r="P13" s="162">
        <v>382056.63713174674</v>
      </c>
      <c r="Q13" s="162">
        <v>386424.45248278731</v>
      </c>
      <c r="R13" s="162">
        <v>413465.90759495785</v>
      </c>
      <c r="S13" s="162">
        <v>434341.91137564462</v>
      </c>
      <c r="T13" s="162">
        <v>496570.32290902</v>
      </c>
      <c r="U13" s="162">
        <v>536057.86570999597</v>
      </c>
      <c r="V13" s="162">
        <v>470080.70715465664</v>
      </c>
      <c r="W13" s="162">
        <v>364267.95379266003</v>
      </c>
      <c r="X13" s="162">
        <v>366904.03614213597</v>
      </c>
      <c r="Y13" s="162">
        <v>419873.81342613534</v>
      </c>
      <c r="Z13" s="162">
        <v>364914.57549313037</v>
      </c>
      <c r="AA13" s="162">
        <v>319755.23265392554</v>
      </c>
      <c r="AB13" s="164">
        <v>4954713.4158667959</v>
      </c>
      <c r="AC13" s="161" t="s">
        <v>9</v>
      </c>
      <c r="AD13" s="162">
        <v>382056.63713174674</v>
      </c>
      <c r="AE13" s="162">
        <v>386424.45248278731</v>
      </c>
      <c r="AF13" s="162">
        <v>483629</v>
      </c>
      <c r="AG13" s="162">
        <v>482525.68127389695</v>
      </c>
      <c r="AH13" s="162">
        <v>516570.32290902</v>
      </c>
      <c r="AI13" s="162">
        <v>536057.86570999597</v>
      </c>
      <c r="AJ13" s="162">
        <v>470080.70715465664</v>
      </c>
      <c r="AK13" s="176">
        <v>0</v>
      </c>
      <c r="AL13" s="176">
        <v>0</v>
      </c>
      <c r="AM13" s="176">
        <v>0</v>
      </c>
      <c r="AN13" s="176">
        <v>0</v>
      </c>
      <c r="AO13" s="176">
        <v>0</v>
      </c>
      <c r="AP13" s="164">
        <v>3257344.6666621035</v>
      </c>
    </row>
    <row r="14" spans="1:42" x14ac:dyDescent="0.3">
      <c r="A14" s="165" t="s">
        <v>27</v>
      </c>
      <c r="B14" s="166">
        <v>0</v>
      </c>
      <c r="C14" s="166">
        <v>4025.701</v>
      </c>
      <c r="D14" s="166">
        <v>0</v>
      </c>
      <c r="E14" s="166">
        <v>5055.0309999999999</v>
      </c>
      <c r="F14" s="166">
        <v>0</v>
      </c>
      <c r="G14" s="166">
        <v>3931.4580000000001</v>
      </c>
      <c r="H14" s="166">
        <v>0</v>
      </c>
      <c r="I14" s="166">
        <v>4394.5</v>
      </c>
      <c r="J14" s="166">
        <v>0</v>
      </c>
      <c r="K14" s="166">
        <v>0</v>
      </c>
      <c r="L14" s="166">
        <v>0</v>
      </c>
      <c r="M14" s="166">
        <v>5072</v>
      </c>
      <c r="N14" s="167">
        <v>22478.690000000002</v>
      </c>
      <c r="O14" s="165" t="s">
        <v>27</v>
      </c>
      <c r="P14" s="166">
        <v>0</v>
      </c>
      <c r="Q14" s="166">
        <v>5000</v>
      </c>
      <c r="R14" s="166">
        <v>0</v>
      </c>
      <c r="S14" s="166">
        <v>5000</v>
      </c>
      <c r="T14" s="166">
        <v>0</v>
      </c>
      <c r="U14" s="166">
        <v>5000</v>
      </c>
      <c r="V14" s="166">
        <v>0</v>
      </c>
      <c r="W14" s="166">
        <v>5500</v>
      </c>
      <c r="X14" s="166">
        <v>0</v>
      </c>
      <c r="Y14" s="166">
        <v>0</v>
      </c>
      <c r="Z14" s="166">
        <v>5000</v>
      </c>
      <c r="AA14" s="166">
        <v>0</v>
      </c>
      <c r="AB14" s="167">
        <v>25500</v>
      </c>
      <c r="AC14" s="165" t="s">
        <v>27</v>
      </c>
      <c r="AD14" s="166">
        <v>0</v>
      </c>
      <c r="AE14" s="166">
        <v>5000</v>
      </c>
      <c r="AF14" s="166">
        <v>0</v>
      </c>
      <c r="AG14" s="166">
        <v>5000</v>
      </c>
      <c r="AH14" s="166">
        <v>0</v>
      </c>
      <c r="AI14" s="166">
        <v>5000</v>
      </c>
      <c r="AJ14" s="166">
        <v>0</v>
      </c>
      <c r="AK14" s="177"/>
      <c r="AL14" s="177"/>
      <c r="AM14" s="177"/>
      <c r="AN14" s="177"/>
      <c r="AO14" s="177"/>
      <c r="AP14" s="167">
        <v>15000</v>
      </c>
    </row>
    <row r="15" spans="1:42" x14ac:dyDescent="0.3">
      <c r="A15" s="165" t="s">
        <v>29</v>
      </c>
      <c r="B15" s="166">
        <v>205061.90299999999</v>
      </c>
      <c r="C15" s="166">
        <v>180798.46799999996</v>
      </c>
      <c r="D15" s="166">
        <v>256101.359</v>
      </c>
      <c r="E15" s="166">
        <v>225566.70200000002</v>
      </c>
      <c r="F15" s="166">
        <v>483248.77899999986</v>
      </c>
      <c r="G15" s="166">
        <v>387646.26399999997</v>
      </c>
      <c r="H15" s="166">
        <v>267800.84999999998</v>
      </c>
      <c r="I15" s="166">
        <v>320415</v>
      </c>
      <c r="J15" s="166">
        <v>199135.8</v>
      </c>
      <c r="K15" s="166">
        <v>249953.5</v>
      </c>
      <c r="L15" s="166">
        <v>210599.5</v>
      </c>
      <c r="M15" s="166">
        <v>145935</v>
      </c>
      <c r="N15" s="167">
        <v>3132263.1249999995</v>
      </c>
      <c r="O15" s="165" t="s">
        <v>29</v>
      </c>
      <c r="P15" s="166">
        <v>167149.0141559694</v>
      </c>
      <c r="Q15" s="166">
        <v>201134.615696894</v>
      </c>
      <c r="R15" s="166">
        <v>207055.11367282353</v>
      </c>
      <c r="S15" s="166">
        <v>256781.68127389692</v>
      </c>
      <c r="T15" s="166">
        <v>318688.22105942998</v>
      </c>
      <c r="U15" s="166">
        <v>340670.78620936198</v>
      </c>
      <c r="V15" s="166">
        <v>265648.44920149364</v>
      </c>
      <c r="W15" s="166">
        <v>215389.21435058801</v>
      </c>
      <c r="X15" s="166">
        <v>184929.57371918199</v>
      </c>
      <c r="Y15" s="166">
        <v>166518.04918956899</v>
      </c>
      <c r="Z15" s="166">
        <v>158999.088275683</v>
      </c>
      <c r="AA15" s="166">
        <v>148595.1580443662</v>
      </c>
      <c r="AB15" s="167">
        <v>2272758.9648492574</v>
      </c>
      <c r="AC15" s="165" t="s">
        <v>29</v>
      </c>
      <c r="AD15" s="166">
        <v>167149.0141559694</v>
      </c>
      <c r="AE15" s="166">
        <v>201134.615696894</v>
      </c>
      <c r="AF15" s="166">
        <v>256000</v>
      </c>
      <c r="AG15" s="166">
        <v>256781.68127389692</v>
      </c>
      <c r="AH15" s="166">
        <v>318688.22105942998</v>
      </c>
      <c r="AI15" s="166">
        <v>340670.78620936198</v>
      </c>
      <c r="AJ15" s="166">
        <v>265648.44920149364</v>
      </c>
      <c r="AK15" s="177"/>
      <c r="AL15" s="177"/>
      <c r="AM15" s="177"/>
      <c r="AN15" s="177"/>
      <c r="AO15" s="177"/>
      <c r="AP15" s="167">
        <v>1806072.7675970457</v>
      </c>
    </row>
    <row r="16" spans="1:42" x14ac:dyDescent="0.3">
      <c r="A16" s="165" t="s">
        <v>35</v>
      </c>
      <c r="B16" s="166">
        <v>36</v>
      </c>
      <c r="C16" s="166">
        <v>0</v>
      </c>
      <c r="D16" s="166">
        <v>0</v>
      </c>
      <c r="E16" s="166">
        <v>0</v>
      </c>
      <c r="F16" s="166">
        <v>36</v>
      </c>
      <c r="G16" s="166">
        <v>0</v>
      </c>
      <c r="H16" s="166">
        <v>0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7">
        <v>72</v>
      </c>
      <c r="O16" s="165" t="s">
        <v>35</v>
      </c>
      <c r="P16" s="166">
        <v>0</v>
      </c>
      <c r="Q16" s="166">
        <v>0</v>
      </c>
      <c r="R16" s="166">
        <v>36</v>
      </c>
      <c r="S16" s="166">
        <v>0</v>
      </c>
      <c r="T16" s="166">
        <v>0</v>
      </c>
      <c r="U16" s="166">
        <v>36</v>
      </c>
      <c r="V16" s="166">
        <v>0</v>
      </c>
      <c r="W16" s="166">
        <v>0</v>
      </c>
      <c r="X16" s="166">
        <v>36</v>
      </c>
      <c r="Y16" s="166">
        <v>0</v>
      </c>
      <c r="Z16" s="166">
        <v>0</v>
      </c>
      <c r="AA16" s="166">
        <v>36</v>
      </c>
      <c r="AB16" s="167">
        <v>144</v>
      </c>
      <c r="AC16" s="165" t="s">
        <v>35</v>
      </c>
      <c r="AD16" s="166">
        <v>0</v>
      </c>
      <c r="AE16" s="166">
        <v>0</v>
      </c>
      <c r="AF16" s="166">
        <v>36</v>
      </c>
      <c r="AG16" s="166">
        <v>0</v>
      </c>
      <c r="AH16" s="166">
        <v>0</v>
      </c>
      <c r="AI16" s="166">
        <v>36</v>
      </c>
      <c r="AJ16" s="166">
        <v>0</v>
      </c>
      <c r="AK16" s="177"/>
      <c r="AL16" s="177"/>
      <c r="AM16" s="177"/>
      <c r="AN16" s="177"/>
      <c r="AO16" s="177"/>
      <c r="AP16" s="167">
        <v>72</v>
      </c>
    </row>
    <row r="17" spans="1:42" x14ac:dyDescent="0.3">
      <c r="A17" s="165" t="s">
        <v>33</v>
      </c>
      <c r="B17" s="166">
        <v>20255.72</v>
      </c>
      <c r="C17" s="166">
        <v>22145.919999999998</v>
      </c>
      <c r="D17" s="166">
        <v>14567.665999999999</v>
      </c>
      <c r="E17" s="166">
        <v>15097.707</v>
      </c>
      <c r="F17" s="166">
        <v>26126.445</v>
      </c>
      <c r="G17" s="166">
        <v>35687.181000000004</v>
      </c>
      <c r="H17" s="166">
        <v>25852.440000000002</v>
      </c>
      <c r="I17" s="166">
        <v>20700</v>
      </c>
      <c r="J17" s="166">
        <v>17077</v>
      </c>
      <c r="K17" s="166">
        <v>23805</v>
      </c>
      <c r="L17" s="166">
        <v>21942</v>
      </c>
      <c r="M17" s="166">
        <v>26082</v>
      </c>
      <c r="N17" s="167">
        <v>269339.07900000003</v>
      </c>
      <c r="O17" s="165" t="s">
        <v>33</v>
      </c>
      <c r="P17" s="166">
        <v>25000</v>
      </c>
      <c r="Q17" s="166">
        <v>23000</v>
      </c>
      <c r="R17" s="166">
        <v>26000</v>
      </c>
      <c r="S17" s="166">
        <v>27000</v>
      </c>
      <c r="T17" s="166">
        <v>23000</v>
      </c>
      <c r="U17" s="166">
        <v>28000</v>
      </c>
      <c r="V17" s="166">
        <v>25000</v>
      </c>
      <c r="W17" s="166">
        <v>25000</v>
      </c>
      <c r="X17" s="166">
        <v>28000</v>
      </c>
      <c r="Y17" s="166">
        <v>26000</v>
      </c>
      <c r="Z17" s="166">
        <v>28000</v>
      </c>
      <c r="AA17" s="166">
        <v>30000</v>
      </c>
      <c r="AB17" s="167">
        <v>296800</v>
      </c>
      <c r="AC17" s="165" t="s">
        <v>33</v>
      </c>
      <c r="AD17" s="166">
        <v>25000</v>
      </c>
      <c r="AE17" s="166">
        <v>23000</v>
      </c>
      <c r="AF17" s="166">
        <v>26000</v>
      </c>
      <c r="AG17" s="166">
        <v>27000</v>
      </c>
      <c r="AH17" s="166">
        <v>23000</v>
      </c>
      <c r="AI17" s="166">
        <v>28000</v>
      </c>
      <c r="AJ17" s="166">
        <v>25000</v>
      </c>
      <c r="AK17" s="177"/>
      <c r="AL17" s="177"/>
      <c r="AM17" s="177"/>
      <c r="AN17" s="177"/>
      <c r="AO17" s="177"/>
      <c r="AP17" s="167">
        <v>177000</v>
      </c>
    </row>
    <row r="18" spans="1:42" x14ac:dyDescent="0.3">
      <c r="A18" s="165" t="s">
        <v>31</v>
      </c>
      <c r="B18" s="166">
        <v>23348.478000000003</v>
      </c>
      <c r="C18" s="166">
        <v>31961.802000000003</v>
      </c>
      <c r="D18" s="166">
        <v>23034.426999999996</v>
      </c>
      <c r="E18" s="166">
        <v>10069.582999999999</v>
      </c>
      <c r="F18" s="166">
        <v>21691.675999999999</v>
      </c>
      <c r="G18" s="166">
        <v>36539.22</v>
      </c>
      <c r="H18" s="166">
        <v>8508.625</v>
      </c>
      <c r="I18" s="166">
        <v>22045.5</v>
      </c>
      <c r="J18" s="166">
        <v>27945</v>
      </c>
      <c r="K18" s="166">
        <v>24012</v>
      </c>
      <c r="L18" s="166">
        <v>24012</v>
      </c>
      <c r="M18" s="166">
        <v>15318</v>
      </c>
      <c r="N18" s="167">
        <v>268486.31099999999</v>
      </c>
      <c r="O18" s="165" t="s">
        <v>31</v>
      </c>
      <c r="P18" s="166">
        <v>25000</v>
      </c>
      <c r="Q18" s="166">
        <v>23000</v>
      </c>
      <c r="R18" s="166">
        <v>23700</v>
      </c>
      <c r="S18" s="166">
        <v>24000</v>
      </c>
      <c r="T18" s="166">
        <v>23000</v>
      </c>
      <c r="U18" s="166">
        <v>23000</v>
      </c>
      <c r="V18" s="166">
        <v>23000</v>
      </c>
      <c r="W18" s="166">
        <v>23000</v>
      </c>
      <c r="X18" s="166">
        <v>23000</v>
      </c>
      <c r="Y18" s="166">
        <v>23000</v>
      </c>
      <c r="Z18" s="166">
        <v>23000</v>
      </c>
      <c r="AA18" s="166">
        <v>23000</v>
      </c>
      <c r="AB18" s="167">
        <v>283200</v>
      </c>
      <c r="AC18" s="165" t="s">
        <v>31</v>
      </c>
      <c r="AD18" s="166">
        <v>25000</v>
      </c>
      <c r="AE18" s="166">
        <v>23000</v>
      </c>
      <c r="AF18" s="166">
        <v>23700</v>
      </c>
      <c r="AG18" s="166">
        <v>24000</v>
      </c>
      <c r="AH18" s="166">
        <v>23000</v>
      </c>
      <c r="AI18" s="166">
        <v>23000</v>
      </c>
      <c r="AJ18" s="166">
        <v>23000</v>
      </c>
      <c r="AK18" s="177"/>
      <c r="AL18" s="177"/>
      <c r="AM18" s="177"/>
      <c r="AN18" s="177"/>
      <c r="AO18" s="177"/>
      <c r="AP18" s="167">
        <v>164700</v>
      </c>
    </row>
    <row r="19" spans="1:42" x14ac:dyDescent="0.3">
      <c r="A19" s="165" t="s">
        <v>28</v>
      </c>
      <c r="B19" s="166">
        <v>0</v>
      </c>
      <c r="C19" s="166">
        <v>0</v>
      </c>
      <c r="D19" s="166">
        <v>0</v>
      </c>
      <c r="E19" s="166">
        <v>0</v>
      </c>
      <c r="F19" s="166">
        <v>0</v>
      </c>
      <c r="G19" s="166">
        <v>0</v>
      </c>
      <c r="H19" s="166">
        <v>0</v>
      </c>
      <c r="I19" s="166">
        <v>0</v>
      </c>
      <c r="J19" s="166">
        <v>0</v>
      </c>
      <c r="K19" s="166">
        <v>0</v>
      </c>
      <c r="L19" s="166">
        <v>0</v>
      </c>
      <c r="M19" s="166">
        <v>0</v>
      </c>
      <c r="N19" s="167">
        <v>0</v>
      </c>
      <c r="O19" s="165" t="s">
        <v>28</v>
      </c>
      <c r="P19" s="166">
        <v>0</v>
      </c>
      <c r="Q19" s="166">
        <v>0</v>
      </c>
      <c r="R19" s="166">
        <v>0</v>
      </c>
      <c r="S19" s="166">
        <v>0</v>
      </c>
      <c r="T19" s="166">
        <v>0</v>
      </c>
      <c r="U19" s="166">
        <v>0</v>
      </c>
      <c r="V19" s="166">
        <v>0</v>
      </c>
      <c r="W19" s="166">
        <v>0</v>
      </c>
      <c r="X19" s="166">
        <v>0</v>
      </c>
      <c r="Y19" s="166">
        <v>0</v>
      </c>
      <c r="Z19" s="166">
        <v>0</v>
      </c>
      <c r="AA19" s="166">
        <v>0</v>
      </c>
      <c r="AB19" s="167">
        <v>0</v>
      </c>
      <c r="AC19" s="165" t="s">
        <v>28</v>
      </c>
      <c r="AD19" s="166">
        <v>0</v>
      </c>
      <c r="AE19" s="166">
        <v>0</v>
      </c>
      <c r="AF19" s="166">
        <v>0</v>
      </c>
      <c r="AG19" s="166">
        <v>0</v>
      </c>
      <c r="AH19" s="166">
        <v>0</v>
      </c>
      <c r="AI19" s="166">
        <v>0</v>
      </c>
      <c r="AJ19" s="166">
        <v>0</v>
      </c>
      <c r="AK19" s="177"/>
      <c r="AL19" s="177"/>
      <c r="AM19" s="177"/>
      <c r="AN19" s="177"/>
      <c r="AO19" s="177"/>
      <c r="AP19" s="167">
        <v>0</v>
      </c>
    </row>
    <row r="20" spans="1:42" x14ac:dyDescent="0.3">
      <c r="A20" s="165" t="s">
        <v>56</v>
      </c>
      <c r="B20" s="166">
        <v>0</v>
      </c>
      <c r="C20" s="166">
        <v>0</v>
      </c>
      <c r="D20" s="166">
        <v>0</v>
      </c>
      <c r="E20" s="166">
        <v>0</v>
      </c>
      <c r="F20" s="166">
        <v>0</v>
      </c>
      <c r="G20" s="166">
        <v>0</v>
      </c>
      <c r="H20" s="166">
        <v>0</v>
      </c>
      <c r="I20" s="166">
        <v>0</v>
      </c>
      <c r="J20" s="166">
        <v>0</v>
      </c>
      <c r="K20" s="166">
        <v>0</v>
      </c>
      <c r="L20" s="166">
        <v>0</v>
      </c>
      <c r="M20" s="166">
        <v>0</v>
      </c>
      <c r="N20" s="167">
        <v>0</v>
      </c>
      <c r="O20" s="165" t="s">
        <v>56</v>
      </c>
      <c r="P20" s="166">
        <v>0</v>
      </c>
      <c r="Q20" s="166">
        <v>0</v>
      </c>
      <c r="R20" s="166">
        <v>0</v>
      </c>
      <c r="S20" s="166">
        <v>0</v>
      </c>
      <c r="T20" s="166">
        <v>0</v>
      </c>
      <c r="U20" s="166">
        <v>0</v>
      </c>
      <c r="V20" s="166">
        <v>0</v>
      </c>
      <c r="W20" s="166">
        <v>0</v>
      </c>
      <c r="X20" s="166">
        <v>0</v>
      </c>
      <c r="Y20" s="166">
        <v>0</v>
      </c>
      <c r="Z20" s="166">
        <v>0</v>
      </c>
      <c r="AA20" s="166">
        <v>0</v>
      </c>
      <c r="AB20" s="167">
        <v>0</v>
      </c>
      <c r="AC20" s="165" t="s">
        <v>56</v>
      </c>
      <c r="AD20" s="166">
        <v>0</v>
      </c>
      <c r="AE20" s="166">
        <v>0</v>
      </c>
      <c r="AF20" s="166">
        <v>0</v>
      </c>
      <c r="AG20" s="166">
        <v>0</v>
      </c>
      <c r="AH20" s="166">
        <v>0</v>
      </c>
      <c r="AI20" s="166">
        <v>0</v>
      </c>
      <c r="AJ20" s="166">
        <v>0</v>
      </c>
      <c r="AK20" s="177"/>
      <c r="AL20" s="177"/>
      <c r="AM20" s="177"/>
      <c r="AN20" s="177"/>
      <c r="AO20" s="177"/>
      <c r="AP20" s="167">
        <v>0</v>
      </c>
    </row>
    <row r="21" spans="1:42" x14ac:dyDescent="0.3">
      <c r="A21" s="165" t="s">
        <v>25</v>
      </c>
      <c r="B21" s="166">
        <v>45921.502999999997</v>
      </c>
      <c r="C21" s="166">
        <v>42414.864999999998</v>
      </c>
      <c r="D21" s="166">
        <v>98386.164999999994</v>
      </c>
      <c r="E21" s="166">
        <v>10765.695</v>
      </c>
      <c r="F21" s="166">
        <v>93456.946999999986</v>
      </c>
      <c r="G21" s="166">
        <v>254427.22399999999</v>
      </c>
      <c r="H21" s="166">
        <v>156800.94700000001</v>
      </c>
      <c r="I21" s="166">
        <v>152127.5</v>
      </c>
      <c r="J21" s="166">
        <v>115093</v>
      </c>
      <c r="K21" s="166">
        <v>109813.5</v>
      </c>
      <c r="L21" s="166">
        <v>120371</v>
      </c>
      <c r="M21" s="166">
        <v>54648</v>
      </c>
      <c r="N21" s="167">
        <v>1254226.3459999999</v>
      </c>
      <c r="O21" s="165" t="s">
        <v>25</v>
      </c>
      <c r="P21" s="166">
        <v>164907.62297577734</v>
      </c>
      <c r="Q21" s="166">
        <v>134289.83678589333</v>
      </c>
      <c r="R21" s="166">
        <v>156674.79392213433</v>
      </c>
      <c r="S21" s="166">
        <v>121560.2301017477</v>
      </c>
      <c r="T21" s="166">
        <v>131882.10184959002</v>
      </c>
      <c r="U21" s="166">
        <v>139351.07950063399</v>
      </c>
      <c r="V21" s="166">
        <v>156432.257953163</v>
      </c>
      <c r="W21" s="166">
        <v>95378.739442071994</v>
      </c>
      <c r="X21" s="166">
        <v>130938.46242295401</v>
      </c>
      <c r="Y21" s="166">
        <v>204355.76423656635</v>
      </c>
      <c r="Z21" s="166">
        <v>149915.48721744734</v>
      </c>
      <c r="AA21" s="166">
        <v>118124.07460955932</v>
      </c>
      <c r="AB21" s="167">
        <v>1873810.451017539</v>
      </c>
      <c r="AC21" s="165" t="s">
        <v>25</v>
      </c>
      <c r="AD21" s="166">
        <v>164907.62297577734</v>
      </c>
      <c r="AE21" s="166">
        <v>134289.83678589333</v>
      </c>
      <c r="AF21" s="166">
        <v>177893</v>
      </c>
      <c r="AG21" s="166">
        <v>169744</v>
      </c>
      <c r="AH21" s="166">
        <v>151882.10184958999</v>
      </c>
      <c r="AI21" s="166">
        <v>139351.07950063399</v>
      </c>
      <c r="AJ21" s="166">
        <v>156432.257953163</v>
      </c>
      <c r="AK21" s="177"/>
      <c r="AL21" s="177"/>
      <c r="AM21" s="177"/>
      <c r="AN21" s="177"/>
      <c r="AO21" s="177"/>
      <c r="AP21" s="167">
        <v>1094499.8990650577</v>
      </c>
    </row>
    <row r="24" spans="1:42" x14ac:dyDescent="0.3">
      <c r="AK24" s="168"/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QAA_DRILLPATH_NODE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WorkbookDrillPathInfo xmlns:xsi="http://www.w3.org/2001/XMLSchema-instance" xmlns:xsd="http://www.w3.org/2001/XMLSchema" xmlns="http://www.infor.com/qaa/DrillPath">
  <CurrentDrillPath>
    <DrillPathNode AnalysisType="NONE" Id="5d32ca5f-9687-44f6-8a46-c398b4f9b87a" Name="Region" HandleSummaryReportOnly="false" Source="">
      <SuppressZero>false</SuppressZero>
      <Children/>
    </DrillPathNode>
    <DrillPathNode AnalysisType="NONE" Id="3bbf0332-e85b-46f0-801b-615530f75450" Name="Country" HandleSummaryReportOnly="false" Source="">
      <SuppressZero>false</SuppressZero>
      <Children/>
    </DrillPathNode>
    <DrillPathNode AnalysisType="NONE" Id="2d761e7b-3977-40b6-b494-82936e156e40" Name="Grade" HandleSummaryReportOnly="false" Source="">
      <SuppressZero>false</SuppressZero>
      <Children/>
    </DrillPathNode>
    <DrillPathNode AnalysisType="NONE" Id="df169ea9-a231-4595-8257-421fdfacd50a" Name="Rail Billings - Nutrien" HandleSummaryReportOnly="false" Source="">
      <SuppressZero>false</SuppressZero>
      <Children/>
    </DrillPathNode>
  </CurrentDrillPath>
  <SavedDrillPath/>
</WorkbookDrillPathInfo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A7E0656C82AA4F8DBCBAFFCEC915C3" ma:contentTypeVersion="2" ma:contentTypeDescription="Create a new document." ma:contentTypeScope="" ma:versionID="914babaa7fd2e90a3491b47eea017d9d">
  <xsd:schema xmlns:xsd="http://www.w3.org/2001/XMLSchema" xmlns:xs="http://www.w3.org/2001/XMLSchema" xmlns:p="http://schemas.microsoft.com/office/2006/metadata/properties" xmlns:ns2="86188036-7031-439f-b338-c45e1e3624d8" targetNamespace="http://schemas.microsoft.com/office/2006/metadata/properties" ma:root="true" ma:fieldsID="490887be58d25fb81a4c0e1bb5e790a2" ns2:_="">
    <xsd:import namespace="86188036-7031-439f-b338-c45e1e3624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188036-7031-439f-b338-c45e1e3624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26258F-C49E-4607-900D-CB8F7B8C102F}">
  <ds:schemaRefs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86188036-7031-439f-b338-c45e1e3624d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63CC940-B752-497D-A31D-06D8C38B4F89}">
  <ds:schemaRefs>
    <ds:schemaRef ds:uri="http://www.w3.org/2001/XMLSchema"/>
    <ds:schemaRef ds:uri="http://www.infor.com/qaa/DrillPath"/>
  </ds:schemaRefs>
</ds:datastoreItem>
</file>

<file path=customXml/itemProps4.xml><?xml version="1.0" encoding="utf-8"?>
<ds:datastoreItem xmlns:ds="http://schemas.openxmlformats.org/officeDocument/2006/customXml" ds:itemID="{C2A30C48-8C58-4BE2-A39B-0D8C9E7891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188036-7031-439f-b338-c45e1e3624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Var Rpt (Q1)-CHIN</vt:lpstr>
      <vt:lpstr>Region (2 yr)</vt:lpstr>
      <vt:lpstr>Country (2 yr)</vt:lpstr>
      <vt:lpstr>Grade (2 yr)</vt:lpstr>
      <vt:lpstr>Region</vt:lpstr>
      <vt:lpstr>Country</vt:lpstr>
      <vt:lpstr>Grade</vt:lpstr>
      <vt:lpstr>Rail Billings - Nutrien</vt:lpstr>
      <vt:lpstr>Country!Print_Area</vt:lpstr>
      <vt:lpstr>'Country (2 yr)'!Print_Area</vt:lpstr>
      <vt:lpstr>Grade!Print_Area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Ben Bergermann</cp:lastModifiedBy>
  <cp:lastPrinted>2021-02-03T19:35:32Z</cp:lastPrinted>
  <dcterms:created xsi:type="dcterms:W3CDTF">2018-09-24T16:54:01Z</dcterms:created>
  <dcterms:modified xsi:type="dcterms:W3CDTF">2021-09-14T16:19:37Z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0x01010021A7E0656C82AA4F8DBCBAFFCEC915C3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