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Finance Assistant\#SHAREHOLDER Reports\Market Update wVolumes and Netback Forecast\Nutrien\"/>
    </mc:Choice>
  </mc:AlternateContent>
  <xr:revisionPtr revIDLastSave="0" documentId="8_{A1D5C41D-1E4B-40F3-A2AA-18055DD6C794}" xr6:coauthVersionLast="44" xr6:coauthVersionMax="44" xr10:uidLastSave="{00000000-0000-0000-0000-000000000000}"/>
  <bookViews>
    <workbookView xWindow="-120" yWindow="-120" windowWidth="29040" windowHeight="15840" tabRatio="959" firstSheet="4" activeTab="7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90" r:id="rId5"/>
    <sheet name="Country" sheetId="91" r:id="rId6"/>
    <sheet name="Grade" sheetId="92" r:id="rId7"/>
    <sheet name="Rail Billings - Nutrien" sheetId="94" r:id="rId8"/>
  </sheets>
  <externalReferences>
    <externalReference r:id="rId9"/>
  </externalReference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Grade!$A$1:$W$26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94" l="1"/>
  <c r="AC1" i="94"/>
  <c r="B4" i="94"/>
  <c r="C4" i="94"/>
  <c r="D4" i="94"/>
  <c r="E4" i="94"/>
  <c r="F4" i="94"/>
  <c r="G4" i="94"/>
  <c r="H4" i="94"/>
  <c r="I4" i="94"/>
  <c r="J4" i="94"/>
  <c r="K4" i="94"/>
  <c r="L4" i="94"/>
  <c r="M4" i="94"/>
  <c r="B5" i="94"/>
  <c r="C5" i="94"/>
  <c r="D5" i="94"/>
  <c r="E5" i="94"/>
  <c r="F5" i="94"/>
  <c r="G5" i="94"/>
  <c r="H5" i="94"/>
  <c r="I5" i="94"/>
  <c r="J5" i="94"/>
  <c r="K5" i="94"/>
  <c r="L5" i="94"/>
  <c r="M5" i="94"/>
  <c r="N5" i="94"/>
  <c r="P5" i="94"/>
  <c r="Q5" i="94"/>
  <c r="R5" i="94"/>
  <c r="S5" i="94"/>
  <c r="T5" i="94"/>
  <c r="U5" i="94"/>
  <c r="V5" i="94"/>
  <c r="W5" i="94"/>
  <c r="X5" i="94"/>
  <c r="Y5" i="94"/>
  <c r="Z5" i="94"/>
  <c r="AA5" i="94"/>
  <c r="AB5" i="94"/>
  <c r="AD5" i="94"/>
  <c r="AE5" i="94"/>
  <c r="AF5" i="94"/>
  <c r="AG5" i="94"/>
  <c r="AH5" i="94"/>
  <c r="AI5" i="94"/>
  <c r="AJ5" i="94"/>
  <c r="AK5" i="94"/>
  <c r="AL5" i="94"/>
  <c r="AM5" i="94"/>
  <c r="AN5" i="94"/>
  <c r="AO5" i="94"/>
  <c r="AP5" i="94"/>
  <c r="B6" i="94"/>
  <c r="C6" i="94"/>
  <c r="D6" i="94"/>
  <c r="E6" i="94"/>
  <c r="F6" i="94"/>
  <c r="G6" i="94"/>
  <c r="H6" i="94"/>
  <c r="I6" i="94"/>
  <c r="J6" i="94"/>
  <c r="K6" i="94"/>
  <c r="L6" i="94"/>
  <c r="M6" i="94"/>
  <c r="N6" i="94"/>
  <c r="P6" i="94"/>
  <c r="Q6" i="94"/>
  <c r="R6" i="94"/>
  <c r="S6" i="94"/>
  <c r="T6" i="94"/>
  <c r="U6" i="94"/>
  <c r="V6" i="94"/>
  <c r="W6" i="94"/>
  <c r="X6" i="94"/>
  <c r="Y6" i="94"/>
  <c r="Z6" i="94"/>
  <c r="AA6" i="94"/>
  <c r="AB6" i="94"/>
  <c r="AD6" i="94"/>
  <c r="AE6" i="94"/>
  <c r="AF6" i="94"/>
  <c r="AG6" i="94"/>
  <c r="AH6" i="94"/>
  <c r="AI6" i="94"/>
  <c r="AJ6" i="94"/>
  <c r="AK6" i="94"/>
  <c r="AL6" i="94"/>
  <c r="AM6" i="94"/>
  <c r="AN6" i="94"/>
  <c r="AO6" i="94"/>
  <c r="AP6" i="94"/>
  <c r="N7" i="94"/>
  <c r="AB7" i="94"/>
  <c r="AP7" i="94"/>
  <c r="N8" i="94"/>
  <c r="AB8" i="94"/>
  <c r="AP8" i="94"/>
  <c r="N9" i="94"/>
  <c r="AB9" i="94"/>
  <c r="AP9" i="94"/>
  <c r="N10" i="94"/>
  <c r="AB10" i="94"/>
  <c r="AP10" i="94"/>
  <c r="N11" i="94"/>
  <c r="AB11" i="94"/>
  <c r="AP11" i="94"/>
  <c r="N12" i="94"/>
  <c r="AB12" i="94"/>
  <c r="AP12" i="94"/>
  <c r="B13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P13" i="94"/>
  <c r="Q13" i="94"/>
  <c r="R13" i="94"/>
  <c r="S13" i="94"/>
  <c r="T13" i="94"/>
  <c r="U13" i="94"/>
  <c r="V13" i="94"/>
  <c r="W13" i="94"/>
  <c r="X13" i="94"/>
  <c r="Y13" i="94"/>
  <c r="Z13" i="94"/>
  <c r="AA13" i="94"/>
  <c r="AB13" i="94"/>
  <c r="AD13" i="94"/>
  <c r="AE13" i="94"/>
  <c r="AF13" i="94"/>
  <c r="AG13" i="94"/>
  <c r="AH13" i="94"/>
  <c r="AI13" i="94"/>
  <c r="AJ13" i="94"/>
  <c r="AK13" i="94"/>
  <c r="AL13" i="94"/>
  <c r="AM13" i="94"/>
  <c r="AN13" i="94"/>
  <c r="AO13" i="94"/>
  <c r="AP13" i="94"/>
  <c r="N14" i="94"/>
  <c r="AP14" i="94"/>
  <c r="N15" i="94"/>
  <c r="AP15" i="94"/>
  <c r="N16" i="94"/>
  <c r="AP16" i="94"/>
  <c r="N17" i="94"/>
  <c r="AP17" i="94"/>
  <c r="N18" i="94"/>
  <c r="AP18" i="94"/>
  <c r="N19" i="94"/>
  <c r="AP19" i="94"/>
  <c r="N20" i="94"/>
  <c r="AP20" i="94"/>
  <c r="N21" i="94"/>
  <c r="AP21" i="94"/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<sst xmlns="http://schemas.openxmlformats.org/spreadsheetml/2006/main" count="725" uniqueCount="153">
  <si>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</si>
  <si>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</si>
  <si>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</si>
  <si>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</si>
  <si>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</si>
  <si>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</si>
  <si>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</si>
  <si>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</si>
  <si>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</si>
  <si>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</si>
  <si>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</si>
  <si>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</si>
  <si>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</si>
  <si>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</si>
  <si>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</si>
  <si>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</si>
  <si>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</si>
  <si>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</si>
  <si>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</si>
  <si>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</si>
  <si>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</si>
  <si>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</si>
  <si>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</si>
  <si>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</si>
  <si>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</si>
  <si>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</si>
  <si>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</si>
  <si>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</si>
  <si>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</si>
  <si>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</si>
  <si>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</si>
  <si>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</si>
  <si>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</si>
  <si>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</si>
  <si>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</si>
  <si>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</si>
  <si>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</si>
  <si>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</si>
  <si>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</si>
  <si>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</si>
  <si>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</si>
  <si>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</si>
  <si>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</si>
  <si>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</si>
  <si>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</si>
  <si>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</si>
  <si>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</si>
  <si>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</si>
  <si>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</si>
  <si>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</si>
  <si>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</si>
  <si>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</si>
  <si>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</si>
  <si>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</si>
  <si>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</si>
  <si>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</si>
  <si>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</si>
  <si>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</si>
  <si>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</si>
  <si>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</si>
  <si>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</si>
  <si>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</si>
  <si>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</si>
  <si>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</si>
  <si>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</si>
  <si>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</si>
  <si>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</si>
  <si>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</si>
  <si>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</si>
  <si>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</si>
  <si>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</si>
  <si>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</si>
  <si>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</si>
  <si>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</si>
  <si>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</si>
  <si>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</si>
  <si>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</si>
  <si>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</si>
  <si>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</si>
  <si>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</si>
  <si>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</si>
  <si>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</si>
  <si>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</si>
  <si>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</si>
  <si>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</si>
  <si>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</si>
  <si>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</si>
  <si>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</si>
  <si>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</si>
  <si>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</si>
  <si>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</si>
  <si>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</si>
  <si>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</si>
  <si>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</si>
  <si>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</si>
  <si>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</si>
  <si>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</si>
  <si>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</si>
  <si>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</si>
  <si>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</si>
  <si>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</si>
  <si>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</si>
  <si>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</si>
  <si>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</si>
  <si>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</si>
  <si>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</si>
  <si>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</si>
  <si>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</si>
  <si>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</si>
  <si>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</si>
  <si>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</si>
  <si>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</si>
  <si>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</si>
  <si>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</si>
  <si>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</si>
  <si>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</si>
  <si>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</si>
  <si>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</si>
  <si>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</si>
  <si>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</si>
  <si>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</si>
  <si>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</si>
  <si>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</si>
  <si>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</si>
  <si>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</si>
  <si>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</si>
  <si>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</si>
  <si>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</si>
  <si>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</si>
  <si>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</si>
  <si>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</si>
  <si>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</si>
  <si>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</si>
  <si>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2023 Forecasted Rail Billings (MT)</t>
  </si>
  <si>
    <t>2021 
Forecast</t>
  </si>
  <si>
    <t>Qtr 4 2021 
Forecast</t>
  </si>
  <si>
    <t>Qtr 3 2021
Forecast</t>
  </si>
  <si>
    <t>Qtr 2 2021 
Forecast</t>
  </si>
  <si>
    <t>Qtr 1 2021 
Forecast</t>
  </si>
  <si>
    <t>September-21
 Forecast</t>
  </si>
  <si>
    <t>September-21 
Forecast</t>
  </si>
  <si>
    <t>October-21
 Forecast</t>
  </si>
  <si>
    <t xml:space="preserve">      MALW</t>
  </si>
  <si>
    <t>Malaysia</t>
  </si>
  <si>
    <t xml:space="preserve">      INDO</t>
  </si>
  <si>
    <t>Indonesia</t>
  </si>
  <si>
    <t>October-21 
Forecast</t>
  </si>
  <si>
    <t>November-21
 Forecast</t>
  </si>
  <si>
    <t>November-21 
Forecast</t>
  </si>
  <si>
    <t>December-21
 Forecast</t>
  </si>
  <si>
    <t>August-21 YTD
 Actual</t>
  </si>
  <si>
    <t>December-21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</si>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</sst>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_ ;[Red]\-#,##0_ ;#,##0_ "/>
    <numFmt numFmtId="167" formatCode="#,##0.0_ ;[Red]\-#,##0.0_ ;#,##0.0_ "/>
    <numFmt numFmtId="168" formatCode="_ @"/>
    <numFmt numFmtId="169" formatCode="@_ "/>
    <numFmt numFmtId="170" formatCode="h:mm;@"/>
    <numFmt numFmtId="171" formatCode="dd/mm/yy;@"/>
    <numFmt numFmtId="172" formatCode="_(* #,##0_);_(* \(#,##0\);_(* &quot;-&quot;??_);_(@_)"/>
    <numFmt numFmtId="173" formatCode="[$-409]mmm\-yy;@"/>
    <numFmt numFmtId="174" formatCode="0.0%"/>
    <numFmt numFmtId="175" formatCode="_(&quot;$&quot;* #,##0_);_(&quot;$&quot;* \(#,##0\);_(&quot;$&quot;* &quot;-&quot;??_);_(@_)"/>
    <numFmt numFmtId="176" formatCode="#,##0.00_ ;[Red]\-#,##0.00_ ;#,##0.00_ "/>
    <numFmt numFmtId="177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8" fontId="5" fillId="2" borderId="1"/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6" fillId="3" borderId="0">
      <alignment horizontal="right"/>
    </xf>
    <xf numFmtId="169" fontId="4" fillId="3" borderId="0">
      <alignment horizontal="right"/>
    </xf>
    <xf numFmtId="166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7" fontId="3" fillId="5" borderId="3" applyFont="0" applyFill="0" applyBorder="0" applyProtection="0">
      <alignment horizontal="right"/>
    </xf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9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8" fontId="5" fillId="14" borderId="1"/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6">
      <alignment horizontal="right"/>
    </xf>
    <xf numFmtId="169" fontId="4" fillId="15" borderId="27">
      <alignment horizontal="right"/>
    </xf>
    <xf numFmtId="176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165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" fillId="0" borderId="0"/>
    <xf numFmtId="176" fontId="3" fillId="5" borderId="3" applyFont="0" applyFill="0" applyBorder="0" applyProtection="0">
      <alignment horizontal="right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164" fontId="16" fillId="7" borderId="0" xfId="24" applyFont="1" applyFill="1" applyBorder="1"/>
    <xf numFmtId="16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4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2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2" fontId="8" fillId="12" borderId="0" xfId="23" applyNumberFormat="1" applyFont="1" applyFill="1" applyBorder="1" applyAlignment="1">
      <alignment horizontal="left"/>
    </xf>
    <xf numFmtId="165" fontId="8" fillId="12" borderId="0" xfId="23" applyFont="1" applyFill="1" applyBorder="1" applyAlignment="1">
      <alignment horizontal="left"/>
    </xf>
    <xf numFmtId="172" fontId="8" fillId="12" borderId="14" xfId="23" applyNumberFormat="1" applyFont="1" applyFill="1" applyBorder="1" applyAlignment="1">
      <alignment horizontal="left"/>
    </xf>
    <xf numFmtId="165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2" fontId="1" fillId="12" borderId="0" xfId="23" applyNumberFormat="1" applyFont="1" applyFill="1" applyBorder="1" applyAlignment="1">
      <alignment horizontal="left"/>
    </xf>
    <xf numFmtId="165" fontId="1" fillId="12" borderId="0" xfId="23" applyFont="1" applyFill="1" applyBorder="1" applyAlignment="1">
      <alignment horizontal="left"/>
    </xf>
    <xf numFmtId="172" fontId="1" fillId="12" borderId="15" xfId="23" applyNumberFormat="1" applyFont="1" applyFill="1" applyBorder="1" applyAlignment="1">
      <alignment horizontal="left"/>
    </xf>
    <xf numFmtId="165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2" fontId="15" fillId="7" borderId="16" xfId="23" applyNumberFormat="1" applyFont="1" applyFill="1" applyBorder="1"/>
    <xf numFmtId="172" fontId="12" fillId="8" borderId="16" xfId="23" applyNumberFormat="1" applyFont="1" applyFill="1" applyBorder="1"/>
    <xf numFmtId="172" fontId="8" fillId="12" borderId="16" xfId="23" applyNumberFormat="1" applyFont="1" applyFill="1" applyBorder="1" applyAlignment="1">
      <alignment horizontal="left"/>
    </xf>
    <xf numFmtId="172" fontId="8" fillId="12" borderId="18" xfId="23" applyNumberFormat="1" applyFont="1" applyFill="1" applyBorder="1" applyAlignment="1">
      <alignment horizontal="left"/>
    </xf>
    <xf numFmtId="172" fontId="1" fillId="12" borderId="16" xfId="23" applyNumberFormat="1" applyFont="1" applyFill="1" applyBorder="1" applyAlignment="1">
      <alignment horizontal="left"/>
    </xf>
    <xf numFmtId="172" fontId="1" fillId="12" borderId="19" xfId="23" applyNumberFormat="1" applyFont="1" applyFill="1" applyBorder="1" applyAlignment="1">
      <alignment horizontal="left"/>
    </xf>
    <xf numFmtId="165" fontId="8" fillId="12" borderId="16" xfId="23" applyFont="1" applyFill="1" applyBorder="1" applyAlignment="1">
      <alignment horizontal="left"/>
    </xf>
    <xf numFmtId="165" fontId="8" fillId="12" borderId="18" xfId="23" applyFont="1" applyFill="1" applyBorder="1" applyAlignment="1">
      <alignment horizontal="left"/>
    </xf>
    <xf numFmtId="165" fontId="1" fillId="12" borderId="16" xfId="23" applyFont="1" applyFill="1" applyBorder="1" applyAlignment="1">
      <alignment horizontal="left"/>
    </xf>
    <xf numFmtId="165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4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165" fontId="3" fillId="12" borderId="20" xfId="23" applyFont="1" applyFill="1" applyBorder="1"/>
    <xf numFmtId="165" fontId="3" fillId="12" borderId="21" xfId="23" applyFont="1" applyFill="1" applyBorder="1"/>
    <xf numFmtId="172" fontId="18" fillId="12" borderId="22" xfId="23" applyNumberFormat="1" applyFont="1" applyFill="1" applyBorder="1"/>
    <xf numFmtId="172" fontId="18" fillId="12" borderId="23" xfId="23" applyNumberFormat="1" applyFont="1" applyFill="1" applyBorder="1"/>
    <xf numFmtId="172" fontId="25" fillId="8" borderId="16" xfId="23" applyNumberFormat="1" applyFont="1" applyFill="1" applyBorder="1"/>
    <xf numFmtId="9" fontId="12" fillId="7" borderId="16" xfId="79" applyFont="1" applyFill="1" applyBorder="1"/>
    <xf numFmtId="174" fontId="12" fillId="8" borderId="16" xfId="79" applyNumberFormat="1" applyFont="1" applyFill="1" applyBorder="1"/>
    <xf numFmtId="174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165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165" fontId="3" fillId="12" borderId="24" xfId="23" applyFont="1" applyFill="1" applyBorder="1"/>
    <xf numFmtId="172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64" fontId="8" fillId="12" borderId="16" xfId="24" applyFont="1" applyFill="1" applyBorder="1" applyAlignment="1">
      <alignment horizontal="left"/>
    </xf>
    <xf numFmtId="164" fontId="8" fillId="12" borderId="0" xfId="24" applyFont="1" applyFill="1" applyBorder="1" applyAlignment="1">
      <alignment horizontal="left"/>
    </xf>
    <xf numFmtId="175" fontId="8" fillId="12" borderId="16" xfId="24" applyNumberFormat="1" applyFont="1" applyFill="1" applyBorder="1" applyAlignment="1">
      <alignment horizontal="left"/>
    </xf>
    <xf numFmtId="175" fontId="8" fillId="12" borderId="0" xfId="24" applyNumberFormat="1" applyFont="1" applyFill="1" applyBorder="1" applyAlignment="1">
      <alignment horizontal="left"/>
    </xf>
    <xf numFmtId="177" fontId="18" fillId="12" borderId="16" xfId="23" applyNumberFormat="1" applyFont="1" applyFill="1" applyBorder="1" applyAlignment="1">
      <alignment horizontal="left"/>
    </xf>
    <xf numFmtId="177" fontId="18" fillId="12" borderId="0" xfId="23" applyNumberFormat="1" applyFont="1" applyFill="1" applyBorder="1" applyAlignment="1">
      <alignment horizontal="left"/>
    </xf>
    <xf numFmtId="0" fontId="0" fillId="0" borderId="0" xfId="0"/>
    <xf numFmtId="172" fontId="29" fillId="12" borderId="0" xfId="23" applyNumberFormat="1" applyFont="1" applyFill="1" applyBorder="1" applyAlignment="1"/>
    <xf numFmtId="172" fontId="18" fillId="12" borderId="16" xfId="23" applyNumberFormat="1" applyFont="1" applyFill="1" applyBorder="1" applyAlignment="1">
      <alignment horizontal="left"/>
    </xf>
    <xf numFmtId="172" fontId="18" fillId="12" borderId="0" xfId="23" applyNumberFormat="1" applyFont="1" applyFill="1" applyBorder="1" applyAlignment="1">
      <alignment horizontal="left"/>
    </xf>
    <xf numFmtId="172" fontId="18" fillId="12" borderId="16" xfId="23" applyNumberFormat="1" applyFont="1" applyFill="1" applyBorder="1" applyAlignment="1"/>
    <xf numFmtId="172" fontId="18" fillId="12" borderId="0" xfId="23" applyNumberFormat="1" applyFont="1" applyFill="1" applyBorder="1" applyAlignment="1"/>
    <xf numFmtId="172" fontId="29" fillId="12" borderId="17" xfId="23" applyNumberFormat="1" applyFont="1" applyFill="1" applyBorder="1" applyAlignment="1"/>
    <xf numFmtId="172" fontId="29" fillId="12" borderId="13" xfId="23" applyNumberFormat="1" applyFont="1" applyFill="1" applyBorder="1" applyAlignment="1"/>
    <xf numFmtId="172" fontId="29" fillId="12" borderId="16" xfId="23" applyNumberFormat="1" applyFont="1" applyFill="1" applyBorder="1" applyAlignment="1"/>
    <xf numFmtId="172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5" fontId="9" fillId="17" borderId="16" xfId="24" applyNumberFormat="1" applyFont="1" applyFill="1" applyBorder="1" applyAlignment="1">
      <alignment vertical="center" wrapText="1"/>
    </xf>
    <xf numFmtId="175" fontId="9" fillId="17" borderId="0" xfId="24" applyNumberFormat="1" applyFont="1" applyFill="1" applyBorder="1" applyAlignment="1">
      <alignment vertical="center" wrapText="1"/>
    </xf>
    <xf numFmtId="16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164" fontId="9" fillId="17" borderId="16" xfId="24" applyNumberFormat="1" applyFont="1" applyFill="1" applyBorder="1" applyAlignment="1">
      <alignment vertical="center" wrapText="1"/>
    </xf>
    <xf numFmtId="165" fontId="8" fillId="12" borderId="16" xfId="23" applyFont="1" applyFill="1" applyBorder="1" applyAlignment="1">
      <alignment horizontal="right"/>
    </xf>
    <xf numFmtId="165" fontId="8" fillId="12" borderId="0" xfId="23" applyFont="1" applyFill="1" applyBorder="1" applyAlignment="1">
      <alignment horizontal="right"/>
    </xf>
    <xf numFmtId="172" fontId="12" fillId="12" borderId="22" xfId="23" applyNumberFormat="1" applyFont="1" applyFill="1" applyBorder="1" applyAlignment="1">
      <alignment horizontal="right"/>
    </xf>
    <xf numFmtId="165" fontId="3" fillId="12" borderId="20" xfId="23" applyFont="1" applyFill="1" applyBorder="1" applyAlignment="1">
      <alignment horizontal="right"/>
    </xf>
    <xf numFmtId="172" fontId="12" fillId="8" borderId="16" xfId="23" applyNumberFormat="1" applyFont="1" applyFill="1" applyBorder="1" applyAlignment="1">
      <alignment horizontal="right"/>
    </xf>
    <xf numFmtId="164" fontId="3" fillId="8" borderId="0" xfId="24" applyFont="1" applyFill="1" applyBorder="1" applyAlignment="1">
      <alignment horizontal="right"/>
    </xf>
    <xf numFmtId="172" fontId="25" fillId="8" borderId="16" xfId="23" applyNumberFormat="1" applyFont="1" applyFill="1" applyBorder="1" applyAlignment="1">
      <alignment horizontal="right"/>
    </xf>
    <xf numFmtId="172" fontId="18" fillId="12" borderId="22" xfId="23" applyNumberFormat="1" applyFont="1" applyFill="1" applyBorder="1" applyAlignment="1">
      <alignment horizontal="right"/>
    </xf>
    <xf numFmtId="165" fontId="3" fillId="12" borderId="7" xfId="23" applyFont="1" applyFill="1" applyBorder="1" applyAlignment="1">
      <alignment horizontal="right"/>
    </xf>
    <xf numFmtId="172" fontId="15" fillId="7" borderId="16" xfId="23" applyNumberFormat="1" applyFont="1" applyFill="1" applyBorder="1" applyAlignment="1">
      <alignment horizontal="right"/>
    </xf>
    <xf numFmtId="164" fontId="16" fillId="7" borderId="0" xfId="24" applyFont="1" applyFill="1" applyBorder="1" applyAlignment="1">
      <alignment horizontal="right"/>
    </xf>
    <xf numFmtId="172" fontId="12" fillId="12" borderId="25" xfId="23" applyNumberFormat="1" applyFont="1" applyFill="1" applyBorder="1" applyAlignment="1">
      <alignment horizontal="right"/>
    </xf>
    <xf numFmtId="165" fontId="3" fillId="12" borderId="24" xfId="23" applyFont="1" applyFill="1" applyBorder="1" applyAlignment="1">
      <alignment horizontal="right"/>
    </xf>
    <xf numFmtId="172" fontId="8" fillId="12" borderId="0" xfId="23" applyNumberFormat="1" applyFont="1" applyFill="1" applyBorder="1" applyAlignment="1">
      <alignment horizontal="right"/>
    </xf>
    <xf numFmtId="43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43" fontId="0" fillId="0" borderId="30" xfId="0" applyNumberFormat="1" applyFill="1" applyBorder="1"/>
    <xf numFmtId="43" fontId="0" fillId="0" borderId="0" xfId="0" applyNumberFormat="1" applyFill="1" applyBorder="1"/>
    <xf numFmtId="43" fontId="0" fillId="0" borderId="31" xfId="0" applyNumberFormat="1" applyFill="1" applyBorder="1"/>
    <xf numFmtId="172" fontId="0" fillId="0" borderId="30" xfId="0" applyNumberFormat="1" applyFill="1" applyBorder="1"/>
    <xf numFmtId="172" fontId="0" fillId="0" borderId="0" xfId="0" applyNumberFormat="1" applyFill="1" applyBorder="1"/>
    <xf numFmtId="172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165" fontId="0" fillId="0" borderId="31" xfId="0" applyNumberFormat="1" applyFill="1" applyBorder="1"/>
    <xf numFmtId="165" fontId="0" fillId="0" borderId="0" xfId="0" applyNumberFormat="1" applyFill="1" applyBorder="1"/>
    <xf numFmtId="43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2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2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2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2" fontId="12" fillId="8" borderId="0" xfId="23" applyNumberFormat="1" applyFont="1" applyFill="1" applyBorder="1"/>
    <xf numFmtId="172" fontId="15" fillId="10" borderId="0" xfId="23" applyNumberFormat="1" applyFont="1" applyFill="1" applyBorder="1"/>
    <xf numFmtId="172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2" fontId="12" fillId="12" borderId="4" xfId="23" applyNumberFormat="1" applyFont="1" applyFill="1" applyBorder="1"/>
    <xf numFmtId="172" fontId="12" fillId="13" borderId="4" xfId="23" applyNumberFormat="1" applyFont="1" applyFill="1" applyBorder="1"/>
    <xf numFmtId="172" fontId="0" fillId="0" borderId="0" xfId="0" applyNumberFormat="1"/>
    <xf numFmtId="0" fontId="20" fillId="17" borderId="0" xfId="0" applyFont="1" applyFill="1"/>
    <xf numFmtId="173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3" fontId="9" fillId="17" borderId="0" xfId="0" applyNumberFormat="1" applyFont="1" applyFill="1" applyAlignment="1">
      <alignment horizontal="center"/>
    </xf>
    <xf numFmtId="173" fontId="9" fillId="20" borderId="0" xfId="0" applyNumberFormat="1" applyFont="1" applyFill="1" applyAlignment="1">
      <alignment horizontal="center"/>
    </xf>
    <xf numFmtId="173" fontId="22" fillId="20" borderId="0" xfId="0" applyNumberFormat="1" applyFont="1" applyFill="1" applyAlignment="1">
      <alignment horizontal="center"/>
    </xf>
    <xf numFmtId="172" fontId="15" fillId="21" borderId="0" xfId="23" applyNumberFormat="1" applyFont="1" applyFill="1"/>
    <xf numFmtId="172" fontId="12" fillId="22" borderId="0" xfId="23" applyNumberFormat="1" applyFont="1" applyFill="1"/>
    <xf numFmtId="172" fontId="12" fillId="23" borderId="4" xfId="23" applyNumberFormat="1" applyFont="1" applyFill="1" applyBorder="1"/>
    <xf numFmtId="0" fontId="21" fillId="0" borderId="0" xfId="0" applyFont="1" applyAlignment="1">
      <alignment horizontal="left"/>
    </xf>
    <xf numFmtId="165" fontId="3" fillId="12" borderId="0" xfId="23" applyFont="1" applyFill="1" applyBorder="1" applyAlignment="1">
      <alignment horizontal="right"/>
    </xf>
    <xf numFmtId="172" fontId="12" fillId="12" borderId="16" xfId="23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3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anpotex\Finance\_Forecasting\Forecasting\2021\2021.10\Distributed%20Reports\Volume%20&amp;%20Netback\2021.10%20Volumes%20&amp;%20Netback%20Forec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able of Contents (Shareholders"/>
      <sheetName val="Table of Contents (Internal)"/>
      <sheetName val="Interim Price"/>
      <sheetName val="Volume and Ranges"/>
      <sheetName val="Key Assumptions"/>
      <sheetName val="Var Summary (Q1)"/>
      <sheetName val="Var Summary (Q2)"/>
      <sheetName val="Var Summary (Q3)"/>
      <sheetName val="Var Summary (Q4)"/>
      <sheetName val="Var Summary (FY)"/>
      <sheetName val="Var Summary (Q1 2021)"/>
      <sheetName val="Var Summary (full year by qtr)"/>
      <sheetName val="Var Rpt (Q1)"/>
      <sheetName val="Var Rpt (Q2)"/>
      <sheetName val="Var Rpt (Q3)"/>
      <sheetName val="Var Rpt (Q4)"/>
      <sheetName val="Var Rpt (FY)"/>
      <sheetName val="Var Rpt (Q1)-CHIN"/>
      <sheetName val="Var Rpt (Q1 2021)"/>
      <sheetName val="Roller Var Rpt STD KCL"/>
      <sheetName val="Roller Var Rpt STD K2O"/>
      <sheetName val="Roller Var Rpt PRM KCL"/>
      <sheetName val="Roller Var Rpt PRM K2O"/>
      <sheetName val="Roller Var Rpt ALL KCL"/>
      <sheetName val="Roller Var Rpt ALL K2O"/>
      <sheetName val="Var, by Country (Q1)"/>
      <sheetName val="Var, by Country (Q2)"/>
      <sheetName val="Var, by Country June vs Jul(Q3)"/>
      <sheetName val="Var, by Country (Sept)"/>
      <sheetName val="Var, by Country (Q3)"/>
      <sheetName val="Var, by Country (Q4)"/>
      <sheetName val="Var, by Country (full year)"/>
      <sheetName val="Var, by Country (Q1 2022)"/>
      <sheetName val="Shipment MT by Country (FY)"/>
      <sheetName val="Net Sale $ Roller Var"/>
      <sheetName val="Net Sale $ Roller Var (Mar-21)"/>
      <sheetName val="Netback Roller Var (Mar-21)"/>
      <sheetName val="Netback Roller Var"/>
      <sheetName val="Interim $ Roller Var"/>
      <sheetName val="Country (Qtrly - Special Req)"/>
      <sheetName val="Netback by Ctry &amp; Cust"/>
      <sheetName val="Netback by Ctry &amp; Cust (Values)"/>
      <sheetName val="Region"/>
      <sheetName val="Country"/>
      <sheetName val="Grade"/>
      <sheetName val="Region (2 yr)"/>
      <sheetName val="Country (2 yr)"/>
      <sheetName val="Grade (2 yr)"/>
      <sheetName val="Shipments to Cust by Cntry"/>
      <sheetName val="Shipments (Qtr Shareholder Rpt)"/>
      <sheetName val="Rail Billings - Mosaic"/>
      <sheetName val="Rail Billings - Nutrien"/>
    </sheetNames>
    <sheetDataSet>
      <sheetData sheetId="0">
        <row r="48">
          <cell r="B48" t="str">
            <v xml:space="preserve">Actuals </v>
          </cell>
          <cell r="C48" t="str">
            <v>Actuals</v>
          </cell>
          <cell r="D48" t="str">
            <v>Actuals</v>
          </cell>
          <cell r="E48" t="str">
            <v>Actuals</v>
          </cell>
          <cell r="F48" t="str">
            <v>Actuals</v>
          </cell>
          <cell r="G48" t="str">
            <v>Actuals</v>
          </cell>
          <cell r="H48" t="str">
            <v>Actuals</v>
          </cell>
          <cell r="I48" t="str">
            <v>Actuals</v>
          </cell>
          <cell r="J48" t="str">
            <v>Forecast</v>
          </cell>
          <cell r="K48" t="str">
            <v>Forecast</v>
          </cell>
          <cell r="L48" t="str">
            <v>Forecast</v>
          </cell>
          <cell r="M48" t="str">
            <v>Forecast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40625" defaultRowHeight="15" outlineLevelRow="1" outlineLevelCol="1" x14ac:dyDescent="0.25"/>
  <cols>
    <col min="1" max="1" width="34.85546875" style="141" customWidth="1"/>
    <col min="2" max="3" width="17.7109375" style="141" hidden="1" customWidth="1" outlineLevel="1"/>
    <col min="4" max="4" width="18.140625" style="141" customWidth="1" collapsed="1"/>
    <col min="5" max="9" width="18.140625" style="141" customWidth="1"/>
    <col min="10" max="10" width="63" style="141" hidden="1" customWidth="1"/>
    <col min="11" max="11" width="9.140625" style="141"/>
    <col min="12" max="12" width="8.7109375" style="141" customWidth="1"/>
    <col min="13" max="13" width="11.28515625" style="141" bestFit="1" customWidth="1"/>
    <col min="14" max="14" width="10.5703125" style="141" bestFit="1" customWidth="1"/>
    <col min="15" max="17" width="8.7109375" style="141" customWidth="1"/>
    <col min="18" max="16384" width="9.140625" style="141"/>
  </cols>
  <sheetData>
    <row r="1" spans="1:17" ht="27.75" x14ac:dyDescent="0.65">
      <c r="A1" s="181" t="s">
        <v>130</v>
      </c>
      <c r="B1" s="181"/>
      <c r="C1" s="181"/>
      <c r="D1" s="181"/>
      <c r="E1" s="181"/>
      <c r="F1" s="181"/>
      <c r="G1" s="181"/>
      <c r="H1" s="181"/>
      <c r="I1" s="181"/>
      <c r="J1" s="181"/>
      <c r="M1" s="141" t="s">
        <v>129</v>
      </c>
    </row>
    <row r="2" spans="1:17" s="6" customFormat="1" ht="37.5" customHeight="1" x14ac:dyDescent="0.4">
      <c r="A2" s="88"/>
      <c r="B2" s="88"/>
      <c r="C2" s="88"/>
      <c r="D2" s="143" t="s">
        <v>118</v>
      </c>
      <c r="E2" s="143" t="s">
        <v>119</v>
      </c>
      <c r="F2" s="143" t="s">
        <v>68</v>
      </c>
      <c r="G2" s="143" t="s">
        <v>118</v>
      </c>
      <c r="H2" s="143" t="s">
        <v>119</v>
      </c>
      <c r="I2" s="143" t="s">
        <v>68</v>
      </c>
      <c r="J2" s="19" t="s">
        <v>69</v>
      </c>
    </row>
    <row r="3" spans="1:17" s="145" customFormat="1" ht="22.5" hidden="1" customHeight="1" x14ac:dyDescent="0.25">
      <c r="A3" s="23" t="s">
        <v>102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25">
      <c r="A4" s="23" t="s">
        <v>103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25">
      <c r="A5" s="23" t="s">
        <v>105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25">
      <c r="A6" s="24" t="s">
        <v>124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25">
      <c r="A7" s="24" t="s">
        <v>73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.75" thickBot="1" x14ac:dyDescent="0.3">
      <c r="A8" s="25" t="s">
        <v>104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25">
      <c r="A9" s="26" t="s">
        <v>74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82" t="s">
        <v>111</v>
      </c>
      <c r="M9" s="183"/>
      <c r="N9" s="183"/>
      <c r="O9" s="183"/>
      <c r="P9" s="183"/>
      <c r="Q9" s="184"/>
    </row>
    <row r="10" spans="1:17" s="145" customFormat="1" hidden="1" outlineLevel="1" x14ac:dyDescent="0.25">
      <c r="A10" s="26" t="s">
        <v>75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25">
      <c r="A11" s="26" t="s">
        <v>109</v>
      </c>
      <c r="B11" s="27" t="s">
        <v>110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25">
      <c r="A12" s="26" t="s">
        <v>76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25">
      <c r="A13" s="26" t="s">
        <v>77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25">
      <c r="A14" s="32" t="s">
        <v>78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25">
      <c r="A15" s="26" t="s">
        <v>79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25">
      <c r="A16" s="26" t="s">
        <v>80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25">
      <c r="A17" s="26" t="s">
        <v>81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25">
      <c r="A18" s="26" t="s">
        <v>82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25">
      <c r="A19" s="26" t="s">
        <v>83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25">
      <c r="A20" s="32" t="s">
        <v>84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25">
      <c r="A21" s="37" t="s">
        <v>99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25">
      <c r="A22" s="26" t="s">
        <v>85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25">
      <c r="A23" s="26" t="s">
        <v>70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25">
      <c r="A24" s="26" t="s">
        <v>86</v>
      </c>
      <c r="B24" s="27" t="e">
        <f>_xll.DE.NAME(#REF!,"DXMEAS_S","BOF")</f>
        <v>#VALUE!</v>
      </c>
      <c r="C24" s="27" t="s">
        <v>108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25">
      <c r="A25" s="26" t="s">
        <v>87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25">
      <c r="A26" s="26" t="s">
        <v>120</v>
      </c>
      <c r="B26" s="27" t="s">
        <v>121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25">
      <c r="A27" s="26" t="s">
        <v>122</v>
      </c>
      <c r="B27" s="27" t="s">
        <v>123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25">
      <c r="A28" s="26" t="s">
        <v>88</v>
      </c>
      <c r="B28" s="27" t="e">
        <f>_xll.DE.NAME(#REF!,"DXMEAS_S","CHEMOF")</f>
        <v>#VALUE!</v>
      </c>
      <c r="C28" s="27" t="s">
        <v>116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25">
      <c r="A29" s="26" t="s">
        <v>91</v>
      </c>
      <c r="B29" s="27" t="e">
        <f>_xll.DE.NAME(#REF!,"DXMEAS_S","WHSOF")</f>
        <v>#VALUE!</v>
      </c>
      <c r="C29" s="27" t="s">
        <v>117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25">
      <c r="A30" s="26" t="s">
        <v>89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25">
      <c r="A31" s="26" t="s">
        <v>92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25">
      <c r="A32" s="26" t="s">
        <v>93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25">
      <c r="A33" s="26" t="s">
        <v>90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25">
      <c r="A34" s="26" t="s">
        <v>94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25">
      <c r="A35" s="26" t="s">
        <v>95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25">
      <c r="A36" s="26" t="s">
        <v>107</v>
      </c>
      <c r="B36" s="27" t="s">
        <v>112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25">
      <c r="A37" s="32" t="s">
        <v>100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25">
      <c r="A38" s="32" t="s">
        <v>96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25">
      <c r="A39" s="26" t="s">
        <v>97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25">
      <c r="A40" s="26" t="s">
        <v>71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25">
      <c r="A41" s="26" t="s">
        <v>98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25">
      <c r="A42" s="26" t="s">
        <v>113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25">
      <c r="A43" s="26" t="s">
        <v>114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25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25">
      <c r="A45" s="89" t="s">
        <v>72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25">
      <c r="A47" s="141" t="s">
        <v>115</v>
      </c>
      <c r="G47" s="137"/>
    </row>
    <row r="48" spans="1:17" x14ac:dyDescent="0.25">
      <c r="G48" s="137"/>
    </row>
    <row r="50" spans="1:6" x14ac:dyDescent="0.25">
      <c r="A50" s="144" t="s">
        <v>126</v>
      </c>
      <c r="C50" s="141" t="s">
        <v>125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QAA_DRILLPATH_NODE_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40625" defaultRowHeight="15" outlineLevelCol="1" x14ac:dyDescent="0.25"/>
  <cols>
    <col min="1" max="1" width="14" style="78" customWidth="1"/>
    <col min="2" max="2" width="4.42578125" style="78" customWidth="1" outlineLevel="1"/>
    <col min="3" max="3" width="8.42578125" style="78" customWidth="1"/>
    <col min="4" max="4" width="11.7109375" style="78" customWidth="1"/>
    <col min="5" max="5" width="14.7109375" style="78" customWidth="1"/>
    <col min="6" max="6" width="11.7109375" style="78" customWidth="1"/>
    <col min="7" max="7" width="14.7109375" style="78" customWidth="1"/>
    <col min="8" max="8" width="11.7109375" style="78" customWidth="1"/>
    <col min="9" max="9" width="14.7109375" style="78" customWidth="1"/>
    <col min="10" max="10" width="11.7109375" style="78" customWidth="1"/>
    <col min="11" max="11" width="14.7109375" style="78" customWidth="1"/>
    <col min="12" max="12" width="11.7109375" style="78" customWidth="1"/>
    <col min="13" max="13" width="14.7109375" style="78" customWidth="1"/>
    <col min="14" max="14" width="11.7109375" style="78" customWidth="1"/>
    <col min="15" max="15" width="14.7109375" style="78" customWidth="1"/>
    <col min="16" max="16" width="11.7109375" style="78" customWidth="1"/>
    <col min="17" max="17" width="14.7109375" style="78" customWidth="1"/>
    <col min="18" max="18" width="11.7109375" style="78" customWidth="1"/>
    <col min="19" max="19" width="14.7109375" style="78" customWidth="1"/>
    <col min="20" max="20" width="11.7109375" style="78" customWidth="1"/>
    <col min="21" max="21" width="14.7109375" style="78" customWidth="1"/>
    <col min="22" max="25" width="9.140625" style="78"/>
    <col min="26" max="26" width="16" style="78" bestFit="1" customWidth="1"/>
    <col min="27" max="27" width="9.140625" style="78"/>
    <col min="28" max="28" width="16" style="78" bestFit="1" customWidth="1"/>
    <col min="29" max="29" width="13.85546875" style="78" customWidth="1"/>
    <col min="30" max="30" width="16" style="78" bestFit="1" customWidth="1"/>
    <col min="31" max="16384" width="9.140625" style="78"/>
  </cols>
  <sheetData>
    <row r="1" spans="1:30" ht="27.75" x14ac:dyDescent="0.65">
      <c r="A1" s="181" t="s">
        <v>60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</row>
    <row r="2" spans="1:30" s="6" customFormat="1" ht="37.5" customHeight="1" x14ac:dyDescent="0.4">
      <c r="A2" s="94"/>
      <c r="B2" s="94"/>
      <c r="C2" s="94"/>
      <c r="D2" s="186" t="e">
        <f>CONCATENATE(#REF!," YTD","
 Actual")</f>
        <v>#REF!</v>
      </c>
      <c r="E2" s="186"/>
      <c r="F2" s="186" t="e">
        <f>CONCATENATE(#REF!,"
 Forecast")</f>
        <v>#REF!</v>
      </c>
      <c r="G2" s="186"/>
      <c r="H2" s="186" t="e">
        <f>CONCATENATE(#REF!,"
 Forecast")</f>
        <v>#REF!</v>
      </c>
      <c r="I2" s="186"/>
      <c r="J2" s="186" t="e">
        <f>CONCATENATE(#REF!,"
 Forecast")</f>
        <v>#REF!</v>
      </c>
      <c r="K2" s="186"/>
      <c r="L2" s="186" t="e">
        <f>CONCATENATE("Qtr 1 ",#REF!," 
Actual")</f>
        <v>#REF!</v>
      </c>
      <c r="M2" s="186"/>
      <c r="N2" s="186" t="e">
        <f>CONCATENATE("Qtr 2 ",#REF!," 
Actual")</f>
        <v>#REF!</v>
      </c>
      <c r="O2" s="186"/>
      <c r="P2" s="186" t="e">
        <f>CONCATENATE("Qtr 3 ",#REF!," 
Actual")</f>
        <v>#REF!</v>
      </c>
      <c r="Q2" s="186"/>
      <c r="R2" s="186" t="e">
        <f>CONCATENATE("Qtr 4 ",#REF!," 
Forecast")</f>
        <v>#REF!</v>
      </c>
      <c r="S2" s="186"/>
      <c r="T2" s="186" t="e">
        <f>CONCATENATE(#REF!," 
Forecast")</f>
        <v>#REF!</v>
      </c>
      <c r="U2" s="186"/>
    </row>
    <row r="3" spans="1:30" ht="17.25" x14ac:dyDescent="0.4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7"/>
      <c r="Z3" s="187"/>
      <c r="AA3" s="187"/>
      <c r="AB3" s="187"/>
      <c r="AC3" s="187"/>
      <c r="AD3" s="187"/>
    </row>
    <row r="4" spans="1:30" x14ac:dyDescent="0.25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25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25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25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25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25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25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25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25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25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25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25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25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25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25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25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25"/>
    <row r="21" spans="1:21" ht="18" x14ac:dyDescent="0.4">
      <c r="A21" s="185" t="s">
        <v>66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</row>
    <row r="22" spans="1:21" x14ac:dyDescent="0.25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25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25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25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25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25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25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25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25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25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25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25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25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25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25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25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">
      <c r="A39" s="94"/>
      <c r="B39" s="94"/>
      <c r="C39" s="94"/>
      <c r="D39" s="186" t="e">
        <f>CONCATENATE(#REF!,"
 Forecast")</f>
        <v>#REF!</v>
      </c>
      <c r="E39" s="186"/>
    </row>
    <row r="40" spans="1:21" ht="17.25" x14ac:dyDescent="0.4">
      <c r="A40" s="95"/>
      <c r="B40" s="95"/>
      <c r="C40" s="95"/>
      <c r="D40" s="97" t="s">
        <v>0</v>
      </c>
      <c r="E40" s="96" t="s">
        <v>61</v>
      </c>
    </row>
    <row r="41" spans="1:21" x14ac:dyDescent="0.25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25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25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25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25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25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25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25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25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25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25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25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25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25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25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25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8" x14ac:dyDescent="0.4">
      <c r="A58" s="185" t="s">
        <v>66</v>
      </c>
      <c r="B58" s="185"/>
      <c r="C58" s="185"/>
      <c r="D58" s="185"/>
      <c r="E58" s="185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25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25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25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25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25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25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25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25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25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25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25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25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25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25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25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25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A58:E58"/>
    <mergeCell ref="T2:U2"/>
    <mergeCell ref="Y3:Z3"/>
    <mergeCell ref="AA3:AB3"/>
    <mergeCell ref="AC3:AD3"/>
    <mergeCell ref="A21:U21"/>
    <mergeCell ref="D39:E39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40625" defaultRowHeight="15" outlineLevelCol="1" x14ac:dyDescent="0.25"/>
  <cols>
    <col min="1" max="1" width="12.28515625" style="78" customWidth="1"/>
    <col min="2" max="2" width="4.5703125" style="1" hidden="1" customWidth="1" outlineLevel="1"/>
    <col min="3" max="3" width="9.140625" style="78" customWidth="1" collapsed="1"/>
    <col min="4" max="21" width="13.140625" style="78" customWidth="1"/>
    <col min="22" max="25" width="9.140625" style="78"/>
    <col min="26" max="26" width="16" style="78" bestFit="1" customWidth="1"/>
    <col min="27" max="27" width="9.140625" style="78"/>
    <col min="28" max="28" width="16" style="78" bestFit="1" customWidth="1"/>
    <col min="29" max="29" width="13.85546875" style="78" customWidth="1"/>
    <col min="30" max="30" width="16" style="78" bestFit="1" customWidth="1"/>
    <col min="31" max="16384" width="9.140625" style="78"/>
  </cols>
  <sheetData>
    <row r="1" spans="1:30" ht="27.75" x14ac:dyDescent="0.65">
      <c r="A1" s="181" t="s">
        <v>62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</row>
    <row r="2" spans="1:30" s="6" customFormat="1" ht="37.5" customHeight="1" x14ac:dyDescent="0.4">
      <c r="A2" s="94"/>
      <c r="B2" s="102"/>
      <c r="C2" s="94"/>
      <c r="D2" s="186" t="e">
        <f>CONCATENATE(#REF!," YTD","
 Actual")</f>
        <v>#REF!</v>
      </c>
      <c r="E2" s="186"/>
      <c r="F2" s="186" t="e">
        <f>CONCATENATE(#REF!,"
 Forecast")</f>
        <v>#REF!</v>
      </c>
      <c r="G2" s="186"/>
      <c r="H2" s="186" t="e">
        <f>CONCATENATE(#REF!,"
 Forecast")</f>
        <v>#REF!</v>
      </c>
      <c r="I2" s="186"/>
      <c r="J2" s="186" t="e">
        <f>CONCATENATE(#REF!,"
 Forecast")</f>
        <v>#REF!</v>
      </c>
      <c r="K2" s="186"/>
      <c r="L2" s="186" t="e">
        <f>CONCATENATE("Qtr 1 ",#REF!," 
Actual")</f>
        <v>#REF!</v>
      </c>
      <c r="M2" s="186"/>
      <c r="N2" s="186" t="e">
        <f>CONCATENATE("Qtr 2 ",#REF!," 
Actual")</f>
        <v>#REF!</v>
      </c>
      <c r="O2" s="186"/>
      <c r="P2" s="186" t="e">
        <f>CONCATENATE("Qtr 3 ",#REF!," 
Actual")</f>
        <v>#REF!</v>
      </c>
      <c r="Q2" s="186"/>
      <c r="R2" s="186" t="e">
        <f>CONCATENATE("Qtr 4 ",#REF!," 
Forecast")</f>
        <v>#REF!</v>
      </c>
      <c r="S2" s="186"/>
      <c r="T2" s="186" t="e">
        <f>CONCATENATE(#REF!," 
Forecast")</f>
        <v>#REF!</v>
      </c>
      <c r="U2" s="186"/>
    </row>
    <row r="3" spans="1:30" ht="17.25" x14ac:dyDescent="0.4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7"/>
      <c r="Z3" s="187"/>
      <c r="AA3" s="187"/>
      <c r="AB3" s="187"/>
      <c r="AC3" s="187"/>
      <c r="AD3" s="187"/>
    </row>
    <row r="4" spans="1:30" x14ac:dyDescent="0.25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25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25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25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25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25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25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25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25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25"/>
    <row r="15" spans="1:30" ht="37.5" customHeight="1" x14ac:dyDescent="0.4">
      <c r="A15" s="94"/>
      <c r="B15" s="102"/>
      <c r="C15" s="94"/>
      <c r="D15" s="186" t="e">
        <f>CONCATENATE(#REF!,"
 Forecast")</f>
        <v>#REF!</v>
      </c>
      <c r="E15" s="186"/>
    </row>
    <row r="16" spans="1:30" ht="17.25" x14ac:dyDescent="0.4">
      <c r="A16" s="95"/>
      <c r="B16" s="103"/>
      <c r="C16" s="95"/>
      <c r="D16" s="97" t="s">
        <v>0</v>
      </c>
      <c r="E16" s="96" t="s">
        <v>61</v>
      </c>
    </row>
    <row r="17" spans="1:5" x14ac:dyDescent="0.25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25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25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25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25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25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25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25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25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40625" defaultRowHeight="15" outlineLevelRow="1" x14ac:dyDescent="0.25"/>
  <cols>
    <col min="1" max="1" width="10.140625" style="78" bestFit="1" customWidth="1"/>
    <col min="2" max="19" width="13.5703125" style="78" customWidth="1"/>
    <col min="20" max="16384" width="9.140625" style="78"/>
  </cols>
  <sheetData>
    <row r="1" spans="1:19" ht="27.75" x14ac:dyDescent="0.65">
      <c r="A1" s="181" t="s">
        <v>63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</row>
    <row r="2" spans="1:19" s="6" customFormat="1" ht="37.5" customHeight="1" x14ac:dyDescent="0.4">
      <c r="A2" s="98"/>
      <c r="B2" s="186" t="e">
        <f>CONCATENATE(#REF!," YTD","
 Actual")</f>
        <v>#REF!</v>
      </c>
      <c r="C2" s="186"/>
      <c r="D2" s="188" t="e">
        <f>CONCATENATE(#REF!," 
Forecast")</f>
        <v>#REF!</v>
      </c>
      <c r="E2" s="188"/>
      <c r="F2" s="188" t="e">
        <f>CONCATENATE(#REF!," 
Forecast")</f>
        <v>#REF!</v>
      </c>
      <c r="G2" s="188"/>
      <c r="H2" s="188" t="e">
        <f>CONCATENATE(#REF!," 
Forecast")</f>
        <v>#REF!</v>
      </c>
      <c r="I2" s="188"/>
      <c r="J2" s="188" t="e">
        <f>CONCATENATE("Qtr 1 ",#REF!," 
Actual")</f>
        <v>#REF!</v>
      </c>
      <c r="K2" s="188"/>
      <c r="L2" s="188" t="e">
        <f>CONCATENATE("Qtr 2 ",#REF!," 
Actual")</f>
        <v>#REF!</v>
      </c>
      <c r="M2" s="188"/>
      <c r="N2" s="188" t="e">
        <f>CONCATENATE("Qtr 3 ",#REF!," 
Actual")</f>
        <v>#REF!</v>
      </c>
      <c r="O2" s="188"/>
      <c r="P2" s="188" t="e">
        <f>CONCATENATE("Qtr 4 ",#REF!," 
Forecast")</f>
        <v>#REF!</v>
      </c>
      <c r="Q2" s="188"/>
      <c r="R2" s="188" t="e">
        <f>CONCATENATE(#REF!," 
Forecast")</f>
        <v>#REF!</v>
      </c>
      <c r="S2" s="188"/>
    </row>
    <row r="3" spans="1:19" ht="17.25" x14ac:dyDescent="0.4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25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25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25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25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25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25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25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25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25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25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25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25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25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25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25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25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25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25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25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25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25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25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25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25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25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25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25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25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25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25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25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25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25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25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25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25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25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25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25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25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25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25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25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25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">
      <c r="A48" s="98"/>
      <c r="B48" s="186" t="e">
        <f>CONCATENATE(#REF!,"
 Forecast")</f>
        <v>#REF!</v>
      </c>
      <c r="C48" s="186"/>
    </row>
    <row r="49" spans="1:3" ht="17.25" x14ac:dyDescent="0.4">
      <c r="A49" s="99"/>
      <c r="B49" s="100" t="s">
        <v>0</v>
      </c>
      <c r="C49" s="101" t="s">
        <v>61</v>
      </c>
    </row>
    <row r="50" spans="1:3" x14ac:dyDescent="0.25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25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25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25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25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25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25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25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25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25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25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25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25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25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25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25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25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25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25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25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25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25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25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25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25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25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25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25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25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25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25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25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25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25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25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25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25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25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25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25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25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25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FE87-366C-4E2E-9A3D-4849E267B755}">
  <sheetPr>
    <tabColor theme="5"/>
    <pageSetUpPr fitToPage="1"/>
  </sheetPr>
  <dimension ref="A1:AF37"/>
  <sheetViews>
    <sheetView showGridLines="0" zoomScale="70" zoomScaleNormal="70" workbookViewId="0">
      <selection activeCell="D5" sqref="D5"/>
    </sheetView>
  </sheetViews>
  <sheetFormatPr defaultColWidth="9" defaultRowHeight="15" outlineLevelCol="1" x14ac:dyDescent="0.25"/>
  <cols>
    <col min="1" max="1" width="14" style="158" customWidth="1"/>
    <col min="2" max="2" width="4.42578125" style="158" hidden="1" customWidth="1" outlineLevel="1"/>
    <col min="3" max="3" width="8.42578125" style="158" customWidth="1" collapsed="1"/>
    <col min="4" max="4" width="11.7109375" style="158" customWidth="1"/>
    <col min="5" max="5" width="14.7109375" style="158" customWidth="1"/>
    <col min="6" max="6" width="11.7109375" style="158" customWidth="1"/>
    <col min="7" max="7" width="14.7109375" style="158" customWidth="1"/>
    <col min="8" max="8" width="11.7109375" style="158" customWidth="1"/>
    <col min="9" max="9" width="17" style="158" customWidth="1"/>
    <col min="10" max="10" width="11.7109375" style="158" customWidth="1"/>
    <col min="11" max="11" width="14.7109375" style="158" customWidth="1"/>
    <col min="12" max="12" width="11.7109375" style="158" customWidth="1"/>
    <col min="13" max="13" width="14.7109375" style="158" customWidth="1"/>
    <col min="14" max="14" width="11.7109375" style="158" customWidth="1"/>
    <col min="15" max="15" width="14.7109375" style="158" customWidth="1"/>
    <col min="16" max="16" width="11.7109375" style="158" customWidth="1"/>
    <col min="17" max="17" width="14.7109375" style="158" customWidth="1"/>
    <col min="18" max="18" width="11.7109375" style="158" customWidth="1"/>
    <col min="19" max="19" width="14.7109375" style="158" customWidth="1"/>
    <col min="20" max="20" width="11.7109375" style="158" customWidth="1"/>
    <col min="21" max="21" width="14.7109375" style="158" customWidth="1"/>
    <col min="22" max="22" width="13" style="158" customWidth="1"/>
    <col min="23" max="23" width="14.7109375" style="158" customWidth="1"/>
    <col min="24" max="24" width="11.7109375" style="158" hidden="1" customWidth="1"/>
    <col min="25" max="25" width="14.7109375" style="158" hidden="1" customWidth="1"/>
    <col min="26" max="26" width="7.5703125" style="158" customWidth="1"/>
    <col min="27" max="27" width="9" style="158"/>
    <col min="28" max="28" width="16" style="158" bestFit="1" customWidth="1"/>
    <col min="29" max="29" width="9" style="158"/>
    <col min="30" max="30" width="16" style="158" bestFit="1" customWidth="1"/>
    <col min="31" max="31" width="13.85546875" style="158" customWidth="1"/>
    <col min="32" max="32" width="16" style="158" bestFit="1" customWidth="1"/>
    <col min="33" max="16384" width="9" style="158"/>
  </cols>
  <sheetData>
    <row r="1" spans="1:32" ht="27.75" x14ac:dyDescent="0.65">
      <c r="A1" s="189" t="s">
        <v>60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54"/>
      <c r="Y1" s="154"/>
    </row>
    <row r="2" spans="1:32" s="6" customFormat="1" ht="37.5" customHeight="1" x14ac:dyDescent="0.4">
      <c r="A2" s="98"/>
      <c r="B2" s="98"/>
      <c r="C2" s="98"/>
      <c r="D2" s="188" t="s">
        <v>150</v>
      </c>
      <c r="E2" s="188"/>
      <c r="F2" s="188" t="s">
        <v>139</v>
      </c>
      <c r="G2" s="188"/>
      <c r="H2" s="188" t="s">
        <v>141</v>
      </c>
      <c r="I2" s="188"/>
      <c r="J2" s="188" t="s">
        <v>147</v>
      </c>
      <c r="K2" s="188"/>
      <c r="L2" s="188" t="s">
        <v>149</v>
      </c>
      <c r="M2" s="188"/>
      <c r="N2" s="188" t="s">
        <v>138</v>
      </c>
      <c r="O2" s="188"/>
      <c r="P2" s="188" t="s">
        <v>137</v>
      </c>
      <c r="Q2" s="188"/>
      <c r="R2" s="188" t="s">
        <v>136</v>
      </c>
      <c r="S2" s="188"/>
      <c r="T2" s="188" t="s">
        <v>135</v>
      </c>
      <c r="U2" s="188"/>
      <c r="V2" s="188" t="s">
        <v>134</v>
      </c>
      <c r="W2" s="188"/>
      <c r="X2" s="188" t="s">
        <v>131</v>
      </c>
      <c r="Y2" s="188"/>
    </row>
    <row r="3" spans="1:32" ht="17.25" x14ac:dyDescent="0.4">
      <c r="A3" s="169"/>
      <c r="B3" s="169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7"/>
      <c r="AB3" s="187"/>
      <c r="AC3" s="187"/>
      <c r="AD3" s="187"/>
      <c r="AE3" s="187"/>
      <c r="AF3" s="187"/>
    </row>
    <row r="4" spans="1:32" x14ac:dyDescent="0.25">
      <c r="A4" s="152" t="s">
        <v>64</v>
      </c>
      <c r="B4" s="151" t="s">
        <v>65</v>
      </c>
      <c r="C4" s="2" t="s">
        <v>7</v>
      </c>
      <c r="D4" s="38">
        <v>8030122.25</v>
      </c>
      <c r="E4" s="4">
        <v>174.17001976893999</v>
      </c>
      <c r="F4" s="38">
        <v>1067610.672</v>
      </c>
      <c r="G4" s="4">
        <v>246.44728411757001</v>
      </c>
      <c r="H4" s="38">
        <v>1293582.6910000001</v>
      </c>
      <c r="I4" s="4">
        <v>313.25978067742</v>
      </c>
      <c r="J4" s="38">
        <v>1194751</v>
      </c>
      <c r="K4" s="4">
        <v>379.22626400487002</v>
      </c>
      <c r="L4" s="38">
        <v>922050</v>
      </c>
      <c r="M4" s="4">
        <v>384.22738172173001</v>
      </c>
      <c r="N4" s="38">
        <v>2625659.85</v>
      </c>
      <c r="O4" s="4">
        <v>158.73574563019</v>
      </c>
      <c r="P4" s="38">
        <v>3148160.68</v>
      </c>
      <c r="Q4" s="4">
        <v>168.99875522135</v>
      </c>
      <c r="R4" s="38">
        <v>3323912.452</v>
      </c>
      <c r="S4" s="4">
        <v>214.47465952121999</v>
      </c>
      <c r="T4" s="38">
        <v>3410383.6910000001</v>
      </c>
      <c r="U4" s="4">
        <v>355.55683917132001</v>
      </c>
      <c r="V4" s="38">
        <v>12508116.673</v>
      </c>
      <c r="W4" s="4">
        <v>229.79491016234999</v>
      </c>
      <c r="X4" s="38">
        <v>1632600</v>
      </c>
      <c r="Y4" s="4">
        <v>501.59860777594002</v>
      </c>
    </row>
    <row r="5" spans="1:32" x14ac:dyDescent="0.25">
      <c r="A5" s="149" t="s">
        <v>1</v>
      </c>
      <c r="B5" s="148" t="s">
        <v>6</v>
      </c>
      <c r="C5" s="14" t="s">
        <v>7</v>
      </c>
      <c r="D5" s="39">
        <v>4183840.75</v>
      </c>
      <c r="E5" s="5">
        <v>165.17829437607</v>
      </c>
      <c r="F5" s="39">
        <v>536913</v>
      </c>
      <c r="G5" s="5">
        <v>176.86677203059</v>
      </c>
      <c r="H5" s="39">
        <v>664925</v>
      </c>
      <c r="I5" s="5">
        <v>225.55662894961</v>
      </c>
      <c r="J5" s="39">
        <v>597471</v>
      </c>
      <c r="K5" s="5">
        <v>247.87129074148999</v>
      </c>
      <c r="L5" s="39">
        <v>550400</v>
      </c>
      <c r="M5" s="5">
        <v>293.60254452343003</v>
      </c>
      <c r="N5" s="39">
        <v>1524178.75</v>
      </c>
      <c r="O5" s="5">
        <v>157.48064517373999</v>
      </c>
      <c r="P5" s="39">
        <v>1729361</v>
      </c>
      <c r="Q5" s="5">
        <v>167.43165878037999</v>
      </c>
      <c r="R5" s="39">
        <v>1467214</v>
      </c>
      <c r="S5" s="5">
        <v>174.79612001191001</v>
      </c>
      <c r="T5" s="39">
        <v>1812796</v>
      </c>
      <c r="U5" s="5">
        <v>253.57127330412999</v>
      </c>
      <c r="V5" s="39">
        <v>6533549.75</v>
      </c>
      <c r="W5" s="5">
        <v>190.66430743225999</v>
      </c>
      <c r="X5" s="39">
        <v>960300</v>
      </c>
      <c r="Y5" s="5">
        <v>420.61736644278</v>
      </c>
    </row>
    <row r="6" spans="1:32" x14ac:dyDescent="0.25">
      <c r="A6" s="48"/>
      <c r="B6" s="147" t="s">
        <v>6</v>
      </c>
      <c r="C6" s="53" t="s">
        <v>8</v>
      </c>
      <c r="D6" s="57">
        <v>3215139</v>
      </c>
      <c r="E6" s="55">
        <v>158.48242841862</v>
      </c>
      <c r="F6" s="57">
        <v>423378</v>
      </c>
      <c r="G6" s="55">
        <v>165.12450979161</v>
      </c>
      <c r="H6" s="57">
        <v>464413</v>
      </c>
      <c r="I6" s="55">
        <v>203.54859267058001</v>
      </c>
      <c r="J6" s="57">
        <v>536285</v>
      </c>
      <c r="K6" s="55">
        <v>244.45572709416999</v>
      </c>
      <c r="L6" s="57">
        <v>371900</v>
      </c>
      <c r="M6" s="55">
        <v>306.90051297776</v>
      </c>
      <c r="N6" s="57">
        <v>1160663</v>
      </c>
      <c r="O6" s="55">
        <v>149.24874679937</v>
      </c>
      <c r="P6" s="57">
        <v>1310644</v>
      </c>
      <c r="Q6" s="55">
        <v>161.23492061665999</v>
      </c>
      <c r="R6" s="57">
        <v>1167210</v>
      </c>
      <c r="S6" s="55">
        <v>166.9828408143</v>
      </c>
      <c r="T6" s="57">
        <v>1372598</v>
      </c>
      <c r="U6" s="55">
        <v>247.53413085918001</v>
      </c>
      <c r="V6" s="57">
        <v>5011115</v>
      </c>
      <c r="W6" s="55">
        <v>183.43581699462001</v>
      </c>
      <c r="X6" s="57">
        <v>820800</v>
      </c>
      <c r="Y6" s="55">
        <v>438.23059644554002</v>
      </c>
    </row>
    <row r="7" spans="1:32" x14ac:dyDescent="0.25">
      <c r="A7" s="50"/>
      <c r="B7" s="153" t="s">
        <v>6</v>
      </c>
      <c r="C7" s="54" t="s">
        <v>9</v>
      </c>
      <c r="D7" s="58">
        <v>968701.75</v>
      </c>
      <c r="E7" s="56">
        <v>187.40199716032001</v>
      </c>
      <c r="F7" s="58">
        <v>113535</v>
      </c>
      <c r="G7" s="56">
        <v>220.65428691336001</v>
      </c>
      <c r="H7" s="58">
        <v>200512</v>
      </c>
      <c r="I7" s="56">
        <v>276.53022730009002</v>
      </c>
      <c r="J7" s="58">
        <v>61186</v>
      </c>
      <c r="K7" s="56">
        <v>277.80813169543001</v>
      </c>
      <c r="L7" s="58">
        <v>178500</v>
      </c>
      <c r="M7" s="56">
        <v>265.89658111633997</v>
      </c>
      <c r="N7" s="58">
        <v>363515.75</v>
      </c>
      <c r="O7" s="56">
        <v>183.76412769928001</v>
      </c>
      <c r="P7" s="58">
        <v>418717</v>
      </c>
      <c r="Q7" s="56">
        <v>186.82833408579</v>
      </c>
      <c r="R7" s="58">
        <v>300004</v>
      </c>
      <c r="S7" s="56">
        <v>205.19484006982</v>
      </c>
      <c r="T7" s="58">
        <v>440198</v>
      </c>
      <c r="U7" s="56">
        <v>272.39591504637002</v>
      </c>
      <c r="V7" s="58">
        <v>1522434.75</v>
      </c>
      <c r="W7" s="56">
        <v>214.45698351209001</v>
      </c>
      <c r="X7" s="58">
        <v>139500</v>
      </c>
      <c r="Y7" s="56">
        <v>316.98339378136001</v>
      </c>
    </row>
    <row r="8" spans="1:32" x14ac:dyDescent="0.25">
      <c r="A8" s="149" t="s">
        <v>2</v>
      </c>
      <c r="B8" s="148" t="s">
        <v>10</v>
      </c>
      <c r="C8" s="14" t="s">
        <v>7</v>
      </c>
      <c r="D8" s="59">
        <v>3021150.78</v>
      </c>
      <c r="E8" s="5">
        <v>184.56484218212</v>
      </c>
      <c r="F8" s="59">
        <v>454530</v>
      </c>
      <c r="G8" s="5">
        <v>311.23998939571999</v>
      </c>
      <c r="H8" s="59">
        <v>509899.69099999999</v>
      </c>
      <c r="I8" s="5">
        <v>408.06464508561999</v>
      </c>
      <c r="J8" s="59">
        <v>522152</v>
      </c>
      <c r="K8" s="5">
        <v>515.29594457423002</v>
      </c>
      <c r="L8" s="59">
        <v>241650</v>
      </c>
      <c r="M8" s="5">
        <v>554.24547315100995</v>
      </c>
      <c r="N8" s="59">
        <v>781964</v>
      </c>
      <c r="O8" s="5">
        <v>154.87152953269</v>
      </c>
      <c r="P8" s="59">
        <v>1108557.82</v>
      </c>
      <c r="Q8" s="5">
        <v>169.78519223290999</v>
      </c>
      <c r="R8" s="59">
        <v>1585158.96</v>
      </c>
      <c r="S8" s="5">
        <v>245.87153455551999</v>
      </c>
      <c r="T8" s="59">
        <v>1273701.6910000001</v>
      </c>
      <c r="U8" s="5">
        <v>479.75775442026003</v>
      </c>
      <c r="V8" s="59">
        <v>4749382.4709999999</v>
      </c>
      <c r="W8" s="5">
        <v>275.85362947169</v>
      </c>
      <c r="X8" s="59">
        <v>643700</v>
      </c>
      <c r="Y8" s="5">
        <v>619.20351508467002</v>
      </c>
    </row>
    <row r="9" spans="1:32" x14ac:dyDescent="0.25">
      <c r="A9" s="48"/>
      <c r="B9" s="147" t="s">
        <v>10</v>
      </c>
      <c r="C9" s="53" t="s">
        <v>8</v>
      </c>
      <c r="D9" s="57">
        <v>142879</v>
      </c>
      <c r="E9" s="55">
        <v>192.06555816950001</v>
      </c>
      <c r="F9" s="57">
        <v>5052</v>
      </c>
      <c r="G9" s="55">
        <v>117.22750202325</v>
      </c>
      <c r="H9" s="57">
        <v>20205</v>
      </c>
      <c r="I9" s="55">
        <v>414.30024046205</v>
      </c>
      <c r="J9" s="57">
        <v>33500</v>
      </c>
      <c r="K9" s="55">
        <v>539.67332176261004</v>
      </c>
      <c r="L9" s="57">
        <v>12700</v>
      </c>
      <c r="M9" s="55">
        <v>562.51079746681</v>
      </c>
      <c r="N9" s="57">
        <v>32135</v>
      </c>
      <c r="O9" s="55">
        <v>138.3598051626</v>
      </c>
      <c r="P9" s="57">
        <v>61311</v>
      </c>
      <c r="Q9" s="55">
        <v>168.40566613169</v>
      </c>
      <c r="R9" s="57">
        <v>54485</v>
      </c>
      <c r="S9" s="55">
        <v>243.42582528809001</v>
      </c>
      <c r="T9" s="57">
        <v>66405</v>
      </c>
      <c r="U9" s="55">
        <v>505.89382976299999</v>
      </c>
      <c r="V9" s="57">
        <v>214336</v>
      </c>
      <c r="W9" s="55">
        <v>287.53101668097003</v>
      </c>
      <c r="X9" s="57">
        <v>34500</v>
      </c>
      <c r="Y9" s="55">
        <v>611.11722434782996</v>
      </c>
    </row>
    <row r="10" spans="1:32" x14ac:dyDescent="0.25">
      <c r="A10" s="50"/>
      <c r="B10" s="153" t="s">
        <v>10</v>
      </c>
      <c r="C10" s="54" t="s">
        <v>9</v>
      </c>
      <c r="D10" s="58">
        <v>2878271.78</v>
      </c>
      <c r="E10" s="56">
        <v>184.19250250002</v>
      </c>
      <c r="F10" s="58">
        <v>449478</v>
      </c>
      <c r="G10" s="56">
        <v>313.42063246658</v>
      </c>
      <c r="H10" s="58">
        <v>489694.69099999999</v>
      </c>
      <c r="I10" s="56">
        <v>407.80736191123998</v>
      </c>
      <c r="J10" s="58">
        <v>488652</v>
      </c>
      <c r="K10" s="56">
        <v>513.62473042630995</v>
      </c>
      <c r="L10" s="58">
        <v>228950</v>
      </c>
      <c r="M10" s="56">
        <v>553.78699043072004</v>
      </c>
      <c r="N10" s="58">
        <v>749829</v>
      </c>
      <c r="O10" s="56">
        <v>155.57916322335001</v>
      </c>
      <c r="P10" s="58">
        <v>1047246.82</v>
      </c>
      <c r="Q10" s="56">
        <v>169.86595650277999</v>
      </c>
      <c r="R10" s="58">
        <v>1530673.96</v>
      </c>
      <c r="S10" s="56">
        <v>245.95859063207001</v>
      </c>
      <c r="T10" s="58">
        <v>1207296.6910000001</v>
      </c>
      <c r="U10" s="56">
        <v>478.32019056701</v>
      </c>
      <c r="V10" s="58">
        <v>4535046.4709999999</v>
      </c>
      <c r="W10" s="56">
        <v>275.30173116571001</v>
      </c>
      <c r="X10" s="58">
        <v>609200</v>
      </c>
      <c r="Y10" s="56">
        <v>619.66145505581005</v>
      </c>
    </row>
    <row r="11" spans="1:32" x14ac:dyDescent="0.25">
      <c r="A11" s="12" t="s">
        <v>3</v>
      </c>
      <c r="B11" s="150" t="s">
        <v>11</v>
      </c>
      <c r="C11" s="15" t="s">
        <v>7</v>
      </c>
      <c r="D11" s="59">
        <v>341193</v>
      </c>
      <c r="E11" s="5">
        <v>177.66506555058001</v>
      </c>
      <c r="F11" s="59">
        <v>43731</v>
      </c>
      <c r="G11" s="5">
        <v>398.18314709753002</v>
      </c>
      <c r="H11" s="59">
        <v>55539</v>
      </c>
      <c r="I11" s="5">
        <v>403.51545841191</v>
      </c>
      <c r="J11" s="59">
        <v>53628</v>
      </c>
      <c r="K11" s="5">
        <v>492.93100542137</v>
      </c>
      <c r="L11" s="59">
        <v>50000</v>
      </c>
      <c r="M11" s="5">
        <v>510.84372701746997</v>
      </c>
      <c r="N11" s="59">
        <v>157866</v>
      </c>
      <c r="O11" s="5">
        <v>173.78825839635999</v>
      </c>
      <c r="P11" s="59">
        <v>145647</v>
      </c>
      <c r="Q11" s="5">
        <v>176.70293048260999</v>
      </c>
      <c r="R11" s="59">
        <v>81411</v>
      </c>
      <c r="S11" s="5">
        <v>305.35818255667999</v>
      </c>
      <c r="T11" s="59">
        <v>159167</v>
      </c>
      <c r="U11" s="5">
        <v>467.35777739323999</v>
      </c>
      <c r="V11" s="59">
        <v>544091</v>
      </c>
      <c r="W11" s="5">
        <v>280.13504959735002</v>
      </c>
      <c r="X11" s="59">
        <v>28600</v>
      </c>
      <c r="Y11" s="5">
        <v>573.76669230769005</v>
      </c>
    </row>
    <row r="12" spans="1:32" x14ac:dyDescent="0.25">
      <c r="A12" s="48"/>
      <c r="B12" s="147" t="s">
        <v>11</v>
      </c>
      <c r="C12" s="53" t="s">
        <v>8</v>
      </c>
      <c r="D12" s="112">
        <v>19668</v>
      </c>
      <c r="E12" s="108">
        <v>152.72531067724</v>
      </c>
      <c r="F12" s="112">
        <v>0</v>
      </c>
      <c r="G12" s="108">
        <v>0</v>
      </c>
      <c r="H12" s="112">
        <v>0</v>
      </c>
      <c r="I12" s="108">
        <v>0</v>
      </c>
      <c r="J12" s="112">
        <v>0</v>
      </c>
      <c r="K12" s="108">
        <v>0</v>
      </c>
      <c r="L12" s="112">
        <v>11000</v>
      </c>
      <c r="M12" s="108">
        <v>484.60735101184002</v>
      </c>
      <c r="N12" s="112">
        <v>10978</v>
      </c>
      <c r="O12" s="108">
        <v>129.33750181272001</v>
      </c>
      <c r="P12" s="112">
        <v>8690</v>
      </c>
      <c r="Q12" s="108">
        <v>182.27092238205</v>
      </c>
      <c r="R12" s="112">
        <v>0</v>
      </c>
      <c r="S12" s="108">
        <v>0</v>
      </c>
      <c r="T12" s="112">
        <v>11000</v>
      </c>
      <c r="U12" s="108">
        <v>484.60735101184002</v>
      </c>
      <c r="V12" s="112">
        <v>30668</v>
      </c>
      <c r="W12" s="108">
        <v>271.76477995076999</v>
      </c>
      <c r="X12" s="112">
        <v>0</v>
      </c>
      <c r="Y12" s="108">
        <v>0</v>
      </c>
    </row>
    <row r="13" spans="1:32" x14ac:dyDescent="0.25">
      <c r="A13" s="48"/>
      <c r="B13" s="147" t="s">
        <v>11</v>
      </c>
      <c r="C13" s="53" t="s">
        <v>9</v>
      </c>
      <c r="D13" s="112">
        <v>321525</v>
      </c>
      <c r="E13" s="108">
        <v>179.19065484799</v>
      </c>
      <c r="F13" s="112">
        <v>43731</v>
      </c>
      <c r="G13" s="108">
        <v>398.18314709753002</v>
      </c>
      <c r="H13" s="112">
        <v>55539</v>
      </c>
      <c r="I13" s="108">
        <v>403.51545841191</v>
      </c>
      <c r="J13" s="112">
        <v>53628</v>
      </c>
      <c r="K13" s="108">
        <v>492.93100542137</v>
      </c>
      <c r="L13" s="112">
        <v>39000</v>
      </c>
      <c r="M13" s="108">
        <v>518.24373050624001</v>
      </c>
      <c r="N13" s="112">
        <v>146888</v>
      </c>
      <c r="O13" s="108">
        <v>177.11038413688999</v>
      </c>
      <c r="P13" s="112">
        <v>136957</v>
      </c>
      <c r="Q13" s="108">
        <v>176.34963821125999</v>
      </c>
      <c r="R13" s="112">
        <v>81411</v>
      </c>
      <c r="S13" s="108">
        <v>305.35818255667999</v>
      </c>
      <c r="T13" s="112">
        <v>148167</v>
      </c>
      <c r="U13" s="108">
        <v>466.07715951068002</v>
      </c>
      <c r="V13" s="112">
        <v>513423</v>
      </c>
      <c r="W13" s="108">
        <v>280.63502608753998</v>
      </c>
      <c r="X13" s="112">
        <v>28600</v>
      </c>
      <c r="Y13" s="108">
        <v>573.76669230769005</v>
      </c>
    </row>
    <row r="14" spans="1:32" x14ac:dyDescent="0.25">
      <c r="A14" s="149" t="s">
        <v>4</v>
      </c>
      <c r="B14" s="148" t="s">
        <v>12</v>
      </c>
      <c r="C14" s="14" t="s">
        <v>7</v>
      </c>
      <c r="D14" s="111">
        <v>459637.72</v>
      </c>
      <c r="E14" s="110">
        <v>187.58810768271999</v>
      </c>
      <c r="F14" s="111">
        <v>32436.671999999999</v>
      </c>
      <c r="G14" s="110">
        <v>285.68966176056</v>
      </c>
      <c r="H14" s="111">
        <v>63219</v>
      </c>
      <c r="I14" s="110">
        <v>391.75417334233998</v>
      </c>
      <c r="J14" s="111">
        <v>21500</v>
      </c>
      <c r="K14" s="110">
        <v>441.27154350770002</v>
      </c>
      <c r="L14" s="111">
        <v>80000</v>
      </c>
      <c r="M14" s="110">
        <v>415.03014841261</v>
      </c>
      <c r="N14" s="111">
        <v>161651.1</v>
      </c>
      <c r="O14" s="110">
        <v>174.57862477520999</v>
      </c>
      <c r="P14" s="111">
        <v>140294.81</v>
      </c>
      <c r="Q14" s="110">
        <v>181.31121304844001</v>
      </c>
      <c r="R14" s="111">
        <v>190128.48199999999</v>
      </c>
      <c r="S14" s="110">
        <v>220.01723576491</v>
      </c>
      <c r="T14" s="111">
        <v>164719</v>
      </c>
      <c r="U14" s="110">
        <v>409.52201715014002</v>
      </c>
      <c r="V14" s="111">
        <v>656793.39199999999</v>
      </c>
      <c r="W14" s="110">
        <v>248.09240028053</v>
      </c>
      <c r="X14" s="111">
        <v>0</v>
      </c>
      <c r="Y14" s="110">
        <v>0</v>
      </c>
    </row>
    <row r="15" spans="1:32" x14ac:dyDescent="0.25">
      <c r="A15" s="48"/>
      <c r="B15" s="147" t="s">
        <v>12</v>
      </c>
      <c r="C15" s="53" t="s">
        <v>8</v>
      </c>
      <c r="D15" s="112">
        <v>96540</v>
      </c>
      <c r="E15" s="108">
        <v>152.19736508080001</v>
      </c>
      <c r="F15" s="112">
        <v>10356</v>
      </c>
      <c r="G15" s="108">
        <v>319.75178994304002</v>
      </c>
      <c r="H15" s="112">
        <v>18219</v>
      </c>
      <c r="I15" s="108">
        <v>346.38432003253001</v>
      </c>
      <c r="J15" s="112">
        <v>0</v>
      </c>
      <c r="K15" s="108">
        <v>0</v>
      </c>
      <c r="L15" s="112">
        <v>20000</v>
      </c>
      <c r="M15" s="108">
        <v>424.68654748826998</v>
      </c>
      <c r="N15" s="112">
        <v>25527</v>
      </c>
      <c r="O15" s="108">
        <v>127.53732066048001</v>
      </c>
      <c r="P15" s="112">
        <v>33705</v>
      </c>
      <c r="Q15" s="108">
        <v>139.76512950007</v>
      </c>
      <c r="R15" s="112">
        <v>47664</v>
      </c>
      <c r="S15" s="108">
        <v>210.60033331759999</v>
      </c>
      <c r="T15" s="112">
        <v>38219</v>
      </c>
      <c r="U15" s="108">
        <v>387.35987012842003</v>
      </c>
      <c r="V15" s="112">
        <v>145115</v>
      </c>
      <c r="W15" s="108">
        <v>226.08958438472001</v>
      </c>
      <c r="X15" s="112">
        <v>0</v>
      </c>
      <c r="Y15" s="108">
        <v>0</v>
      </c>
    </row>
    <row r="16" spans="1:32" x14ac:dyDescent="0.25">
      <c r="A16" s="48"/>
      <c r="B16" s="147" t="s">
        <v>12</v>
      </c>
      <c r="C16" s="53" t="s">
        <v>9</v>
      </c>
      <c r="D16" s="112">
        <v>363097.72</v>
      </c>
      <c r="E16" s="108">
        <v>196.99775721395</v>
      </c>
      <c r="F16" s="112">
        <v>22080.671999999999</v>
      </c>
      <c r="G16" s="108">
        <v>269.71426936952997</v>
      </c>
      <c r="H16" s="112">
        <v>45000</v>
      </c>
      <c r="I16" s="108">
        <v>410.12291461903999</v>
      </c>
      <c r="J16" s="112">
        <v>21500</v>
      </c>
      <c r="K16" s="108">
        <v>441.27154350770002</v>
      </c>
      <c r="L16" s="112">
        <v>60000</v>
      </c>
      <c r="M16" s="108">
        <v>411.81134872071999</v>
      </c>
      <c r="N16" s="112">
        <v>136124.1</v>
      </c>
      <c r="O16" s="108">
        <v>183.40015872942001</v>
      </c>
      <c r="P16" s="112">
        <v>106589.81</v>
      </c>
      <c r="Q16" s="108">
        <v>194.44859218437</v>
      </c>
      <c r="R16" s="112">
        <v>142464.48199999999</v>
      </c>
      <c r="S16" s="108">
        <v>223.16782622751001</v>
      </c>
      <c r="T16" s="112">
        <v>126500</v>
      </c>
      <c r="U16" s="108">
        <v>416.21778866811002</v>
      </c>
      <c r="V16" s="112">
        <v>511678.39199999999</v>
      </c>
      <c r="W16" s="108">
        <v>254.33252821761999</v>
      </c>
      <c r="X16" s="112">
        <v>0</v>
      </c>
      <c r="Y16" s="108">
        <v>0</v>
      </c>
    </row>
    <row r="17" spans="1:25" x14ac:dyDescent="0.25">
      <c r="A17" s="149" t="s">
        <v>5</v>
      </c>
      <c r="B17" s="148" t="s">
        <v>13</v>
      </c>
      <c r="C17" s="14" t="s">
        <v>7</v>
      </c>
      <c r="D17" s="111">
        <v>24300</v>
      </c>
      <c r="E17" s="110">
        <v>128.23156390123</v>
      </c>
      <c r="F17" s="111">
        <v>0</v>
      </c>
      <c r="G17" s="110">
        <v>0</v>
      </c>
      <c r="H17" s="111">
        <v>0</v>
      </c>
      <c r="I17" s="110">
        <v>0</v>
      </c>
      <c r="J17" s="111">
        <v>0</v>
      </c>
      <c r="K17" s="110">
        <v>0</v>
      </c>
      <c r="L17" s="111">
        <v>0</v>
      </c>
      <c r="M17" s="110">
        <v>0</v>
      </c>
      <c r="N17" s="111">
        <v>0</v>
      </c>
      <c r="O17" s="110">
        <v>0</v>
      </c>
      <c r="P17" s="111">
        <v>24300</v>
      </c>
      <c r="Q17" s="110">
        <v>128.09100299587999</v>
      </c>
      <c r="R17" s="111">
        <v>0</v>
      </c>
      <c r="S17" s="110">
        <v>0</v>
      </c>
      <c r="T17" s="111">
        <v>0</v>
      </c>
      <c r="U17" s="110">
        <v>0</v>
      </c>
      <c r="V17" s="111">
        <v>24300</v>
      </c>
      <c r="W17" s="110">
        <v>128.23156390123</v>
      </c>
      <c r="X17" s="111">
        <v>0</v>
      </c>
      <c r="Y17" s="110">
        <v>0</v>
      </c>
    </row>
    <row r="18" spans="1:25" x14ac:dyDescent="0.25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  <c r="X18" s="112">
        <v>0</v>
      </c>
      <c r="Y18" s="108">
        <v>0</v>
      </c>
    </row>
    <row r="19" spans="1:25" x14ac:dyDescent="0.25">
      <c r="A19" s="48"/>
      <c r="B19" s="147" t="s">
        <v>13</v>
      </c>
      <c r="C19" s="53" t="s">
        <v>9</v>
      </c>
      <c r="D19" s="112">
        <v>24300</v>
      </c>
      <c r="E19" s="108">
        <v>128.23156390123</v>
      </c>
      <c r="F19" s="112">
        <v>0</v>
      </c>
      <c r="G19" s="108">
        <v>0</v>
      </c>
      <c r="H19" s="112">
        <v>0</v>
      </c>
      <c r="I19" s="108">
        <v>0</v>
      </c>
      <c r="J19" s="112">
        <v>0</v>
      </c>
      <c r="K19" s="108">
        <v>0</v>
      </c>
      <c r="L19" s="112">
        <v>0</v>
      </c>
      <c r="M19" s="108">
        <v>0</v>
      </c>
      <c r="N19" s="112">
        <v>0</v>
      </c>
      <c r="O19" s="108">
        <v>0</v>
      </c>
      <c r="P19" s="112">
        <v>24300</v>
      </c>
      <c r="Q19" s="108">
        <v>128.09100299587999</v>
      </c>
      <c r="R19" s="112">
        <v>0</v>
      </c>
      <c r="S19" s="108">
        <v>0</v>
      </c>
      <c r="T19" s="112">
        <v>0</v>
      </c>
      <c r="U19" s="108">
        <v>0</v>
      </c>
      <c r="V19" s="112">
        <v>24300</v>
      </c>
      <c r="W19" s="108">
        <v>128.23156390123</v>
      </c>
      <c r="X19" s="112">
        <v>0</v>
      </c>
      <c r="Y19" s="108">
        <v>0</v>
      </c>
    </row>
    <row r="20" spans="1:25" ht="6.75" customHeight="1" x14ac:dyDescent="0.25"/>
    <row r="21" spans="1:25" ht="18" x14ac:dyDescent="0.4">
      <c r="A21" s="190" t="s">
        <v>66</v>
      </c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78"/>
      <c r="Y21" s="178"/>
    </row>
    <row r="22" spans="1:25" x14ac:dyDescent="0.25">
      <c r="A22" s="152" t="s">
        <v>64</v>
      </c>
      <c r="B22" s="151" t="s">
        <v>65</v>
      </c>
      <c r="C22" s="2" t="s">
        <v>7</v>
      </c>
      <c r="D22" s="60">
        <v>1</v>
      </c>
      <c r="E22" s="17">
        <v>1.0000200333276428</v>
      </c>
      <c r="F22" s="60">
        <v>0.99999999999999989</v>
      </c>
      <c r="G22" s="17">
        <v>1.0000000000000122</v>
      </c>
      <c r="H22" s="60">
        <v>1</v>
      </c>
      <c r="I22" s="17">
        <v>1.0000000000000082</v>
      </c>
      <c r="J22" s="60">
        <v>1</v>
      </c>
      <c r="K22" s="17">
        <v>1.0000000000000053</v>
      </c>
      <c r="L22" s="60">
        <v>1</v>
      </c>
      <c r="M22" s="17">
        <v>0.999999999999996</v>
      </c>
      <c r="N22" s="60">
        <v>1</v>
      </c>
      <c r="O22" s="17">
        <v>1.0000062945961132</v>
      </c>
      <c r="P22" s="60">
        <v>0.99999998411771029</v>
      </c>
      <c r="Q22" s="17">
        <v>1.0000322019039909</v>
      </c>
      <c r="R22" s="60">
        <v>0.999999996991497</v>
      </c>
      <c r="S22" s="17">
        <v>1.0000067991299446</v>
      </c>
      <c r="T22" s="60">
        <v>1</v>
      </c>
      <c r="U22" s="17">
        <v>1.0000000000000044</v>
      </c>
      <c r="V22" s="60">
        <v>0.99999999520311478</v>
      </c>
      <c r="W22" s="17">
        <v>1.0000097480180123</v>
      </c>
      <c r="X22" s="60">
        <v>0.99999999999999989</v>
      </c>
      <c r="Y22" s="17">
        <v>1.0000000000000049</v>
      </c>
    </row>
    <row r="23" spans="1:25" x14ac:dyDescent="0.25">
      <c r="A23" s="149" t="s">
        <v>1</v>
      </c>
      <c r="B23" s="148" t="s">
        <v>6</v>
      </c>
      <c r="C23" s="14" t="s">
        <v>7</v>
      </c>
      <c r="D23" s="61">
        <v>0.52101831326415982</v>
      </c>
      <c r="E23" s="18">
        <v>0.4941201501718967</v>
      </c>
      <c r="F23" s="61">
        <v>0.50291085887534104</v>
      </c>
      <c r="G23" s="18">
        <v>0.36092189267535024</v>
      </c>
      <c r="H23" s="61">
        <v>0.5140181641468794</v>
      </c>
      <c r="I23" s="18">
        <v>0.37010880896717185</v>
      </c>
      <c r="J23" s="61">
        <v>0.50007993297348152</v>
      </c>
      <c r="K23" s="18">
        <v>0.32686411840521368</v>
      </c>
      <c r="L23" s="61">
        <v>0.59693075212840951</v>
      </c>
      <c r="M23" s="18">
        <v>0.45613716269736132</v>
      </c>
      <c r="N23" s="61">
        <v>0.58049360430293362</v>
      </c>
      <c r="O23" s="18">
        <v>0.57590372579236604</v>
      </c>
      <c r="P23" s="61">
        <v>0.54932424859584994</v>
      </c>
      <c r="Q23" s="18">
        <v>0.54423045915470536</v>
      </c>
      <c r="R23" s="61">
        <v>0.44141174630432173</v>
      </c>
      <c r="S23" s="18">
        <v>0.35974907596970973</v>
      </c>
      <c r="T23" s="61">
        <v>0.53155192032614018</v>
      </c>
      <c r="U23" s="18">
        <v>0.37908509249462069</v>
      </c>
      <c r="V23" s="61">
        <v>0.52234480384271675</v>
      </c>
      <c r="W23" s="18">
        <v>0.43339737244462562</v>
      </c>
      <c r="X23" s="61">
        <v>0.58820286659316423</v>
      </c>
      <c r="Y23" s="18">
        <v>0.49323968776050886</v>
      </c>
    </row>
    <row r="24" spans="1:25" x14ac:dyDescent="0.25">
      <c r="A24" s="48"/>
      <c r="B24" s="147" t="s">
        <v>6</v>
      </c>
      <c r="C24" s="53" t="s">
        <v>8</v>
      </c>
      <c r="D24" s="62">
        <v>0.40038481356868511</v>
      </c>
      <c r="E24" s="52">
        <v>0.36432192888582016</v>
      </c>
      <c r="F24" s="62">
        <v>0.39656591218488679</v>
      </c>
      <c r="G24" s="52">
        <v>0.26570693235293646</v>
      </c>
      <c r="H24" s="62">
        <v>0.35901299795607727</v>
      </c>
      <c r="I24" s="52">
        <v>0.23327792136730166</v>
      </c>
      <c r="J24" s="62">
        <v>0.44886758830919582</v>
      </c>
      <c r="K24" s="52">
        <v>0.28934771423880568</v>
      </c>
      <c r="L24" s="62">
        <v>0.40334038284257906</v>
      </c>
      <c r="M24" s="52">
        <v>0.32216696749812329</v>
      </c>
      <c r="N24" s="62">
        <v>0.44204621554463724</v>
      </c>
      <c r="O24" s="52">
        <v>0.41562688627893729</v>
      </c>
      <c r="P24" s="62">
        <v>0.41632055451502553</v>
      </c>
      <c r="Q24" s="52">
        <v>0.39719470992786288</v>
      </c>
      <c r="R24" s="62">
        <v>0.35115545817029237</v>
      </c>
      <c r="S24" s="52">
        <v>0.27339796740379491</v>
      </c>
      <c r="T24" s="62">
        <v>0.40247612127113003</v>
      </c>
      <c r="U24" s="52">
        <v>0.28019873588318023</v>
      </c>
      <c r="V24" s="62">
        <v>0.40062905799535625</v>
      </c>
      <c r="W24" s="52">
        <v>0.31980568461347869</v>
      </c>
      <c r="X24" s="62">
        <v>0.50275633958103638</v>
      </c>
      <c r="Y24" s="52">
        <v>0.43924206954695255</v>
      </c>
    </row>
    <row r="25" spans="1:25" x14ac:dyDescent="0.25">
      <c r="A25" s="48"/>
      <c r="B25" s="147" t="s">
        <v>6</v>
      </c>
      <c r="C25" s="53" t="s">
        <v>9</v>
      </c>
      <c r="D25" s="62">
        <v>0.12063349969547475</v>
      </c>
      <c r="E25" s="52">
        <v>0.12979822128608584</v>
      </c>
      <c r="F25" s="62">
        <v>0.10634494669045422</v>
      </c>
      <c r="G25" s="52">
        <v>9.5214960322415387E-2</v>
      </c>
      <c r="H25" s="62">
        <v>0.1550051661908021</v>
      </c>
      <c r="I25" s="52">
        <v>0.136830887599866</v>
      </c>
      <c r="J25" s="62">
        <v>5.1212344664285696E-2</v>
      </c>
      <c r="K25" s="52">
        <v>3.7516404166418514E-2</v>
      </c>
      <c r="L25" s="62">
        <v>0.19359036928583048</v>
      </c>
      <c r="M25" s="52">
        <v>0.13397019519923731</v>
      </c>
      <c r="N25" s="62">
        <v>0.13844738875829632</v>
      </c>
      <c r="O25" s="52">
        <v>0.16027683951340993</v>
      </c>
      <c r="P25" s="62">
        <v>0.13300369408082435</v>
      </c>
      <c r="Q25" s="52">
        <v>0.14703574922685142</v>
      </c>
      <c r="R25" s="62">
        <v>9.0256288134029347E-2</v>
      </c>
      <c r="S25" s="52">
        <v>8.6351108565930021E-2</v>
      </c>
      <c r="T25" s="62">
        <v>0.12907579905501021</v>
      </c>
      <c r="U25" s="52">
        <v>9.8886356611438075E-2</v>
      </c>
      <c r="V25" s="62">
        <v>0.12171574584736046</v>
      </c>
      <c r="W25" s="52">
        <v>0.11359168783115131</v>
      </c>
      <c r="X25" s="62">
        <v>8.544652701212789E-2</v>
      </c>
      <c r="Y25" s="52">
        <v>5.3997618213553047E-2</v>
      </c>
    </row>
    <row r="26" spans="1:25" x14ac:dyDescent="0.25">
      <c r="A26" s="149" t="s">
        <v>2</v>
      </c>
      <c r="B26" s="148" t="s">
        <v>10</v>
      </c>
      <c r="C26" s="14" t="s">
        <v>7</v>
      </c>
      <c r="D26" s="61">
        <v>0.37622724610450353</v>
      </c>
      <c r="E26" s="18">
        <v>0.39868125636094326</v>
      </c>
      <c r="F26" s="61">
        <v>0.42574508846798037</v>
      </c>
      <c r="G26" s="18">
        <v>0.53767643370271201</v>
      </c>
      <c r="H26" s="61">
        <v>0.39417634028932746</v>
      </c>
      <c r="I26" s="18">
        <v>0.51346977276648254</v>
      </c>
      <c r="J26" s="61">
        <v>0.43703834522842</v>
      </c>
      <c r="K26" s="18">
        <v>0.59385150316684032</v>
      </c>
      <c r="L26" s="61">
        <v>0.26207906295754024</v>
      </c>
      <c r="M26" s="18">
        <v>0.37804732604162616</v>
      </c>
      <c r="N26" s="61">
        <v>0.29781618513913749</v>
      </c>
      <c r="O26" s="18">
        <v>0.29056623590973207</v>
      </c>
      <c r="P26" s="61">
        <v>0.35212872933791933</v>
      </c>
      <c r="Q26" s="18">
        <v>0.35376736309721662</v>
      </c>
      <c r="R26" s="61">
        <v>0.47689552083304987</v>
      </c>
      <c r="S26" s="18">
        <v>0.54670809964976208</v>
      </c>
      <c r="T26" s="61">
        <v>0.37347753402683043</v>
      </c>
      <c r="U26" s="18">
        <v>0.50393839552835507</v>
      </c>
      <c r="V26" s="61">
        <v>0.37970404299569804</v>
      </c>
      <c r="W26" s="18">
        <v>0.45580965353600411</v>
      </c>
      <c r="X26" s="61">
        <v>0.39427906406958224</v>
      </c>
      <c r="Y26" s="18">
        <v>0.48672181025118405</v>
      </c>
    </row>
    <row r="27" spans="1:25" x14ac:dyDescent="0.25">
      <c r="A27" s="48"/>
      <c r="B27" s="147" t="s">
        <v>10</v>
      </c>
      <c r="C27" s="53" t="s">
        <v>8</v>
      </c>
      <c r="D27" s="62">
        <v>1.7792879803293155E-2</v>
      </c>
      <c r="E27" s="52">
        <v>1.9621054159584778E-2</v>
      </c>
      <c r="F27" s="62">
        <v>4.7320621013799682E-3</v>
      </c>
      <c r="G27" s="52">
        <v>2.2508984895083148E-3</v>
      </c>
      <c r="H27" s="62">
        <v>1.5619411221698234E-2</v>
      </c>
      <c r="I27" s="52">
        <v>2.0657378393841363E-2</v>
      </c>
      <c r="J27" s="62">
        <v>2.8039315305030087E-2</v>
      </c>
      <c r="K27" s="52">
        <v>3.9902485315258786E-2</v>
      </c>
      <c r="L27" s="62">
        <v>1.3773656526218751E-2</v>
      </c>
      <c r="M27" s="52">
        <v>2.0164701645882369E-2</v>
      </c>
      <c r="N27" s="62">
        <v>1.2238828270158451E-2</v>
      </c>
      <c r="O27" s="52">
        <v>1.0667804457999679E-2</v>
      </c>
      <c r="P27" s="62">
        <v>1.9475181298560656E-2</v>
      </c>
      <c r="Q27" s="52">
        <v>1.9406834537472398E-2</v>
      </c>
      <c r="R27" s="62">
        <v>1.6391827638906779E-2</v>
      </c>
      <c r="S27" s="52">
        <v>1.8604501715440275E-2</v>
      </c>
      <c r="T27" s="62">
        <v>1.9471416126942767E-2</v>
      </c>
      <c r="U27" s="52">
        <v>2.7704344819596646E-2</v>
      </c>
      <c r="V27" s="62">
        <v>1.7135753175589203E-2</v>
      </c>
      <c r="W27" s="52">
        <v>2.1441121253252989E-2</v>
      </c>
      <c r="X27" s="62">
        <v>2.1131936787945609E-2</v>
      </c>
      <c r="Y27" s="52">
        <v>2.5745866026629274E-2</v>
      </c>
    </row>
    <row r="28" spans="1:25" x14ac:dyDescent="0.25">
      <c r="A28" s="48"/>
      <c r="B28" s="147" t="s">
        <v>10</v>
      </c>
      <c r="C28" s="53" t="s">
        <v>9</v>
      </c>
      <c r="D28" s="62">
        <v>0.35843436630121039</v>
      </c>
      <c r="E28" s="52">
        <v>0.37906020220135717</v>
      </c>
      <c r="F28" s="62">
        <v>0.42101302636660043</v>
      </c>
      <c r="G28" s="52">
        <v>0.53542553521319736</v>
      </c>
      <c r="H28" s="62">
        <v>0.37855692906762922</v>
      </c>
      <c r="I28" s="52">
        <v>0.49281239437264912</v>
      </c>
      <c r="J28" s="62">
        <v>0.40899902992338988</v>
      </c>
      <c r="K28" s="52">
        <v>0.55394901785158446</v>
      </c>
      <c r="L28" s="62">
        <v>0.24830540643132151</v>
      </c>
      <c r="M28" s="52">
        <v>0.35788262439574464</v>
      </c>
      <c r="N28" s="62">
        <v>0.28557735686897906</v>
      </c>
      <c r="O28" s="52">
        <v>0.27989843145173493</v>
      </c>
      <c r="P28" s="62">
        <v>0.33265354803935859</v>
      </c>
      <c r="Q28" s="52">
        <v>0.33436052855974246</v>
      </c>
      <c r="R28" s="62">
        <v>0.46050369319414314</v>
      </c>
      <c r="S28" s="52">
        <v>0.52810359793432027</v>
      </c>
      <c r="T28" s="62">
        <v>0.35400611789988767</v>
      </c>
      <c r="U28" s="52">
        <v>0.47623405070876229</v>
      </c>
      <c r="V28" s="62">
        <v>0.36256828982010886</v>
      </c>
      <c r="W28" s="52">
        <v>0.43436853228275202</v>
      </c>
      <c r="X28" s="62">
        <v>0.37314712728163663</v>
      </c>
      <c r="Y28" s="52">
        <v>0.46097594422455168</v>
      </c>
    </row>
    <row r="29" spans="1:25" x14ac:dyDescent="0.25">
      <c r="A29" s="12" t="s">
        <v>3</v>
      </c>
      <c r="B29" s="150" t="s">
        <v>11</v>
      </c>
      <c r="C29" s="15" t="s">
        <v>7</v>
      </c>
      <c r="D29" s="61">
        <v>4.2489141432435852E-2</v>
      </c>
      <c r="E29" s="18">
        <v>4.3341765177475025E-2</v>
      </c>
      <c r="F29" s="61">
        <v>4.096156131342981E-2</v>
      </c>
      <c r="G29" s="18">
        <v>6.6181307098636885E-2</v>
      </c>
      <c r="H29" s="61">
        <v>4.2934247950601245E-2</v>
      </c>
      <c r="I29" s="18">
        <v>5.5304363381386494E-2</v>
      </c>
      <c r="J29" s="61">
        <v>4.4886340333676222E-2</v>
      </c>
      <c r="K29" s="18">
        <v>5.8344769259126718E-2</v>
      </c>
      <c r="L29" s="61">
        <v>5.4226994197711618E-2</v>
      </c>
      <c r="M29" s="18">
        <v>7.2096683210818288E-2</v>
      </c>
      <c r="N29" s="61">
        <v>6.0124315036465974E-2</v>
      </c>
      <c r="O29" s="18">
        <v>6.5825753084025093E-2</v>
      </c>
      <c r="P29" s="61">
        <v>4.6264157012468624E-2</v>
      </c>
      <c r="Q29" s="18">
        <v>4.8373209078986332E-2</v>
      </c>
      <c r="R29" s="61">
        <v>2.4492522343966958E-2</v>
      </c>
      <c r="S29" s="18">
        <v>3.4871215675913732E-2</v>
      </c>
      <c r="T29" s="61">
        <v>4.6671288166208857E-2</v>
      </c>
      <c r="U29" s="18">
        <v>6.1346561512571271E-2</v>
      </c>
      <c r="V29" s="61">
        <v>4.3499034604823753E-2</v>
      </c>
      <c r="W29" s="18">
        <v>5.302817285139181E-2</v>
      </c>
      <c r="X29" s="61">
        <v>1.7518069337253462E-2</v>
      </c>
      <c r="Y29" s="18">
        <v>2.003850198831196E-2</v>
      </c>
    </row>
    <row r="30" spans="1:25" x14ac:dyDescent="0.25">
      <c r="A30" s="48"/>
      <c r="B30" s="147" t="s">
        <v>11</v>
      </c>
      <c r="C30" s="53" t="s">
        <v>8</v>
      </c>
      <c r="D30" s="62">
        <v>2.4492777802978031E-3</v>
      </c>
      <c r="E30" s="52">
        <v>2.1477100963018356E-3</v>
      </c>
      <c r="F30" s="62">
        <v>0</v>
      </c>
      <c r="G30" s="52">
        <v>0</v>
      </c>
      <c r="H30" s="62">
        <v>0</v>
      </c>
      <c r="I30" s="52">
        <v>0</v>
      </c>
      <c r="J30" s="62">
        <v>0</v>
      </c>
      <c r="K30" s="52">
        <v>0</v>
      </c>
      <c r="L30" s="62">
        <v>1.1929938723496557E-2</v>
      </c>
      <c r="M30" s="52">
        <v>1.5046652783101935E-2</v>
      </c>
      <c r="N30" s="62">
        <v>4.181044243030947E-3</v>
      </c>
      <c r="O30" s="52">
        <v>3.4067047419924627E-3</v>
      </c>
      <c r="P30" s="62">
        <v>2.7603419530670206E-3</v>
      </c>
      <c r="Q30" s="52">
        <v>2.9771229570088199E-3</v>
      </c>
      <c r="R30" s="62">
        <v>0</v>
      </c>
      <c r="S30" s="52">
        <v>0</v>
      </c>
      <c r="T30" s="62">
        <v>3.2254435267882E-3</v>
      </c>
      <c r="U30" s="52">
        <v>4.3961287511670444E-3</v>
      </c>
      <c r="V30" s="62">
        <v>2.4518479321671096E-3</v>
      </c>
      <c r="W30" s="52">
        <v>2.8996547977820134E-3</v>
      </c>
      <c r="X30" s="62">
        <v>0</v>
      </c>
      <c r="Y30" s="52">
        <v>0</v>
      </c>
    </row>
    <row r="31" spans="1:25" x14ac:dyDescent="0.25">
      <c r="A31" s="48"/>
      <c r="B31" s="147" t="s">
        <v>11</v>
      </c>
      <c r="C31" s="53" t="s">
        <v>9</v>
      </c>
      <c r="D31" s="62">
        <v>4.0039863652138047E-2</v>
      </c>
      <c r="E31" s="52">
        <v>4.1194055081173832E-2</v>
      </c>
      <c r="F31" s="62">
        <v>4.096156131342981E-2</v>
      </c>
      <c r="G31" s="52">
        <v>6.6181307098636885E-2</v>
      </c>
      <c r="H31" s="62">
        <v>4.2934247950601245E-2</v>
      </c>
      <c r="I31" s="52">
        <v>5.5304363381386494E-2</v>
      </c>
      <c r="J31" s="62">
        <v>4.4886340333676222E-2</v>
      </c>
      <c r="K31" s="52">
        <v>5.8344769259126718E-2</v>
      </c>
      <c r="L31" s="62">
        <v>4.2297055474215063E-2</v>
      </c>
      <c r="M31" s="52">
        <v>5.7050030427716641E-2</v>
      </c>
      <c r="N31" s="62">
        <v>5.5943270793435029E-2</v>
      </c>
      <c r="O31" s="52">
        <v>6.2419048342032067E-2</v>
      </c>
      <c r="P31" s="62">
        <v>4.3503815059401603E-2</v>
      </c>
      <c r="Q31" s="52">
        <v>4.5396086121975356E-2</v>
      </c>
      <c r="R31" s="62">
        <v>2.4492522343966958E-2</v>
      </c>
      <c r="S31" s="52">
        <v>3.4871215675913732E-2</v>
      </c>
      <c r="T31" s="62">
        <v>4.344584463942066E-2</v>
      </c>
      <c r="U31" s="52">
        <v>5.6950432761403685E-2</v>
      </c>
      <c r="V31" s="62">
        <v>4.1047186672656645E-2</v>
      </c>
      <c r="W31" s="52">
        <v>5.0128518053610308E-2</v>
      </c>
      <c r="X31" s="62">
        <v>1.7518069337253462E-2</v>
      </c>
      <c r="Y31" s="52">
        <v>2.003850198831196E-2</v>
      </c>
    </row>
    <row r="32" spans="1:25" x14ac:dyDescent="0.25">
      <c r="A32" s="149" t="s">
        <v>4</v>
      </c>
      <c r="B32" s="148" t="s">
        <v>12</v>
      </c>
      <c r="C32" s="14" t="s">
        <v>7</v>
      </c>
      <c r="D32" s="61">
        <v>5.7239193338557204E-2</v>
      </c>
      <c r="E32" s="18">
        <v>6.1648910518066737E-2</v>
      </c>
      <c r="F32" s="61">
        <v>3.0382491343248767E-2</v>
      </c>
      <c r="G32" s="18">
        <v>3.5220366523313049E-2</v>
      </c>
      <c r="H32" s="61">
        <v>4.8871247613191816E-2</v>
      </c>
      <c r="I32" s="18">
        <v>6.111705488496752E-2</v>
      </c>
      <c r="J32" s="61">
        <v>1.7995381464422294E-2</v>
      </c>
      <c r="K32" s="18">
        <v>2.0939609168824619E-2</v>
      </c>
      <c r="L32" s="61">
        <v>8.676319071633859E-2</v>
      </c>
      <c r="M32" s="18">
        <v>9.3718828050190148E-2</v>
      </c>
      <c r="N32" s="61">
        <v>6.1565895521462917E-2</v>
      </c>
      <c r="O32" s="18">
        <v>6.7710579809990026E-2</v>
      </c>
      <c r="P32" s="61">
        <v>4.4564056368304551E-2</v>
      </c>
      <c r="Q32" s="18">
        <v>4.7810784806748663E-2</v>
      </c>
      <c r="R32" s="61">
        <v>5.7200207510158571E-2</v>
      </c>
      <c r="S32" s="18">
        <v>5.8678407834559014E-2</v>
      </c>
      <c r="T32" s="61">
        <v>4.8299257480820507E-2</v>
      </c>
      <c r="U32" s="18">
        <v>5.562995046445747E-2</v>
      </c>
      <c r="V32" s="61">
        <v>5.2509375245735686E-2</v>
      </c>
      <c r="W32" s="18">
        <v>5.6690450335657637E-2</v>
      </c>
      <c r="X32" s="61">
        <v>0</v>
      </c>
      <c r="Y32" s="18">
        <v>0</v>
      </c>
    </row>
    <row r="33" spans="1:25" x14ac:dyDescent="0.25">
      <c r="A33" s="48"/>
      <c r="B33" s="147" t="s">
        <v>12</v>
      </c>
      <c r="C33" s="53" t="s">
        <v>8</v>
      </c>
      <c r="D33" s="62">
        <v>1.2022232911833939E-2</v>
      </c>
      <c r="E33" s="52">
        <v>1.0505551839496901E-2</v>
      </c>
      <c r="F33" s="62">
        <v>9.7001653052040671E-3</v>
      </c>
      <c r="G33" s="52">
        <v>1.2585430714678547E-2</v>
      </c>
      <c r="H33" s="62">
        <v>1.4084140215200203E-2</v>
      </c>
      <c r="I33" s="52">
        <v>1.557341744010415E-2</v>
      </c>
      <c r="J33" s="62">
        <v>0</v>
      </c>
      <c r="K33" s="52">
        <v>0</v>
      </c>
      <c r="L33" s="62">
        <v>2.1690797679084647E-2</v>
      </c>
      <c r="M33" s="52">
        <v>2.3974839943261817E-2</v>
      </c>
      <c r="N33" s="62">
        <v>9.7221275634770433E-3</v>
      </c>
      <c r="O33" s="52">
        <v>7.8113098952139193E-3</v>
      </c>
      <c r="P33" s="62">
        <v>1.0706251499208737E-2</v>
      </c>
      <c r="Q33" s="52">
        <v>8.8542701115599046E-3</v>
      </c>
      <c r="R33" s="62">
        <v>1.4339727862363085E-2</v>
      </c>
      <c r="S33" s="52">
        <v>1.4080691277183491E-2</v>
      </c>
      <c r="T33" s="62">
        <v>1.1206656922756202E-2</v>
      </c>
      <c r="U33" s="52">
        <v>1.2209044214393379E-2</v>
      </c>
      <c r="V33" s="62">
        <v>1.1601666645246842E-2</v>
      </c>
      <c r="W33" s="52">
        <v>1.1414595685086182E-2</v>
      </c>
      <c r="X33" s="62">
        <v>0</v>
      </c>
      <c r="Y33" s="52">
        <v>0</v>
      </c>
    </row>
    <row r="34" spans="1:25" x14ac:dyDescent="0.25">
      <c r="A34" s="48"/>
      <c r="B34" s="147" t="s">
        <v>12</v>
      </c>
      <c r="C34" s="53" t="s">
        <v>9</v>
      </c>
      <c r="D34" s="62">
        <v>4.5216960426723261E-2</v>
      </c>
      <c r="E34" s="52">
        <v>5.114335867856936E-2</v>
      </c>
      <c r="F34" s="62">
        <v>2.06823260380447E-2</v>
      </c>
      <c r="G34" s="52">
        <v>2.2634935808635008E-2</v>
      </c>
      <c r="H34" s="62">
        <v>3.478710739799161E-2</v>
      </c>
      <c r="I34" s="52">
        <v>4.5543637444863547E-2</v>
      </c>
      <c r="J34" s="62">
        <v>1.7995381464422294E-2</v>
      </c>
      <c r="K34" s="52">
        <v>2.0939609168824619E-2</v>
      </c>
      <c r="L34" s="62">
        <v>6.5072393037253942E-2</v>
      </c>
      <c r="M34" s="52">
        <v>6.9743988106927765E-2</v>
      </c>
      <c r="N34" s="62">
        <v>5.1843767957985877E-2</v>
      </c>
      <c r="O34" s="52">
        <v>5.989926991477508E-2</v>
      </c>
      <c r="P34" s="62">
        <v>3.3857804869095814E-2</v>
      </c>
      <c r="Q34" s="52">
        <v>3.8956514695186746E-2</v>
      </c>
      <c r="R34" s="62">
        <v>4.2860479647795484E-2</v>
      </c>
      <c r="S34" s="52">
        <v>4.4597716557375343E-2</v>
      </c>
      <c r="T34" s="62">
        <v>3.70926005580643E-2</v>
      </c>
      <c r="U34" s="52">
        <v>4.3420906250064166E-2</v>
      </c>
      <c r="V34" s="62">
        <v>4.090770860048884E-2</v>
      </c>
      <c r="W34" s="52">
        <v>4.5275854650572843E-2</v>
      </c>
      <c r="X34" s="62">
        <v>0</v>
      </c>
      <c r="Y34" s="52">
        <v>0</v>
      </c>
    </row>
    <row r="35" spans="1:25" x14ac:dyDescent="0.25">
      <c r="A35" s="149" t="s">
        <v>5</v>
      </c>
      <c r="B35" s="148" t="s">
        <v>13</v>
      </c>
      <c r="C35" s="14" t="s">
        <v>7</v>
      </c>
      <c r="D35" s="61">
        <v>3.0261058603435332E-3</v>
      </c>
      <c r="E35" s="18">
        <v>2.2279510992610483E-3</v>
      </c>
      <c r="F35" s="61">
        <v>0</v>
      </c>
      <c r="G35" s="18">
        <v>0</v>
      </c>
      <c r="H35" s="61">
        <v>0</v>
      </c>
      <c r="I35" s="18">
        <v>0</v>
      </c>
      <c r="J35" s="61">
        <v>0</v>
      </c>
      <c r="K35" s="18">
        <v>0</v>
      </c>
      <c r="L35" s="61">
        <v>0</v>
      </c>
      <c r="M35" s="18">
        <v>0</v>
      </c>
      <c r="N35" s="61">
        <v>0</v>
      </c>
      <c r="O35" s="18">
        <v>0</v>
      </c>
      <c r="P35" s="61">
        <v>7.7187928031678477E-3</v>
      </c>
      <c r="Q35" s="18">
        <v>5.8503857663339993E-3</v>
      </c>
      <c r="R35" s="61">
        <v>0</v>
      </c>
      <c r="S35" s="18">
        <v>0</v>
      </c>
      <c r="T35" s="61">
        <v>0</v>
      </c>
      <c r="U35" s="18">
        <v>0</v>
      </c>
      <c r="V35" s="61">
        <v>1.9427385141404972E-3</v>
      </c>
      <c r="W35" s="18">
        <v>1.0840988503330398E-3</v>
      </c>
      <c r="X35" s="61">
        <v>0</v>
      </c>
      <c r="Y35" s="18">
        <v>0</v>
      </c>
    </row>
    <row r="36" spans="1:25" x14ac:dyDescent="0.25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  <c r="X36" s="62">
        <v>0</v>
      </c>
      <c r="Y36" s="52">
        <v>0</v>
      </c>
    </row>
    <row r="37" spans="1:25" x14ac:dyDescent="0.25">
      <c r="A37" s="48"/>
      <c r="B37" s="147" t="s">
        <v>13</v>
      </c>
      <c r="C37" s="53" t="s">
        <v>9</v>
      </c>
      <c r="D37" s="62">
        <v>3.0261058603435332E-3</v>
      </c>
      <c r="E37" s="52">
        <v>2.2279510992610483E-3</v>
      </c>
      <c r="F37" s="62">
        <v>0</v>
      </c>
      <c r="G37" s="52">
        <v>0</v>
      </c>
      <c r="H37" s="62">
        <v>0</v>
      </c>
      <c r="I37" s="52">
        <v>0</v>
      </c>
      <c r="J37" s="62">
        <v>0</v>
      </c>
      <c r="K37" s="52">
        <v>0</v>
      </c>
      <c r="L37" s="62">
        <v>0</v>
      </c>
      <c r="M37" s="52">
        <v>0</v>
      </c>
      <c r="N37" s="62">
        <v>0</v>
      </c>
      <c r="O37" s="52">
        <v>0</v>
      </c>
      <c r="P37" s="62">
        <v>7.7187928031678477E-3</v>
      </c>
      <c r="Q37" s="52">
        <v>5.8503857663339993E-3</v>
      </c>
      <c r="R37" s="62">
        <v>0</v>
      </c>
      <c r="S37" s="52">
        <v>0</v>
      </c>
      <c r="T37" s="62">
        <v>0</v>
      </c>
      <c r="U37" s="52">
        <v>0</v>
      </c>
      <c r="V37" s="62">
        <v>1.9427385141404972E-3</v>
      </c>
      <c r="W37" s="52">
        <v>1.0840988503330398E-3</v>
      </c>
      <c r="X37" s="62">
        <v>0</v>
      </c>
      <c r="Y37" s="52">
        <v>0</v>
      </c>
    </row>
  </sheetData>
  <mergeCells count="16">
    <mergeCell ref="X2:Y2"/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5" orientation="landscape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9087-E37C-4252-8497-E015B6A86EAD}">
  <sheetPr>
    <tabColor theme="5"/>
    <pageSetUpPr fitToPage="1"/>
  </sheetPr>
  <dimension ref="A1:AF18"/>
  <sheetViews>
    <sheetView showGridLines="0" zoomScale="80" zoomScaleNormal="80" zoomScaleSheetLayoutView="100" workbookViewId="0">
      <selection activeCell="E23" sqref="E23"/>
    </sheetView>
  </sheetViews>
  <sheetFormatPr defaultColWidth="9.140625" defaultRowHeight="15" outlineLevelCol="1" x14ac:dyDescent="0.25"/>
  <cols>
    <col min="1" max="1" width="12.28515625" style="158" customWidth="1"/>
    <col min="2" max="2" width="14" style="1" hidden="1" customWidth="1" outlineLevel="1"/>
    <col min="3" max="3" width="9.140625" style="158" customWidth="1" collapsed="1"/>
    <col min="4" max="4" width="11.7109375" style="158" customWidth="1"/>
    <col min="5" max="5" width="14.28515625" style="158" customWidth="1"/>
    <col min="6" max="6" width="11.7109375" style="158" customWidth="1"/>
    <col min="7" max="7" width="14.28515625" style="158" customWidth="1"/>
    <col min="8" max="8" width="11.7109375" style="158" customWidth="1"/>
    <col min="9" max="9" width="14.28515625" style="158" customWidth="1"/>
    <col min="10" max="10" width="11.7109375" style="158" customWidth="1"/>
    <col min="11" max="11" width="14.28515625" style="158" customWidth="1"/>
    <col min="12" max="12" width="11.7109375" style="158" customWidth="1"/>
    <col min="13" max="13" width="14.28515625" style="158" customWidth="1"/>
    <col min="14" max="14" width="11.7109375" style="158" customWidth="1"/>
    <col min="15" max="15" width="14.28515625" style="158" customWidth="1"/>
    <col min="16" max="16" width="11.7109375" style="158" customWidth="1"/>
    <col min="17" max="17" width="14.28515625" style="158" customWidth="1"/>
    <col min="18" max="18" width="11.7109375" style="158" customWidth="1"/>
    <col min="19" max="19" width="14.28515625" style="158" customWidth="1"/>
    <col min="20" max="20" width="11.7109375" style="158" customWidth="1"/>
    <col min="21" max="21" width="14.28515625" style="158" customWidth="1"/>
    <col min="22" max="22" width="11.7109375" style="158" customWidth="1"/>
    <col min="23" max="23" width="14.28515625" style="158" customWidth="1"/>
    <col min="24" max="24" width="11.7109375" style="158" hidden="1" customWidth="1"/>
    <col min="25" max="25" width="14.28515625" style="158" hidden="1" customWidth="1"/>
    <col min="26" max="27" width="9.140625" style="158"/>
    <col min="28" max="28" width="16" style="158" bestFit="1" customWidth="1"/>
    <col min="29" max="29" width="9.140625" style="158"/>
    <col min="30" max="30" width="16" style="158" bestFit="1" customWidth="1"/>
    <col min="31" max="31" width="13.85546875" style="158" customWidth="1"/>
    <col min="32" max="32" width="16" style="158" bestFit="1" customWidth="1"/>
    <col min="33" max="16384" width="9.140625" style="158"/>
  </cols>
  <sheetData>
    <row r="1" spans="1:32" ht="27.75" x14ac:dyDescent="0.65">
      <c r="A1" s="189" t="s">
        <v>62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</row>
    <row r="2" spans="1:32" s="6" customFormat="1" ht="37.5" customHeight="1" x14ac:dyDescent="0.4">
      <c r="A2" s="98"/>
      <c r="B2" s="157"/>
      <c r="C2" s="98"/>
      <c r="D2" s="188" t="s">
        <v>150</v>
      </c>
      <c r="E2" s="188"/>
      <c r="F2" s="188" t="s">
        <v>139</v>
      </c>
      <c r="G2" s="188"/>
      <c r="H2" s="188" t="s">
        <v>141</v>
      </c>
      <c r="I2" s="188"/>
      <c r="J2" s="188" t="s">
        <v>147</v>
      </c>
      <c r="K2" s="188"/>
      <c r="L2" s="188" t="s">
        <v>149</v>
      </c>
      <c r="M2" s="188"/>
      <c r="N2" s="188" t="s">
        <v>138</v>
      </c>
      <c r="O2" s="188"/>
      <c r="P2" s="188" t="s">
        <v>137</v>
      </c>
      <c r="Q2" s="188"/>
      <c r="R2" s="188" t="s">
        <v>136</v>
      </c>
      <c r="S2" s="188"/>
      <c r="T2" s="188" t="s">
        <v>135</v>
      </c>
      <c r="U2" s="188"/>
      <c r="V2" s="188" t="s">
        <v>134</v>
      </c>
      <c r="W2" s="188"/>
      <c r="X2" s="188" t="s">
        <v>131</v>
      </c>
      <c r="Y2" s="188"/>
    </row>
    <row r="3" spans="1:32" ht="17.25" x14ac:dyDescent="0.4">
      <c r="A3" s="169"/>
      <c r="B3" s="156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7"/>
      <c r="AB3" s="187"/>
      <c r="AC3" s="187"/>
      <c r="AD3" s="187"/>
      <c r="AE3" s="187"/>
      <c r="AF3" s="187"/>
    </row>
    <row r="4" spans="1:32" x14ac:dyDescent="0.25">
      <c r="A4" s="152" t="s">
        <v>17</v>
      </c>
      <c r="B4" s="3" t="s">
        <v>14</v>
      </c>
      <c r="C4" s="2" t="s">
        <v>7</v>
      </c>
      <c r="D4" s="38">
        <v>2283418</v>
      </c>
      <c r="E4" s="4">
        <v>182.3093103194</v>
      </c>
      <c r="F4" s="38">
        <v>407475</v>
      </c>
      <c r="G4" s="4">
        <v>300.20856605412001</v>
      </c>
      <c r="H4" s="38">
        <v>450919</v>
      </c>
      <c r="I4" s="4">
        <v>400.97113684011998</v>
      </c>
      <c r="J4" s="38">
        <v>479152</v>
      </c>
      <c r="K4" s="4">
        <v>512.58594952839996</v>
      </c>
      <c r="L4" s="38">
        <v>174000</v>
      </c>
      <c r="M4" s="4">
        <v>553.37517661914001</v>
      </c>
      <c r="N4" s="38">
        <v>588975</v>
      </c>
      <c r="O4" s="4">
        <v>154.45967780500001</v>
      </c>
      <c r="P4" s="38">
        <v>762100</v>
      </c>
      <c r="Q4" s="4">
        <v>163.89959059374999</v>
      </c>
      <c r="R4" s="38">
        <v>1339818</v>
      </c>
      <c r="S4" s="4">
        <v>240.87979074553999</v>
      </c>
      <c r="T4" s="38">
        <v>1104071</v>
      </c>
      <c r="U4" s="4">
        <v>473.42912518576998</v>
      </c>
      <c r="V4" s="38">
        <v>3794964</v>
      </c>
      <c r="W4" s="4">
        <v>279.66410587208998</v>
      </c>
      <c r="X4" s="38">
        <v>599500</v>
      </c>
      <c r="Y4" s="4">
        <v>619.43466138449003</v>
      </c>
    </row>
    <row r="5" spans="1:32" x14ac:dyDescent="0.25">
      <c r="A5" s="63"/>
      <c r="B5" s="155" t="s">
        <v>14</v>
      </c>
      <c r="C5" s="65" t="s">
        <v>8</v>
      </c>
      <c r="D5" s="107">
        <v>23573</v>
      </c>
      <c r="E5" s="113">
        <v>217.92552224579001</v>
      </c>
      <c r="F5" s="107">
        <v>0</v>
      </c>
      <c r="G5" s="113">
        <v>0</v>
      </c>
      <c r="H5" s="107">
        <v>19105</v>
      </c>
      <c r="I5" s="113">
        <v>409.64543833038999</v>
      </c>
      <c r="J5" s="107">
        <v>19000</v>
      </c>
      <c r="K5" s="113">
        <v>548.64918055824</v>
      </c>
      <c r="L5" s="107">
        <v>0</v>
      </c>
      <c r="M5" s="113">
        <v>0</v>
      </c>
      <c r="N5" s="107">
        <v>0</v>
      </c>
      <c r="O5" s="113">
        <v>0</v>
      </c>
      <c r="P5" s="107">
        <v>5997</v>
      </c>
      <c r="Q5" s="113">
        <v>151.38914045356</v>
      </c>
      <c r="R5" s="107">
        <v>17576</v>
      </c>
      <c r="S5" s="113">
        <v>241.57448398952999</v>
      </c>
      <c r="T5" s="107">
        <v>38105</v>
      </c>
      <c r="U5" s="113">
        <v>478.95579398788999</v>
      </c>
      <c r="V5" s="107">
        <v>61678</v>
      </c>
      <c r="W5" s="113">
        <v>379.19142750752002</v>
      </c>
      <c r="X5" s="107">
        <v>18000</v>
      </c>
      <c r="Y5" s="113">
        <v>617.49966666667001</v>
      </c>
    </row>
    <row r="6" spans="1:32" x14ac:dyDescent="0.25">
      <c r="A6" s="63"/>
      <c r="B6" s="155" t="s">
        <v>14</v>
      </c>
      <c r="C6" s="65" t="s">
        <v>9</v>
      </c>
      <c r="D6" s="107">
        <v>2259845</v>
      </c>
      <c r="E6" s="113">
        <v>181.93778883728999</v>
      </c>
      <c r="F6" s="107">
        <v>407475</v>
      </c>
      <c r="G6" s="113">
        <v>300.20856605412001</v>
      </c>
      <c r="H6" s="107">
        <v>431814</v>
      </c>
      <c r="I6" s="113">
        <v>400.58735463302997</v>
      </c>
      <c r="J6" s="107">
        <v>460152</v>
      </c>
      <c r="K6" s="113">
        <v>511.09687333277998</v>
      </c>
      <c r="L6" s="107">
        <v>174000</v>
      </c>
      <c r="M6" s="113">
        <v>553.37517661914001</v>
      </c>
      <c r="N6" s="107">
        <v>588975</v>
      </c>
      <c r="O6" s="113">
        <v>154.48792258619</v>
      </c>
      <c r="P6" s="107">
        <v>756103</v>
      </c>
      <c r="Q6" s="113">
        <v>163.99881671703</v>
      </c>
      <c r="R6" s="107">
        <v>1322242</v>
      </c>
      <c r="S6" s="113">
        <v>240.87055648398999</v>
      </c>
      <c r="T6" s="107">
        <v>1065966</v>
      </c>
      <c r="U6" s="113">
        <v>473.2315638051</v>
      </c>
      <c r="V6" s="107">
        <v>3733286</v>
      </c>
      <c r="W6" s="113">
        <v>278.01980480761</v>
      </c>
      <c r="X6" s="107">
        <v>581500</v>
      </c>
      <c r="Y6" s="113">
        <v>619.49455803955004</v>
      </c>
    </row>
    <row r="7" spans="1:32" x14ac:dyDescent="0.25">
      <c r="A7" s="152" t="s">
        <v>18</v>
      </c>
      <c r="B7" s="3" t="s">
        <v>15</v>
      </c>
      <c r="C7" s="2" t="s">
        <v>7</v>
      </c>
      <c r="D7" s="114">
        <v>894516</v>
      </c>
      <c r="E7" s="115">
        <v>162.27574797444001</v>
      </c>
      <c r="F7" s="114">
        <v>93626</v>
      </c>
      <c r="G7" s="115">
        <v>144.70565848507999</v>
      </c>
      <c r="H7" s="114">
        <v>76647</v>
      </c>
      <c r="I7" s="115">
        <v>216.88947426377999</v>
      </c>
      <c r="J7" s="114">
        <v>188500</v>
      </c>
      <c r="K7" s="115">
        <v>182.29681865500999</v>
      </c>
      <c r="L7" s="114">
        <v>154000</v>
      </c>
      <c r="M7" s="115">
        <v>181.51590388296</v>
      </c>
      <c r="N7" s="114">
        <v>397048</v>
      </c>
      <c r="O7" s="115">
        <v>152.58562627162999</v>
      </c>
      <c r="P7" s="114">
        <v>329699</v>
      </c>
      <c r="Q7" s="115">
        <v>161.36036142208999</v>
      </c>
      <c r="R7" s="114">
        <v>261395</v>
      </c>
      <c r="S7" s="115">
        <v>171.85599348122</v>
      </c>
      <c r="T7" s="114">
        <v>419147</v>
      </c>
      <c r="U7" s="115">
        <v>188.33566039681</v>
      </c>
      <c r="V7" s="114">
        <v>1407289</v>
      </c>
      <c r="W7" s="115">
        <v>168.86850675644001</v>
      </c>
      <c r="X7" s="114">
        <v>142000</v>
      </c>
      <c r="Y7" s="115">
        <v>270.35632285211</v>
      </c>
    </row>
    <row r="8" spans="1:32" x14ac:dyDescent="0.25">
      <c r="A8" s="63"/>
      <c r="B8" s="155" t="s">
        <v>15</v>
      </c>
      <c r="C8" s="65" t="s">
        <v>8</v>
      </c>
      <c r="D8" s="107">
        <v>579304</v>
      </c>
      <c r="E8" s="113">
        <v>161.34564207256</v>
      </c>
      <c r="F8" s="107">
        <v>50412</v>
      </c>
      <c r="G8" s="113">
        <v>135.53297740086001</v>
      </c>
      <c r="H8" s="107">
        <v>27947</v>
      </c>
      <c r="I8" s="113">
        <v>244.42803789061</v>
      </c>
      <c r="J8" s="107">
        <v>170500</v>
      </c>
      <c r="K8" s="113">
        <v>178.35609292231999</v>
      </c>
      <c r="L8" s="107">
        <v>56000</v>
      </c>
      <c r="M8" s="113">
        <v>208.84918908165</v>
      </c>
      <c r="N8" s="107">
        <v>251015</v>
      </c>
      <c r="O8" s="113">
        <v>148.29240196801001</v>
      </c>
      <c r="P8" s="107">
        <v>220193</v>
      </c>
      <c r="Q8" s="113">
        <v>160.63493703296999</v>
      </c>
      <c r="R8" s="107">
        <v>158508</v>
      </c>
      <c r="S8" s="113">
        <v>174.79470008979001</v>
      </c>
      <c r="T8" s="107">
        <v>254447</v>
      </c>
      <c r="U8" s="113">
        <v>192.32413353963</v>
      </c>
      <c r="V8" s="107">
        <v>884163</v>
      </c>
      <c r="W8" s="113">
        <v>168.78897114975999</v>
      </c>
      <c r="X8" s="107">
        <v>71000</v>
      </c>
      <c r="Y8" s="113">
        <v>313.62283538731998</v>
      </c>
    </row>
    <row r="9" spans="1:32" x14ac:dyDescent="0.25">
      <c r="A9" s="63"/>
      <c r="B9" s="155" t="s">
        <v>15</v>
      </c>
      <c r="C9" s="65" t="s">
        <v>9</v>
      </c>
      <c r="D9" s="107">
        <v>315212</v>
      </c>
      <c r="E9" s="113">
        <v>163.98511839618999</v>
      </c>
      <c r="F9" s="107">
        <v>43214</v>
      </c>
      <c r="G9" s="113">
        <v>155.40619994891</v>
      </c>
      <c r="H9" s="107">
        <v>48700</v>
      </c>
      <c r="I9" s="113">
        <v>201.08618396236</v>
      </c>
      <c r="J9" s="107">
        <v>18000</v>
      </c>
      <c r="K9" s="113">
        <v>219.62424851182999</v>
      </c>
      <c r="L9" s="107">
        <v>98000</v>
      </c>
      <c r="M9" s="113">
        <v>165.89688376941999</v>
      </c>
      <c r="N9" s="107">
        <v>146033</v>
      </c>
      <c r="O9" s="113">
        <v>159.96521649147999</v>
      </c>
      <c r="P9" s="107">
        <v>109506</v>
      </c>
      <c r="Q9" s="113">
        <v>162.81903375523001</v>
      </c>
      <c r="R9" s="107">
        <v>102887</v>
      </c>
      <c r="S9" s="113">
        <v>167.32861385979001</v>
      </c>
      <c r="T9" s="107">
        <v>164700</v>
      </c>
      <c r="U9" s="113">
        <v>182.17382053176999</v>
      </c>
      <c r="V9" s="107">
        <v>523126</v>
      </c>
      <c r="W9" s="113">
        <v>169.00293410397001</v>
      </c>
      <c r="X9" s="107">
        <v>71000</v>
      </c>
      <c r="Y9" s="113">
        <v>227.08981031690001</v>
      </c>
    </row>
    <row r="10" spans="1:32" x14ac:dyDescent="0.25">
      <c r="A10" s="152" t="s">
        <v>19</v>
      </c>
      <c r="B10" s="3" t="s">
        <v>16</v>
      </c>
      <c r="C10" s="2" t="s">
        <v>7</v>
      </c>
      <c r="D10" s="114">
        <v>422012</v>
      </c>
      <c r="E10" s="115">
        <v>155.01514258978</v>
      </c>
      <c r="F10" s="114">
        <v>154283</v>
      </c>
      <c r="G10" s="115">
        <v>170.36143785026999</v>
      </c>
      <c r="H10" s="114">
        <v>79553</v>
      </c>
      <c r="I10" s="115">
        <v>159.18092835357001</v>
      </c>
      <c r="J10" s="114">
        <v>78000</v>
      </c>
      <c r="K10" s="115">
        <v>161.18849295327001</v>
      </c>
      <c r="L10" s="114">
        <v>0</v>
      </c>
      <c r="M10" s="115">
        <v>0</v>
      </c>
      <c r="N10" s="114">
        <v>155217</v>
      </c>
      <c r="O10" s="115">
        <v>133.81406938222</v>
      </c>
      <c r="P10" s="114">
        <v>109454</v>
      </c>
      <c r="Q10" s="115">
        <v>183.39772333674</v>
      </c>
      <c r="R10" s="114">
        <v>311624</v>
      </c>
      <c r="S10" s="115">
        <v>163.20402553414999</v>
      </c>
      <c r="T10" s="114">
        <v>157553</v>
      </c>
      <c r="U10" s="115">
        <v>160.17481637078001</v>
      </c>
      <c r="V10" s="114">
        <v>733848</v>
      </c>
      <c r="W10" s="115">
        <v>159.34927520974</v>
      </c>
      <c r="X10" s="114">
        <v>15000</v>
      </c>
      <c r="Y10" s="115">
        <v>522.04999999999995</v>
      </c>
    </row>
    <row r="11" spans="1:32" x14ac:dyDescent="0.25">
      <c r="A11" s="63"/>
      <c r="B11" s="155" t="s">
        <v>16</v>
      </c>
      <c r="C11" s="65" t="s">
        <v>8</v>
      </c>
      <c r="D11" s="107">
        <v>391560</v>
      </c>
      <c r="E11" s="113">
        <v>148.65711573806999</v>
      </c>
      <c r="F11" s="107">
        <v>138925</v>
      </c>
      <c r="G11" s="113">
        <v>163.39020845994</v>
      </c>
      <c r="H11" s="107">
        <v>79553</v>
      </c>
      <c r="I11" s="113">
        <v>159.18092835357001</v>
      </c>
      <c r="J11" s="107">
        <v>78000</v>
      </c>
      <c r="K11" s="113">
        <v>161.18849295327001</v>
      </c>
      <c r="L11" s="107">
        <v>0</v>
      </c>
      <c r="M11" s="113">
        <v>0</v>
      </c>
      <c r="N11" s="107">
        <v>155217</v>
      </c>
      <c r="O11" s="113">
        <v>128.21121885682999</v>
      </c>
      <c r="P11" s="107">
        <v>79002</v>
      </c>
      <c r="Q11" s="113">
        <v>173.78423994203001</v>
      </c>
      <c r="R11" s="107">
        <v>296266</v>
      </c>
      <c r="S11" s="113">
        <v>159.57720989750999</v>
      </c>
      <c r="T11" s="107">
        <v>157553</v>
      </c>
      <c r="U11" s="113">
        <v>160.17481637078001</v>
      </c>
      <c r="V11" s="107">
        <v>688038</v>
      </c>
      <c r="W11" s="113">
        <v>154.26936854121999</v>
      </c>
      <c r="X11" s="107">
        <v>0</v>
      </c>
      <c r="Y11" s="113">
        <v>0</v>
      </c>
    </row>
    <row r="12" spans="1:32" x14ac:dyDescent="0.25">
      <c r="A12" s="63"/>
      <c r="B12" s="155" t="s">
        <v>16</v>
      </c>
      <c r="C12" s="65" t="s">
        <v>9</v>
      </c>
      <c r="D12" s="107">
        <v>30452</v>
      </c>
      <c r="E12" s="113">
        <v>236.76836057401999</v>
      </c>
      <c r="F12" s="107">
        <v>15358</v>
      </c>
      <c r="G12" s="113">
        <v>233.42160473733</v>
      </c>
      <c r="H12" s="107">
        <v>0</v>
      </c>
      <c r="I12" s="113">
        <v>0</v>
      </c>
      <c r="J12" s="107">
        <v>0</v>
      </c>
      <c r="K12" s="113">
        <v>0</v>
      </c>
      <c r="L12" s="107">
        <v>0</v>
      </c>
      <c r="M12" s="113">
        <v>0</v>
      </c>
      <c r="N12" s="107">
        <v>0</v>
      </c>
      <c r="O12" s="113">
        <v>0</v>
      </c>
      <c r="P12" s="107">
        <v>30452</v>
      </c>
      <c r="Q12" s="113">
        <v>208.33810213451</v>
      </c>
      <c r="R12" s="107">
        <v>15358</v>
      </c>
      <c r="S12" s="113">
        <v>233.16770318765001</v>
      </c>
      <c r="T12" s="107">
        <v>0</v>
      </c>
      <c r="U12" s="113">
        <v>0</v>
      </c>
      <c r="V12" s="107">
        <v>45810</v>
      </c>
      <c r="W12" s="113">
        <v>235.64634625094999</v>
      </c>
      <c r="X12" s="107">
        <v>15000</v>
      </c>
      <c r="Y12" s="113">
        <v>522.04999999999995</v>
      </c>
    </row>
    <row r="13" spans="1:32" x14ac:dyDescent="0.25">
      <c r="A13" s="152" t="s">
        <v>145</v>
      </c>
      <c r="B13" s="3" t="s">
        <v>144</v>
      </c>
      <c r="C13" s="2" t="s">
        <v>7</v>
      </c>
      <c r="D13" s="114">
        <v>1102340</v>
      </c>
      <c r="E13" s="115">
        <v>158.91236045276</v>
      </c>
      <c r="F13" s="114">
        <v>170961</v>
      </c>
      <c r="G13" s="115">
        <v>159.66515437405999</v>
      </c>
      <c r="H13" s="114">
        <v>155063</v>
      </c>
      <c r="I13" s="115">
        <v>179.16170244104001</v>
      </c>
      <c r="J13" s="114">
        <v>146700</v>
      </c>
      <c r="K13" s="115">
        <v>278.23133374841001</v>
      </c>
      <c r="L13" s="114">
        <v>124500</v>
      </c>
      <c r="M13" s="115">
        <v>359.06140339552002</v>
      </c>
      <c r="N13" s="114">
        <v>310274</v>
      </c>
      <c r="O13" s="115">
        <v>155.03034157229001</v>
      </c>
      <c r="P13" s="114">
        <v>541416</v>
      </c>
      <c r="Q13" s="115">
        <v>159.41069041476001</v>
      </c>
      <c r="R13" s="114">
        <v>421611</v>
      </c>
      <c r="S13" s="115">
        <v>161.43455297855999</v>
      </c>
      <c r="T13" s="114">
        <v>426263</v>
      </c>
      <c r="U13" s="115">
        <v>265.80076724756998</v>
      </c>
      <c r="V13" s="114">
        <v>1699564</v>
      </c>
      <c r="W13" s="115">
        <v>185.79647387665</v>
      </c>
      <c r="X13" s="114">
        <v>436000</v>
      </c>
      <c r="Y13" s="115">
        <v>475.46809770642</v>
      </c>
    </row>
    <row r="14" spans="1:32" x14ac:dyDescent="0.25">
      <c r="A14" s="63"/>
      <c r="B14" s="155" t="s">
        <v>144</v>
      </c>
      <c r="C14" s="65" t="s">
        <v>8</v>
      </c>
      <c r="D14" s="107">
        <v>1068869</v>
      </c>
      <c r="E14" s="113">
        <v>158.25271643008</v>
      </c>
      <c r="F14" s="107">
        <v>170961</v>
      </c>
      <c r="G14" s="113">
        <v>159.66515437405999</v>
      </c>
      <c r="H14" s="107">
        <v>155063</v>
      </c>
      <c r="I14" s="113">
        <v>179.16170244104001</v>
      </c>
      <c r="J14" s="107">
        <v>140100</v>
      </c>
      <c r="K14" s="113">
        <v>280.40928764136999</v>
      </c>
      <c r="L14" s="107">
        <v>124500</v>
      </c>
      <c r="M14" s="113">
        <v>359.06140339552002</v>
      </c>
      <c r="N14" s="107">
        <v>299324</v>
      </c>
      <c r="O14" s="113">
        <v>154.16918888729001</v>
      </c>
      <c r="P14" s="107">
        <v>530892</v>
      </c>
      <c r="Q14" s="113">
        <v>159.01255812350001</v>
      </c>
      <c r="R14" s="107">
        <v>409614</v>
      </c>
      <c r="S14" s="113">
        <v>160.84143587144001</v>
      </c>
      <c r="T14" s="107">
        <v>419663</v>
      </c>
      <c r="U14" s="113">
        <v>266.33235950492002</v>
      </c>
      <c r="V14" s="107">
        <v>1659493</v>
      </c>
      <c r="W14" s="113">
        <v>185.73008394838999</v>
      </c>
      <c r="X14" s="107">
        <v>421000</v>
      </c>
      <c r="Y14" s="113">
        <v>475.69555961995002</v>
      </c>
    </row>
    <row r="15" spans="1:32" x14ac:dyDescent="0.25">
      <c r="A15" s="63"/>
      <c r="B15" s="155" t="s">
        <v>144</v>
      </c>
      <c r="C15" s="65" t="s">
        <v>9</v>
      </c>
      <c r="D15" s="107">
        <v>33471</v>
      </c>
      <c r="E15" s="113">
        <v>179.97755261570001</v>
      </c>
      <c r="F15" s="107">
        <v>0</v>
      </c>
      <c r="G15" s="113">
        <v>0</v>
      </c>
      <c r="H15" s="107">
        <v>0</v>
      </c>
      <c r="I15" s="113">
        <v>0</v>
      </c>
      <c r="J15" s="107">
        <v>6600</v>
      </c>
      <c r="K15" s="113">
        <v>231.99931247506001</v>
      </c>
      <c r="L15" s="107">
        <v>0</v>
      </c>
      <c r="M15" s="113">
        <v>0</v>
      </c>
      <c r="N15" s="107">
        <v>10950</v>
      </c>
      <c r="O15" s="113">
        <v>178.57040242009001</v>
      </c>
      <c r="P15" s="107">
        <v>10524</v>
      </c>
      <c r="Q15" s="113">
        <v>179.49480751614999</v>
      </c>
      <c r="R15" s="107">
        <v>11997</v>
      </c>
      <c r="S15" s="113">
        <v>181.68537157623001</v>
      </c>
      <c r="T15" s="107">
        <v>6600</v>
      </c>
      <c r="U15" s="113">
        <v>231.99931247506001</v>
      </c>
      <c r="V15" s="107">
        <v>40071</v>
      </c>
      <c r="W15" s="113">
        <v>188.54593411533</v>
      </c>
      <c r="X15" s="107">
        <v>15000</v>
      </c>
      <c r="Y15" s="113">
        <v>469.084</v>
      </c>
    </row>
    <row r="16" spans="1:32" x14ac:dyDescent="0.25">
      <c r="A16" s="152" t="s">
        <v>143</v>
      </c>
      <c r="B16" s="3" t="s">
        <v>142</v>
      </c>
      <c r="C16" s="2" t="s">
        <v>7</v>
      </c>
      <c r="D16" s="114">
        <v>241083</v>
      </c>
      <c r="E16" s="115">
        <v>166.81254781257999</v>
      </c>
      <c r="F16" s="114">
        <v>15001</v>
      </c>
      <c r="G16" s="115">
        <v>141.46333473911</v>
      </c>
      <c r="H16" s="114">
        <v>83256</v>
      </c>
      <c r="I16" s="115">
        <v>187.26653719289001</v>
      </c>
      <c r="J16" s="114">
        <v>39000</v>
      </c>
      <c r="K16" s="115">
        <v>384.16334325455</v>
      </c>
      <c r="L16" s="114">
        <v>98900</v>
      </c>
      <c r="M16" s="115">
        <v>234.28430352436001</v>
      </c>
      <c r="N16" s="114">
        <v>105841</v>
      </c>
      <c r="O16" s="115">
        <v>158.37134106065</v>
      </c>
      <c r="P16" s="114">
        <v>92141</v>
      </c>
      <c r="Q16" s="115">
        <v>168.90361695228</v>
      </c>
      <c r="R16" s="114">
        <v>58102</v>
      </c>
      <c r="S16" s="115">
        <v>172.32852001517</v>
      </c>
      <c r="T16" s="114">
        <v>221156</v>
      </c>
      <c r="U16" s="115">
        <v>243.01466307049</v>
      </c>
      <c r="V16" s="114">
        <v>477240</v>
      </c>
      <c r="W16" s="115">
        <v>201.328287182</v>
      </c>
      <c r="X16" s="114">
        <v>114000</v>
      </c>
      <c r="Y16" s="115">
        <v>425.00178245614001</v>
      </c>
    </row>
    <row r="17" spans="1:25" x14ac:dyDescent="0.25">
      <c r="A17" s="63"/>
      <c r="B17" s="155" t="s">
        <v>142</v>
      </c>
      <c r="C17" s="65" t="s">
        <v>8</v>
      </c>
      <c r="D17" s="107">
        <v>241083</v>
      </c>
      <c r="E17" s="113">
        <v>166.81254781257999</v>
      </c>
      <c r="F17" s="107">
        <v>15001</v>
      </c>
      <c r="G17" s="113">
        <v>141.46333473911</v>
      </c>
      <c r="H17" s="107">
        <v>83256</v>
      </c>
      <c r="I17" s="113">
        <v>187.26653719289001</v>
      </c>
      <c r="J17" s="107">
        <v>39000</v>
      </c>
      <c r="K17" s="113">
        <v>384.16334325455</v>
      </c>
      <c r="L17" s="107">
        <v>98900</v>
      </c>
      <c r="M17" s="113">
        <v>234.28430352436001</v>
      </c>
      <c r="N17" s="107">
        <v>105841</v>
      </c>
      <c r="O17" s="113">
        <v>158.37134106065</v>
      </c>
      <c r="P17" s="107">
        <v>92141</v>
      </c>
      <c r="Q17" s="113">
        <v>168.90361695228</v>
      </c>
      <c r="R17" s="107">
        <v>58102</v>
      </c>
      <c r="S17" s="113">
        <v>172.32852001517</v>
      </c>
      <c r="T17" s="107">
        <v>221156</v>
      </c>
      <c r="U17" s="113">
        <v>243.01466307049</v>
      </c>
      <c r="V17" s="107">
        <v>477240</v>
      </c>
      <c r="W17" s="113">
        <v>201.328287182</v>
      </c>
      <c r="X17" s="107">
        <v>114000</v>
      </c>
      <c r="Y17" s="113">
        <v>425.00178245614001</v>
      </c>
    </row>
    <row r="18" spans="1:25" x14ac:dyDescent="0.25">
      <c r="A18" s="63"/>
      <c r="B18" s="155" t="s">
        <v>142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  <c r="X18" s="107">
        <v>0</v>
      </c>
      <c r="Y18" s="113">
        <v>0</v>
      </c>
    </row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763A-59A6-453A-B657-80525F236AFF}">
  <sheetPr>
    <tabColor theme="5"/>
    <pageSetUpPr fitToPage="1"/>
  </sheetPr>
  <dimension ref="A1:W27"/>
  <sheetViews>
    <sheetView topLeftCell="A3" zoomScale="85" zoomScaleNormal="85" workbookViewId="0">
      <selection activeCell="P23" sqref="P23"/>
    </sheetView>
  </sheetViews>
  <sheetFormatPr defaultColWidth="9" defaultRowHeight="15" x14ac:dyDescent="0.25"/>
  <cols>
    <col min="1" max="1" width="10.140625" style="158" bestFit="1" customWidth="1"/>
    <col min="2" max="2" width="12.5703125" style="158" bestFit="1" customWidth="1"/>
    <col min="3" max="3" width="14.28515625" style="158" customWidth="1"/>
    <col min="4" max="4" width="11.7109375" style="158" customWidth="1"/>
    <col min="5" max="5" width="14.28515625" style="158" customWidth="1"/>
    <col min="6" max="6" width="11.7109375" style="158" customWidth="1"/>
    <col min="7" max="7" width="14.28515625" style="158" customWidth="1"/>
    <col min="8" max="8" width="11.7109375" style="158" customWidth="1"/>
    <col min="9" max="9" width="14.28515625" style="158" customWidth="1"/>
    <col min="10" max="10" width="11.7109375" style="158" customWidth="1"/>
    <col min="11" max="11" width="14.28515625" style="158" customWidth="1"/>
    <col min="12" max="12" width="11.7109375" style="158" customWidth="1"/>
    <col min="13" max="13" width="14.28515625" style="158" customWidth="1"/>
    <col min="14" max="14" width="11.7109375" style="158" customWidth="1"/>
    <col min="15" max="15" width="14.28515625" style="158" customWidth="1"/>
    <col min="16" max="16" width="11.7109375" style="158" customWidth="1"/>
    <col min="17" max="17" width="14.28515625" style="158" customWidth="1"/>
    <col min="18" max="18" width="11.7109375" style="158" customWidth="1"/>
    <col min="19" max="19" width="14.28515625" style="158" customWidth="1"/>
    <col min="20" max="20" width="12.5703125" style="158" bestFit="1" customWidth="1"/>
    <col min="21" max="21" width="14.28515625" style="158" customWidth="1"/>
    <col min="22" max="22" width="11.7109375" style="158" hidden="1" customWidth="1"/>
    <col min="23" max="23" width="14.28515625" style="158" hidden="1" customWidth="1"/>
    <col min="24" max="16384" width="9" style="158"/>
  </cols>
  <sheetData>
    <row r="1" spans="1:23" ht="27.75" x14ac:dyDescent="0.65">
      <c r="A1" s="189" t="s">
        <v>63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</row>
    <row r="2" spans="1:23" s="6" customFormat="1" ht="37.5" customHeight="1" x14ac:dyDescent="0.4">
      <c r="A2" s="98"/>
      <c r="B2" s="188" t="s">
        <v>150</v>
      </c>
      <c r="C2" s="188"/>
      <c r="D2" s="188" t="s">
        <v>140</v>
      </c>
      <c r="E2" s="188"/>
      <c r="F2" s="188" t="s">
        <v>146</v>
      </c>
      <c r="G2" s="188"/>
      <c r="H2" s="188" t="s">
        <v>148</v>
      </c>
      <c r="I2" s="188"/>
      <c r="J2" s="188" t="s">
        <v>151</v>
      </c>
      <c r="K2" s="188"/>
      <c r="L2" s="188" t="s">
        <v>138</v>
      </c>
      <c r="M2" s="188"/>
      <c r="N2" s="188" t="s">
        <v>137</v>
      </c>
      <c r="O2" s="188"/>
      <c r="P2" s="188" t="s">
        <v>136</v>
      </c>
      <c r="Q2" s="188"/>
      <c r="R2" s="188" t="s">
        <v>135</v>
      </c>
      <c r="S2" s="188"/>
      <c r="T2" s="188" t="s">
        <v>134</v>
      </c>
      <c r="U2" s="188"/>
      <c r="V2" s="188" t="s">
        <v>131</v>
      </c>
      <c r="W2" s="188"/>
    </row>
    <row r="3" spans="1:23" ht="17.25" x14ac:dyDescent="0.4">
      <c r="A3" s="16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</row>
    <row r="4" spans="1:23" x14ac:dyDescent="0.25">
      <c r="A4" s="159" t="s">
        <v>7</v>
      </c>
      <c r="B4" s="114">
        <v>8030122.25</v>
      </c>
      <c r="C4" s="115">
        <v>174.17001976893999</v>
      </c>
      <c r="D4" s="114">
        <v>1067610.672</v>
      </c>
      <c r="E4" s="115">
        <v>246.44728411757001</v>
      </c>
      <c r="F4" s="114">
        <v>1293582.6910000001</v>
      </c>
      <c r="G4" s="115">
        <v>313.25978067742</v>
      </c>
      <c r="H4" s="114">
        <v>1194751</v>
      </c>
      <c r="I4" s="115">
        <v>379.22626400487002</v>
      </c>
      <c r="J4" s="114">
        <v>922050</v>
      </c>
      <c r="K4" s="115">
        <v>384.22738172173001</v>
      </c>
      <c r="L4" s="114">
        <v>2625659.85</v>
      </c>
      <c r="M4" s="115">
        <v>158.73574563019</v>
      </c>
      <c r="N4" s="114">
        <v>3148160.68</v>
      </c>
      <c r="O4" s="115">
        <v>168.99875522135</v>
      </c>
      <c r="P4" s="114">
        <v>3323912.452</v>
      </c>
      <c r="Q4" s="115">
        <v>214.47465952121999</v>
      </c>
      <c r="R4" s="114">
        <v>3410383.6910000001</v>
      </c>
      <c r="S4" s="115">
        <v>355.55683917132001</v>
      </c>
      <c r="T4" s="114">
        <v>12508116.673</v>
      </c>
      <c r="U4" s="115">
        <v>229.79491016234999</v>
      </c>
      <c r="V4" s="114">
        <v>1632600</v>
      </c>
      <c r="W4" s="115">
        <v>501.59860777594002</v>
      </c>
    </row>
    <row r="5" spans="1:23" x14ac:dyDescent="0.25">
      <c r="A5" s="161" t="s">
        <v>8</v>
      </c>
      <c r="B5" s="109">
        <v>3474226</v>
      </c>
      <c r="C5" s="110">
        <v>159.65631088604999</v>
      </c>
      <c r="D5" s="109">
        <v>438786</v>
      </c>
      <c r="E5" s="110">
        <v>168.22247652255999</v>
      </c>
      <c r="F5" s="109">
        <v>502837</v>
      </c>
      <c r="G5" s="110">
        <v>217.19230059270001</v>
      </c>
      <c r="H5" s="109">
        <v>569785</v>
      </c>
      <c r="I5" s="110">
        <v>261.81278181022998</v>
      </c>
      <c r="J5" s="109">
        <v>415600</v>
      </c>
      <c r="K5" s="110">
        <v>325.08325244261999</v>
      </c>
      <c r="L5" s="109">
        <v>1229303</v>
      </c>
      <c r="M5" s="110">
        <v>148.33544116031999</v>
      </c>
      <c r="N5" s="109">
        <v>1414350</v>
      </c>
      <c r="O5" s="110">
        <v>161.16337476452</v>
      </c>
      <c r="P5" s="109">
        <v>1269359</v>
      </c>
      <c r="Q5" s="110">
        <v>171.90184337522001</v>
      </c>
      <c r="R5" s="109">
        <v>1488222</v>
      </c>
      <c r="S5" s="110">
        <v>264.40539143490003</v>
      </c>
      <c r="T5" s="109">
        <v>5401234</v>
      </c>
      <c r="U5" s="110">
        <v>189.21411188254999</v>
      </c>
      <c r="V5" s="109">
        <v>855300</v>
      </c>
      <c r="W5" s="110">
        <v>445.20427663100998</v>
      </c>
    </row>
    <row r="6" spans="1:23" x14ac:dyDescent="0.25">
      <c r="A6" s="67" t="s">
        <v>40</v>
      </c>
      <c r="B6" s="116">
        <v>287032</v>
      </c>
      <c r="C6" s="117">
        <v>149.2173039027</v>
      </c>
      <c r="D6" s="116">
        <v>118107</v>
      </c>
      <c r="E6" s="117">
        <v>163.0172373373</v>
      </c>
      <c r="F6" s="116">
        <v>61498</v>
      </c>
      <c r="G6" s="117">
        <v>158.87975372266001</v>
      </c>
      <c r="H6" s="116">
        <v>78000</v>
      </c>
      <c r="I6" s="117">
        <v>161.18849295327001</v>
      </c>
      <c r="J6" s="116">
        <v>0</v>
      </c>
      <c r="K6" s="117">
        <v>0</v>
      </c>
      <c r="L6" s="116">
        <v>113706</v>
      </c>
      <c r="M6" s="117">
        <v>129.09696937365001</v>
      </c>
      <c r="N6" s="116">
        <v>57862</v>
      </c>
      <c r="O6" s="117">
        <v>173.90875740382</v>
      </c>
      <c r="P6" s="116">
        <v>233571</v>
      </c>
      <c r="Q6" s="117">
        <v>159.87348388069</v>
      </c>
      <c r="R6" s="116">
        <v>139498</v>
      </c>
      <c r="S6" s="117">
        <v>160.17068018747</v>
      </c>
      <c r="T6" s="116">
        <v>544637</v>
      </c>
      <c r="U6" s="117">
        <v>155.01537275063001</v>
      </c>
      <c r="V6" s="116">
        <v>0</v>
      </c>
      <c r="W6" s="117">
        <v>0</v>
      </c>
    </row>
    <row r="7" spans="1:23" x14ac:dyDescent="0.25">
      <c r="A7" s="67" t="s">
        <v>20</v>
      </c>
      <c r="B7" s="116">
        <v>2000207</v>
      </c>
      <c r="C7" s="117">
        <v>159.65282731062001</v>
      </c>
      <c r="D7" s="116">
        <v>223047</v>
      </c>
      <c r="E7" s="117">
        <v>166.87312859248999</v>
      </c>
      <c r="F7" s="116">
        <v>274817</v>
      </c>
      <c r="G7" s="117">
        <v>201.57790841935</v>
      </c>
      <c r="H7" s="116">
        <v>250296</v>
      </c>
      <c r="I7" s="117">
        <v>340.53416042062003</v>
      </c>
      <c r="J7" s="116">
        <v>273500</v>
      </c>
      <c r="K7" s="117">
        <v>322.93333679346</v>
      </c>
      <c r="L7" s="116">
        <v>685002</v>
      </c>
      <c r="M7" s="117">
        <v>153.35289237315999</v>
      </c>
      <c r="N7" s="116">
        <v>892442</v>
      </c>
      <c r="O7" s="117">
        <v>159.52702575763999</v>
      </c>
      <c r="P7" s="116">
        <v>645810</v>
      </c>
      <c r="Q7" s="117">
        <v>169.00264407034999</v>
      </c>
      <c r="R7" s="116">
        <v>798613</v>
      </c>
      <c r="S7" s="117">
        <v>286.68909958606997</v>
      </c>
      <c r="T7" s="116">
        <v>3021867</v>
      </c>
      <c r="U7" s="117">
        <v>193.75865825907999</v>
      </c>
      <c r="V7" s="116">
        <v>580800</v>
      </c>
      <c r="W7" s="117">
        <v>467.89942086777</v>
      </c>
    </row>
    <row r="8" spans="1:23" x14ac:dyDescent="0.25">
      <c r="A8" s="67" t="s">
        <v>21</v>
      </c>
      <c r="B8" s="116">
        <v>149620</v>
      </c>
      <c r="C8" s="117">
        <v>157.35949238270001</v>
      </c>
      <c r="D8" s="116">
        <v>0</v>
      </c>
      <c r="E8" s="117">
        <v>0</v>
      </c>
      <c r="F8" s="116">
        <v>0</v>
      </c>
      <c r="G8" s="117">
        <v>0</v>
      </c>
      <c r="H8" s="116">
        <v>81500</v>
      </c>
      <c r="I8" s="117">
        <v>155.80995923416</v>
      </c>
      <c r="J8" s="116">
        <v>15000</v>
      </c>
      <c r="K8" s="117">
        <v>156.46524685384</v>
      </c>
      <c r="L8" s="116">
        <v>80069</v>
      </c>
      <c r="M8" s="117">
        <v>151.33534438921001</v>
      </c>
      <c r="N8" s="116">
        <v>69551</v>
      </c>
      <c r="O8" s="117">
        <v>164.65487340799999</v>
      </c>
      <c r="P8" s="116">
        <v>0</v>
      </c>
      <c r="Q8" s="117">
        <v>0</v>
      </c>
      <c r="R8" s="116">
        <v>96500</v>
      </c>
      <c r="S8" s="117">
        <v>155.91181741339</v>
      </c>
      <c r="T8" s="116">
        <v>246120</v>
      </c>
      <c r="U8" s="117">
        <v>156.79188050825999</v>
      </c>
      <c r="V8" s="116">
        <v>0</v>
      </c>
      <c r="W8" s="117">
        <v>0</v>
      </c>
    </row>
    <row r="9" spans="1:23" x14ac:dyDescent="0.25">
      <c r="A9" s="67" t="s">
        <v>22</v>
      </c>
      <c r="B9" s="116">
        <v>252478</v>
      </c>
      <c r="C9" s="117">
        <v>168.87644831193001</v>
      </c>
      <c r="D9" s="116">
        <v>5052</v>
      </c>
      <c r="E9" s="117">
        <v>117.22750202325</v>
      </c>
      <c r="F9" s="116">
        <v>31490</v>
      </c>
      <c r="G9" s="117">
        <v>259.51397230534002</v>
      </c>
      <c r="H9" s="116">
        <v>21500</v>
      </c>
      <c r="I9" s="117">
        <v>266.11769734664</v>
      </c>
      <c r="J9" s="116">
        <v>38700</v>
      </c>
      <c r="K9" s="117">
        <v>433.10793292740999</v>
      </c>
      <c r="L9" s="116">
        <v>90119</v>
      </c>
      <c r="M9" s="117">
        <v>146.24922665365</v>
      </c>
      <c r="N9" s="116">
        <v>99930</v>
      </c>
      <c r="O9" s="117">
        <v>167.12261148504001</v>
      </c>
      <c r="P9" s="116">
        <v>67481</v>
      </c>
      <c r="Q9" s="117">
        <v>197.82493790283999</v>
      </c>
      <c r="R9" s="116">
        <v>91690</v>
      </c>
      <c r="S9" s="117">
        <v>334.33201532487999</v>
      </c>
      <c r="T9" s="116">
        <v>349220</v>
      </c>
      <c r="U9" s="117">
        <v>211.57071113412999</v>
      </c>
      <c r="V9" s="116">
        <v>43500</v>
      </c>
      <c r="W9" s="117">
        <v>386.79006551724001</v>
      </c>
    </row>
    <row r="10" spans="1:23" x14ac:dyDescent="0.25">
      <c r="A10" s="67" t="s">
        <v>23</v>
      </c>
      <c r="B10" s="116">
        <v>539963</v>
      </c>
      <c r="C10" s="117">
        <v>164.35727376227999</v>
      </c>
      <c r="D10" s="116">
        <v>50412</v>
      </c>
      <c r="E10" s="117">
        <v>135.53297740086001</v>
      </c>
      <c r="F10" s="116">
        <v>69270</v>
      </c>
      <c r="G10" s="117">
        <v>252.22655358144999</v>
      </c>
      <c r="H10" s="116">
        <v>104500</v>
      </c>
      <c r="I10" s="117">
        <v>217.99876693618</v>
      </c>
      <c r="J10" s="116">
        <v>58500</v>
      </c>
      <c r="K10" s="117">
        <v>273.09365601607999</v>
      </c>
      <c r="L10" s="116">
        <v>188452</v>
      </c>
      <c r="M10" s="117">
        <v>147.56634895888999</v>
      </c>
      <c r="N10" s="116">
        <v>200779</v>
      </c>
      <c r="O10" s="117">
        <v>161.37390515492001</v>
      </c>
      <c r="P10" s="116">
        <v>201144</v>
      </c>
      <c r="Q10" s="117">
        <v>175.84253158001999</v>
      </c>
      <c r="R10" s="116">
        <v>232270</v>
      </c>
      <c r="S10" s="117">
        <v>242.08284922012999</v>
      </c>
      <c r="T10" s="116">
        <v>822645</v>
      </c>
      <c r="U10" s="117">
        <v>184.53636557396001</v>
      </c>
      <c r="V10" s="116">
        <v>99000</v>
      </c>
      <c r="W10" s="117">
        <v>380.79698295455</v>
      </c>
    </row>
    <row r="11" spans="1:23" ht="13.5" customHeight="1" x14ac:dyDescent="0.25">
      <c r="A11" s="67" t="s">
        <v>24</v>
      </c>
      <c r="B11" s="116">
        <v>108099</v>
      </c>
      <c r="C11" s="117">
        <v>155.79618376581001</v>
      </c>
      <c r="D11" s="116">
        <v>21350</v>
      </c>
      <c r="E11" s="117">
        <v>303.01687882930003</v>
      </c>
      <c r="F11" s="116">
        <v>31219</v>
      </c>
      <c r="G11" s="117">
        <v>334.91482454675003</v>
      </c>
      <c r="H11" s="116">
        <v>17500</v>
      </c>
      <c r="I11" s="117">
        <v>293.72261025361001</v>
      </c>
      <c r="J11" s="116">
        <v>29900</v>
      </c>
      <c r="K11" s="117">
        <v>391.24071966897998</v>
      </c>
      <c r="L11" s="116">
        <v>30444</v>
      </c>
      <c r="M11" s="117">
        <v>136.61874212653001</v>
      </c>
      <c r="N11" s="116">
        <v>40347</v>
      </c>
      <c r="O11" s="117">
        <v>148.24298988772</v>
      </c>
      <c r="P11" s="116">
        <v>58658</v>
      </c>
      <c r="Q11" s="117">
        <v>224.52932479126</v>
      </c>
      <c r="R11" s="116">
        <v>78619</v>
      </c>
      <c r="S11" s="117">
        <v>347.16734002042</v>
      </c>
      <c r="T11" s="116">
        <v>208068</v>
      </c>
      <c r="U11" s="117">
        <v>243.21265709753999</v>
      </c>
      <c r="V11" s="116">
        <v>0</v>
      </c>
      <c r="W11" s="117">
        <v>0</v>
      </c>
    </row>
    <row r="12" spans="1:23" ht="13.5" customHeight="1" x14ac:dyDescent="0.25">
      <c r="A12" s="67" t="s">
        <v>37</v>
      </c>
      <c r="B12" s="116">
        <v>32299</v>
      </c>
      <c r="C12" s="117">
        <v>161.89801978080001</v>
      </c>
      <c r="D12" s="116">
        <v>0</v>
      </c>
      <c r="E12" s="117">
        <v>0</v>
      </c>
      <c r="F12" s="116">
        <v>16488</v>
      </c>
      <c r="G12" s="117">
        <v>306.43098858152001</v>
      </c>
      <c r="H12" s="116">
        <v>16489</v>
      </c>
      <c r="I12" s="117">
        <v>304.98491248351002</v>
      </c>
      <c r="J12" s="116">
        <v>0</v>
      </c>
      <c r="K12" s="117">
        <v>0</v>
      </c>
      <c r="L12" s="116">
        <v>0</v>
      </c>
      <c r="M12" s="117">
        <v>0</v>
      </c>
      <c r="N12" s="116">
        <v>32299</v>
      </c>
      <c r="O12" s="117">
        <v>164.38198615747001</v>
      </c>
      <c r="P12" s="116">
        <v>0</v>
      </c>
      <c r="Q12" s="117">
        <v>0</v>
      </c>
      <c r="R12" s="116">
        <v>32977</v>
      </c>
      <c r="S12" s="117">
        <v>305.70792860698998</v>
      </c>
      <c r="T12" s="116">
        <v>65276</v>
      </c>
      <c r="U12" s="117">
        <v>234.54982692831001</v>
      </c>
      <c r="V12" s="180"/>
      <c r="W12" s="179"/>
    </row>
    <row r="13" spans="1:23" ht="13.5" customHeight="1" x14ac:dyDescent="0.25">
      <c r="A13" s="67" t="s">
        <v>41</v>
      </c>
      <c r="B13" s="116">
        <v>104528</v>
      </c>
      <c r="C13" s="117">
        <v>148.42094773266001</v>
      </c>
      <c r="D13" s="116">
        <v>20818</v>
      </c>
      <c r="E13" s="117">
        <v>165.50618984053</v>
      </c>
      <c r="F13" s="116">
        <v>18055</v>
      </c>
      <c r="G13" s="117">
        <v>160.20677368457001</v>
      </c>
      <c r="H13" s="116">
        <v>0</v>
      </c>
      <c r="I13" s="117">
        <v>0</v>
      </c>
      <c r="J13" s="116">
        <v>0</v>
      </c>
      <c r="K13" s="117">
        <v>0</v>
      </c>
      <c r="L13" s="116">
        <v>41511</v>
      </c>
      <c r="M13" s="117">
        <v>129.06377870202999</v>
      </c>
      <c r="N13" s="116">
        <v>21140</v>
      </c>
      <c r="O13" s="117">
        <v>173.44342492903999</v>
      </c>
      <c r="P13" s="116">
        <v>62695</v>
      </c>
      <c r="Q13" s="117">
        <v>158.47343749901</v>
      </c>
      <c r="R13" s="116">
        <v>18055</v>
      </c>
      <c r="S13" s="117">
        <v>160.20677368457001</v>
      </c>
      <c r="T13" s="116">
        <v>143401</v>
      </c>
      <c r="U13" s="117">
        <v>152.38517153698001</v>
      </c>
      <c r="V13" s="180"/>
      <c r="W13" s="179"/>
    </row>
    <row r="14" spans="1:23" x14ac:dyDescent="0.25">
      <c r="A14" s="161" t="s">
        <v>9</v>
      </c>
      <c r="B14" s="109">
        <v>4555896.25</v>
      </c>
      <c r="C14" s="110">
        <v>185.23785406331001</v>
      </c>
      <c r="D14" s="109">
        <v>628824.67200000002</v>
      </c>
      <c r="E14" s="110">
        <v>301.03157756811999</v>
      </c>
      <c r="F14" s="109">
        <v>790745.69099999999</v>
      </c>
      <c r="G14" s="110">
        <v>374.34931177847</v>
      </c>
      <c r="H14" s="109">
        <v>624966</v>
      </c>
      <c r="I14" s="110">
        <v>486.27279285968001</v>
      </c>
      <c r="J14" s="109">
        <v>506450</v>
      </c>
      <c r="K14" s="110">
        <v>432.76188686221002</v>
      </c>
      <c r="L14" s="109">
        <v>1396356.85</v>
      </c>
      <c r="M14" s="110">
        <v>167.89180447411999</v>
      </c>
      <c r="N14" s="109">
        <v>1733810.68</v>
      </c>
      <c r="O14" s="110">
        <v>175.39043943287001</v>
      </c>
      <c r="P14" s="109">
        <v>2054553.452</v>
      </c>
      <c r="Q14" s="110">
        <v>240.77730318214</v>
      </c>
      <c r="R14" s="109">
        <v>1922161.6910000001</v>
      </c>
      <c r="S14" s="110">
        <v>426.13029326124001</v>
      </c>
      <c r="T14" s="109">
        <v>7106882.6730000004</v>
      </c>
      <c r="U14" s="110">
        <v>260.63633494747</v>
      </c>
      <c r="V14" s="109">
        <v>777300</v>
      </c>
      <c r="W14" s="110">
        <v>563.65196095780004</v>
      </c>
    </row>
    <row r="15" spans="1:23" x14ac:dyDescent="0.25">
      <c r="A15" s="67" t="s">
        <v>42</v>
      </c>
      <c r="B15" s="116">
        <v>114378</v>
      </c>
      <c r="C15" s="117">
        <v>159.73769921226</v>
      </c>
      <c r="D15" s="116">
        <v>12028</v>
      </c>
      <c r="E15" s="117">
        <v>402.65239574083</v>
      </c>
      <c r="F15" s="116">
        <v>25434</v>
      </c>
      <c r="G15" s="117">
        <v>175.12873857942</v>
      </c>
      <c r="H15" s="116">
        <v>18500</v>
      </c>
      <c r="I15" s="117">
        <v>575.02191247866995</v>
      </c>
      <c r="J15" s="116">
        <v>11500</v>
      </c>
      <c r="K15" s="117">
        <v>561.03260318416994</v>
      </c>
      <c r="L15" s="116">
        <v>36068</v>
      </c>
      <c r="M15" s="117">
        <v>151.20397938616</v>
      </c>
      <c r="N15" s="116">
        <v>37639</v>
      </c>
      <c r="O15" s="117">
        <v>150.27490716809999</v>
      </c>
      <c r="P15" s="116">
        <v>52699</v>
      </c>
      <c r="Q15" s="117">
        <v>227.77963940626</v>
      </c>
      <c r="R15" s="116">
        <v>55434</v>
      </c>
      <c r="S15" s="117">
        <v>388.64243342537998</v>
      </c>
      <c r="T15" s="116">
        <v>181840</v>
      </c>
      <c r="U15" s="117">
        <v>245.5872537999</v>
      </c>
      <c r="V15" s="116">
        <v>24000</v>
      </c>
      <c r="W15" s="117">
        <v>627.69949999999994</v>
      </c>
    </row>
    <row r="16" spans="1:23" x14ac:dyDescent="0.25">
      <c r="A16" s="67" t="s">
        <v>25</v>
      </c>
      <c r="B16" s="116">
        <v>495501</v>
      </c>
      <c r="C16" s="117">
        <v>176.37146052439999</v>
      </c>
      <c r="D16" s="116">
        <v>54532</v>
      </c>
      <c r="E16" s="117">
        <v>368.40961929935997</v>
      </c>
      <c r="F16" s="116">
        <v>90549</v>
      </c>
      <c r="G16" s="117">
        <v>382.13981833076002</v>
      </c>
      <c r="H16" s="116">
        <v>53628</v>
      </c>
      <c r="I16" s="117">
        <v>492.93100542137</v>
      </c>
      <c r="J16" s="116">
        <v>74000</v>
      </c>
      <c r="K16" s="117">
        <v>470.97899719049002</v>
      </c>
      <c r="L16" s="116">
        <v>199978</v>
      </c>
      <c r="M16" s="117">
        <v>172.33192752603</v>
      </c>
      <c r="N16" s="116">
        <v>203647</v>
      </c>
      <c r="O16" s="117">
        <v>174.14235906888001</v>
      </c>
      <c r="P16" s="116">
        <v>146408</v>
      </c>
      <c r="Q16" s="117">
        <v>256.5173024755</v>
      </c>
      <c r="R16" s="116">
        <v>218177</v>
      </c>
      <c r="S16" s="117">
        <v>439.50429312377003</v>
      </c>
      <c r="T16" s="116">
        <v>768210</v>
      </c>
      <c r="U16" s="117">
        <v>264.73500290519002</v>
      </c>
      <c r="V16" s="116">
        <v>28600</v>
      </c>
      <c r="W16" s="117">
        <v>573.76669230769005</v>
      </c>
    </row>
    <row r="17" spans="1:23" x14ac:dyDescent="0.25">
      <c r="A17" s="67" t="s">
        <v>26</v>
      </c>
      <c r="B17" s="116">
        <v>201732</v>
      </c>
      <c r="C17" s="117">
        <v>160.81911005542</v>
      </c>
      <c r="D17" s="116">
        <v>43214</v>
      </c>
      <c r="E17" s="117">
        <v>155.40619994891</v>
      </c>
      <c r="F17" s="116">
        <v>32000</v>
      </c>
      <c r="G17" s="117">
        <v>174.68778508157999</v>
      </c>
      <c r="H17" s="116">
        <v>10000</v>
      </c>
      <c r="I17" s="117">
        <v>173.40170897839999</v>
      </c>
      <c r="J17" s="116">
        <v>98000</v>
      </c>
      <c r="K17" s="117">
        <v>165.89688376941999</v>
      </c>
      <c r="L17" s="116">
        <v>90103</v>
      </c>
      <c r="M17" s="117">
        <v>156.08630737156</v>
      </c>
      <c r="N17" s="116">
        <v>74843</v>
      </c>
      <c r="O17" s="117">
        <v>161.13966301324001</v>
      </c>
      <c r="P17" s="116">
        <v>80000</v>
      </c>
      <c r="Q17" s="117">
        <v>162.92579852865001</v>
      </c>
      <c r="R17" s="116">
        <v>140000</v>
      </c>
      <c r="S17" s="117">
        <v>168.44229158427001</v>
      </c>
      <c r="T17" s="116">
        <v>384946</v>
      </c>
      <c r="U17" s="117">
        <v>162.98391217493</v>
      </c>
      <c r="V17" s="116">
        <v>61000</v>
      </c>
      <c r="W17" s="117">
        <v>209.11240217213</v>
      </c>
    </row>
    <row r="18" spans="1:23" x14ac:dyDescent="0.25">
      <c r="A18" s="67" t="s">
        <v>27</v>
      </c>
      <c r="B18" s="116">
        <v>12999</v>
      </c>
      <c r="C18" s="117">
        <v>204.66334663436001</v>
      </c>
      <c r="D18" s="116">
        <v>4405</v>
      </c>
      <c r="E18" s="117">
        <v>302.23602227466</v>
      </c>
      <c r="F18" s="116">
        <v>0</v>
      </c>
      <c r="G18" s="117">
        <v>0</v>
      </c>
      <c r="H18" s="116">
        <v>5000</v>
      </c>
      <c r="I18" s="117">
        <v>308.70551025360999</v>
      </c>
      <c r="J18" s="116">
        <v>0</v>
      </c>
      <c r="K18" s="117">
        <v>0</v>
      </c>
      <c r="L18" s="116">
        <v>3923</v>
      </c>
      <c r="M18" s="117">
        <v>189.54709811369</v>
      </c>
      <c r="N18" s="116">
        <v>9076</v>
      </c>
      <c r="O18" s="117">
        <v>208.76438706478999</v>
      </c>
      <c r="P18" s="116">
        <v>4405</v>
      </c>
      <c r="Q18" s="117">
        <v>307.24850808624001</v>
      </c>
      <c r="R18" s="116">
        <v>5000</v>
      </c>
      <c r="S18" s="117">
        <v>308.70551025360999</v>
      </c>
      <c r="T18" s="116">
        <v>22404</v>
      </c>
      <c r="U18" s="117">
        <v>247.06731263559999</v>
      </c>
      <c r="V18" s="116">
        <v>0</v>
      </c>
      <c r="W18" s="117">
        <v>0</v>
      </c>
    </row>
    <row r="19" spans="1:23" x14ac:dyDescent="0.25">
      <c r="A19" s="67" t="s">
        <v>28</v>
      </c>
      <c r="B19" s="116">
        <v>12041</v>
      </c>
      <c r="C19" s="117">
        <v>173.16542008139001</v>
      </c>
      <c r="D19" s="116">
        <v>6009</v>
      </c>
      <c r="E19" s="117">
        <v>252.80160475682999</v>
      </c>
      <c r="F19" s="116">
        <v>6017</v>
      </c>
      <c r="G19" s="117">
        <v>396.65589019429001</v>
      </c>
      <c r="H19" s="116">
        <v>0</v>
      </c>
      <c r="I19" s="117">
        <v>0</v>
      </c>
      <c r="J19" s="116">
        <v>6000</v>
      </c>
      <c r="K19" s="117">
        <v>447.7941423405</v>
      </c>
      <c r="L19" s="116">
        <v>0</v>
      </c>
      <c r="M19" s="117">
        <v>0</v>
      </c>
      <c r="N19" s="116">
        <v>12041</v>
      </c>
      <c r="O19" s="117">
        <v>176.97538187858001</v>
      </c>
      <c r="P19" s="116">
        <v>6009</v>
      </c>
      <c r="Q19" s="117">
        <v>246.19212564217</v>
      </c>
      <c r="R19" s="116">
        <v>12017</v>
      </c>
      <c r="S19" s="117">
        <v>422.18884458201001</v>
      </c>
      <c r="T19" s="116">
        <v>30067</v>
      </c>
      <c r="U19" s="117">
        <v>288.6092064897</v>
      </c>
      <c r="V19" s="116">
        <v>0</v>
      </c>
      <c r="W19" s="117">
        <v>0</v>
      </c>
    </row>
    <row r="20" spans="1:23" x14ac:dyDescent="0.25">
      <c r="A20" s="67" t="s">
        <v>29</v>
      </c>
      <c r="B20" s="116">
        <v>2995937.53</v>
      </c>
      <c r="C20" s="117">
        <v>184.24551817176999</v>
      </c>
      <c r="D20" s="116">
        <v>455144</v>
      </c>
      <c r="E20" s="117">
        <v>310.84365517017</v>
      </c>
      <c r="F20" s="116">
        <v>486598.69099999999</v>
      </c>
      <c r="G20" s="117">
        <v>418.32578205640999</v>
      </c>
      <c r="H20" s="116">
        <v>476296</v>
      </c>
      <c r="I20" s="117">
        <v>510.10243460274</v>
      </c>
      <c r="J20" s="116">
        <v>245450</v>
      </c>
      <c r="K20" s="117">
        <v>538.31827349577998</v>
      </c>
      <c r="L20" s="116">
        <v>834215.75</v>
      </c>
      <c r="M20" s="117">
        <v>157.55514281971</v>
      </c>
      <c r="N20" s="116">
        <v>1091854.8400000001</v>
      </c>
      <c r="O20" s="117">
        <v>171.00518973794999</v>
      </c>
      <c r="P20" s="116">
        <v>1525010.97</v>
      </c>
      <c r="Q20" s="117">
        <v>246.10895848157</v>
      </c>
      <c r="R20" s="116">
        <v>1208344.6910000001</v>
      </c>
      <c r="S20" s="117">
        <v>478.87556563219999</v>
      </c>
      <c r="T20" s="116">
        <v>4659426.2510000002</v>
      </c>
      <c r="U20" s="117">
        <v>273.01933029246999</v>
      </c>
      <c r="V20" s="116">
        <v>588700</v>
      </c>
      <c r="W20" s="117">
        <v>621.63894244946005</v>
      </c>
    </row>
    <row r="21" spans="1:23" x14ac:dyDescent="0.25">
      <c r="A21" s="67" t="s">
        <v>30</v>
      </c>
      <c r="B21" s="116">
        <v>18336</v>
      </c>
      <c r="C21" s="117">
        <v>225.74188053009999</v>
      </c>
      <c r="D21" s="116">
        <v>0</v>
      </c>
      <c r="E21" s="117">
        <v>0</v>
      </c>
      <c r="F21" s="116">
        <v>6000</v>
      </c>
      <c r="G21" s="117">
        <v>358.29573775786002</v>
      </c>
      <c r="H21" s="116">
        <v>0</v>
      </c>
      <c r="I21" s="117">
        <v>0</v>
      </c>
      <c r="J21" s="116">
        <v>5500</v>
      </c>
      <c r="K21" s="117">
        <v>353.60747717547002</v>
      </c>
      <c r="L21" s="116">
        <v>12327</v>
      </c>
      <c r="M21" s="117">
        <v>225.18562944755001</v>
      </c>
      <c r="N21" s="116">
        <v>6009</v>
      </c>
      <c r="O21" s="117">
        <v>234.64590567482</v>
      </c>
      <c r="P21" s="116">
        <v>0</v>
      </c>
      <c r="Q21" s="117">
        <v>0</v>
      </c>
      <c r="R21" s="116">
        <v>11500</v>
      </c>
      <c r="S21" s="117">
        <v>356.05352617497999</v>
      </c>
      <c r="T21" s="116">
        <v>29836</v>
      </c>
      <c r="U21" s="117">
        <v>275.96925433745002</v>
      </c>
      <c r="V21" s="116">
        <v>0</v>
      </c>
      <c r="W21" s="117">
        <v>0</v>
      </c>
    </row>
    <row r="22" spans="1:23" x14ac:dyDescent="0.25">
      <c r="A22" s="67" t="s">
        <v>31</v>
      </c>
      <c r="B22" s="116">
        <v>175176</v>
      </c>
      <c r="C22" s="117">
        <v>186.73136922066999</v>
      </c>
      <c r="D22" s="116">
        <v>0</v>
      </c>
      <c r="E22" s="117">
        <v>0</v>
      </c>
      <c r="F22" s="116">
        <v>36102</v>
      </c>
      <c r="G22" s="117">
        <v>274.83058198699001</v>
      </c>
      <c r="H22" s="116">
        <v>26000</v>
      </c>
      <c r="I22" s="117">
        <v>280.80764215746001</v>
      </c>
      <c r="J22" s="116">
        <v>17000</v>
      </c>
      <c r="K22" s="117">
        <v>322.41032296370997</v>
      </c>
      <c r="L22" s="116">
        <v>53137</v>
      </c>
      <c r="M22" s="117">
        <v>171.54689927358001</v>
      </c>
      <c r="N22" s="116">
        <v>73189</v>
      </c>
      <c r="O22" s="117">
        <v>184.52235838991999</v>
      </c>
      <c r="P22" s="116">
        <v>48850</v>
      </c>
      <c r="Q22" s="117">
        <v>206.55803192835</v>
      </c>
      <c r="R22" s="116">
        <v>79102</v>
      </c>
      <c r="S22" s="117">
        <v>287.02065507031</v>
      </c>
      <c r="T22" s="116">
        <v>254278</v>
      </c>
      <c r="U22" s="117">
        <v>217.92983345776</v>
      </c>
      <c r="V22" s="116">
        <v>22000</v>
      </c>
      <c r="W22" s="117">
        <v>352.21158636363998</v>
      </c>
    </row>
    <row r="23" spans="1:23" x14ac:dyDescent="0.25">
      <c r="A23" s="67" t="s">
        <v>32</v>
      </c>
      <c r="B23" s="116">
        <v>60869</v>
      </c>
      <c r="C23" s="117">
        <v>200.04340391824999</v>
      </c>
      <c r="D23" s="116">
        <v>0</v>
      </c>
      <c r="E23" s="117">
        <v>0</v>
      </c>
      <c r="F23" s="116">
        <v>22258</v>
      </c>
      <c r="G23" s="117">
        <v>238.24993979038999</v>
      </c>
      <c r="H23" s="116">
        <v>6000</v>
      </c>
      <c r="I23" s="117">
        <v>352.68157025361</v>
      </c>
      <c r="J23" s="116">
        <v>0</v>
      </c>
      <c r="K23" s="117">
        <v>0</v>
      </c>
      <c r="L23" s="116">
        <v>30163</v>
      </c>
      <c r="M23" s="117">
        <v>193.10060383582999</v>
      </c>
      <c r="N23" s="116">
        <v>30706</v>
      </c>
      <c r="O23" s="117">
        <v>207.01298344297999</v>
      </c>
      <c r="P23" s="116">
        <v>0</v>
      </c>
      <c r="Q23" s="117">
        <v>0</v>
      </c>
      <c r="R23" s="116">
        <v>28258</v>
      </c>
      <c r="S23" s="117">
        <v>262.54712227956998</v>
      </c>
      <c r="T23" s="116">
        <v>89127</v>
      </c>
      <c r="U23" s="117">
        <v>219.86040744640999</v>
      </c>
      <c r="V23" s="116">
        <v>0</v>
      </c>
      <c r="W23" s="117">
        <v>0</v>
      </c>
    </row>
    <row r="24" spans="1:23" x14ac:dyDescent="0.25">
      <c r="A24" s="67" t="s">
        <v>33</v>
      </c>
      <c r="B24" s="116">
        <v>147650</v>
      </c>
      <c r="C24" s="117">
        <v>202.13884884930999</v>
      </c>
      <c r="D24" s="116">
        <v>15358</v>
      </c>
      <c r="E24" s="117">
        <v>233.42160473733</v>
      </c>
      <c r="F24" s="116">
        <v>41248</v>
      </c>
      <c r="G24" s="117">
        <v>296.67660244318</v>
      </c>
      <c r="H24" s="116">
        <v>0</v>
      </c>
      <c r="I24" s="117">
        <v>0</v>
      </c>
      <c r="J24" s="116">
        <v>8000</v>
      </c>
      <c r="K24" s="117">
        <v>346.61545717548</v>
      </c>
      <c r="L24" s="116">
        <v>21653</v>
      </c>
      <c r="M24" s="117">
        <v>263.92963046691</v>
      </c>
      <c r="N24" s="116">
        <v>76561</v>
      </c>
      <c r="O24" s="117">
        <v>197.14869311138</v>
      </c>
      <c r="P24" s="116">
        <v>64794</v>
      </c>
      <c r="Q24" s="117">
        <v>194.80076328604</v>
      </c>
      <c r="R24" s="116">
        <v>49248</v>
      </c>
      <c r="S24" s="117">
        <v>304.78882705856</v>
      </c>
      <c r="T24" s="116">
        <v>212256</v>
      </c>
      <c r="U24" s="117">
        <v>228.21936808917999</v>
      </c>
      <c r="V24" s="116">
        <v>25000</v>
      </c>
      <c r="W24" s="117">
        <v>447.93079999999998</v>
      </c>
    </row>
    <row r="25" spans="1:23" x14ac:dyDescent="0.25">
      <c r="A25" s="67" t="s">
        <v>34</v>
      </c>
      <c r="B25" s="116">
        <v>321204.71999999997</v>
      </c>
      <c r="C25" s="117">
        <v>218.44374084353001</v>
      </c>
      <c r="D25" s="116">
        <v>38134.671999999999</v>
      </c>
      <c r="E25" s="117">
        <v>255.23216799361001</v>
      </c>
      <c r="F25" s="116">
        <v>44503</v>
      </c>
      <c r="G25" s="117">
        <v>354.8080602279</v>
      </c>
      <c r="H25" s="116">
        <v>29506</v>
      </c>
      <c r="I25" s="117">
        <v>378.01789723127001</v>
      </c>
      <c r="J25" s="116">
        <v>41000</v>
      </c>
      <c r="K25" s="117">
        <v>404.73943676623003</v>
      </c>
      <c r="L25" s="116">
        <v>114753.1</v>
      </c>
      <c r="M25" s="117">
        <v>216.36991479010001</v>
      </c>
      <c r="N25" s="116">
        <v>118208.82</v>
      </c>
      <c r="O25" s="117">
        <v>201.22108169001001</v>
      </c>
      <c r="P25" s="116">
        <v>126377.482</v>
      </c>
      <c r="Q25" s="117">
        <v>247.53721971676001</v>
      </c>
      <c r="R25" s="116">
        <v>115009</v>
      </c>
      <c r="S25" s="117">
        <v>378.56286105820999</v>
      </c>
      <c r="T25" s="116">
        <v>474348.402</v>
      </c>
      <c r="U25" s="117">
        <v>260.22326878447001</v>
      </c>
      <c r="V25" s="116">
        <v>28000</v>
      </c>
      <c r="W25" s="117">
        <v>321.09025000000003</v>
      </c>
    </row>
    <row r="26" spans="1:23" x14ac:dyDescent="0.25">
      <c r="A26" s="67" t="s">
        <v>35</v>
      </c>
      <c r="B26" s="116">
        <v>72</v>
      </c>
      <c r="C26" s="117">
        <v>671.43065694443999</v>
      </c>
      <c r="D26" s="116">
        <v>0</v>
      </c>
      <c r="E26" s="117">
        <v>0</v>
      </c>
      <c r="F26" s="116">
        <v>36</v>
      </c>
      <c r="G26" s="117">
        <v>639.50103541779004</v>
      </c>
      <c r="H26" s="116">
        <v>36</v>
      </c>
      <c r="I26" s="117">
        <v>638.19157873165</v>
      </c>
      <c r="J26" s="116">
        <v>0</v>
      </c>
      <c r="K26" s="117">
        <v>0</v>
      </c>
      <c r="L26" s="116">
        <v>36</v>
      </c>
      <c r="M26" s="117">
        <v>682.24251388889002</v>
      </c>
      <c r="N26" s="116">
        <v>36.020000000000003</v>
      </c>
      <c r="O26" s="117">
        <v>660.25199333702994</v>
      </c>
      <c r="P26" s="116">
        <v>0</v>
      </c>
      <c r="Q26" s="117">
        <v>0</v>
      </c>
      <c r="R26" s="116">
        <v>72</v>
      </c>
      <c r="S26" s="117">
        <v>638.84630707472002</v>
      </c>
      <c r="T26" s="116">
        <v>144.02000000000001</v>
      </c>
      <c r="U26" s="117">
        <v>655.04750318970002</v>
      </c>
      <c r="V26" s="116">
        <v>0</v>
      </c>
      <c r="W26" s="117">
        <v>0</v>
      </c>
    </row>
    <row r="27" spans="1:23" x14ac:dyDescent="0.25">
      <c r="B27" s="70"/>
      <c r="D27" s="70"/>
      <c r="F27" s="70"/>
      <c r="H27" s="70"/>
      <c r="J27" s="70"/>
      <c r="L27" s="70"/>
      <c r="N27" s="70"/>
      <c r="P27" s="70"/>
      <c r="R27" s="70"/>
      <c r="T27" s="70"/>
      <c r="V27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D5A5-4FF7-44CF-A6E2-4AAE1C47E449}">
  <sheetPr>
    <tabColor theme="5" tint="0.39997558519241921"/>
    <pageSetUpPr fitToPage="1"/>
  </sheetPr>
  <dimension ref="A1:AP24"/>
  <sheetViews>
    <sheetView tabSelected="1" zoomScale="87" zoomScaleNormal="100" workbookViewId="0">
      <selection activeCell="B8" sqref="B8"/>
    </sheetView>
  </sheetViews>
  <sheetFormatPr defaultColWidth="9.140625" defaultRowHeight="15" x14ac:dyDescent="0.25"/>
  <cols>
    <col min="1" max="1" width="10.28515625" style="158" customWidth="1"/>
    <col min="2" max="14" width="13.5703125" style="158" customWidth="1"/>
    <col min="15" max="15" width="10.28515625" style="158" customWidth="1"/>
    <col min="16" max="28" width="13.5703125" style="158" customWidth="1"/>
    <col min="29" max="29" width="10.28515625" style="158" customWidth="1"/>
    <col min="30" max="42" width="13.5703125" style="158" customWidth="1"/>
    <col min="43" max="16384" width="9.140625" style="158"/>
  </cols>
  <sheetData>
    <row r="1" spans="1:42" ht="27.75" x14ac:dyDescent="0.65">
      <c r="A1" s="189" t="s">
        <v>152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 t="str">
        <f ca="1">A1</f>
        <v>Two Year Rail Billings Forecast, by Grade - Nutrien</v>
      </c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 t="str">
        <f ca="1">A1</f>
        <v>Two Year Rail Billings Forecast, by Grade - Nutrien</v>
      </c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</row>
    <row r="2" spans="1:42" s="6" customFormat="1" ht="21.75" customHeight="1" x14ac:dyDescent="0.4">
      <c r="A2" s="171"/>
      <c r="B2" s="192" t="s">
        <v>106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71"/>
      <c r="P2" s="192" t="s">
        <v>127</v>
      </c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71"/>
      <c r="AD2" s="192" t="s">
        <v>133</v>
      </c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</row>
    <row r="3" spans="1:42" ht="34.5" customHeight="1" x14ac:dyDescent="0.25">
      <c r="A3" s="169"/>
      <c r="B3" s="172">
        <v>44197</v>
      </c>
      <c r="C3" s="172">
        <v>44228</v>
      </c>
      <c r="D3" s="172">
        <v>44256</v>
      </c>
      <c r="E3" s="172">
        <v>44287</v>
      </c>
      <c r="F3" s="172">
        <v>44317</v>
      </c>
      <c r="G3" s="172">
        <v>44348</v>
      </c>
      <c r="H3" s="172">
        <v>44378</v>
      </c>
      <c r="I3" s="172">
        <v>44409</v>
      </c>
      <c r="J3" s="172">
        <v>44440</v>
      </c>
      <c r="K3" s="172">
        <v>44470</v>
      </c>
      <c r="L3" s="172">
        <v>44501</v>
      </c>
      <c r="M3" s="172">
        <v>44531</v>
      </c>
      <c r="N3" s="191" t="s">
        <v>67</v>
      </c>
      <c r="O3" s="169"/>
      <c r="P3" s="172">
        <v>44562</v>
      </c>
      <c r="Q3" s="172">
        <v>44593</v>
      </c>
      <c r="R3" s="172">
        <v>44621</v>
      </c>
      <c r="S3" s="172">
        <v>44652</v>
      </c>
      <c r="T3" s="172">
        <v>44682</v>
      </c>
      <c r="U3" s="172">
        <v>44713</v>
      </c>
      <c r="V3" s="172">
        <v>44743</v>
      </c>
      <c r="W3" s="172">
        <v>44774</v>
      </c>
      <c r="X3" s="172">
        <v>44805</v>
      </c>
      <c r="Y3" s="172">
        <v>44835</v>
      </c>
      <c r="Z3" s="172">
        <v>44866</v>
      </c>
      <c r="AA3" s="172">
        <v>44896</v>
      </c>
      <c r="AB3" s="191" t="s">
        <v>128</v>
      </c>
      <c r="AC3" s="169"/>
      <c r="AD3" s="172">
        <v>44927</v>
      </c>
      <c r="AE3" s="172">
        <v>44958</v>
      </c>
      <c r="AF3" s="172">
        <v>44986</v>
      </c>
      <c r="AG3" s="172">
        <v>45017</v>
      </c>
      <c r="AH3" s="172">
        <v>45047</v>
      </c>
      <c r="AI3" s="172">
        <v>45078</v>
      </c>
      <c r="AJ3" s="172">
        <v>45108</v>
      </c>
      <c r="AK3" s="172">
        <v>45139</v>
      </c>
      <c r="AL3" s="172">
        <v>45170</v>
      </c>
      <c r="AM3" s="173">
        <v>45200</v>
      </c>
      <c r="AN3" s="173">
        <v>45231</v>
      </c>
      <c r="AO3" s="173">
        <v>45261</v>
      </c>
      <c r="AP3" s="191" t="s">
        <v>132</v>
      </c>
    </row>
    <row r="4" spans="1:42" ht="17.25" x14ac:dyDescent="0.4">
      <c r="A4" s="169"/>
      <c r="B4" s="170" t="str">
        <f ca="1">[1]Input!B48</f>
        <v xml:space="preserve">Actuals </v>
      </c>
      <c r="C4" s="170" t="str">
        <f ca="1">[1]Input!C48</f>
        <v>Actuals</v>
      </c>
      <c r="D4" s="170" t="str">
        <f ca="1">[1]Input!D48</f>
        <v>Actuals</v>
      </c>
      <c r="E4" s="170" t="str">
        <f ca="1">[1]Input!E48</f>
        <v>Actuals</v>
      </c>
      <c r="F4" s="170" t="str">
        <f ca="1">[1]Input!F48</f>
        <v>Actuals</v>
      </c>
      <c r="G4" s="170" t="str">
        <f ca="1">[1]Input!G48</f>
        <v>Actuals</v>
      </c>
      <c r="H4" s="170" t="str">
        <f ca="1">[1]Input!H48</f>
        <v>Actuals</v>
      </c>
      <c r="I4" s="170" t="str">
        <f ca="1">[1]Input!I48</f>
        <v>Actuals</v>
      </c>
      <c r="J4" s="170" t="str">
        <f ca="1">[1]Input!J48</f>
        <v>Forecast</v>
      </c>
      <c r="K4" s="170" t="str">
        <f ca="1">[1]Input!K48</f>
        <v>Forecast</v>
      </c>
      <c r="L4" s="170" t="str">
        <f ca="1">[1]Input!L48</f>
        <v>Forecast</v>
      </c>
      <c r="M4" s="170" t="str">
        <f ca="1">[1]Input!M48</f>
        <v>Forecast</v>
      </c>
      <c r="N4" s="191"/>
      <c r="O4" s="169"/>
      <c r="P4" s="170" t="s">
        <v>101</v>
      </c>
      <c r="Q4" s="170" t="s">
        <v>101</v>
      </c>
      <c r="R4" s="170" t="s">
        <v>101</v>
      </c>
      <c r="S4" s="170" t="s">
        <v>101</v>
      </c>
      <c r="T4" s="170" t="s">
        <v>101</v>
      </c>
      <c r="U4" s="170" t="s">
        <v>101</v>
      </c>
      <c r="V4" s="170" t="s">
        <v>101</v>
      </c>
      <c r="W4" s="170" t="s">
        <v>101</v>
      </c>
      <c r="X4" s="170" t="s">
        <v>101</v>
      </c>
      <c r="Y4" s="170" t="s">
        <v>101</v>
      </c>
      <c r="Z4" s="170" t="s">
        <v>101</v>
      </c>
      <c r="AA4" s="170" t="s">
        <v>101</v>
      </c>
      <c r="AB4" s="191"/>
      <c r="AC4" s="169"/>
      <c r="AD4" s="170" t="s">
        <v>101</v>
      </c>
      <c r="AE4" s="170" t="s">
        <v>101</v>
      </c>
      <c r="AF4" s="170" t="s">
        <v>101</v>
      </c>
      <c r="AG4" s="170" t="s">
        <v>101</v>
      </c>
      <c r="AH4" s="170" t="s">
        <v>101</v>
      </c>
      <c r="AI4" s="170" t="s">
        <v>101</v>
      </c>
      <c r="AJ4" s="170" t="s">
        <v>101</v>
      </c>
      <c r="AK4" s="170" t="s">
        <v>101</v>
      </c>
      <c r="AL4" s="170" t="s">
        <v>101</v>
      </c>
      <c r="AM4" s="174" t="s">
        <v>101</v>
      </c>
      <c r="AN4" s="174" t="s">
        <v>101</v>
      </c>
      <c r="AO4" s="174" t="s">
        <v>101</v>
      </c>
      <c r="AP4" s="191"/>
    </row>
    <row r="5" spans="1:42" x14ac:dyDescent="0.25">
      <c r="A5" s="159" t="s">
        <v>7</v>
      </c>
      <c r="B5" s="160">
        <f t="shared" ref="B5:M5" ca="1" si="0">SUM(B6,B13)</f>
        <v>540443.14899999998</v>
      </c>
      <c r="C5" s="160">
        <f t="shared" ca="1" si="0"/>
        <v>469764.34399999998</v>
      </c>
      <c r="D5" s="160">
        <f t="shared" ca="1" si="0"/>
        <v>676418.90500000003</v>
      </c>
      <c r="E5" s="160">
        <f t="shared" ca="1" si="0"/>
        <v>529967.02300000004</v>
      </c>
      <c r="F5" s="160">
        <f t="shared" ca="1" si="0"/>
        <v>846308.00999999989</v>
      </c>
      <c r="G5" s="160">
        <f t="shared" ca="1" si="0"/>
        <v>1073339.7019999998</v>
      </c>
      <c r="H5" s="160">
        <f t="shared" ca="1" si="0"/>
        <v>652910.97100000014</v>
      </c>
      <c r="I5" s="160">
        <f t="shared" ca="1" si="0"/>
        <v>865483.04</v>
      </c>
      <c r="J5" s="160">
        <f t="shared" ca="1" si="0"/>
        <v>767828.64799999993</v>
      </c>
      <c r="K5" s="160">
        <f t="shared" ca="1" si="0"/>
        <v>734853</v>
      </c>
      <c r="L5" s="160">
        <f t="shared" ca="1" si="0"/>
        <v>810068.5</v>
      </c>
      <c r="M5" s="160">
        <f t="shared" ca="1" si="0"/>
        <v>630447.5</v>
      </c>
      <c r="N5" s="163">
        <f t="shared" ref="N5:N21" ca="1" si="1">SUM(B5:M5)</f>
        <v>8597832.7919999994</v>
      </c>
      <c r="O5" s="159" t="s">
        <v>7</v>
      </c>
      <c r="P5" s="160">
        <f t="shared" ref="P5:AA5" ca="1" si="2">SUM(P6,P13)</f>
        <v>615121.63713174674</v>
      </c>
      <c r="Q5" s="160">
        <f t="shared" ca="1" si="2"/>
        <v>659301.45248278731</v>
      </c>
      <c r="R5" s="160">
        <f t="shared" ca="1" si="2"/>
        <v>702750.71221548389</v>
      </c>
      <c r="S5" s="160">
        <f t="shared" ca="1" si="2"/>
        <v>726904.8739873016</v>
      </c>
      <c r="T5" s="160">
        <f t="shared" ca="1" si="2"/>
        <v>828372.83992592106</v>
      </c>
      <c r="U5" s="160">
        <f t="shared" ca="1" si="2"/>
        <v>872683.85548571695</v>
      </c>
      <c r="V5" s="160">
        <f t="shared" ca="1" si="2"/>
        <v>860999.9803311876</v>
      </c>
      <c r="W5" s="160">
        <f t="shared" ca="1" si="2"/>
        <v>749079.47080956097</v>
      </c>
      <c r="X5" s="160">
        <f t="shared" ca="1" si="2"/>
        <v>684576.52032695699</v>
      </c>
      <c r="Y5" s="160">
        <f t="shared" ca="1" si="2"/>
        <v>700653.41342613532</v>
      </c>
      <c r="Z5" s="160">
        <f t="shared" ca="1" si="2"/>
        <v>660218.10029873438</v>
      </c>
      <c r="AA5" s="160">
        <f t="shared" ca="1" si="2"/>
        <v>554957.09881291259</v>
      </c>
      <c r="AB5" s="163">
        <f t="shared" ref="AB5:AB13" ca="1" si="3">SUM(P5:AA5)</f>
        <v>8615619.9552344456</v>
      </c>
      <c r="AC5" s="159" t="s">
        <v>7</v>
      </c>
      <c r="AD5" s="160">
        <f t="shared" ref="AD5:AO5" ca="1" si="4">SUM(AD6,AD13)</f>
        <v>608589.94990727573</v>
      </c>
      <c r="AE5" s="160">
        <f t="shared" ca="1" si="4"/>
        <v>564469.83984863781</v>
      </c>
      <c r="AF5" s="160">
        <f t="shared" ca="1" si="4"/>
        <v>817664.8</v>
      </c>
      <c r="AG5" s="160">
        <f t="shared" ca="1" si="4"/>
        <v>799994.8812738969</v>
      </c>
      <c r="AH5" s="160">
        <f t="shared" ca="1" si="4"/>
        <v>836372.83992592129</v>
      </c>
      <c r="AI5" s="160">
        <f t="shared" ca="1" si="4"/>
        <v>832183.85548571695</v>
      </c>
      <c r="AJ5" s="160">
        <f t="shared" ca="1" si="4"/>
        <v>879499.9803311876</v>
      </c>
      <c r="AK5" s="160">
        <f t="shared" ca="1" si="4"/>
        <v>829679</v>
      </c>
      <c r="AL5" s="160">
        <f t="shared" ca="1" si="4"/>
        <v>736904</v>
      </c>
      <c r="AM5" s="175">
        <f t="shared" ca="1" si="4"/>
        <v>0</v>
      </c>
      <c r="AN5" s="175">
        <f t="shared" ca="1" si="4"/>
        <v>0</v>
      </c>
      <c r="AO5" s="175">
        <f t="shared" ca="1" si="4"/>
        <v>0</v>
      </c>
      <c r="AP5" s="163">
        <f t="shared" ref="AP5:AP21" ca="1" si="5">SUM(AD5:AO5)</f>
        <v>6905359.1467726361</v>
      </c>
    </row>
    <row r="6" spans="1:42" x14ac:dyDescent="0.25">
      <c r="A6" s="161" t="s">
        <v>8</v>
      </c>
      <c r="B6" s="162">
        <f t="shared" ref="B6:M6" ca="1" si="6">SUM(B7:B12)</f>
        <v>245819.54499999998</v>
      </c>
      <c r="C6" s="162">
        <f t="shared" ca="1" si="6"/>
        <v>188417.58799999999</v>
      </c>
      <c r="D6" s="162">
        <f t="shared" ca="1" si="6"/>
        <v>284329.28799999994</v>
      </c>
      <c r="E6" s="162">
        <f t="shared" ca="1" si="6"/>
        <v>263412.30500000005</v>
      </c>
      <c r="F6" s="162">
        <f t="shared" ca="1" si="6"/>
        <v>221748.16300000003</v>
      </c>
      <c r="G6" s="162">
        <f t="shared" ca="1" si="6"/>
        <v>355108.35499999998</v>
      </c>
      <c r="H6" s="162">
        <f t="shared" ca="1" si="6"/>
        <v>173467.755</v>
      </c>
      <c r="I6" s="162">
        <f t="shared" ca="1" si="6"/>
        <v>387470.74700000003</v>
      </c>
      <c r="J6" s="162">
        <f t="shared" ca="1" si="6"/>
        <v>357583.85699999996</v>
      </c>
      <c r="K6" s="162">
        <f t="shared" ca="1" si="6"/>
        <v>346725</v>
      </c>
      <c r="L6" s="162">
        <f t="shared" ca="1" si="6"/>
        <v>431490</v>
      </c>
      <c r="M6" s="162">
        <f t="shared" ca="1" si="6"/>
        <v>387946.5</v>
      </c>
      <c r="N6" s="164">
        <f t="shared" ca="1" si="1"/>
        <v>3643519.1029999997</v>
      </c>
      <c r="O6" s="161" t="s">
        <v>8</v>
      </c>
      <c r="P6" s="162">
        <f t="shared" ref="P6:AA6" ca="1" si="7">SUM(P7:P12)</f>
        <v>216065</v>
      </c>
      <c r="Q6" s="162">
        <f t="shared" ca="1" si="7"/>
        <v>272877</v>
      </c>
      <c r="R6" s="162">
        <f t="shared" ca="1" si="7"/>
        <v>289284.80462052597</v>
      </c>
      <c r="S6" s="162">
        <f t="shared" ca="1" si="7"/>
        <v>292562.96261165699</v>
      </c>
      <c r="T6" s="162">
        <f t="shared" ca="1" si="7"/>
        <v>331802.51701690099</v>
      </c>
      <c r="U6" s="162">
        <f t="shared" ca="1" si="7"/>
        <v>336625.98977572098</v>
      </c>
      <c r="V6" s="162">
        <f t="shared" ca="1" si="7"/>
        <v>390919.27317653102</v>
      </c>
      <c r="W6" s="162">
        <f t="shared" ca="1" si="7"/>
        <v>384811.51701690099</v>
      </c>
      <c r="X6" s="162">
        <f t="shared" ca="1" si="7"/>
        <v>317672.48418482102</v>
      </c>
      <c r="Y6" s="162">
        <f t="shared" ca="1" si="7"/>
        <v>280779.59999999998</v>
      </c>
      <c r="Z6" s="162">
        <f t="shared" ca="1" si="7"/>
        <v>305303.52480560401</v>
      </c>
      <c r="AA6" s="162">
        <f t="shared" ca="1" si="7"/>
        <v>255201.86615898702</v>
      </c>
      <c r="AB6" s="164">
        <f t="shared" ca="1" si="3"/>
        <v>3673906.5393676492</v>
      </c>
      <c r="AC6" s="161" t="s">
        <v>8</v>
      </c>
      <c r="AD6" s="162">
        <f t="shared" ref="AD6:AO6" ca="1" si="8">SUM(AD7:AD12)</f>
        <v>226533.31277552899</v>
      </c>
      <c r="AE6" s="162">
        <f t="shared" ca="1" si="8"/>
        <v>178045.38736585053</v>
      </c>
      <c r="AF6" s="162">
        <f t="shared" ca="1" si="8"/>
        <v>334035.8</v>
      </c>
      <c r="AG6" s="162">
        <f t="shared" ca="1" si="8"/>
        <v>317469.2</v>
      </c>
      <c r="AH6" s="162">
        <f t="shared" ca="1" si="8"/>
        <v>319802.51701690129</v>
      </c>
      <c r="AI6" s="162">
        <f t="shared" ca="1" si="8"/>
        <v>296125.98977572098</v>
      </c>
      <c r="AJ6" s="162">
        <f t="shared" ca="1" si="8"/>
        <v>409419.27317653102</v>
      </c>
      <c r="AK6" s="162">
        <f t="shared" ca="1" si="8"/>
        <v>397775</v>
      </c>
      <c r="AL6" s="162">
        <f t="shared" ca="1" si="8"/>
        <v>326000</v>
      </c>
      <c r="AM6" s="176">
        <f t="shared" ca="1" si="8"/>
        <v>0</v>
      </c>
      <c r="AN6" s="176">
        <f t="shared" ca="1" si="8"/>
        <v>0</v>
      </c>
      <c r="AO6" s="176">
        <f t="shared" ca="1" si="8"/>
        <v>0</v>
      </c>
      <c r="AP6" s="164">
        <f t="shared" ca="1" si="5"/>
        <v>2805206.4801105326</v>
      </c>
    </row>
    <row r="7" spans="1:42" x14ac:dyDescent="0.25">
      <c r="A7" s="165" t="s">
        <v>21</v>
      </c>
      <c r="B7" s="166">
        <v>21199.292000000001</v>
      </c>
      <c r="C7" s="166">
        <v>0</v>
      </c>
      <c r="D7" s="166">
        <v>21198.221000000001</v>
      </c>
      <c r="E7" s="166">
        <v>17609.896000000001</v>
      </c>
      <c r="F7" s="166">
        <v>0</v>
      </c>
      <c r="G7" s="166">
        <v>0</v>
      </c>
      <c r="H7" s="166">
        <v>0</v>
      </c>
      <c r="I7" s="166">
        <v>0</v>
      </c>
      <c r="J7" s="166">
        <v>12941.454</v>
      </c>
      <c r="K7" s="166">
        <v>21217.5</v>
      </c>
      <c r="L7" s="166">
        <v>35200</v>
      </c>
      <c r="M7" s="166">
        <v>0</v>
      </c>
      <c r="N7" s="167">
        <f t="shared" ca="1" si="1"/>
        <v>129366.36300000001</v>
      </c>
      <c r="O7" s="165" t="s">
        <v>21</v>
      </c>
      <c r="P7" s="166">
        <v>20700</v>
      </c>
      <c r="Q7" s="166">
        <v>56000</v>
      </c>
      <c r="R7" s="166">
        <v>6382</v>
      </c>
      <c r="S7" s="166">
        <v>33505.5</v>
      </c>
      <c r="T7" s="166">
        <v>9573</v>
      </c>
      <c r="U7" s="166">
        <v>0</v>
      </c>
      <c r="V7" s="166">
        <v>0</v>
      </c>
      <c r="W7" s="166">
        <v>6382</v>
      </c>
      <c r="X7" s="166">
        <v>27123.5</v>
      </c>
      <c r="Y7" s="166">
        <v>0</v>
      </c>
      <c r="Z7" s="166">
        <v>40865</v>
      </c>
      <c r="AA7" s="166">
        <v>0</v>
      </c>
      <c r="AB7" s="167">
        <f t="shared" ca="1" si="3"/>
        <v>200531</v>
      </c>
      <c r="AC7" s="165" t="s">
        <v>21</v>
      </c>
      <c r="AD7" s="166">
        <v>20700</v>
      </c>
      <c r="AE7" s="166">
        <v>11168.5</v>
      </c>
      <c r="AF7" s="166">
        <v>6382</v>
      </c>
      <c r="AG7" s="166">
        <v>21218</v>
      </c>
      <c r="AH7" s="166">
        <v>9573</v>
      </c>
      <c r="AI7" s="166">
        <v>0</v>
      </c>
      <c r="AJ7" s="166">
        <v>0</v>
      </c>
      <c r="AK7" s="166">
        <v>0</v>
      </c>
      <c r="AL7" s="166">
        <v>0</v>
      </c>
      <c r="AM7" s="177"/>
      <c r="AN7" s="177"/>
      <c r="AO7" s="177"/>
      <c r="AP7" s="167">
        <f t="shared" ca="1" si="5"/>
        <v>69041.5</v>
      </c>
    </row>
    <row r="8" spans="1:42" x14ac:dyDescent="0.25">
      <c r="A8" s="165" t="s">
        <v>24</v>
      </c>
      <c r="B8" s="166">
        <v>21238.951000000001</v>
      </c>
      <c r="C8" s="166">
        <v>4869.125</v>
      </c>
      <c r="D8" s="166">
        <v>4571.3029999999999</v>
      </c>
      <c r="E8" s="166">
        <v>34113.659</v>
      </c>
      <c r="F8" s="166">
        <v>2074.7939999999999</v>
      </c>
      <c r="G8" s="166">
        <v>37308.453999999998</v>
      </c>
      <c r="H8" s="166">
        <v>0</v>
      </c>
      <c r="I8" s="166">
        <v>31696.256999999998</v>
      </c>
      <c r="J8" s="166">
        <v>7771.835</v>
      </c>
      <c r="K8" s="166">
        <v>33637.5</v>
      </c>
      <c r="L8" s="166">
        <v>29700</v>
      </c>
      <c r="M8" s="166">
        <v>26176.5</v>
      </c>
      <c r="N8" s="167">
        <f t="shared" ca="1" si="1"/>
        <v>233158.378</v>
      </c>
      <c r="O8" s="165" t="s">
        <v>24</v>
      </c>
      <c r="P8" s="166">
        <v>20000</v>
      </c>
      <c r="Q8" s="166">
        <v>24900</v>
      </c>
      <c r="R8" s="166">
        <v>7000</v>
      </c>
      <c r="S8" s="166">
        <v>6000</v>
      </c>
      <c r="T8" s="166">
        <v>12800</v>
      </c>
      <c r="U8" s="166">
        <v>6000</v>
      </c>
      <c r="V8" s="166">
        <v>0</v>
      </c>
      <c r="W8" s="166">
        <v>24000</v>
      </c>
      <c r="X8" s="166">
        <v>20000</v>
      </c>
      <c r="Y8" s="166">
        <v>20000</v>
      </c>
      <c r="Z8" s="166">
        <v>11500</v>
      </c>
      <c r="AA8" s="166">
        <v>22800</v>
      </c>
      <c r="AB8" s="167">
        <f t="shared" ca="1" si="3"/>
        <v>175000</v>
      </c>
      <c r="AC8" s="165" t="s">
        <v>24</v>
      </c>
      <c r="AD8" s="166">
        <v>10000</v>
      </c>
      <c r="AE8" s="166">
        <v>24900</v>
      </c>
      <c r="AF8" s="166">
        <v>7000</v>
      </c>
      <c r="AG8" s="166">
        <v>6000</v>
      </c>
      <c r="AH8" s="166">
        <v>12800</v>
      </c>
      <c r="AI8" s="166">
        <v>6000</v>
      </c>
      <c r="AJ8" s="166">
        <v>0</v>
      </c>
      <c r="AK8" s="166">
        <v>24000</v>
      </c>
      <c r="AL8" s="166">
        <v>24000</v>
      </c>
      <c r="AM8" s="177"/>
      <c r="AN8" s="177"/>
      <c r="AO8" s="177"/>
      <c r="AP8" s="167">
        <f t="shared" ca="1" si="5"/>
        <v>114700</v>
      </c>
    </row>
    <row r="9" spans="1:42" x14ac:dyDescent="0.25">
      <c r="A9" s="165" t="s">
        <v>41</v>
      </c>
      <c r="B9" s="166">
        <v>0</v>
      </c>
      <c r="C9" s="166">
        <v>0</v>
      </c>
      <c r="D9" s="166">
        <v>0</v>
      </c>
      <c r="E9" s="166">
        <v>0</v>
      </c>
      <c r="F9" s="166">
        <v>20720.088</v>
      </c>
      <c r="G9" s="166">
        <v>33276.107000000004</v>
      </c>
      <c r="H9" s="166">
        <v>8712.02</v>
      </c>
      <c r="I9" s="166">
        <v>38795.240999999995</v>
      </c>
      <c r="J9" s="166">
        <v>0</v>
      </c>
      <c r="K9" s="166">
        <v>0</v>
      </c>
      <c r="L9" s="166">
        <v>0</v>
      </c>
      <c r="M9" s="166">
        <v>21217.5</v>
      </c>
      <c r="N9" s="167">
        <f t="shared" ca="1" si="1"/>
        <v>122720.95600000001</v>
      </c>
      <c r="O9" s="165" t="s">
        <v>41</v>
      </c>
      <c r="P9" s="166">
        <v>0</v>
      </c>
      <c r="Q9" s="166">
        <v>0</v>
      </c>
      <c r="R9" s="166">
        <v>0</v>
      </c>
      <c r="S9" s="166">
        <v>21000</v>
      </c>
      <c r="T9" s="166">
        <v>21000</v>
      </c>
      <c r="U9" s="166">
        <v>21000</v>
      </c>
      <c r="V9" s="166">
        <v>21000</v>
      </c>
      <c r="W9" s="166">
        <v>21000</v>
      </c>
      <c r="X9" s="166">
        <v>21000</v>
      </c>
      <c r="Y9" s="166">
        <v>31000</v>
      </c>
      <c r="Z9" s="166">
        <v>21000</v>
      </c>
      <c r="AA9" s="166">
        <v>21000</v>
      </c>
      <c r="AB9" s="167">
        <f t="shared" ca="1" si="3"/>
        <v>199000</v>
      </c>
      <c r="AC9" s="165" t="s">
        <v>41</v>
      </c>
      <c r="AD9" s="166">
        <v>21000</v>
      </c>
      <c r="AE9" s="166">
        <v>0</v>
      </c>
      <c r="AF9" s="166">
        <v>21000</v>
      </c>
      <c r="AG9" s="166">
        <v>0</v>
      </c>
      <c r="AH9" s="166">
        <v>21000</v>
      </c>
      <c r="AI9" s="166">
        <v>0</v>
      </c>
      <c r="AJ9" s="166">
        <v>21000</v>
      </c>
      <c r="AK9" s="166">
        <v>21000</v>
      </c>
      <c r="AL9" s="166"/>
      <c r="AM9" s="177"/>
      <c r="AN9" s="177"/>
      <c r="AO9" s="177"/>
      <c r="AP9" s="167">
        <f t="shared" ca="1" si="5"/>
        <v>105000</v>
      </c>
    </row>
    <row r="10" spans="1:42" x14ac:dyDescent="0.25">
      <c r="A10" s="165" t="s">
        <v>37</v>
      </c>
      <c r="B10" s="166">
        <v>0</v>
      </c>
      <c r="C10" s="166">
        <v>0</v>
      </c>
      <c r="D10" s="166">
        <v>0</v>
      </c>
      <c r="E10" s="166">
        <v>32986.601999999999</v>
      </c>
      <c r="F10" s="166">
        <v>0</v>
      </c>
      <c r="G10" s="166">
        <v>0</v>
      </c>
      <c r="H10" s="166">
        <v>0</v>
      </c>
      <c r="I10" s="166">
        <v>33185.377999999997</v>
      </c>
      <c r="J10" s="166">
        <v>0</v>
      </c>
      <c r="K10" s="166">
        <v>36742.5</v>
      </c>
      <c r="L10" s="166">
        <v>52985</v>
      </c>
      <c r="M10" s="166">
        <v>42945</v>
      </c>
      <c r="N10" s="167">
        <f t="shared" ca="1" si="1"/>
        <v>198844.47999999998</v>
      </c>
      <c r="O10" s="165" t="s">
        <v>37</v>
      </c>
      <c r="P10" s="166">
        <v>33000</v>
      </c>
      <c r="Q10" s="166">
        <v>0</v>
      </c>
      <c r="R10" s="166">
        <v>0</v>
      </c>
      <c r="S10" s="166">
        <v>0</v>
      </c>
      <c r="T10" s="166">
        <v>0</v>
      </c>
      <c r="U10" s="166">
        <v>0</v>
      </c>
      <c r="V10" s="166">
        <v>33000</v>
      </c>
      <c r="W10" s="166">
        <v>33000</v>
      </c>
      <c r="X10" s="166">
        <v>0</v>
      </c>
      <c r="Y10" s="166">
        <v>33000</v>
      </c>
      <c r="Z10" s="166">
        <v>33000</v>
      </c>
      <c r="AA10" s="166">
        <v>0</v>
      </c>
      <c r="AB10" s="167">
        <f t="shared" ca="1" si="3"/>
        <v>165000</v>
      </c>
      <c r="AC10" s="165" t="s">
        <v>37</v>
      </c>
      <c r="AD10" s="166">
        <v>0</v>
      </c>
      <c r="AE10" s="166">
        <v>0</v>
      </c>
      <c r="AF10" s="166">
        <v>0</v>
      </c>
      <c r="AG10" s="166">
        <v>0</v>
      </c>
      <c r="AH10" s="166">
        <v>0</v>
      </c>
      <c r="AI10" s="166">
        <v>0</v>
      </c>
      <c r="AJ10" s="166">
        <v>0</v>
      </c>
      <c r="AK10" s="166">
        <v>0</v>
      </c>
      <c r="AL10" s="166">
        <v>0</v>
      </c>
      <c r="AM10" s="177"/>
      <c r="AN10" s="177"/>
      <c r="AO10" s="177"/>
      <c r="AP10" s="167">
        <f t="shared" ca="1" si="5"/>
        <v>0</v>
      </c>
    </row>
    <row r="11" spans="1:42" x14ac:dyDescent="0.25">
      <c r="A11" s="165" t="s">
        <v>20</v>
      </c>
      <c r="B11" s="166">
        <v>203381.302</v>
      </c>
      <c r="C11" s="166">
        <v>183548.46299999999</v>
      </c>
      <c r="D11" s="166">
        <v>258559.76399999997</v>
      </c>
      <c r="E11" s="166">
        <v>178702.14800000002</v>
      </c>
      <c r="F11" s="166">
        <v>156944.52300000002</v>
      </c>
      <c r="G11" s="166">
        <v>183785.36799999999</v>
      </c>
      <c r="H11" s="166">
        <v>137361.416</v>
      </c>
      <c r="I11" s="166">
        <v>254860.51900000003</v>
      </c>
      <c r="J11" s="166">
        <v>315626.25599999999</v>
      </c>
      <c r="K11" s="166">
        <v>255127.5</v>
      </c>
      <c r="L11" s="166">
        <v>313605</v>
      </c>
      <c r="M11" s="166">
        <v>258795</v>
      </c>
      <c r="N11" s="167">
        <f t="shared" ca="1" si="1"/>
        <v>2700297.2590000001</v>
      </c>
      <c r="O11" s="165" t="s">
        <v>20</v>
      </c>
      <c r="P11" s="166">
        <v>142365</v>
      </c>
      <c r="Q11" s="166">
        <v>191977</v>
      </c>
      <c r="R11" s="166">
        <v>228249.00462052599</v>
      </c>
      <c r="S11" s="166">
        <v>185498.262611657</v>
      </c>
      <c r="T11" s="166">
        <v>248654.51701690099</v>
      </c>
      <c r="U11" s="166">
        <v>259846.38977572101</v>
      </c>
      <c r="V11" s="166">
        <v>298627.27317653102</v>
      </c>
      <c r="W11" s="166">
        <v>255654.51701690099</v>
      </c>
      <c r="X11" s="166">
        <v>213171.584184821</v>
      </c>
      <c r="Y11" s="166">
        <v>165000</v>
      </c>
      <c r="Z11" s="166">
        <v>163561.12480560399</v>
      </c>
      <c r="AA11" s="166">
        <v>153004.26615898701</v>
      </c>
      <c r="AB11" s="167">
        <f t="shared" ca="1" si="3"/>
        <v>2505608.9393676491</v>
      </c>
      <c r="AC11" s="165" t="s">
        <v>20</v>
      </c>
      <c r="AD11" s="166">
        <v>102467.912775529</v>
      </c>
      <c r="AE11" s="166">
        <v>98579.287365850527</v>
      </c>
      <c r="AF11" s="166">
        <v>232000</v>
      </c>
      <c r="AG11" s="166">
        <v>190692</v>
      </c>
      <c r="AH11" s="166">
        <v>196654.51701690126</v>
      </c>
      <c r="AI11" s="166">
        <v>200346.38977572101</v>
      </c>
      <c r="AJ11" s="166">
        <v>350127.27317653102</v>
      </c>
      <c r="AK11" s="166">
        <v>288000</v>
      </c>
      <c r="AL11" s="166">
        <v>260000</v>
      </c>
      <c r="AM11" s="177"/>
      <c r="AN11" s="177"/>
      <c r="AO11" s="177"/>
      <c r="AP11" s="167">
        <f t="shared" ca="1" si="5"/>
        <v>1918867.3801105327</v>
      </c>
    </row>
    <row r="12" spans="1:42" x14ac:dyDescent="0.25">
      <c r="A12" s="165" t="s">
        <v>40</v>
      </c>
      <c r="B12" s="166">
        <v>0</v>
      </c>
      <c r="C12" s="166">
        <v>0</v>
      </c>
      <c r="D12" s="166">
        <v>0</v>
      </c>
      <c r="E12" s="166">
        <v>0</v>
      </c>
      <c r="F12" s="166">
        <v>42008.758000000002</v>
      </c>
      <c r="G12" s="166">
        <v>100738.42600000001</v>
      </c>
      <c r="H12" s="166">
        <v>27394.319000000003</v>
      </c>
      <c r="I12" s="166">
        <v>28933.351999999999</v>
      </c>
      <c r="J12" s="166">
        <v>21244.312000000002</v>
      </c>
      <c r="K12" s="166">
        <v>0</v>
      </c>
      <c r="L12" s="166">
        <v>0</v>
      </c>
      <c r="M12" s="166">
        <v>38812.5</v>
      </c>
      <c r="N12" s="167">
        <f t="shared" ca="1" si="1"/>
        <v>259131.66700000004</v>
      </c>
      <c r="O12" s="165" t="s">
        <v>40</v>
      </c>
      <c r="P12" s="166">
        <v>0</v>
      </c>
      <c r="Q12" s="166">
        <v>0</v>
      </c>
      <c r="R12" s="166">
        <v>47653.8</v>
      </c>
      <c r="S12" s="166">
        <v>46559.199999999997</v>
      </c>
      <c r="T12" s="166">
        <v>39775</v>
      </c>
      <c r="U12" s="166">
        <v>49779.6</v>
      </c>
      <c r="V12" s="166">
        <v>38292</v>
      </c>
      <c r="W12" s="166">
        <v>44775</v>
      </c>
      <c r="X12" s="166">
        <v>36377.4</v>
      </c>
      <c r="Y12" s="166">
        <v>31779.599999999999</v>
      </c>
      <c r="Z12" s="166">
        <v>35377.4</v>
      </c>
      <c r="AA12" s="166">
        <v>58397.599999999999</v>
      </c>
      <c r="AB12" s="167">
        <f t="shared" ca="1" si="3"/>
        <v>428766.6</v>
      </c>
      <c r="AC12" s="165" t="s">
        <v>40</v>
      </c>
      <c r="AD12" s="166">
        <v>72365.399999999994</v>
      </c>
      <c r="AE12" s="166">
        <v>43397.599999999999</v>
      </c>
      <c r="AF12" s="166">
        <v>67653.8</v>
      </c>
      <c r="AG12" s="166">
        <v>99559.2</v>
      </c>
      <c r="AH12" s="166">
        <v>79775</v>
      </c>
      <c r="AI12" s="166">
        <v>89779.6</v>
      </c>
      <c r="AJ12" s="166">
        <v>38292</v>
      </c>
      <c r="AK12" s="166">
        <v>64775</v>
      </c>
      <c r="AL12" s="166">
        <v>42000</v>
      </c>
      <c r="AM12" s="177"/>
      <c r="AN12" s="177"/>
      <c r="AO12" s="177"/>
      <c r="AP12" s="167">
        <f t="shared" ca="1" si="5"/>
        <v>597597.6</v>
      </c>
    </row>
    <row r="13" spans="1:42" x14ac:dyDescent="0.25">
      <c r="A13" s="161" t="s">
        <v>9</v>
      </c>
      <c r="B13" s="162">
        <f t="shared" ref="B13:M13" ca="1" si="9">SUM(B14:B21)</f>
        <v>294623.60399999999</v>
      </c>
      <c r="C13" s="162">
        <f t="shared" ca="1" si="9"/>
        <v>281346.75599999999</v>
      </c>
      <c r="D13" s="162">
        <f t="shared" ca="1" si="9"/>
        <v>392089.61700000003</v>
      </c>
      <c r="E13" s="162">
        <f t="shared" ca="1" si="9"/>
        <v>266554.71799999999</v>
      </c>
      <c r="F13" s="162">
        <f t="shared" ca="1" si="9"/>
        <v>624559.84699999983</v>
      </c>
      <c r="G13" s="162">
        <f t="shared" ca="1" si="9"/>
        <v>718231.34699999983</v>
      </c>
      <c r="H13" s="162">
        <f t="shared" ca="1" si="9"/>
        <v>479443.21600000007</v>
      </c>
      <c r="I13" s="162">
        <f t="shared" ca="1" si="9"/>
        <v>478012.29300000006</v>
      </c>
      <c r="J13" s="162">
        <f t="shared" ca="1" si="9"/>
        <v>410244.79099999997</v>
      </c>
      <c r="K13" s="162">
        <f t="shared" ca="1" si="9"/>
        <v>388128</v>
      </c>
      <c r="L13" s="162">
        <f t="shared" ca="1" si="9"/>
        <v>378578.5</v>
      </c>
      <c r="M13" s="162">
        <f t="shared" ca="1" si="9"/>
        <v>242501</v>
      </c>
      <c r="N13" s="164">
        <f t="shared" ca="1" si="1"/>
        <v>4954313.6889999993</v>
      </c>
      <c r="O13" s="161" t="s">
        <v>9</v>
      </c>
      <c r="P13" s="162">
        <f t="shared" ref="P13:AA13" ca="1" si="10">SUM(P14:P21)</f>
        <v>399056.63713174674</v>
      </c>
      <c r="Q13" s="162">
        <f t="shared" ca="1" si="10"/>
        <v>386424.45248278731</v>
      </c>
      <c r="R13" s="162">
        <f t="shared" ca="1" si="10"/>
        <v>413465.90759495785</v>
      </c>
      <c r="S13" s="162">
        <f t="shared" ca="1" si="10"/>
        <v>434341.91137564462</v>
      </c>
      <c r="T13" s="162">
        <f t="shared" ca="1" si="10"/>
        <v>496570.32290902</v>
      </c>
      <c r="U13" s="162">
        <f t="shared" ca="1" si="10"/>
        <v>536057.86570999597</v>
      </c>
      <c r="V13" s="162">
        <f t="shared" ca="1" si="10"/>
        <v>470080.70715465664</v>
      </c>
      <c r="W13" s="162">
        <f t="shared" ca="1" si="10"/>
        <v>364267.95379266003</v>
      </c>
      <c r="X13" s="162">
        <f t="shared" ca="1" si="10"/>
        <v>366904.03614213597</v>
      </c>
      <c r="Y13" s="162">
        <f t="shared" ca="1" si="10"/>
        <v>419873.81342613534</v>
      </c>
      <c r="Z13" s="162">
        <f t="shared" ca="1" si="10"/>
        <v>354914.57549313037</v>
      </c>
      <c r="AA13" s="162">
        <f t="shared" ca="1" si="10"/>
        <v>299755.23265392554</v>
      </c>
      <c r="AB13" s="164">
        <f t="shared" ca="1" si="3"/>
        <v>4941713.4158667959</v>
      </c>
      <c r="AC13" s="161" t="s">
        <v>9</v>
      </c>
      <c r="AD13" s="162">
        <f t="shared" ref="AD13:AO13" ca="1" si="11">SUM(AD14:AD21)</f>
        <v>382056.63713174674</v>
      </c>
      <c r="AE13" s="162">
        <f t="shared" ca="1" si="11"/>
        <v>386424.45248278731</v>
      </c>
      <c r="AF13" s="162">
        <f t="shared" ca="1" si="11"/>
        <v>483629</v>
      </c>
      <c r="AG13" s="162">
        <f t="shared" ca="1" si="11"/>
        <v>482525.68127389695</v>
      </c>
      <c r="AH13" s="162">
        <f t="shared" ca="1" si="11"/>
        <v>516570.32290902</v>
      </c>
      <c r="AI13" s="162">
        <f t="shared" ca="1" si="11"/>
        <v>536057.86570999597</v>
      </c>
      <c r="AJ13" s="162">
        <f t="shared" ca="1" si="11"/>
        <v>470080.70715465664</v>
      </c>
      <c r="AK13" s="162">
        <f t="shared" ca="1" si="11"/>
        <v>431904</v>
      </c>
      <c r="AL13" s="162">
        <f t="shared" ca="1" si="11"/>
        <v>410904</v>
      </c>
      <c r="AM13" s="176">
        <f t="shared" ca="1" si="11"/>
        <v>0</v>
      </c>
      <c r="AN13" s="176">
        <f t="shared" ca="1" si="11"/>
        <v>0</v>
      </c>
      <c r="AO13" s="176">
        <f t="shared" ca="1" si="11"/>
        <v>0</v>
      </c>
      <c r="AP13" s="164">
        <f t="shared" ca="1" si="5"/>
        <v>4100152.6666621035</v>
      </c>
    </row>
    <row r="14" spans="1:42" x14ac:dyDescent="0.25">
      <c r="A14" s="165" t="s">
        <v>27</v>
      </c>
      <c r="B14" s="166">
        <v>0</v>
      </c>
      <c r="C14" s="166">
        <v>4025.701</v>
      </c>
      <c r="D14" s="166">
        <v>0</v>
      </c>
      <c r="E14" s="166">
        <v>5055.0309999999999</v>
      </c>
      <c r="F14" s="166">
        <v>0</v>
      </c>
      <c r="G14" s="166">
        <v>3931.4580000000001</v>
      </c>
      <c r="H14" s="166">
        <v>0</v>
      </c>
      <c r="I14" s="166">
        <v>4400.5339999999997</v>
      </c>
      <c r="J14" s="166">
        <v>0</v>
      </c>
      <c r="K14" s="166">
        <v>0</v>
      </c>
      <c r="L14" s="166">
        <v>5072</v>
      </c>
      <c r="M14" s="166">
        <v>0</v>
      </c>
      <c r="N14" s="167">
        <f t="shared" ca="1" si="1"/>
        <v>22484.724000000002</v>
      </c>
      <c r="O14" s="165" t="s">
        <v>27</v>
      </c>
      <c r="P14" s="166">
        <v>0</v>
      </c>
      <c r="Q14" s="166">
        <v>5000</v>
      </c>
      <c r="R14" s="166">
        <v>0</v>
      </c>
      <c r="S14" s="166">
        <v>5000</v>
      </c>
      <c r="T14" s="166">
        <v>0</v>
      </c>
      <c r="U14" s="166">
        <v>5000</v>
      </c>
      <c r="V14" s="166">
        <v>0</v>
      </c>
      <c r="W14" s="166">
        <v>5500</v>
      </c>
      <c r="X14" s="166">
        <v>0</v>
      </c>
      <c r="Y14" s="166">
        <v>0</v>
      </c>
      <c r="Z14" s="166">
        <v>5000</v>
      </c>
      <c r="AA14" s="166">
        <v>0</v>
      </c>
      <c r="AB14" s="167">
        <v>25500</v>
      </c>
      <c r="AC14" s="165" t="s">
        <v>27</v>
      </c>
      <c r="AD14" s="166">
        <v>0</v>
      </c>
      <c r="AE14" s="166">
        <v>5000</v>
      </c>
      <c r="AF14" s="166">
        <v>0</v>
      </c>
      <c r="AG14" s="166">
        <v>5000</v>
      </c>
      <c r="AH14" s="166">
        <v>0</v>
      </c>
      <c r="AI14" s="166">
        <v>5000</v>
      </c>
      <c r="AJ14" s="166">
        <v>0</v>
      </c>
      <c r="AK14" s="166">
        <v>5500</v>
      </c>
      <c r="AL14" s="166">
        <v>5500</v>
      </c>
      <c r="AM14" s="177"/>
      <c r="AN14" s="177"/>
      <c r="AO14" s="177"/>
      <c r="AP14" s="167">
        <f t="shared" ca="1" si="5"/>
        <v>26000</v>
      </c>
    </row>
    <row r="15" spans="1:42" x14ac:dyDescent="0.25">
      <c r="A15" s="165" t="s">
        <v>29</v>
      </c>
      <c r="B15" s="166">
        <v>205061.90299999999</v>
      </c>
      <c r="C15" s="166">
        <v>180798.46799999996</v>
      </c>
      <c r="D15" s="166">
        <v>256101.359</v>
      </c>
      <c r="E15" s="166">
        <v>225566.70200000002</v>
      </c>
      <c r="F15" s="166">
        <v>483248.77899999986</v>
      </c>
      <c r="G15" s="166">
        <v>387646.26399999997</v>
      </c>
      <c r="H15" s="166">
        <v>288292.37400000001</v>
      </c>
      <c r="I15" s="166">
        <v>341957.43500000006</v>
      </c>
      <c r="J15" s="166">
        <v>332148.74900000001</v>
      </c>
      <c r="K15" s="166">
        <v>314022</v>
      </c>
      <c r="L15" s="166">
        <v>229226.5</v>
      </c>
      <c r="M15" s="166">
        <v>146453</v>
      </c>
      <c r="N15" s="167">
        <f t="shared" ca="1" si="1"/>
        <v>3390523.5329999998</v>
      </c>
      <c r="O15" s="165" t="s">
        <v>29</v>
      </c>
      <c r="P15" s="166">
        <v>184149.0141559694</v>
      </c>
      <c r="Q15" s="166">
        <v>201134.615696894</v>
      </c>
      <c r="R15" s="166">
        <v>207055.11367282353</v>
      </c>
      <c r="S15" s="166">
        <v>256781.68127389692</v>
      </c>
      <c r="T15" s="166">
        <v>318688.22105942998</v>
      </c>
      <c r="U15" s="166">
        <v>340670.78620936198</v>
      </c>
      <c r="V15" s="166">
        <v>265648.44920149364</v>
      </c>
      <c r="W15" s="166">
        <v>215389.21435058801</v>
      </c>
      <c r="X15" s="166">
        <v>184929.57371918199</v>
      </c>
      <c r="Y15" s="166">
        <v>166518.04918956899</v>
      </c>
      <c r="Z15" s="166">
        <v>148999.088275683</v>
      </c>
      <c r="AA15" s="166">
        <v>128595.1580443662</v>
      </c>
      <c r="AB15" s="167">
        <v>2272758.9648492574</v>
      </c>
      <c r="AC15" s="165" t="s">
        <v>29</v>
      </c>
      <c r="AD15" s="166">
        <v>167149.0141559694</v>
      </c>
      <c r="AE15" s="166">
        <v>201134.615696894</v>
      </c>
      <c r="AF15" s="166">
        <v>256000</v>
      </c>
      <c r="AG15" s="166">
        <v>256781.68127389692</v>
      </c>
      <c r="AH15" s="166">
        <v>318688.22105942998</v>
      </c>
      <c r="AI15" s="166">
        <v>340670.78620936198</v>
      </c>
      <c r="AJ15" s="166">
        <v>265648.44920149364</v>
      </c>
      <c r="AK15" s="166">
        <v>242500</v>
      </c>
      <c r="AL15" s="166">
        <v>242500</v>
      </c>
      <c r="AM15" s="177"/>
      <c r="AN15" s="177"/>
      <c r="AO15" s="177"/>
      <c r="AP15" s="167">
        <f t="shared" ca="1" si="5"/>
        <v>2291072.7675970457</v>
      </c>
    </row>
    <row r="16" spans="1:42" x14ac:dyDescent="0.25">
      <c r="A16" s="165" t="s">
        <v>35</v>
      </c>
      <c r="B16" s="166">
        <v>36</v>
      </c>
      <c r="C16" s="166">
        <v>0</v>
      </c>
      <c r="D16" s="166">
        <v>0</v>
      </c>
      <c r="E16" s="166">
        <v>0</v>
      </c>
      <c r="F16" s="166">
        <v>36</v>
      </c>
      <c r="G16" s="166">
        <v>0</v>
      </c>
      <c r="H16" s="166">
        <v>0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7">
        <f t="shared" ca="1" si="1"/>
        <v>72</v>
      </c>
      <c r="O16" s="165" t="s">
        <v>35</v>
      </c>
      <c r="P16" s="166">
        <v>0</v>
      </c>
      <c r="Q16" s="166">
        <v>0</v>
      </c>
      <c r="R16" s="166">
        <v>36</v>
      </c>
      <c r="S16" s="166">
        <v>0</v>
      </c>
      <c r="T16" s="166">
        <v>0</v>
      </c>
      <c r="U16" s="166">
        <v>36</v>
      </c>
      <c r="V16" s="166">
        <v>0</v>
      </c>
      <c r="W16" s="166">
        <v>0</v>
      </c>
      <c r="X16" s="166">
        <v>36</v>
      </c>
      <c r="Y16" s="166">
        <v>0</v>
      </c>
      <c r="Z16" s="166">
        <v>0</v>
      </c>
      <c r="AA16" s="166">
        <v>36</v>
      </c>
      <c r="AB16" s="167">
        <v>144</v>
      </c>
      <c r="AC16" s="165" t="s">
        <v>35</v>
      </c>
      <c r="AD16" s="166">
        <v>0</v>
      </c>
      <c r="AE16" s="166">
        <v>0</v>
      </c>
      <c r="AF16" s="166">
        <v>36</v>
      </c>
      <c r="AG16" s="166">
        <v>0</v>
      </c>
      <c r="AH16" s="166">
        <v>0</v>
      </c>
      <c r="AI16" s="166">
        <v>36</v>
      </c>
      <c r="AJ16" s="166">
        <v>0</v>
      </c>
      <c r="AK16" s="166">
        <v>0</v>
      </c>
      <c r="AL16" s="166">
        <v>0</v>
      </c>
      <c r="AM16" s="177"/>
      <c r="AN16" s="177"/>
      <c r="AO16" s="177"/>
      <c r="AP16" s="167">
        <f t="shared" ca="1" si="5"/>
        <v>72</v>
      </c>
    </row>
    <row r="17" spans="1:42" x14ac:dyDescent="0.25">
      <c r="A17" s="165" t="s">
        <v>33</v>
      </c>
      <c r="B17" s="166">
        <v>20255.72</v>
      </c>
      <c r="C17" s="166">
        <v>22145.919999999998</v>
      </c>
      <c r="D17" s="166">
        <v>14567.665999999999</v>
      </c>
      <c r="E17" s="166">
        <v>15097.707</v>
      </c>
      <c r="F17" s="166">
        <v>26126.445</v>
      </c>
      <c r="G17" s="166">
        <v>35687.181000000004</v>
      </c>
      <c r="H17" s="166">
        <v>25833.389000000003</v>
      </c>
      <c r="I17" s="166">
        <v>20820.877999999997</v>
      </c>
      <c r="J17" s="166">
        <v>16653.219000000001</v>
      </c>
      <c r="K17" s="166">
        <v>24633</v>
      </c>
      <c r="L17" s="166">
        <v>21942</v>
      </c>
      <c r="M17" s="166">
        <v>26082</v>
      </c>
      <c r="N17" s="167">
        <f t="shared" ca="1" si="1"/>
        <v>269845.125</v>
      </c>
      <c r="O17" s="165" t="s">
        <v>33</v>
      </c>
      <c r="P17" s="166">
        <v>25000</v>
      </c>
      <c r="Q17" s="166">
        <v>23000</v>
      </c>
      <c r="R17" s="166">
        <v>26000</v>
      </c>
      <c r="S17" s="166">
        <v>27000</v>
      </c>
      <c r="T17" s="166">
        <v>23000</v>
      </c>
      <c r="U17" s="166">
        <v>28000</v>
      </c>
      <c r="V17" s="166">
        <v>25000</v>
      </c>
      <c r="W17" s="166">
        <v>25000</v>
      </c>
      <c r="X17" s="166">
        <v>28000</v>
      </c>
      <c r="Y17" s="166">
        <v>26000</v>
      </c>
      <c r="Z17" s="166">
        <v>28000</v>
      </c>
      <c r="AA17" s="166">
        <v>30000</v>
      </c>
      <c r="AB17" s="167">
        <v>296800</v>
      </c>
      <c r="AC17" s="165" t="s">
        <v>33</v>
      </c>
      <c r="AD17" s="166">
        <v>25000</v>
      </c>
      <c r="AE17" s="166">
        <v>23000</v>
      </c>
      <c r="AF17" s="166">
        <v>26000</v>
      </c>
      <c r="AG17" s="166">
        <v>27000</v>
      </c>
      <c r="AH17" s="166">
        <v>23000</v>
      </c>
      <c r="AI17" s="166">
        <v>28000</v>
      </c>
      <c r="AJ17" s="166">
        <v>25000</v>
      </c>
      <c r="AK17" s="166">
        <v>25000</v>
      </c>
      <c r="AL17" s="166">
        <v>25000</v>
      </c>
      <c r="AM17" s="177"/>
      <c r="AN17" s="177"/>
      <c r="AO17" s="177"/>
      <c r="AP17" s="167">
        <f t="shared" ca="1" si="5"/>
        <v>227000</v>
      </c>
    </row>
    <row r="18" spans="1:42" x14ac:dyDescent="0.25">
      <c r="A18" s="165" t="s">
        <v>31</v>
      </c>
      <c r="B18" s="166">
        <v>23348.478000000003</v>
      </c>
      <c r="C18" s="166">
        <v>31961.802000000003</v>
      </c>
      <c r="D18" s="166">
        <v>23034.426999999996</v>
      </c>
      <c r="E18" s="166">
        <v>10069.582999999999</v>
      </c>
      <c r="F18" s="166">
        <v>21691.675999999999</v>
      </c>
      <c r="G18" s="166">
        <v>36539.22</v>
      </c>
      <c r="H18" s="166">
        <v>8508.625</v>
      </c>
      <c r="I18" s="166">
        <v>22323.975999999999</v>
      </c>
      <c r="J18" s="166">
        <v>27586.115000000002</v>
      </c>
      <c r="K18" s="166">
        <v>24840</v>
      </c>
      <c r="L18" s="166">
        <v>24012</v>
      </c>
      <c r="M18" s="166">
        <v>15318</v>
      </c>
      <c r="N18" s="167">
        <f t="shared" ca="1" si="1"/>
        <v>269233.902</v>
      </c>
      <c r="O18" s="165" t="s">
        <v>31</v>
      </c>
      <c r="P18" s="166">
        <v>25000</v>
      </c>
      <c r="Q18" s="166">
        <v>23000</v>
      </c>
      <c r="R18" s="166">
        <v>23700</v>
      </c>
      <c r="S18" s="166">
        <v>24000</v>
      </c>
      <c r="T18" s="166">
        <v>23000</v>
      </c>
      <c r="U18" s="166">
        <v>23000</v>
      </c>
      <c r="V18" s="166">
        <v>23000</v>
      </c>
      <c r="W18" s="166">
        <v>23000</v>
      </c>
      <c r="X18" s="166">
        <v>23000</v>
      </c>
      <c r="Y18" s="166">
        <v>23000</v>
      </c>
      <c r="Z18" s="166">
        <v>23000</v>
      </c>
      <c r="AA18" s="166">
        <v>23000</v>
      </c>
      <c r="AB18" s="167">
        <v>283200</v>
      </c>
      <c r="AC18" s="165" t="s">
        <v>31</v>
      </c>
      <c r="AD18" s="166">
        <v>25000</v>
      </c>
      <c r="AE18" s="166">
        <v>23000</v>
      </c>
      <c r="AF18" s="166">
        <v>23700</v>
      </c>
      <c r="AG18" s="166">
        <v>24000</v>
      </c>
      <c r="AH18" s="166">
        <v>23000</v>
      </c>
      <c r="AI18" s="166">
        <v>23000</v>
      </c>
      <c r="AJ18" s="166">
        <v>23000</v>
      </c>
      <c r="AK18" s="166">
        <v>23000</v>
      </c>
      <c r="AL18" s="166">
        <v>23000</v>
      </c>
      <c r="AM18" s="177"/>
      <c r="AN18" s="177"/>
      <c r="AO18" s="177"/>
      <c r="AP18" s="167">
        <f t="shared" ca="1" si="5"/>
        <v>210700</v>
      </c>
    </row>
    <row r="19" spans="1:42" x14ac:dyDescent="0.25">
      <c r="A19" s="165" t="s">
        <v>28</v>
      </c>
      <c r="B19" s="166">
        <v>0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>
        <f t="shared" ca="1" si="1"/>
        <v>0</v>
      </c>
      <c r="O19" s="165" t="s">
        <v>28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7">
        <v>0</v>
      </c>
      <c r="AC19" s="165" t="s">
        <v>28</v>
      </c>
      <c r="AD19" s="166">
        <v>0</v>
      </c>
      <c r="AE19" s="166">
        <v>0</v>
      </c>
      <c r="AF19" s="166">
        <v>0</v>
      </c>
      <c r="AG19" s="166">
        <v>0</v>
      </c>
      <c r="AH19" s="166">
        <v>0</v>
      </c>
      <c r="AI19" s="166">
        <v>0</v>
      </c>
      <c r="AJ19" s="166">
        <v>0</v>
      </c>
      <c r="AK19" s="166">
        <v>0</v>
      </c>
      <c r="AL19" s="166">
        <v>0</v>
      </c>
      <c r="AM19" s="177"/>
      <c r="AN19" s="177"/>
      <c r="AO19" s="177"/>
      <c r="AP19" s="167">
        <f t="shared" ca="1" si="5"/>
        <v>0</v>
      </c>
    </row>
    <row r="20" spans="1:42" x14ac:dyDescent="0.25">
      <c r="A20" s="165" t="s">
        <v>56</v>
      </c>
      <c r="B20" s="166">
        <v>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f t="shared" ca="1" si="1"/>
        <v>0</v>
      </c>
      <c r="O20" s="165" t="s">
        <v>56</v>
      </c>
      <c r="P20" s="166">
        <v>0</v>
      </c>
      <c r="Q20" s="166">
        <v>0</v>
      </c>
      <c r="R20" s="166">
        <v>0</v>
      </c>
      <c r="S20" s="166">
        <v>0</v>
      </c>
      <c r="T20" s="166">
        <v>0</v>
      </c>
      <c r="U20" s="166">
        <v>0</v>
      </c>
      <c r="V20" s="166">
        <v>0</v>
      </c>
      <c r="W20" s="166">
        <v>0</v>
      </c>
      <c r="X20" s="166">
        <v>0</v>
      </c>
      <c r="Y20" s="166">
        <v>0</v>
      </c>
      <c r="Z20" s="166">
        <v>0</v>
      </c>
      <c r="AA20" s="166">
        <v>0</v>
      </c>
      <c r="AB20" s="167">
        <v>0</v>
      </c>
      <c r="AC20" s="165" t="s">
        <v>56</v>
      </c>
      <c r="AD20" s="166">
        <v>0</v>
      </c>
      <c r="AE20" s="166">
        <v>0</v>
      </c>
      <c r="AF20" s="166">
        <v>0</v>
      </c>
      <c r="AG20" s="166">
        <v>0</v>
      </c>
      <c r="AH20" s="166">
        <v>0</v>
      </c>
      <c r="AI20" s="166">
        <v>0</v>
      </c>
      <c r="AJ20" s="166">
        <v>0</v>
      </c>
      <c r="AK20" s="166">
        <v>0</v>
      </c>
      <c r="AL20" s="166">
        <v>0</v>
      </c>
      <c r="AM20" s="177"/>
      <c r="AN20" s="177"/>
      <c r="AO20" s="177"/>
      <c r="AP20" s="167">
        <f t="shared" ca="1" si="5"/>
        <v>0</v>
      </c>
    </row>
    <row r="21" spans="1:42" x14ac:dyDescent="0.25">
      <c r="A21" s="165" t="s">
        <v>25</v>
      </c>
      <c r="B21" s="166">
        <v>45921.502999999997</v>
      </c>
      <c r="C21" s="166">
        <v>42414.864999999998</v>
      </c>
      <c r="D21" s="166">
        <v>98386.164999999994</v>
      </c>
      <c r="E21" s="166">
        <v>10765.695</v>
      </c>
      <c r="F21" s="166">
        <v>93456.946999999986</v>
      </c>
      <c r="G21" s="166">
        <v>254427.22399999999</v>
      </c>
      <c r="H21" s="166">
        <v>156808.82800000004</v>
      </c>
      <c r="I21" s="166">
        <v>88509.47</v>
      </c>
      <c r="J21" s="166">
        <v>33856.707999999999</v>
      </c>
      <c r="K21" s="166">
        <v>24633</v>
      </c>
      <c r="L21" s="166">
        <v>98326</v>
      </c>
      <c r="M21" s="166">
        <v>54648</v>
      </c>
      <c r="N21" s="167">
        <f t="shared" ca="1" si="1"/>
        <v>1002154.4049999999</v>
      </c>
      <c r="O21" s="165" t="s">
        <v>25</v>
      </c>
      <c r="P21" s="166">
        <v>164907.62297577734</v>
      </c>
      <c r="Q21" s="166">
        <v>134289.83678589333</v>
      </c>
      <c r="R21" s="166">
        <v>156674.79392213433</v>
      </c>
      <c r="S21" s="166">
        <v>121560.2301017477</v>
      </c>
      <c r="T21" s="166">
        <v>131882.10184959002</v>
      </c>
      <c r="U21" s="166">
        <v>139351.07950063399</v>
      </c>
      <c r="V21" s="166">
        <v>156432.257953163</v>
      </c>
      <c r="W21" s="166">
        <v>95378.739442071994</v>
      </c>
      <c r="X21" s="166">
        <v>130938.46242295401</v>
      </c>
      <c r="Y21" s="166">
        <v>204355.76423656635</v>
      </c>
      <c r="Z21" s="166">
        <v>149915.48721744734</v>
      </c>
      <c r="AA21" s="166">
        <v>118124.07460955932</v>
      </c>
      <c r="AB21" s="167">
        <v>1873810.451017539</v>
      </c>
      <c r="AC21" s="165" t="s">
        <v>25</v>
      </c>
      <c r="AD21" s="166">
        <v>164907.62297577734</v>
      </c>
      <c r="AE21" s="166">
        <v>134289.83678589333</v>
      </c>
      <c r="AF21" s="166">
        <v>177893</v>
      </c>
      <c r="AG21" s="166">
        <v>169744</v>
      </c>
      <c r="AH21" s="166">
        <v>151882.10184958999</v>
      </c>
      <c r="AI21" s="166">
        <v>139351.07950063399</v>
      </c>
      <c r="AJ21" s="166">
        <v>156432.257953163</v>
      </c>
      <c r="AK21" s="166">
        <v>135904</v>
      </c>
      <c r="AL21" s="166">
        <v>114904</v>
      </c>
      <c r="AM21" s="177"/>
      <c r="AN21" s="177"/>
      <c r="AO21" s="177"/>
      <c r="AP21" s="167">
        <f t="shared" ca="1" si="5"/>
        <v>1345307.8990650577</v>
      </c>
    </row>
    <row r="24" spans="1:42" x14ac:dyDescent="0.25">
      <c r="AK24" s="168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rkbookDrillPathInfo xmlns:xsi="http://www.w3.org/2001/XMLSchema-instance" xmlns:xsd="http://www.w3.org/2001/XMLSchema" xmlns="http://www.infor.com/qaa/DrillPath">
  <CurrentDrillPath>
    <DrillPathNode AnalysisType="NONE" Id="3936d8eb-d928-41a2-8d7c-ace738009464" Name="Region" HandleSummaryReportOnly="false" Source="">
      <SuppressZero>false</SuppressZero>
      <Children/>
    </DrillPathNode>
    <DrillPathNode AnalysisType="NONE" Id="32d68913-bec9-4d05-9e21-8d7fa5dfa4b3" Name="Country" HandleSummaryReportOnly="false" Source="">
      <SuppressZero>false</SuppressZero>
      <Children/>
    </DrillPathNode>
    <DrillPathNode AnalysisType="NONE" Id="93d7a581-cf48-49e1-b442-b362e8c6c420" Name="Grade" HandleSummaryReportOnly="false" Source="">
      <SuppressZero>false</SuppressZero>
      <Children/>
    </DrillPathNode>
    <DrillPathNode AnalysisType="NONE" Id="1028e091-3ce8-4eac-8fec-53b6bc066cd5" Name="Rail Billings - Nutrien" HandleSummaryReportOnly="false" Source="">
      <SuppressZero>false</SuppressZero>
      <Children/>
    </DrillPathNode>
  </CurrentDrillPath>
  <SavedDrillPath/>
</WorkbookDrillPathInfo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2" ma:contentTypeDescription="Create a new document." ma:contentTypeScope="" ma:versionID="914babaa7fd2e90a3491b47eea017d9d">
  <xsd:schema xmlns:xsd="http://www.w3.org/2001/XMLSchema" xmlns:xs="http://www.w3.org/2001/XMLSchema" xmlns:p="http://schemas.microsoft.com/office/2006/metadata/properties" xmlns:ns2="86188036-7031-439f-b338-c45e1e3624d8" targetNamespace="http://schemas.microsoft.com/office/2006/metadata/properties" ma:root="true" ma:fieldsID="490887be58d25fb81a4c0e1bb5e790a2" ns2:_="">
    <xsd:import namespace="86188036-7031-439f-b338-c45e1e3624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BD6E81-D24C-459E-8A7D-69FEB28FF1DA}">
  <ds:schemaRefs>
    <ds:schemaRef ds:uri="http://www.w3.org/2001/XMLSchema"/>
    <ds:schemaRef ds:uri="http://www.infor.com/qaa/DrillPath"/>
  </ds:schemaRefs>
</ds:datastoreItem>
</file>

<file path=customXml/itemProps2.xml><?xml version="1.0" encoding="utf-8"?>
<ds:datastoreItem xmlns:ds="http://schemas.openxmlformats.org/officeDocument/2006/customXml" ds:itemID="{E4A8F9CB-FEEC-431A-9F93-266BD2BFE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26258F-C49E-4607-900D-CB8F7B8C102F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86188036-7031-439f-b338-c45e1e3624d8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Administrator</cp:lastModifiedBy>
  <cp:lastPrinted>2021-02-03T19:35:32Z</cp:lastPrinted>
  <dcterms:created xsi:type="dcterms:W3CDTF">2018-09-24T16:54:01Z</dcterms:created>
  <dcterms:modified xsi:type="dcterms:W3CDTF">2021-10-06T20:18:05Z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</Properties>
</file>