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Analytics/Canpotex/2022/"/>
    </mc:Choice>
  </mc:AlternateContent>
  <xr:revisionPtr revIDLastSave="68" documentId="8_{6D448790-712F-4798-A269-A608A91E54EE}" xr6:coauthVersionLast="47" xr6:coauthVersionMax="47" xr10:uidLastSave="{28F927E0-C9EE-420B-A5B3-3E7540C6D564}"/>
  <bookViews>
    <workbookView xWindow="-108" yWindow="-108" windowWidth="30936" windowHeight="16896" tabRatio="633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119" r:id="rId5"/>
    <sheet name="Country" sheetId="120" r:id="rId6"/>
    <sheet name="Grade" sheetId="121" r:id="rId7"/>
    <sheet name="Rail Billings - Nutrien" sheetId="123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Grade!$A$1:$W$26</definedName>
    <definedName name="_xlnm.Print_Area" localSheetId="7">'Rail Billings - Nutrien'!$A$1:$AP$22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19" l="1"/>
  <c r="F41" i="119"/>
  <c r="H40" i="119"/>
  <c r="H43" i="119"/>
  <c r="F43" i="119"/>
  <c r="H42" i="119"/>
  <c r="F42" i="119"/>
  <c r="F40" i="119"/>
  <c r="N26" i="123" l="1"/>
  <c r="N25" i="123"/>
  <c r="AB24" i="123"/>
  <c r="AB23" i="123"/>
  <c r="N23" i="123"/>
  <c r="N22" i="123"/>
  <c r="B48" i="55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<sst xmlns="http://schemas.openxmlformats.org/spreadsheetml/2006/main" count="743" uniqueCount="156">
  <si>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</si>
  <si>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</si>
  <si>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</si>
  <si>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</si>
  <si>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</si>
  <si>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</si>
  <si>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</si>
  <si>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</si>
  <si>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</si>
  <si>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</si>
  <si>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</si>
  <si>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</si>
  <si>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</si>
  <si>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</si>
  <si>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</si>
  <si>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</si>
  <si>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</si>
  <si>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</si>
  <si>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</si>
  <si>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</si>
  <si>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</si>
  <si>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</si>
  <si>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</si>
  <si>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</si>
  <si>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</si>
  <si>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</si>
  <si>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</si>
  <si>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</si>
  <si>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</si>
  <si>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</si>
  <si>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</si>
  <si>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</si>
  <si>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</si>
  <si>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</si>
  <si>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</si>
  <si>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</si>
  <si>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</si>
  <si>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</si>
  <si>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</si>
  <si>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</si>
  <si>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</si>
  <si>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</si>
  <si>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</si>
  <si>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</si>
  <si>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</si>
  <si>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</si>
  <si>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</si>
  <si>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</si>
  <si>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</si>
  <si>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</si>
  <si>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</si>
  <si>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</si>
  <si>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</si>
  <si>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</si>
  <si>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</si>
  <si>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</si>
  <si>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</si>
  <si>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</si>
  <si>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</si>
  <si>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</si>
  <si>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</si>
  <si>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</si>
  <si>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</si>
  <si>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</si>
  <si>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</si>
  <si>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</si>
  <si>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</si>
  <si>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</si>
  <si>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</si>
  <si>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</si>
  <si>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</si>
  <si>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</si>
  <si>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</si>
  <si>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</si>
  <si>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</si>
  <si>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</si>
  <si>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</si>
  <si>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</si>
  <si>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</si>
  <si>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</si>
  <si>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</si>
  <si>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</si>
  <si>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</si>
  <si>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</si>
  <si>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</si>
  <si>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</si>
  <si>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</si>
  <si>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</si>
  <si>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</si>
  <si>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</si>
  <si>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</si>
  <si>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</si>
  <si>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</si>
  <si>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</si>
  <si>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</si>
  <si>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</si>
  <si>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</si>
  <si>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</si>
  <si>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</si>
  <si>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</si>
  <si>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</si>
  <si>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</si>
  <si>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</si>
  <si>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</si>
  <si>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</si>
  <si>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</si>
  <si>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</si>
  <si>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</si>
  <si>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</si>
  <si>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</si>
  <si>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</si>
  <si>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</si>
  <si>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</si>
  <si>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</si>
  <si>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</si>
  <si>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</si>
  <si>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</si>
  <si>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</si>
  <si>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</si>
  <si>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</si>
  <si>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</si>
  <si>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</si>
  <si>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</si>
  <si>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</si>
  <si>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</si>
  <si>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</si>
  <si>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</si>
  <si>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</si>
  <si>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</si>
  <si>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Total 
2023</t>
  </si>
  <si>
    <t>2023 Forecasted Rail Billings (MT)</t>
  </si>
  <si>
    <t xml:space="preserve">      MALW</t>
  </si>
  <si>
    <t>Malaysia</t>
  </si>
  <si>
    <t xml:space="preserve">      INDO</t>
  </si>
  <si>
    <t>Indonesia</t>
  </si>
  <si>
    <t>Qtr 1 2022
Forecast</t>
  </si>
  <si>
    <t>2022 
Forecast</t>
  </si>
  <si>
    <t>Qtr 4 2022 
Forecast</t>
  </si>
  <si>
    <t>Qtr 3 2022
Forecast</t>
  </si>
  <si>
    <t>Qtr 2 2022 
Forecast</t>
  </si>
  <si>
    <t>Qtr 1 2022 
Forecast</t>
  </si>
  <si>
    <t>April-22
 Forecast</t>
  </si>
  <si>
    <t>April-22 
Forecast</t>
  </si>
  <si>
    <t>Total 
2024</t>
  </si>
  <si>
    <t>2024 Forecasted Rail Billings (MT)</t>
  </si>
  <si>
    <t>May-22
 Forecast</t>
  </si>
  <si>
    <t>May-22 
Forecast</t>
  </si>
  <si>
    <t>June-22
 Forecast</t>
  </si>
  <si>
    <t>June-22 
Forecast</t>
  </si>
  <si>
    <t>July-22
 Forecast</t>
  </si>
  <si>
    <t>March-22 YTD
 Actual</t>
  </si>
  <si>
    <t>July-22 
Forecast</t>
  </si>
  <si>
    <t>Actual</t>
  </si>
  <si>
    <t>Two Year Rail Billings Forecast, by Grade - Nutrien</t>
  </si>
  <si>
    <t>Brasil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</si>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</sst>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6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rgb="FF2D7F66"/>
      </patternFill>
    </fill>
    <fill>
      <patternFill patternType="lightGray">
        <fgColor theme="9"/>
        <bgColor rgb="FFFFFF00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171" fontId="12" fillId="13" borderId="4" xfId="23" applyNumberFormat="1" applyFont="1" applyFill="1" applyBorder="1"/>
    <xf numFmtId="171" fontId="0" fillId="0" borderId="0" xfId="0" applyNumberFormat="1"/>
    <xf numFmtId="0" fontId="20" fillId="17" borderId="0" xfId="0" applyFont="1" applyFill="1"/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32" fillId="0" borderId="0" xfId="0" applyFont="1"/>
    <xf numFmtId="171" fontId="12" fillId="20" borderId="4" xfId="23" applyNumberFormat="1" applyFont="1" applyFill="1" applyBorder="1"/>
    <xf numFmtId="171" fontId="12" fillId="21" borderId="0" xfId="23" applyNumberFormat="1" applyFont="1" applyFill="1"/>
    <xf numFmtId="171" fontId="15" fillId="22" borderId="0" xfId="23" applyNumberFormat="1" applyFont="1" applyFill="1"/>
    <xf numFmtId="172" fontId="22" fillId="23" borderId="0" xfId="0" applyNumberFormat="1" applyFont="1" applyFill="1" applyAlignment="1">
      <alignment horizontal="center"/>
    </xf>
    <xf numFmtId="172" fontId="9" fillId="23" borderId="0" xfId="0" applyNumberFormat="1" applyFont="1" applyFill="1" applyAlignment="1">
      <alignment horizontal="center"/>
    </xf>
    <xf numFmtId="0" fontId="21" fillId="0" borderId="0" xfId="0" applyFont="1" applyAlignment="1">
      <alignment horizontal="left"/>
    </xf>
    <xf numFmtId="0" fontId="33" fillId="0" borderId="0" xfId="0" applyFont="1"/>
    <xf numFmtId="171" fontId="12" fillId="24" borderId="4" xfId="23" applyNumberFormat="1" applyFont="1" applyFill="1" applyBorder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  <xf numFmtId="9" fontId="0" fillId="0" borderId="0" xfId="79" applyFont="1"/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41" customWidth="1"/>
    <col min="2" max="3" width="17.77734375" style="141" hidden="1" customWidth="1" outlineLevel="1"/>
    <col min="4" max="4" width="18.109375" style="141" customWidth="1" collapsed="1"/>
    <col min="5" max="9" width="18.109375" style="141" customWidth="1"/>
    <col min="10" max="10" width="63" style="141" hidden="1" customWidth="1"/>
    <col min="11" max="11" width="9.109375" style="141"/>
    <col min="12" max="12" width="8.77734375" style="141" customWidth="1"/>
    <col min="13" max="13" width="11.21875" style="141" bestFit="1" customWidth="1"/>
    <col min="14" max="14" width="10.5546875" style="141" bestFit="1" customWidth="1"/>
    <col min="15" max="17" width="8.77734375" style="141" customWidth="1"/>
    <col min="18" max="16384" width="9.109375" style="141"/>
  </cols>
  <sheetData>
    <row r="1" spans="1:17" ht="27" x14ac:dyDescent="0.75">
      <c r="A1" s="182" t="s">
        <v>128</v>
      </c>
      <c r="B1" s="182"/>
      <c r="C1" s="182"/>
      <c r="D1" s="182"/>
      <c r="E1" s="182"/>
      <c r="F1" s="182"/>
      <c r="G1" s="182"/>
      <c r="H1" s="182"/>
      <c r="I1" s="182"/>
      <c r="J1" s="182"/>
      <c r="M1" s="141" t="s">
        <v>127</v>
      </c>
    </row>
    <row r="2" spans="1:17" s="6" customFormat="1" ht="37.5" customHeight="1" x14ac:dyDescent="0.45">
      <c r="A2" s="88"/>
      <c r="B2" s="88"/>
      <c r="C2" s="88"/>
      <c r="D2" s="143" t="s">
        <v>116</v>
      </c>
      <c r="E2" s="143" t="s">
        <v>117</v>
      </c>
      <c r="F2" s="143" t="s">
        <v>67</v>
      </c>
      <c r="G2" s="143" t="s">
        <v>116</v>
      </c>
      <c r="H2" s="143" t="s">
        <v>117</v>
      </c>
      <c r="I2" s="143" t="s">
        <v>67</v>
      </c>
      <c r="J2" s="19" t="s">
        <v>68</v>
      </c>
    </row>
    <row r="3" spans="1:17" s="145" customFormat="1" ht="22.5" hidden="1" customHeight="1" x14ac:dyDescent="0.3">
      <c r="A3" s="23" t="s">
        <v>101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3">
      <c r="A4" s="23" t="s">
        <v>102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3">
      <c r="A5" s="23" t="s">
        <v>104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3">
      <c r="A6" s="24" t="s">
        <v>122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3">
      <c r="A7" s="24" t="s">
        <v>72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" thickBot="1" x14ac:dyDescent="0.35">
      <c r="A8" s="25" t="s">
        <v>103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3">
      <c r="A9" s="26" t="s">
        <v>73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3" t="s">
        <v>109</v>
      </c>
      <c r="M9" s="184"/>
      <c r="N9" s="184"/>
      <c r="O9" s="184"/>
      <c r="P9" s="184"/>
      <c r="Q9" s="185"/>
    </row>
    <row r="10" spans="1:17" s="145" customFormat="1" hidden="1" outlineLevel="1" x14ac:dyDescent="0.3">
      <c r="A10" s="26" t="s">
        <v>74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3">
      <c r="A11" s="26" t="s">
        <v>107</v>
      </c>
      <c r="B11" s="27" t="s">
        <v>108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3">
      <c r="A12" s="26" t="s">
        <v>75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3">
      <c r="A13" s="26" t="s">
        <v>76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3">
      <c r="A14" s="32" t="s">
        <v>77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3">
      <c r="A15" s="26" t="s">
        <v>78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3">
      <c r="A16" s="26" t="s">
        <v>79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3">
      <c r="A17" s="26" t="s">
        <v>80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3">
      <c r="A18" s="26" t="s">
        <v>81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3">
      <c r="A19" s="26" t="s">
        <v>82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3">
      <c r="A20" s="32" t="s">
        <v>83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3">
      <c r="A21" s="37" t="s">
        <v>98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3">
      <c r="A22" s="26" t="s">
        <v>84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3">
      <c r="A23" s="26" t="s">
        <v>69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3">
      <c r="A24" s="26" t="s">
        <v>85</v>
      </c>
      <c r="B24" s="27" t="e">
        <f>_xll.DE.NAME(#REF!,"DXMEAS_S","BOF")</f>
        <v>#VALUE!</v>
      </c>
      <c r="C24" s="27" t="s">
        <v>106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3">
      <c r="A25" s="26" t="s">
        <v>86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3">
      <c r="A26" s="26" t="s">
        <v>118</v>
      </c>
      <c r="B26" s="27" t="s">
        <v>119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3">
      <c r="A27" s="26" t="s">
        <v>120</v>
      </c>
      <c r="B27" s="27" t="s">
        <v>121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3">
      <c r="A28" s="26" t="s">
        <v>87</v>
      </c>
      <c r="B28" s="27" t="e">
        <f>_xll.DE.NAME(#REF!,"DXMEAS_S","CHEMOF")</f>
        <v>#VALUE!</v>
      </c>
      <c r="C28" s="27" t="s">
        <v>114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3">
      <c r="A29" s="26" t="s">
        <v>90</v>
      </c>
      <c r="B29" s="27" t="e">
        <f>_xll.DE.NAME(#REF!,"DXMEAS_S","WHSOF")</f>
        <v>#VALUE!</v>
      </c>
      <c r="C29" s="27" t="s">
        <v>115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3">
      <c r="A30" s="26" t="s">
        <v>88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3">
      <c r="A31" s="26" t="s">
        <v>91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3">
      <c r="A32" s="26" t="s">
        <v>92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3">
      <c r="A33" s="26" t="s">
        <v>89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3">
      <c r="A34" s="26" t="s">
        <v>93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3">
      <c r="A35" s="26" t="s">
        <v>94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3">
      <c r="A36" s="26" t="s">
        <v>105</v>
      </c>
      <c r="B36" s="27" t="s">
        <v>110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3">
      <c r="A37" s="32" t="s">
        <v>99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3">
      <c r="A38" s="32" t="s">
        <v>95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3">
      <c r="A39" s="26" t="s">
        <v>96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3">
      <c r="A40" s="26" t="s">
        <v>70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3">
      <c r="A41" s="26" t="s">
        <v>97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3">
      <c r="A42" s="26" t="s">
        <v>111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3">
      <c r="A43" s="26" t="s">
        <v>112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3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3">
      <c r="A45" s="89" t="s">
        <v>71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3">
      <c r="A47" s="141" t="s">
        <v>113</v>
      </c>
      <c r="G47" s="137"/>
    </row>
    <row r="48" spans="1:17" x14ac:dyDescent="0.3">
      <c r="G48" s="137"/>
    </row>
    <row r="50" spans="1:6" x14ac:dyDescent="0.3">
      <c r="A50" s="144" t="s">
        <v>124</v>
      </c>
      <c r="C50" s="141" t="s">
        <v>123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EpmWorksheetKeyString_GUID" r:id="rId2"/>
    <customPr name="QAA_DRILLPATH_NODE_ID" r:id="rId3"/>
    <customPr name="REPORT_C2UN_CONVERTER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78" customWidth="1"/>
    <col min="2" max="2" width="4.44140625" style="78" customWidth="1" outlineLevel="1"/>
    <col min="3" max="3" width="8.44140625" style="78" customWidth="1"/>
    <col min="4" max="4" width="11.77734375" style="78" customWidth="1"/>
    <col min="5" max="5" width="14.77734375" style="78" customWidth="1"/>
    <col min="6" max="6" width="11.77734375" style="78" customWidth="1"/>
    <col min="7" max="7" width="14.77734375" style="78" customWidth="1"/>
    <col min="8" max="8" width="11.77734375" style="78" customWidth="1"/>
    <col min="9" max="9" width="14.77734375" style="78" customWidth="1"/>
    <col min="10" max="10" width="11.77734375" style="78" customWidth="1"/>
    <col min="11" max="11" width="14.77734375" style="78" customWidth="1"/>
    <col min="12" max="12" width="11.77734375" style="78" customWidth="1"/>
    <col min="13" max="13" width="14.77734375" style="78" customWidth="1"/>
    <col min="14" max="14" width="11.77734375" style="78" customWidth="1"/>
    <col min="15" max="15" width="14.77734375" style="78" customWidth="1"/>
    <col min="16" max="16" width="11.77734375" style="78" customWidth="1"/>
    <col min="17" max="17" width="14.77734375" style="78" customWidth="1"/>
    <col min="18" max="18" width="11.77734375" style="78" customWidth="1"/>
    <col min="19" max="19" width="14.77734375" style="78" customWidth="1"/>
    <col min="20" max="20" width="11.77734375" style="78" customWidth="1"/>
    <col min="21" max="21" width="14.7773437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82" t="s">
        <v>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</row>
    <row r="2" spans="1:30" s="6" customFormat="1" ht="37.5" customHeight="1" x14ac:dyDescent="0.45">
      <c r="A2" s="94"/>
      <c r="B2" s="94"/>
      <c r="C2" s="94"/>
      <c r="D2" s="187" t="e">
        <f>CONCATENATE(#REF!," YTD","
 Actual")</f>
        <v>#REF!</v>
      </c>
      <c r="E2" s="187"/>
      <c r="F2" s="187" t="e">
        <f>CONCATENATE(#REF!,"
 Forecast")</f>
        <v>#REF!</v>
      </c>
      <c r="G2" s="187"/>
      <c r="H2" s="187" t="e">
        <f>CONCATENATE(#REF!,"
 Forecast")</f>
        <v>#REF!</v>
      </c>
      <c r="I2" s="187"/>
      <c r="J2" s="187" t="e">
        <f>CONCATENATE(#REF!,"
 Forecast")</f>
        <v>#REF!</v>
      </c>
      <c r="K2" s="187"/>
      <c r="L2" s="187" t="e">
        <f>CONCATENATE("Qtr 1 ",#REF!," 
Actual")</f>
        <v>#REF!</v>
      </c>
      <c r="M2" s="187"/>
      <c r="N2" s="187" t="e">
        <f>CONCATENATE("Qtr 2 ",#REF!," 
Actual")</f>
        <v>#REF!</v>
      </c>
      <c r="O2" s="187"/>
      <c r="P2" s="187" t="e">
        <f>CONCATENATE("Qtr 3 ",#REF!," 
Actual")</f>
        <v>#REF!</v>
      </c>
      <c r="Q2" s="187"/>
      <c r="R2" s="187" t="e">
        <f>CONCATENATE("Qtr 4 ",#REF!," 
Forecast")</f>
        <v>#REF!</v>
      </c>
      <c r="S2" s="187"/>
      <c r="T2" s="187" t="e">
        <f>CONCATENATE(#REF!," 
Forecast")</f>
        <v>#REF!</v>
      </c>
      <c r="U2" s="187"/>
    </row>
    <row r="3" spans="1:30" ht="16.2" x14ac:dyDescent="0.45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8"/>
      <c r="Z3" s="188"/>
      <c r="AA3" s="188"/>
      <c r="AB3" s="188"/>
      <c r="AC3" s="188"/>
      <c r="AD3" s="188"/>
    </row>
    <row r="4" spans="1:30" x14ac:dyDescent="0.3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3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3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3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3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3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3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3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3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3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3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3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6" t="s">
        <v>66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</row>
    <row r="22" spans="1:21" x14ac:dyDescent="0.3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3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3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3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3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3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3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3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3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3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3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3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3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3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3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3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5">
      <c r="A39" s="94"/>
      <c r="B39" s="94"/>
      <c r="C39" s="94"/>
      <c r="D39" s="187" t="e">
        <f>CONCATENATE(#REF!,"
 Forecast")</f>
        <v>#REF!</v>
      </c>
      <c r="E39" s="187"/>
    </row>
    <row r="40" spans="1:21" ht="16.2" x14ac:dyDescent="0.45">
      <c r="A40" s="95"/>
      <c r="B40" s="95"/>
      <c r="C40" s="95"/>
      <c r="D40" s="97" t="s">
        <v>0</v>
      </c>
      <c r="E40" s="96" t="s">
        <v>61</v>
      </c>
    </row>
    <row r="41" spans="1:21" x14ac:dyDescent="0.3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3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3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3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3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3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3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3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3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3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3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3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7.399999999999999" x14ac:dyDescent="0.45">
      <c r="A58" s="186" t="s">
        <v>66</v>
      </c>
      <c r="B58" s="186"/>
      <c r="C58" s="186"/>
      <c r="D58" s="186"/>
      <c r="E58" s="186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3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3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3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3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3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3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3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3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3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3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3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3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3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3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3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3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A58:E58"/>
    <mergeCell ref="T2:U2"/>
    <mergeCell ref="Y3:Z3"/>
    <mergeCell ref="AA3:AB3"/>
    <mergeCell ref="AC3:AD3"/>
    <mergeCell ref="A21:U21"/>
    <mergeCell ref="D39:E39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EpmWorksheetKeyString_GUID" r:id="rId2"/>
    <customPr name="QAA_DRILLPATH_NODE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21875" style="78" customWidth="1"/>
    <col min="2" max="2" width="4.5546875" style="1" hidden="1" customWidth="1" outlineLevel="1"/>
    <col min="3" max="3" width="9.109375" style="78" customWidth="1" collapsed="1"/>
    <col min="4" max="21" width="13.10937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82" t="s">
        <v>62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</row>
    <row r="2" spans="1:30" s="6" customFormat="1" ht="37.5" customHeight="1" x14ac:dyDescent="0.45">
      <c r="A2" s="94"/>
      <c r="B2" s="102"/>
      <c r="C2" s="94"/>
      <c r="D2" s="187" t="e">
        <f>CONCATENATE(#REF!," YTD","
 Actual")</f>
        <v>#REF!</v>
      </c>
      <c r="E2" s="187"/>
      <c r="F2" s="187" t="e">
        <f>CONCATENATE(#REF!,"
 Forecast")</f>
        <v>#REF!</v>
      </c>
      <c r="G2" s="187"/>
      <c r="H2" s="187" t="e">
        <f>CONCATENATE(#REF!,"
 Forecast")</f>
        <v>#REF!</v>
      </c>
      <c r="I2" s="187"/>
      <c r="J2" s="187" t="e">
        <f>CONCATENATE(#REF!,"
 Forecast")</f>
        <v>#REF!</v>
      </c>
      <c r="K2" s="187"/>
      <c r="L2" s="187" t="e">
        <f>CONCATENATE("Qtr 1 ",#REF!," 
Actual")</f>
        <v>#REF!</v>
      </c>
      <c r="M2" s="187"/>
      <c r="N2" s="187" t="e">
        <f>CONCATENATE("Qtr 2 ",#REF!," 
Actual")</f>
        <v>#REF!</v>
      </c>
      <c r="O2" s="187"/>
      <c r="P2" s="187" t="e">
        <f>CONCATENATE("Qtr 3 ",#REF!," 
Actual")</f>
        <v>#REF!</v>
      </c>
      <c r="Q2" s="187"/>
      <c r="R2" s="187" t="e">
        <f>CONCATENATE("Qtr 4 ",#REF!," 
Forecast")</f>
        <v>#REF!</v>
      </c>
      <c r="S2" s="187"/>
      <c r="T2" s="187" t="e">
        <f>CONCATENATE(#REF!," 
Forecast")</f>
        <v>#REF!</v>
      </c>
      <c r="U2" s="187"/>
    </row>
    <row r="3" spans="1:30" ht="16.2" x14ac:dyDescent="0.45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8"/>
      <c r="Z3" s="188"/>
      <c r="AA3" s="188"/>
      <c r="AB3" s="188"/>
      <c r="AC3" s="188"/>
      <c r="AD3" s="188"/>
    </row>
    <row r="4" spans="1:30" x14ac:dyDescent="0.3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3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3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3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3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3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94"/>
      <c r="B15" s="102"/>
      <c r="C15" s="94"/>
      <c r="D15" s="187" t="e">
        <f>CONCATENATE(#REF!,"
 Forecast")</f>
        <v>#REF!</v>
      </c>
      <c r="E15" s="187"/>
    </row>
    <row r="16" spans="1:30" ht="16.2" x14ac:dyDescent="0.45">
      <c r="A16" s="95"/>
      <c r="B16" s="103"/>
      <c r="C16" s="95"/>
      <c r="D16" s="97" t="s">
        <v>0</v>
      </c>
      <c r="E16" s="96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3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3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3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3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3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EpmWorksheetKeyString_GUID" r:id="rId2"/>
    <customPr name="QAA_DRILLPATH_NODE_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78" bestFit="1" customWidth="1"/>
    <col min="2" max="19" width="13.5546875" style="78" customWidth="1"/>
    <col min="20" max="16384" width="9.109375" style="78"/>
  </cols>
  <sheetData>
    <row r="1" spans="1:19" ht="27" x14ac:dyDescent="0.75">
      <c r="A1" s="182" t="s">
        <v>63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</row>
    <row r="2" spans="1:19" s="6" customFormat="1" ht="37.5" customHeight="1" x14ac:dyDescent="0.45">
      <c r="A2" s="98"/>
      <c r="B2" s="187" t="e">
        <f>CONCATENATE(#REF!," YTD","
 Actual")</f>
        <v>#REF!</v>
      </c>
      <c r="C2" s="187"/>
      <c r="D2" s="189" t="e">
        <f>CONCATENATE(#REF!," 
Forecast")</f>
        <v>#REF!</v>
      </c>
      <c r="E2" s="189"/>
      <c r="F2" s="189" t="e">
        <f>CONCATENATE(#REF!," 
Forecast")</f>
        <v>#REF!</v>
      </c>
      <c r="G2" s="189"/>
      <c r="H2" s="189" t="e">
        <f>CONCATENATE(#REF!," 
Forecast")</f>
        <v>#REF!</v>
      </c>
      <c r="I2" s="189"/>
      <c r="J2" s="189" t="e">
        <f>CONCATENATE("Qtr 1 ",#REF!," 
Actual")</f>
        <v>#REF!</v>
      </c>
      <c r="K2" s="189"/>
      <c r="L2" s="189" t="e">
        <f>CONCATENATE("Qtr 2 ",#REF!," 
Actual")</f>
        <v>#REF!</v>
      </c>
      <c r="M2" s="189"/>
      <c r="N2" s="189" t="e">
        <f>CONCATENATE("Qtr 3 ",#REF!," 
Actual")</f>
        <v>#REF!</v>
      </c>
      <c r="O2" s="189"/>
      <c r="P2" s="189" t="e">
        <f>CONCATENATE("Qtr 4 ",#REF!," 
Forecast")</f>
        <v>#REF!</v>
      </c>
      <c r="Q2" s="189"/>
      <c r="R2" s="189" t="e">
        <f>CONCATENATE(#REF!," 
Forecast")</f>
        <v>#REF!</v>
      </c>
      <c r="S2" s="189"/>
    </row>
    <row r="3" spans="1:19" ht="16.2" x14ac:dyDescent="0.45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3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3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3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3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3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3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3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3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3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3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3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3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3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3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3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3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3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3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3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3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3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3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3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3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3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3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3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3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3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3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3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3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3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3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3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3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3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3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3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3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3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3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3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3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5">
      <c r="A48" s="98"/>
      <c r="B48" s="187" t="e">
        <f>CONCATENATE(#REF!,"
 Forecast")</f>
        <v>#REF!</v>
      </c>
      <c r="C48" s="187"/>
    </row>
    <row r="49" spans="1:3" ht="16.2" x14ac:dyDescent="0.45">
      <c r="A49" s="99"/>
      <c r="B49" s="100" t="s">
        <v>0</v>
      </c>
      <c r="C49" s="101" t="s">
        <v>61</v>
      </c>
    </row>
    <row r="50" spans="1:3" x14ac:dyDescent="0.3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3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3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3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3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3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3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3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3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3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3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3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3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3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3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3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3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3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3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3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3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3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3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3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3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3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3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3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3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3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3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3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3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3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3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3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3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3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3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3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3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3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EpmWorksheetKeyString_GUID" r:id="rId2"/>
    <customPr name="QAA_DRILLPATH_NODE_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6324-2E8C-4D76-90AB-126A6EA9C379}">
  <sheetPr>
    <tabColor theme="5"/>
    <pageSetUpPr fitToPage="1"/>
  </sheetPr>
  <dimension ref="A1:AF43"/>
  <sheetViews>
    <sheetView showGridLines="0" tabSelected="1" zoomScale="80" zoomScaleNormal="80" workbookViewId="0">
      <selection activeCell="H43" sqref="H43"/>
    </sheetView>
  </sheetViews>
  <sheetFormatPr defaultColWidth="10.77734375" defaultRowHeight="14.4" outlineLevelCol="1" x14ac:dyDescent="0.3"/>
  <cols>
    <col min="1" max="1" width="10.77734375" style="158"/>
    <col min="2" max="2" width="0" style="158" hidden="1" customWidth="1" outlineLevel="1"/>
    <col min="3" max="3" width="10.77734375" style="158" collapsed="1"/>
    <col min="4" max="4" width="13.44140625" style="158" bestFit="1" customWidth="1"/>
    <col min="5" max="5" width="17" style="158" customWidth="1"/>
    <col min="6" max="6" width="12.21875" style="158" bestFit="1" customWidth="1"/>
    <col min="7" max="7" width="15.5546875" style="158" customWidth="1"/>
    <col min="8" max="8" width="12.77734375" style="158" customWidth="1"/>
    <col min="9" max="9" width="14.77734375" style="158" customWidth="1"/>
    <col min="10" max="10" width="14" style="158" customWidth="1"/>
    <col min="11" max="11" width="15.88671875" style="158" customWidth="1"/>
    <col min="12" max="12" width="13.21875" style="158" customWidth="1"/>
    <col min="13" max="13" width="16.88671875" style="158" customWidth="1"/>
    <col min="14" max="14" width="12.21875" style="158" bestFit="1" customWidth="1"/>
    <col min="15" max="15" width="17.5546875" style="158" customWidth="1"/>
    <col min="16" max="16" width="12.21875" style="158" bestFit="1" customWidth="1"/>
    <col min="17" max="17" width="17.44140625" style="158" customWidth="1"/>
    <col min="18" max="18" width="12.21875" style="158" bestFit="1" customWidth="1"/>
    <col min="19" max="19" width="17.77734375" style="158" customWidth="1"/>
    <col min="20" max="20" width="12.21875" style="158" bestFit="1" customWidth="1"/>
    <col min="21" max="21" width="16.77734375" style="158" customWidth="1"/>
    <col min="22" max="22" width="13.44140625" style="158" bestFit="1" customWidth="1"/>
    <col min="23" max="23" width="16.21875" style="158" customWidth="1"/>
    <col min="24" max="25" width="0" style="158" hidden="1" customWidth="1"/>
    <col min="26" max="16384" width="10.77734375" style="158"/>
  </cols>
  <sheetData>
    <row r="1" spans="1:32" ht="27" x14ac:dyDescent="0.75">
      <c r="A1" s="190" t="s">
        <v>60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54"/>
      <c r="Y1" s="154"/>
    </row>
    <row r="2" spans="1:32" s="6" customFormat="1" ht="37.5" customHeight="1" x14ac:dyDescent="0.45">
      <c r="A2" s="98"/>
      <c r="B2" s="98"/>
      <c r="C2" s="98"/>
      <c r="D2" s="189" t="s">
        <v>150</v>
      </c>
      <c r="E2" s="189"/>
      <c r="F2" s="189" t="s">
        <v>141</v>
      </c>
      <c r="G2" s="189"/>
      <c r="H2" s="189" t="s">
        <v>145</v>
      </c>
      <c r="I2" s="189"/>
      <c r="J2" s="189" t="s">
        <v>147</v>
      </c>
      <c r="K2" s="189"/>
      <c r="L2" s="189" t="s">
        <v>149</v>
      </c>
      <c r="M2" s="189"/>
      <c r="N2" s="189" t="s">
        <v>140</v>
      </c>
      <c r="O2" s="189"/>
      <c r="P2" s="189" t="s">
        <v>139</v>
      </c>
      <c r="Q2" s="189"/>
      <c r="R2" s="189" t="s">
        <v>138</v>
      </c>
      <c r="S2" s="189"/>
      <c r="T2" s="189" t="s">
        <v>137</v>
      </c>
      <c r="U2" s="189"/>
      <c r="V2" s="189" t="s">
        <v>136</v>
      </c>
      <c r="W2" s="189"/>
      <c r="X2" s="189" t="s">
        <v>135</v>
      </c>
      <c r="Y2" s="189"/>
    </row>
    <row r="3" spans="1:32" ht="16.2" x14ac:dyDescent="0.45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8"/>
      <c r="AB3" s="188"/>
      <c r="AC3" s="188"/>
      <c r="AD3" s="188"/>
      <c r="AE3" s="188"/>
      <c r="AF3" s="188"/>
    </row>
    <row r="4" spans="1:32" x14ac:dyDescent="0.3">
      <c r="A4" s="152" t="s">
        <v>64</v>
      </c>
      <c r="B4" s="151" t="s">
        <v>65</v>
      </c>
      <c r="C4" s="2" t="s">
        <v>7</v>
      </c>
      <c r="D4" s="38">
        <v>2761009.27</v>
      </c>
      <c r="E4" s="4">
        <v>483.30771294664999</v>
      </c>
      <c r="F4" s="38">
        <v>1116305.1299999999</v>
      </c>
      <c r="G4" s="4">
        <v>561.72756755728005</v>
      </c>
      <c r="H4" s="38">
        <v>1281033</v>
      </c>
      <c r="I4" s="4">
        <v>576.12519933302997</v>
      </c>
      <c r="J4" s="38">
        <v>1129740</v>
      </c>
      <c r="K4" s="4">
        <v>666.27373613395002</v>
      </c>
      <c r="L4" s="38">
        <v>1422450</v>
      </c>
      <c r="M4" s="4">
        <v>663.49007727520996</v>
      </c>
      <c r="N4" s="38">
        <v>2761009.27</v>
      </c>
      <c r="O4" s="4">
        <v>483.30771294664999</v>
      </c>
      <c r="P4" s="38">
        <v>3527078.13</v>
      </c>
      <c r="Q4" s="4">
        <v>600.44341815125995</v>
      </c>
      <c r="R4" s="38">
        <v>3819186</v>
      </c>
      <c r="S4" s="4">
        <v>708.52252418398996</v>
      </c>
      <c r="T4" s="38">
        <v>3662736</v>
      </c>
      <c r="U4" s="4">
        <v>728.60796201383005</v>
      </c>
      <c r="V4" s="38">
        <v>13770009.4</v>
      </c>
      <c r="W4" s="4">
        <v>641.02395177557003</v>
      </c>
      <c r="X4" s="38">
        <v>1933500</v>
      </c>
      <c r="Y4" s="4">
        <v>490.09740581846</v>
      </c>
    </row>
    <row r="5" spans="1:32" x14ac:dyDescent="0.3">
      <c r="A5" s="149" t="s">
        <v>1</v>
      </c>
      <c r="B5" s="148" t="s">
        <v>6</v>
      </c>
      <c r="C5" s="14" t="s">
        <v>7</v>
      </c>
      <c r="D5" s="39">
        <v>1624125</v>
      </c>
      <c r="E5" s="5">
        <v>404.76061000643</v>
      </c>
      <c r="F5" s="39">
        <v>579858</v>
      </c>
      <c r="G5" s="5">
        <v>489.15284608994</v>
      </c>
      <c r="H5" s="39">
        <v>667991</v>
      </c>
      <c r="I5" s="5">
        <v>479.81387647724</v>
      </c>
      <c r="J5" s="39">
        <v>424139</v>
      </c>
      <c r="K5" s="5">
        <v>503.88502228150003</v>
      </c>
      <c r="L5" s="39">
        <v>804950</v>
      </c>
      <c r="M5" s="5">
        <v>508.74986502902999</v>
      </c>
      <c r="N5" s="39">
        <v>1624125</v>
      </c>
      <c r="O5" s="5">
        <v>404.76061000643</v>
      </c>
      <c r="P5" s="39">
        <v>1671988</v>
      </c>
      <c r="Q5" s="5">
        <v>489.15891241766002</v>
      </c>
      <c r="R5" s="39">
        <v>1944286</v>
      </c>
      <c r="S5" s="5">
        <v>567.14230510699997</v>
      </c>
      <c r="T5" s="39">
        <v>1956136</v>
      </c>
      <c r="U5" s="5">
        <v>633.40240952299996</v>
      </c>
      <c r="V5" s="39">
        <v>7196535</v>
      </c>
      <c r="W5" s="5">
        <v>530.38827115605</v>
      </c>
      <c r="X5" s="39">
        <v>933500</v>
      </c>
      <c r="Y5" s="5">
        <v>762.59215712372998</v>
      </c>
    </row>
    <row r="6" spans="1:32" x14ac:dyDescent="0.3">
      <c r="A6" s="48"/>
      <c r="B6" s="147" t="s">
        <v>6</v>
      </c>
      <c r="C6" s="53" t="s">
        <v>8</v>
      </c>
      <c r="D6" s="57">
        <v>1292931</v>
      </c>
      <c r="E6" s="55">
        <v>401.88007437187002</v>
      </c>
      <c r="F6" s="57">
        <v>378083</v>
      </c>
      <c r="G6" s="55">
        <v>468.08369107683001</v>
      </c>
      <c r="H6" s="57">
        <v>520492</v>
      </c>
      <c r="I6" s="55">
        <v>471.16461029243999</v>
      </c>
      <c r="J6" s="57">
        <v>231003</v>
      </c>
      <c r="K6" s="55">
        <v>466.60438488390997</v>
      </c>
      <c r="L6" s="57">
        <v>635650</v>
      </c>
      <c r="M6" s="55">
        <v>491.67191816125001</v>
      </c>
      <c r="N6" s="57">
        <v>1292931</v>
      </c>
      <c r="O6" s="55">
        <v>401.88007437187002</v>
      </c>
      <c r="P6" s="57">
        <v>1129578</v>
      </c>
      <c r="Q6" s="55">
        <v>469.2008070581</v>
      </c>
      <c r="R6" s="57">
        <v>1561650</v>
      </c>
      <c r="S6" s="55">
        <v>536.62877893209998</v>
      </c>
      <c r="T6" s="57">
        <v>1590700</v>
      </c>
      <c r="U6" s="55">
        <v>618.55930026979001</v>
      </c>
      <c r="V6" s="57">
        <v>5574859</v>
      </c>
      <c r="W6" s="55">
        <v>515.09297853654004</v>
      </c>
      <c r="X6" s="57">
        <v>730500</v>
      </c>
      <c r="Y6" s="55">
        <v>770.24363651607996</v>
      </c>
    </row>
    <row r="7" spans="1:32" x14ac:dyDescent="0.3">
      <c r="A7" s="50"/>
      <c r="B7" s="153" t="s">
        <v>6</v>
      </c>
      <c r="C7" s="54" t="s">
        <v>9</v>
      </c>
      <c r="D7" s="58">
        <v>331194</v>
      </c>
      <c r="E7" s="56">
        <v>416.00578298217999</v>
      </c>
      <c r="F7" s="58">
        <v>201775</v>
      </c>
      <c r="G7" s="56">
        <v>528.63191601844005</v>
      </c>
      <c r="H7" s="58">
        <v>147499</v>
      </c>
      <c r="I7" s="56">
        <v>510.33526208027001</v>
      </c>
      <c r="J7" s="58">
        <v>193136</v>
      </c>
      <c r="K7" s="56">
        <v>548.47504734546999</v>
      </c>
      <c r="L7" s="58">
        <v>169300</v>
      </c>
      <c r="M7" s="56">
        <v>572.87034303554003</v>
      </c>
      <c r="N7" s="58">
        <v>331194</v>
      </c>
      <c r="O7" s="56">
        <v>416.00578298217999</v>
      </c>
      <c r="P7" s="58">
        <v>542410</v>
      </c>
      <c r="Q7" s="56">
        <v>530.72200442527003</v>
      </c>
      <c r="R7" s="58">
        <v>382636</v>
      </c>
      <c r="S7" s="56">
        <v>691.67697552756999</v>
      </c>
      <c r="T7" s="58">
        <v>365436</v>
      </c>
      <c r="U7" s="56">
        <v>698.01272128506002</v>
      </c>
      <c r="V7" s="58">
        <v>1621676</v>
      </c>
      <c r="W7" s="56">
        <v>582.96911943741998</v>
      </c>
      <c r="X7" s="58">
        <v>203000</v>
      </c>
      <c r="Y7" s="56">
        <v>735.05813891625996</v>
      </c>
    </row>
    <row r="8" spans="1:32" x14ac:dyDescent="0.3">
      <c r="A8" s="149" t="s">
        <v>2</v>
      </c>
      <c r="B8" s="148" t="s">
        <v>10</v>
      </c>
      <c r="C8" s="14" t="s">
        <v>7</v>
      </c>
      <c r="D8" s="59">
        <v>876290</v>
      </c>
      <c r="E8" s="5">
        <v>613.87492844023996</v>
      </c>
      <c r="F8" s="59">
        <v>458061.63900000002</v>
      </c>
      <c r="G8" s="5">
        <v>661.46399083428003</v>
      </c>
      <c r="H8" s="59">
        <v>411816</v>
      </c>
      <c r="I8" s="5">
        <v>703.71932542697004</v>
      </c>
      <c r="J8" s="59">
        <v>551381</v>
      </c>
      <c r="K8" s="5">
        <v>772.17248736689999</v>
      </c>
      <c r="L8" s="59">
        <v>549300</v>
      </c>
      <c r="M8" s="5">
        <v>883.15705452734005</v>
      </c>
      <c r="N8" s="59">
        <v>876290</v>
      </c>
      <c r="O8" s="5">
        <v>613.87492844023996</v>
      </c>
      <c r="P8" s="59">
        <v>1421258.639</v>
      </c>
      <c r="Q8" s="5">
        <v>716.65731191232999</v>
      </c>
      <c r="R8" s="59">
        <v>1650600</v>
      </c>
      <c r="S8" s="5">
        <v>864.92222002130995</v>
      </c>
      <c r="T8" s="59">
        <v>1364600</v>
      </c>
      <c r="U8" s="5">
        <v>846.5464841626</v>
      </c>
      <c r="V8" s="59">
        <v>5312748.6390000004</v>
      </c>
      <c r="W8" s="5">
        <v>779.13074506672001</v>
      </c>
      <c r="X8" s="59">
        <v>962000</v>
      </c>
      <c r="Y8" s="5">
        <v>206.34412190748</v>
      </c>
    </row>
    <row r="9" spans="1:32" x14ac:dyDescent="0.3">
      <c r="A9" s="48"/>
      <c r="B9" s="147" t="s">
        <v>10</v>
      </c>
      <c r="C9" s="53" t="s">
        <v>8</v>
      </c>
      <c r="D9" s="57">
        <v>58323</v>
      </c>
      <c r="E9" s="55">
        <v>609.12807245168995</v>
      </c>
      <c r="F9" s="57">
        <v>32313</v>
      </c>
      <c r="G9" s="55">
        <v>670.47296107143995</v>
      </c>
      <c r="H9" s="57">
        <v>52225</v>
      </c>
      <c r="I9" s="55">
        <v>717.68265370944005</v>
      </c>
      <c r="J9" s="57">
        <v>15739</v>
      </c>
      <c r="K9" s="55">
        <v>747.71767005122001</v>
      </c>
      <c r="L9" s="57">
        <v>28500</v>
      </c>
      <c r="M9" s="55">
        <v>954.19740760090997</v>
      </c>
      <c r="N9" s="57">
        <v>58323</v>
      </c>
      <c r="O9" s="55">
        <v>609.12807245168995</v>
      </c>
      <c r="P9" s="57">
        <v>100277</v>
      </c>
      <c r="Q9" s="55">
        <v>707.18407800405998</v>
      </c>
      <c r="R9" s="57">
        <v>103700</v>
      </c>
      <c r="S9" s="55">
        <v>889.82514729196998</v>
      </c>
      <c r="T9" s="57">
        <v>144100</v>
      </c>
      <c r="U9" s="55">
        <v>841.11677530415</v>
      </c>
      <c r="V9" s="57">
        <v>406400</v>
      </c>
      <c r="W9" s="55">
        <v>787.20538743878001</v>
      </c>
      <c r="X9" s="57">
        <v>31000</v>
      </c>
      <c r="Y9" s="55">
        <v>721.73168629032</v>
      </c>
    </row>
    <row r="10" spans="1:32" x14ac:dyDescent="0.3">
      <c r="A10" s="50"/>
      <c r="B10" s="153" t="s">
        <v>10</v>
      </c>
      <c r="C10" s="54" t="s">
        <v>9</v>
      </c>
      <c r="D10" s="58">
        <v>817967</v>
      </c>
      <c r="E10" s="56">
        <v>614.21339060537002</v>
      </c>
      <c r="F10" s="58">
        <v>425748.63900000002</v>
      </c>
      <c r="G10" s="56">
        <v>660.78023796085995</v>
      </c>
      <c r="H10" s="58">
        <v>359591</v>
      </c>
      <c r="I10" s="56">
        <v>701.69136916678997</v>
      </c>
      <c r="J10" s="58">
        <v>535642</v>
      </c>
      <c r="K10" s="56">
        <v>772.89105381563002</v>
      </c>
      <c r="L10" s="58">
        <v>520800</v>
      </c>
      <c r="M10" s="56">
        <v>879.26947760224004</v>
      </c>
      <c r="N10" s="58">
        <v>817967</v>
      </c>
      <c r="O10" s="56">
        <v>614.21339060537002</v>
      </c>
      <c r="P10" s="58">
        <v>1320981.639</v>
      </c>
      <c r="Q10" s="56">
        <v>717.37643430477999</v>
      </c>
      <c r="R10" s="58">
        <v>1546900</v>
      </c>
      <c r="S10" s="56">
        <v>863.25279500483998</v>
      </c>
      <c r="T10" s="58">
        <v>1220500</v>
      </c>
      <c r="U10" s="56">
        <v>847.18755015728004</v>
      </c>
      <c r="V10" s="58">
        <v>4906348.6390000004</v>
      </c>
      <c r="W10" s="56">
        <v>778.46191068467999</v>
      </c>
      <c r="X10" s="58">
        <v>931000</v>
      </c>
      <c r="Y10" s="56">
        <v>189.18298925886</v>
      </c>
    </row>
    <row r="11" spans="1:32" x14ac:dyDescent="0.3">
      <c r="A11" s="12" t="s">
        <v>3</v>
      </c>
      <c r="B11" s="150" t="s">
        <v>11</v>
      </c>
      <c r="C11" s="15" t="s">
        <v>7</v>
      </c>
      <c r="D11" s="59">
        <v>132816</v>
      </c>
      <c r="E11" s="5">
        <v>578.11157759606999</v>
      </c>
      <c r="F11" s="59">
        <v>13205</v>
      </c>
      <c r="G11" s="5">
        <v>567.82232126829001</v>
      </c>
      <c r="H11" s="59">
        <v>93776</v>
      </c>
      <c r="I11" s="5">
        <v>576.83724592049998</v>
      </c>
      <c r="J11" s="59">
        <v>20000</v>
      </c>
      <c r="K11" s="5">
        <v>654.52073154162997</v>
      </c>
      <c r="L11" s="59">
        <v>24200</v>
      </c>
      <c r="M11" s="5">
        <v>649.75220423401004</v>
      </c>
      <c r="N11" s="59">
        <v>132816</v>
      </c>
      <c r="O11" s="5">
        <v>578.11157759606999</v>
      </c>
      <c r="P11" s="59">
        <v>126981</v>
      </c>
      <c r="Q11" s="5">
        <v>588.13521673810999</v>
      </c>
      <c r="R11" s="59">
        <v>88300</v>
      </c>
      <c r="S11" s="5">
        <v>785.92108149420005</v>
      </c>
      <c r="T11" s="59">
        <v>133000</v>
      </c>
      <c r="U11" s="5">
        <v>864.46632833306001</v>
      </c>
      <c r="V11" s="59">
        <v>481097</v>
      </c>
      <c r="W11" s="5">
        <v>698.06155185098999</v>
      </c>
      <c r="X11" s="59">
        <v>38000</v>
      </c>
      <c r="Y11" s="5">
        <v>979.48711052631995</v>
      </c>
    </row>
    <row r="12" spans="1:32" x14ac:dyDescent="0.3">
      <c r="A12" s="48"/>
      <c r="B12" s="147" t="s">
        <v>11</v>
      </c>
      <c r="C12" s="53" t="s">
        <v>8</v>
      </c>
      <c r="D12" s="112">
        <v>0</v>
      </c>
      <c r="E12" s="108">
        <v>0</v>
      </c>
      <c r="F12" s="112">
        <v>0</v>
      </c>
      <c r="G12" s="108">
        <v>0</v>
      </c>
      <c r="H12" s="112">
        <v>0</v>
      </c>
      <c r="I12" s="108">
        <v>0</v>
      </c>
      <c r="J12" s="112">
        <v>0</v>
      </c>
      <c r="K12" s="108">
        <v>0</v>
      </c>
      <c r="L12" s="112">
        <v>0</v>
      </c>
      <c r="M12" s="108">
        <v>0</v>
      </c>
      <c r="N12" s="112">
        <v>0</v>
      </c>
      <c r="O12" s="108">
        <v>0</v>
      </c>
      <c r="P12" s="112">
        <v>0</v>
      </c>
      <c r="Q12" s="108">
        <v>0</v>
      </c>
      <c r="R12" s="112">
        <v>0</v>
      </c>
      <c r="S12" s="108">
        <v>0</v>
      </c>
      <c r="T12" s="112">
        <v>0</v>
      </c>
      <c r="U12" s="108">
        <v>0</v>
      </c>
      <c r="V12" s="112">
        <v>0</v>
      </c>
      <c r="W12" s="108">
        <v>0</v>
      </c>
      <c r="X12" s="112">
        <v>10000</v>
      </c>
      <c r="Y12" s="108">
        <v>948.27</v>
      </c>
    </row>
    <row r="13" spans="1:32" x14ac:dyDescent="0.3">
      <c r="A13" s="48"/>
      <c r="B13" s="147" t="s">
        <v>11</v>
      </c>
      <c r="C13" s="53" t="s">
        <v>9</v>
      </c>
      <c r="D13" s="112">
        <v>132816</v>
      </c>
      <c r="E13" s="108">
        <v>578.44140623118005</v>
      </c>
      <c r="F13" s="112">
        <v>13205</v>
      </c>
      <c r="G13" s="108">
        <v>567.82232126829001</v>
      </c>
      <c r="H13" s="112">
        <v>93776</v>
      </c>
      <c r="I13" s="108">
        <v>576.83724592049998</v>
      </c>
      <c r="J13" s="112">
        <v>20000</v>
      </c>
      <c r="K13" s="108">
        <v>654.52073154162997</v>
      </c>
      <c r="L13" s="112">
        <v>24200</v>
      </c>
      <c r="M13" s="108">
        <v>649.75220423401004</v>
      </c>
      <c r="N13" s="112">
        <v>132816</v>
      </c>
      <c r="O13" s="108">
        <v>578.44140623118005</v>
      </c>
      <c r="P13" s="112">
        <v>126981</v>
      </c>
      <c r="Q13" s="108">
        <v>588.13521673810999</v>
      </c>
      <c r="R13" s="112">
        <v>88300</v>
      </c>
      <c r="S13" s="108">
        <v>785.92108149420005</v>
      </c>
      <c r="T13" s="112">
        <v>133000</v>
      </c>
      <c r="U13" s="108">
        <v>864.46632833306001</v>
      </c>
      <c r="V13" s="112">
        <v>481097</v>
      </c>
      <c r="W13" s="108">
        <v>698.15260733460002</v>
      </c>
      <c r="X13" s="112">
        <v>28000</v>
      </c>
      <c r="Y13" s="108">
        <v>990.63607857142995</v>
      </c>
    </row>
    <row r="14" spans="1:32" x14ac:dyDescent="0.3">
      <c r="A14" s="149" t="s">
        <v>4</v>
      </c>
      <c r="B14" s="148" t="s">
        <v>12</v>
      </c>
      <c r="C14" s="14" t="s">
        <v>7</v>
      </c>
      <c r="D14" s="111">
        <v>123278.27</v>
      </c>
      <c r="E14" s="110">
        <v>484.93923922844999</v>
      </c>
      <c r="F14" s="111">
        <v>61180.491000000002</v>
      </c>
      <c r="G14" s="110">
        <v>502.13459993567</v>
      </c>
      <c r="H14" s="111">
        <v>77450</v>
      </c>
      <c r="I14" s="110">
        <v>552.69467582568996</v>
      </c>
      <c r="J14" s="111">
        <v>94220</v>
      </c>
      <c r="K14" s="110">
        <v>626.81623869482996</v>
      </c>
      <c r="L14" s="111">
        <v>44000</v>
      </c>
      <c r="M14" s="110">
        <v>759.57007206087997</v>
      </c>
      <c r="N14" s="111">
        <v>123278.27</v>
      </c>
      <c r="O14" s="110">
        <v>484.93923922844999</v>
      </c>
      <c r="P14" s="111">
        <v>232850.49100000001</v>
      </c>
      <c r="Q14" s="110">
        <v>569.40257869020002</v>
      </c>
      <c r="R14" s="111">
        <v>136000</v>
      </c>
      <c r="S14" s="110">
        <v>781.28686292486998</v>
      </c>
      <c r="T14" s="111">
        <v>189000</v>
      </c>
      <c r="U14" s="110">
        <v>746.45719699993003</v>
      </c>
      <c r="V14" s="111">
        <v>681128.76100000006</v>
      </c>
      <c r="W14" s="110">
        <v>645.55131020616</v>
      </c>
      <c r="X14" s="111">
        <v>0</v>
      </c>
      <c r="Y14" s="110">
        <v>0</v>
      </c>
    </row>
    <row r="15" spans="1:32" x14ac:dyDescent="0.3">
      <c r="A15" s="48"/>
      <c r="B15" s="147" t="s">
        <v>12</v>
      </c>
      <c r="C15" s="53" t="s">
        <v>8</v>
      </c>
      <c r="D15" s="112">
        <v>27619</v>
      </c>
      <c r="E15" s="108">
        <v>466.68647228718999</v>
      </c>
      <c r="F15" s="112">
        <v>0</v>
      </c>
      <c r="G15" s="108">
        <v>0</v>
      </c>
      <c r="H15" s="112">
        <v>12909</v>
      </c>
      <c r="I15" s="108">
        <v>446.15536944999002</v>
      </c>
      <c r="J15" s="112">
        <v>47091</v>
      </c>
      <c r="K15" s="108">
        <v>605.80756561189003</v>
      </c>
      <c r="L15" s="112">
        <v>0</v>
      </c>
      <c r="M15" s="108">
        <v>0</v>
      </c>
      <c r="N15" s="112">
        <v>27619</v>
      </c>
      <c r="O15" s="108">
        <v>466.68647228718999</v>
      </c>
      <c r="P15" s="112">
        <v>60000</v>
      </c>
      <c r="Q15" s="108">
        <v>571.45839560766001</v>
      </c>
      <c r="R15" s="112">
        <v>31000</v>
      </c>
      <c r="S15" s="108">
        <v>806.03574788542005</v>
      </c>
      <c r="T15" s="112">
        <v>50000</v>
      </c>
      <c r="U15" s="108">
        <v>738.99626901024999</v>
      </c>
      <c r="V15" s="112">
        <v>168619</v>
      </c>
      <c r="W15" s="108">
        <v>647.10287126313995</v>
      </c>
      <c r="X15" s="112">
        <v>0</v>
      </c>
      <c r="Y15" s="108">
        <v>0</v>
      </c>
    </row>
    <row r="16" spans="1:32" x14ac:dyDescent="0.3">
      <c r="A16" s="48"/>
      <c r="B16" s="147" t="s">
        <v>12</v>
      </c>
      <c r="C16" s="53" t="s">
        <v>9</v>
      </c>
      <c r="D16" s="112">
        <v>95659.27</v>
      </c>
      <c r="E16" s="108">
        <v>490.20922686427002</v>
      </c>
      <c r="F16" s="112">
        <v>61180.491000000002</v>
      </c>
      <c r="G16" s="108">
        <v>502.13459993567</v>
      </c>
      <c r="H16" s="112">
        <v>64541</v>
      </c>
      <c r="I16" s="108">
        <v>574.00385767914997</v>
      </c>
      <c r="J16" s="112">
        <v>47129</v>
      </c>
      <c r="K16" s="108">
        <v>647.80797253491005</v>
      </c>
      <c r="L16" s="112">
        <v>44000</v>
      </c>
      <c r="M16" s="108">
        <v>759.57007206087997</v>
      </c>
      <c r="N16" s="112">
        <v>95659.27</v>
      </c>
      <c r="O16" s="108">
        <v>490.20922686426002</v>
      </c>
      <c r="P16" s="112">
        <v>172850.49100000001</v>
      </c>
      <c r="Q16" s="108">
        <v>568.68896188567999</v>
      </c>
      <c r="R16" s="112">
        <v>105000</v>
      </c>
      <c r="S16" s="108">
        <v>773.98004926985004</v>
      </c>
      <c r="T16" s="112">
        <v>139000</v>
      </c>
      <c r="U16" s="108">
        <v>749.14098404658</v>
      </c>
      <c r="V16" s="112">
        <v>512509.761</v>
      </c>
      <c r="W16" s="108">
        <v>645.04083666248005</v>
      </c>
      <c r="X16" s="112">
        <v>0</v>
      </c>
      <c r="Y16" s="108">
        <v>0</v>
      </c>
    </row>
    <row r="17" spans="1:25" x14ac:dyDescent="0.3">
      <c r="A17" s="149" t="s">
        <v>5</v>
      </c>
      <c r="B17" s="148" t="s">
        <v>13</v>
      </c>
      <c r="C17" s="14" t="s">
        <v>7</v>
      </c>
      <c r="D17" s="111">
        <v>4500</v>
      </c>
      <c r="E17" s="110">
        <v>563.96692919999998</v>
      </c>
      <c r="F17" s="111">
        <v>4000</v>
      </c>
      <c r="G17" s="110">
        <v>552.48984826364995</v>
      </c>
      <c r="H17" s="111">
        <v>30000</v>
      </c>
      <c r="I17" s="110">
        <v>1027.3823793035999</v>
      </c>
      <c r="J17" s="111">
        <v>40000</v>
      </c>
      <c r="K17" s="110">
        <v>1027.2130574251</v>
      </c>
      <c r="L17" s="111">
        <v>0</v>
      </c>
      <c r="M17" s="110">
        <v>0</v>
      </c>
      <c r="N17" s="111">
        <v>4500</v>
      </c>
      <c r="O17" s="110">
        <v>563.96692919999998</v>
      </c>
      <c r="P17" s="111">
        <v>74000</v>
      </c>
      <c r="Q17" s="110">
        <v>1001.6209874211</v>
      </c>
      <c r="R17" s="111">
        <v>0</v>
      </c>
      <c r="S17" s="110">
        <v>0</v>
      </c>
      <c r="T17" s="111">
        <v>20000</v>
      </c>
      <c r="U17" s="110">
        <v>921.27962052165003</v>
      </c>
      <c r="V17" s="111">
        <v>98500</v>
      </c>
      <c r="W17" s="110">
        <v>965.31367168526003</v>
      </c>
      <c r="X17" s="111">
        <v>0</v>
      </c>
      <c r="Y17" s="110">
        <v>0</v>
      </c>
    </row>
    <row r="18" spans="1:25" x14ac:dyDescent="0.3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3">
      <c r="A19" s="48"/>
      <c r="B19" s="147" t="s">
        <v>13</v>
      </c>
      <c r="C19" s="53" t="s">
        <v>9</v>
      </c>
      <c r="D19" s="112">
        <v>4500</v>
      </c>
      <c r="E19" s="108">
        <v>563.96692919999998</v>
      </c>
      <c r="F19" s="112">
        <v>4000</v>
      </c>
      <c r="G19" s="108">
        <v>552.48984826364995</v>
      </c>
      <c r="H19" s="112">
        <v>30000</v>
      </c>
      <c r="I19" s="108">
        <v>1027.3823793035999</v>
      </c>
      <c r="J19" s="112">
        <v>40000</v>
      </c>
      <c r="K19" s="108">
        <v>1027.2130574251</v>
      </c>
      <c r="L19" s="112">
        <v>0</v>
      </c>
      <c r="M19" s="108">
        <v>0</v>
      </c>
      <c r="N19" s="112">
        <v>4500</v>
      </c>
      <c r="O19" s="108">
        <v>563.96692919999998</v>
      </c>
      <c r="P19" s="112">
        <v>74000</v>
      </c>
      <c r="Q19" s="108">
        <v>1001.6209874211</v>
      </c>
      <c r="R19" s="112">
        <v>0</v>
      </c>
      <c r="S19" s="108">
        <v>0</v>
      </c>
      <c r="T19" s="112">
        <v>20000</v>
      </c>
      <c r="U19" s="108">
        <v>921.27962052165003</v>
      </c>
      <c r="V19" s="112">
        <v>98500</v>
      </c>
      <c r="W19" s="108">
        <v>965.31367168526003</v>
      </c>
      <c r="X19" s="112">
        <v>0</v>
      </c>
      <c r="Y19" s="108">
        <v>0</v>
      </c>
    </row>
    <row r="20" spans="1:25" ht="6.75" customHeight="1" x14ac:dyDescent="0.3"/>
    <row r="21" spans="1:25" ht="17.399999999999999" x14ac:dyDescent="0.45">
      <c r="A21" s="191" t="s">
        <v>66</v>
      </c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79"/>
      <c r="Y21" s="179"/>
    </row>
    <row r="22" spans="1:25" x14ac:dyDescent="0.3">
      <c r="A22" s="152" t="s">
        <v>64</v>
      </c>
      <c r="B22" s="151" t="s">
        <v>65</v>
      </c>
      <c r="C22" s="2" t="s">
        <v>7</v>
      </c>
      <c r="D22" s="60">
        <v>0.99999999999999989</v>
      </c>
      <c r="E22" s="17">
        <v>0.99999999999999278</v>
      </c>
      <c r="F22" s="60">
        <v>1.0000000000000002</v>
      </c>
      <c r="G22" s="17">
        <v>0.99999999999999012</v>
      </c>
      <c r="H22" s="60">
        <v>1</v>
      </c>
      <c r="I22" s="17">
        <v>1.0000000000000002</v>
      </c>
      <c r="J22" s="60">
        <v>1</v>
      </c>
      <c r="K22" s="17">
        <v>0.99999999999999545</v>
      </c>
      <c r="L22" s="60">
        <v>1</v>
      </c>
      <c r="M22" s="17">
        <v>1.0000000000000053</v>
      </c>
      <c r="N22" s="60">
        <v>0.99999999999999989</v>
      </c>
      <c r="O22" s="17">
        <v>0.99999999999999278</v>
      </c>
      <c r="P22" s="60">
        <v>1</v>
      </c>
      <c r="Q22" s="17">
        <v>1.0000000000000018</v>
      </c>
      <c r="R22" s="60">
        <v>1</v>
      </c>
      <c r="S22" s="17">
        <v>1.0000000000000027</v>
      </c>
      <c r="T22" s="60">
        <v>1</v>
      </c>
      <c r="U22" s="17">
        <v>0.99999999999999856</v>
      </c>
      <c r="V22" s="60">
        <v>1</v>
      </c>
      <c r="W22" s="17">
        <v>1.0000000000000038</v>
      </c>
      <c r="X22" s="60">
        <v>1</v>
      </c>
      <c r="Y22" s="17">
        <v>1.0000000000000058</v>
      </c>
    </row>
    <row r="23" spans="1:25" x14ac:dyDescent="0.3">
      <c r="A23" s="149" t="s">
        <v>1</v>
      </c>
      <c r="B23" s="148" t="s">
        <v>6</v>
      </c>
      <c r="C23" s="14" t="s">
        <v>7</v>
      </c>
      <c r="D23" s="61">
        <v>0.58823598227180163</v>
      </c>
      <c r="E23" s="18">
        <v>0.49263595145304062</v>
      </c>
      <c r="F23" s="61">
        <v>0.51944399825520826</v>
      </c>
      <c r="G23" s="18">
        <v>0.45233227779044932</v>
      </c>
      <c r="H23" s="61">
        <v>0.52144714460907715</v>
      </c>
      <c r="I23" s="18">
        <v>0.43427639707917415</v>
      </c>
      <c r="J23" s="61">
        <v>0.37543063005647315</v>
      </c>
      <c r="K23" s="18">
        <v>0.28392815314744957</v>
      </c>
      <c r="L23" s="61">
        <v>0.56588983795563996</v>
      </c>
      <c r="M23" s="18">
        <v>0.43391210892490034</v>
      </c>
      <c r="N23" s="61">
        <v>0.58823598227180163</v>
      </c>
      <c r="O23" s="18">
        <v>0.49263595145304062</v>
      </c>
      <c r="P23" s="61">
        <v>0.47404336914986345</v>
      </c>
      <c r="Q23" s="18">
        <v>0.38618549538956914</v>
      </c>
      <c r="R23" s="61">
        <v>0.50908387284620338</v>
      </c>
      <c r="S23" s="18">
        <v>0.40750010237334211</v>
      </c>
      <c r="T23" s="61">
        <v>0.53406415313579791</v>
      </c>
      <c r="U23" s="18">
        <v>0.46427919961387115</v>
      </c>
      <c r="V23" s="61">
        <v>0.52262382624081571</v>
      </c>
      <c r="W23" s="18">
        <v>0.43242307389143364</v>
      </c>
      <c r="X23" s="61">
        <v>0.48280320662011894</v>
      </c>
      <c r="Y23" s="18">
        <v>0.75124237433542129</v>
      </c>
    </row>
    <row r="24" spans="1:25" x14ac:dyDescent="0.3">
      <c r="A24" s="48"/>
      <c r="B24" s="147" t="s">
        <v>6</v>
      </c>
      <c r="C24" s="53" t="s">
        <v>8</v>
      </c>
      <c r="D24" s="62">
        <v>0.46828202065399077</v>
      </c>
      <c r="E24" s="52">
        <v>0.38938590932069217</v>
      </c>
      <c r="F24" s="62">
        <v>0.33869144720314959</v>
      </c>
      <c r="G24" s="52">
        <v>0.28222923691000346</v>
      </c>
      <c r="H24" s="62">
        <v>0.40630647297922851</v>
      </c>
      <c r="I24" s="52">
        <v>0.33228407856864706</v>
      </c>
      <c r="J24" s="62">
        <v>0.2044744808540018</v>
      </c>
      <c r="K24" s="52">
        <v>0.14319743401105192</v>
      </c>
      <c r="L24" s="62">
        <v>0.44686983725262752</v>
      </c>
      <c r="M24" s="52">
        <v>0.33114790646563025</v>
      </c>
      <c r="N24" s="62">
        <v>0.46828202065399077</v>
      </c>
      <c r="O24" s="52">
        <v>0.38938590932069217</v>
      </c>
      <c r="P24" s="62">
        <v>0.32025885403338089</v>
      </c>
      <c r="Q24" s="52">
        <v>0.25025790646956603</v>
      </c>
      <c r="R24" s="62">
        <v>0.40889603177221534</v>
      </c>
      <c r="S24" s="52">
        <v>0.3096942874086025</v>
      </c>
      <c r="T24" s="62">
        <v>0.43429283464601326</v>
      </c>
      <c r="U24" s="52">
        <v>0.36869741468145317</v>
      </c>
      <c r="V24" s="62">
        <v>0.40485513394057665</v>
      </c>
      <c r="W24" s="52">
        <v>0.32532019472850071</v>
      </c>
      <c r="X24" s="62">
        <v>0.37781225756400311</v>
      </c>
      <c r="Y24" s="52">
        <v>0.59377479605399397</v>
      </c>
    </row>
    <row r="25" spans="1:25" x14ac:dyDescent="0.3">
      <c r="A25" s="48"/>
      <c r="B25" s="147" t="s">
        <v>6</v>
      </c>
      <c r="C25" s="53" t="s">
        <v>9</v>
      </c>
      <c r="D25" s="62">
        <v>0.11995396161781087</v>
      </c>
      <c r="E25" s="52">
        <v>0.10325004213235091</v>
      </c>
      <c r="F25" s="62">
        <v>0.1807525510520587</v>
      </c>
      <c r="G25" s="52">
        <v>0.17010304088044811</v>
      </c>
      <c r="H25" s="62">
        <v>0.11514067162984873</v>
      </c>
      <c r="I25" s="52">
        <v>0.1019923185105303</v>
      </c>
      <c r="J25" s="62">
        <v>0.17095614920247137</v>
      </c>
      <c r="K25" s="52">
        <v>0.14073071913639687</v>
      </c>
      <c r="L25" s="62">
        <v>0.11902000070301241</v>
      </c>
      <c r="M25" s="52">
        <v>0.10276420245926783</v>
      </c>
      <c r="N25" s="62">
        <v>0.11995396161781087</v>
      </c>
      <c r="O25" s="52">
        <v>0.10325004213235091</v>
      </c>
      <c r="P25" s="62">
        <v>0.15378451511648256</v>
      </c>
      <c r="Q25" s="52">
        <v>0.13592758892000623</v>
      </c>
      <c r="R25" s="62">
        <v>0.10018784107398802</v>
      </c>
      <c r="S25" s="52">
        <v>9.7805814964744289E-2</v>
      </c>
      <c r="T25" s="62">
        <v>9.9771318489784683E-2</v>
      </c>
      <c r="U25" s="52">
        <v>9.558178493241766E-2</v>
      </c>
      <c r="V25" s="62">
        <v>0.11776869230023909</v>
      </c>
      <c r="W25" s="52">
        <v>0.1071028791629364</v>
      </c>
      <c r="X25" s="62">
        <v>0.10499094905611585</v>
      </c>
      <c r="Y25" s="52">
        <v>0.15746757828142235</v>
      </c>
    </row>
    <row r="26" spans="1:25" x14ac:dyDescent="0.3">
      <c r="A26" s="149" t="s">
        <v>2</v>
      </c>
      <c r="B26" s="148" t="s">
        <v>10</v>
      </c>
      <c r="C26" s="14" t="s">
        <v>7</v>
      </c>
      <c r="D26" s="61">
        <v>0.3173803179588745</v>
      </c>
      <c r="E26" s="18">
        <v>0.40312168574237345</v>
      </c>
      <c r="F26" s="61">
        <v>0.4103373053566457</v>
      </c>
      <c r="G26" s="18">
        <v>0.48319393112518749</v>
      </c>
      <c r="H26" s="61">
        <v>0.32147181220155924</v>
      </c>
      <c r="I26" s="18">
        <v>0.3926679948875082</v>
      </c>
      <c r="J26" s="61">
        <v>0.48806008462124029</v>
      </c>
      <c r="K26" s="18">
        <v>0.56563323614292405</v>
      </c>
      <c r="L26" s="61">
        <v>0.38616471580723399</v>
      </c>
      <c r="M26" s="18">
        <v>0.51401536308619433</v>
      </c>
      <c r="N26" s="61">
        <v>0.3173803179588745</v>
      </c>
      <c r="O26" s="18">
        <v>0.40312168574237345</v>
      </c>
      <c r="P26" s="61">
        <v>0.40295638106547982</v>
      </c>
      <c r="Q26" s="18">
        <v>0.48094729352093457</v>
      </c>
      <c r="R26" s="61">
        <v>0.43218633499389658</v>
      </c>
      <c r="S26" s="18">
        <v>0.52758741122071062</v>
      </c>
      <c r="T26" s="61">
        <v>0.37256302392528429</v>
      </c>
      <c r="U26" s="18">
        <v>0.43286916212281173</v>
      </c>
      <c r="V26" s="61">
        <v>0.38582026233039468</v>
      </c>
      <c r="W26" s="18">
        <v>0.46894414415978458</v>
      </c>
      <c r="X26" s="61">
        <v>0.49754331523144557</v>
      </c>
      <c r="Y26" s="18">
        <v>0.20947904900846992</v>
      </c>
    </row>
    <row r="27" spans="1:25" x14ac:dyDescent="0.3">
      <c r="A27" s="48"/>
      <c r="B27" s="147" t="s">
        <v>10</v>
      </c>
      <c r="C27" s="53" t="s">
        <v>8</v>
      </c>
      <c r="D27" s="62">
        <v>2.1123797240999484E-2</v>
      </c>
      <c r="E27" s="52">
        <v>2.6622993077891718E-2</v>
      </c>
      <c r="F27" s="62">
        <v>2.8946386728510333E-2</v>
      </c>
      <c r="G27" s="52">
        <v>3.4550146268554502E-2</v>
      </c>
      <c r="H27" s="62">
        <v>4.0767880296604379E-2</v>
      </c>
      <c r="I27" s="52">
        <v>5.0784795650750496E-2</v>
      </c>
      <c r="J27" s="62">
        <v>1.3931524067484553E-2</v>
      </c>
      <c r="K27" s="52">
        <v>1.5634484973767307E-2</v>
      </c>
      <c r="L27" s="62">
        <v>2.0035853632816618E-2</v>
      </c>
      <c r="M27" s="52">
        <v>2.8814537323630304E-2</v>
      </c>
      <c r="N27" s="62">
        <v>2.1123797240999484E-2</v>
      </c>
      <c r="O27" s="52">
        <v>2.6622993077891718E-2</v>
      </c>
      <c r="P27" s="62">
        <v>2.8430614889724603E-2</v>
      </c>
      <c r="Q27" s="52">
        <v>3.3484717410647832E-2</v>
      </c>
      <c r="R27" s="62">
        <v>2.7152382732865066E-2</v>
      </c>
      <c r="S27" s="52">
        <v>3.4100359748514469E-2</v>
      </c>
      <c r="T27" s="62">
        <v>3.9342174811397818E-2</v>
      </c>
      <c r="U27" s="52">
        <v>4.541724073307199E-2</v>
      </c>
      <c r="V27" s="62">
        <v>2.95134148564924E-2</v>
      </c>
      <c r="W27" s="52">
        <v>3.6243761426376045E-2</v>
      </c>
      <c r="X27" s="62">
        <v>1.6033100594776313E-2</v>
      </c>
      <c r="Y27" s="52">
        <v>2.3610809996853048E-2</v>
      </c>
    </row>
    <row r="28" spans="1:25" x14ac:dyDescent="0.3">
      <c r="A28" s="48"/>
      <c r="B28" s="147" t="s">
        <v>10</v>
      </c>
      <c r="C28" s="53" t="s">
        <v>9</v>
      </c>
      <c r="D28" s="62">
        <v>0.296256520717875</v>
      </c>
      <c r="E28" s="52">
        <v>0.37649869266448532</v>
      </c>
      <c r="F28" s="62">
        <v>0.38139091862813534</v>
      </c>
      <c r="G28" s="52">
        <v>0.44864378485663686</v>
      </c>
      <c r="H28" s="62">
        <v>0.28070393190495485</v>
      </c>
      <c r="I28" s="52">
        <v>0.34188319923675436</v>
      </c>
      <c r="J28" s="62">
        <v>0.47412856055375574</v>
      </c>
      <c r="K28" s="52">
        <v>0.54999875116915564</v>
      </c>
      <c r="L28" s="62">
        <v>0.36612886217441737</v>
      </c>
      <c r="M28" s="52">
        <v>0.48520082576256884</v>
      </c>
      <c r="N28" s="62">
        <v>0.296256520717875</v>
      </c>
      <c r="O28" s="52">
        <v>0.37649869266448532</v>
      </c>
      <c r="P28" s="62">
        <v>0.37452576617575523</v>
      </c>
      <c r="Q28" s="52">
        <v>0.44746257611028706</v>
      </c>
      <c r="R28" s="62">
        <v>0.40503395226103156</v>
      </c>
      <c r="S28" s="52">
        <v>0.49348705147219252</v>
      </c>
      <c r="T28" s="62">
        <v>0.33322084911388644</v>
      </c>
      <c r="U28" s="52">
        <v>0.38745192138974138</v>
      </c>
      <c r="V28" s="62">
        <v>0.35630684747390223</v>
      </c>
      <c r="W28" s="52">
        <v>0.43270038273340478</v>
      </c>
      <c r="X28" s="62">
        <v>0.48151021463666926</v>
      </c>
      <c r="Y28" s="52">
        <v>0.18586823901161983</v>
      </c>
    </row>
    <row r="29" spans="1:25" x14ac:dyDescent="0.3">
      <c r="A29" s="12" t="s">
        <v>3</v>
      </c>
      <c r="B29" s="150" t="s">
        <v>11</v>
      </c>
      <c r="C29" s="15" t="s">
        <v>7</v>
      </c>
      <c r="D29" s="61">
        <v>4.8104148523920025E-2</v>
      </c>
      <c r="E29" s="18">
        <v>5.7540081499069369E-2</v>
      </c>
      <c r="F29" s="61">
        <v>1.1829203006529228E-2</v>
      </c>
      <c r="G29" s="18">
        <v>1.1957550061376207E-2</v>
      </c>
      <c r="H29" s="61">
        <v>7.3203422550394873E-2</v>
      </c>
      <c r="I29" s="18">
        <v>7.3293896369763439E-2</v>
      </c>
      <c r="J29" s="61">
        <v>1.7703188344220796E-2</v>
      </c>
      <c r="K29" s="18">
        <v>1.7390905805341753E-2</v>
      </c>
      <c r="L29" s="61">
        <v>1.70129002776899E-2</v>
      </c>
      <c r="M29" s="18">
        <v>1.6660640203149928E-2</v>
      </c>
      <c r="N29" s="61">
        <v>4.8104148523920025E-2</v>
      </c>
      <c r="O29" s="18">
        <v>5.7540081499069369E-2</v>
      </c>
      <c r="P29" s="61">
        <v>3.6001754233893311E-2</v>
      </c>
      <c r="Q29" s="18">
        <v>3.5263771554856174E-2</v>
      </c>
      <c r="R29" s="61">
        <v>2.312010988729012E-2</v>
      </c>
      <c r="S29" s="18">
        <v>2.5645736228090955E-2</v>
      </c>
      <c r="T29" s="61">
        <v>3.63116533651347E-2</v>
      </c>
      <c r="U29" s="18">
        <v>4.3082430191265141E-2</v>
      </c>
      <c r="V29" s="61">
        <v>3.4938029889798043E-2</v>
      </c>
      <c r="W29" s="18">
        <v>3.8046777029054797E-2</v>
      </c>
      <c r="X29" s="61">
        <v>1.9653478148435481E-2</v>
      </c>
      <c r="Y29" s="18">
        <v>3.9278576656114499E-2</v>
      </c>
    </row>
    <row r="30" spans="1:25" x14ac:dyDescent="0.3">
      <c r="A30" s="48"/>
      <c r="B30" s="147" t="s">
        <v>11</v>
      </c>
      <c r="C30" s="53" t="s">
        <v>8</v>
      </c>
      <c r="D30" s="62">
        <v>0</v>
      </c>
      <c r="E30" s="52">
        <v>0</v>
      </c>
      <c r="F30" s="62">
        <v>0</v>
      </c>
      <c r="G30" s="52">
        <v>0</v>
      </c>
      <c r="H30" s="62">
        <v>0</v>
      </c>
      <c r="I30" s="52">
        <v>0</v>
      </c>
      <c r="J30" s="62">
        <v>0</v>
      </c>
      <c r="K30" s="52">
        <v>0</v>
      </c>
      <c r="L30" s="62">
        <v>0</v>
      </c>
      <c r="M30" s="52">
        <v>0</v>
      </c>
      <c r="N30" s="62">
        <v>0</v>
      </c>
      <c r="O30" s="52">
        <v>0</v>
      </c>
      <c r="P30" s="62">
        <v>0</v>
      </c>
      <c r="Q30" s="52">
        <v>0</v>
      </c>
      <c r="R30" s="62">
        <v>0</v>
      </c>
      <c r="S30" s="52">
        <v>0</v>
      </c>
      <c r="T30" s="62">
        <v>0</v>
      </c>
      <c r="U30" s="52">
        <v>0</v>
      </c>
      <c r="V30" s="62">
        <v>0</v>
      </c>
      <c r="W30" s="52">
        <v>0</v>
      </c>
      <c r="X30" s="62">
        <v>5.1719679337988104E-3</v>
      </c>
      <c r="Y30" s="52">
        <v>1.0007035283920836E-2</v>
      </c>
    </row>
    <row r="31" spans="1:25" x14ac:dyDescent="0.3">
      <c r="A31" s="48"/>
      <c r="B31" s="147" t="s">
        <v>11</v>
      </c>
      <c r="C31" s="53" t="s">
        <v>9</v>
      </c>
      <c r="D31" s="62">
        <v>4.8104148523920025E-2</v>
      </c>
      <c r="E31" s="52">
        <v>5.7572909706080679E-2</v>
      </c>
      <c r="F31" s="62">
        <v>1.1829203006529228E-2</v>
      </c>
      <c r="G31" s="52">
        <v>1.1957550061376207E-2</v>
      </c>
      <c r="H31" s="62">
        <v>7.3203422550394873E-2</v>
      </c>
      <c r="I31" s="52">
        <v>7.3293896369763439E-2</v>
      </c>
      <c r="J31" s="62">
        <v>1.7703188344220796E-2</v>
      </c>
      <c r="K31" s="52">
        <v>1.7390905805341753E-2</v>
      </c>
      <c r="L31" s="62">
        <v>1.70129002776899E-2</v>
      </c>
      <c r="M31" s="52">
        <v>1.6660640203149928E-2</v>
      </c>
      <c r="N31" s="62">
        <v>4.8104148523920025E-2</v>
      </c>
      <c r="O31" s="52">
        <v>5.7572909706080679E-2</v>
      </c>
      <c r="P31" s="62">
        <v>3.6001754233893311E-2</v>
      </c>
      <c r="Q31" s="52">
        <v>3.5263771554856174E-2</v>
      </c>
      <c r="R31" s="62">
        <v>2.312010988729012E-2</v>
      </c>
      <c r="S31" s="52">
        <v>2.5645736228090955E-2</v>
      </c>
      <c r="T31" s="62">
        <v>3.63116533651347E-2</v>
      </c>
      <c r="U31" s="52">
        <v>4.3082430191265141E-2</v>
      </c>
      <c r="V31" s="62">
        <v>3.4938029889798043E-2</v>
      </c>
      <c r="W31" s="52">
        <v>3.8051739868897504E-2</v>
      </c>
      <c r="X31" s="62">
        <v>1.4481510214636669E-2</v>
      </c>
      <c r="Y31" s="52">
        <v>2.9271541372193535E-2</v>
      </c>
    </row>
    <row r="32" spans="1:25" x14ac:dyDescent="0.3">
      <c r="A32" s="149" t="s">
        <v>4</v>
      </c>
      <c r="B32" s="148" t="s">
        <v>12</v>
      </c>
      <c r="C32" s="14" t="s">
        <v>7</v>
      </c>
      <c r="D32" s="61">
        <v>4.4649712458227277E-2</v>
      </c>
      <c r="E32" s="18">
        <v>4.4800438749985114E-2</v>
      </c>
      <c r="F32" s="61">
        <v>5.4806243701486894E-2</v>
      </c>
      <c r="G32" s="18">
        <v>4.8991918581985386E-2</v>
      </c>
      <c r="H32" s="61">
        <v>6.0459020181369255E-2</v>
      </c>
      <c r="I32" s="18">
        <v>5.8000203078367556E-2</v>
      </c>
      <c r="J32" s="61">
        <v>8.3399720289624155E-2</v>
      </c>
      <c r="K32" s="18">
        <v>7.8460692872986515E-2</v>
      </c>
      <c r="L32" s="61">
        <v>3.0932545959436186E-2</v>
      </c>
      <c r="M32" s="18">
        <v>3.5411887785760689E-2</v>
      </c>
      <c r="N32" s="61">
        <v>4.4649712458227277E-2</v>
      </c>
      <c r="O32" s="18">
        <v>4.4800438749985114E-2</v>
      </c>
      <c r="P32" s="61">
        <v>6.6017956625191068E-2</v>
      </c>
      <c r="Q32" s="18">
        <v>6.2605057538946879E-2</v>
      </c>
      <c r="R32" s="61">
        <v>3.5609682272609924E-2</v>
      </c>
      <c r="S32" s="18">
        <v>3.9266750177858953E-2</v>
      </c>
      <c r="T32" s="61">
        <v>5.16007705715072E-2</v>
      </c>
      <c r="U32" s="18">
        <v>5.2864871881694621E-2</v>
      </c>
      <c r="V32" s="61">
        <v>4.9464654759059208E-2</v>
      </c>
      <c r="W32" s="18">
        <v>4.9814008665600991E-2</v>
      </c>
      <c r="X32" s="61">
        <v>0</v>
      </c>
      <c r="Y32" s="18">
        <v>0</v>
      </c>
    </row>
    <row r="33" spans="1:25" x14ac:dyDescent="0.3">
      <c r="A33" s="48"/>
      <c r="B33" s="147" t="s">
        <v>12</v>
      </c>
      <c r="C33" s="53" t="s">
        <v>8</v>
      </c>
      <c r="D33" s="62">
        <v>1.0003226102895337E-2</v>
      </c>
      <c r="E33" s="52">
        <v>9.659209187846499E-3</v>
      </c>
      <c r="F33" s="62">
        <v>0</v>
      </c>
      <c r="G33" s="52">
        <v>0</v>
      </c>
      <c r="H33" s="62">
        <v>1.0077023776905045E-2</v>
      </c>
      <c r="I33" s="52">
        <v>7.8037174408379451E-3</v>
      </c>
      <c r="J33" s="62">
        <v>4.1683042115885069E-2</v>
      </c>
      <c r="K33" s="52">
        <v>3.7900191621008883E-2</v>
      </c>
      <c r="L33" s="62">
        <v>0</v>
      </c>
      <c r="M33" s="52">
        <v>0</v>
      </c>
      <c r="N33" s="62">
        <v>1.0003226102895337E-2</v>
      </c>
      <c r="O33" s="52">
        <v>9.659209187846499E-3</v>
      </c>
      <c r="P33" s="62">
        <v>1.701124777749111E-2</v>
      </c>
      <c r="Q33" s="52">
        <v>1.6190068986251312E-2</v>
      </c>
      <c r="R33" s="62">
        <v>8.116912870962556E-3</v>
      </c>
      <c r="S33" s="52">
        <v>9.2340352115159105E-3</v>
      </c>
      <c r="T33" s="62">
        <v>1.3650997505689736E-2</v>
      </c>
      <c r="U33" s="52">
        <v>1.384562995590962E-2</v>
      </c>
      <c r="V33" s="62">
        <v>1.2245380166552392E-2</v>
      </c>
      <c r="W33" s="52">
        <v>1.2361504813565922E-2</v>
      </c>
      <c r="X33" s="62">
        <v>0</v>
      </c>
      <c r="Y33" s="52">
        <v>0</v>
      </c>
    </row>
    <row r="34" spans="1:25" x14ac:dyDescent="0.3">
      <c r="A34" s="48"/>
      <c r="B34" s="147" t="s">
        <v>12</v>
      </c>
      <c r="C34" s="53" t="s">
        <v>9</v>
      </c>
      <c r="D34" s="62">
        <v>3.4646486355331942E-2</v>
      </c>
      <c r="E34" s="52">
        <v>3.5141229562139296E-2</v>
      </c>
      <c r="F34" s="62">
        <v>5.4806243701486894E-2</v>
      </c>
      <c r="G34" s="52">
        <v>4.8991918581985386E-2</v>
      </c>
      <c r="H34" s="62">
        <v>5.038199640446421E-2</v>
      </c>
      <c r="I34" s="52">
        <v>5.0196485637529951E-2</v>
      </c>
      <c r="J34" s="62">
        <v>4.1716678173739093E-2</v>
      </c>
      <c r="K34" s="52">
        <v>4.0560501251978166E-2</v>
      </c>
      <c r="L34" s="62">
        <v>3.0932545959436186E-2</v>
      </c>
      <c r="M34" s="52">
        <v>3.5411887785760689E-2</v>
      </c>
      <c r="N34" s="62">
        <v>3.4646486355331942E-2</v>
      </c>
      <c r="O34" s="52">
        <v>3.5141229562138582E-2</v>
      </c>
      <c r="P34" s="62">
        <v>4.9006708847699955E-2</v>
      </c>
      <c r="Q34" s="52">
        <v>4.6414988552695782E-2</v>
      </c>
      <c r="R34" s="62">
        <v>2.7492769401647368E-2</v>
      </c>
      <c r="S34" s="52">
        <v>3.0032714966343028E-2</v>
      </c>
      <c r="T34" s="62">
        <v>3.7949773065817469E-2</v>
      </c>
      <c r="U34" s="52">
        <v>3.9019241925785125E-2</v>
      </c>
      <c r="V34" s="62">
        <v>3.7219274592506811E-2</v>
      </c>
      <c r="W34" s="52">
        <v>3.7452503852034913E-2</v>
      </c>
      <c r="X34" s="62">
        <v>0</v>
      </c>
      <c r="Y34" s="52">
        <v>0</v>
      </c>
    </row>
    <row r="35" spans="1:25" x14ac:dyDescent="0.3">
      <c r="A35" s="149" t="s">
        <v>5</v>
      </c>
      <c r="B35" s="148" t="s">
        <v>13</v>
      </c>
      <c r="C35" s="14" t="s">
        <v>7</v>
      </c>
      <c r="D35" s="61">
        <v>1.6298387871765457E-3</v>
      </c>
      <c r="E35" s="18">
        <v>1.9018425555241908E-3</v>
      </c>
      <c r="F35" s="61">
        <v>3.5832496801300202E-3</v>
      </c>
      <c r="G35" s="18">
        <v>3.524322440991707E-3</v>
      </c>
      <c r="H35" s="61">
        <v>2.3418600457599453E-2</v>
      </c>
      <c r="I35" s="18">
        <v>4.1761508585186992E-2</v>
      </c>
      <c r="J35" s="61">
        <v>3.5406376688441592E-2</v>
      </c>
      <c r="K35" s="18">
        <v>5.4587012031293604E-2</v>
      </c>
      <c r="L35" s="61">
        <v>0</v>
      </c>
      <c r="M35" s="18">
        <v>0</v>
      </c>
      <c r="N35" s="61">
        <v>1.6298387871765457E-3</v>
      </c>
      <c r="O35" s="18">
        <v>1.9018425555241908E-3</v>
      </c>
      <c r="P35" s="61">
        <v>2.0980538925572369E-2</v>
      </c>
      <c r="Q35" s="18">
        <v>3.4998381995695001E-2</v>
      </c>
      <c r="R35" s="61">
        <v>0</v>
      </c>
      <c r="S35" s="18">
        <v>0</v>
      </c>
      <c r="T35" s="61">
        <v>5.4603990022758942E-3</v>
      </c>
      <c r="U35" s="18">
        <v>6.9043361903558852E-3</v>
      </c>
      <c r="V35" s="61">
        <v>7.1532267799323361E-3</v>
      </c>
      <c r="W35" s="18">
        <v>1.0771996254129628E-2</v>
      </c>
      <c r="X35" s="61">
        <v>0</v>
      </c>
      <c r="Y35" s="18">
        <v>0</v>
      </c>
    </row>
    <row r="36" spans="1:25" x14ac:dyDescent="0.3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>
        <v>0</v>
      </c>
      <c r="Y36" s="52">
        <v>0</v>
      </c>
    </row>
    <row r="37" spans="1:25" x14ac:dyDescent="0.3">
      <c r="A37" s="48"/>
      <c r="B37" s="147" t="s">
        <v>13</v>
      </c>
      <c r="C37" s="53" t="s">
        <v>9</v>
      </c>
      <c r="D37" s="62">
        <v>1.6298387871765457E-3</v>
      </c>
      <c r="E37" s="52">
        <v>1.9018425555241908E-3</v>
      </c>
      <c r="F37" s="62">
        <v>3.5832496801300202E-3</v>
      </c>
      <c r="G37" s="52">
        <v>3.524322440991707E-3</v>
      </c>
      <c r="H37" s="62">
        <v>2.3418600457599453E-2</v>
      </c>
      <c r="I37" s="52">
        <v>4.1761508585186992E-2</v>
      </c>
      <c r="J37" s="62">
        <v>3.5406376688441592E-2</v>
      </c>
      <c r="K37" s="52">
        <v>5.4587012031293604E-2</v>
      </c>
      <c r="L37" s="62">
        <v>0</v>
      </c>
      <c r="M37" s="52">
        <v>0</v>
      </c>
      <c r="N37" s="62">
        <v>1.6298387871765457E-3</v>
      </c>
      <c r="O37" s="52">
        <v>1.9018425555241908E-3</v>
      </c>
      <c r="P37" s="62">
        <v>2.0980538925572369E-2</v>
      </c>
      <c r="Q37" s="52">
        <v>3.4998381995695001E-2</v>
      </c>
      <c r="R37" s="62">
        <v>0</v>
      </c>
      <c r="S37" s="52">
        <v>0</v>
      </c>
      <c r="T37" s="62">
        <v>5.4603990022758942E-3</v>
      </c>
      <c r="U37" s="52">
        <v>6.9043361903558852E-3</v>
      </c>
      <c r="V37" s="62">
        <v>7.1532267799323361E-3</v>
      </c>
      <c r="W37" s="52">
        <v>1.0771996254129628E-2</v>
      </c>
      <c r="X37" s="62">
        <v>0</v>
      </c>
      <c r="Y37" s="52">
        <v>0</v>
      </c>
    </row>
    <row r="40" spans="1:25" x14ac:dyDescent="0.3">
      <c r="E40" s="158" t="s">
        <v>154</v>
      </c>
      <c r="F40" s="194">
        <f>+F26+F29+F32</f>
        <v>0.47697275206466183</v>
      </c>
      <c r="G40" s="194"/>
      <c r="H40" s="194">
        <f>+H26+H29+H32</f>
        <v>0.45513425493332338</v>
      </c>
    </row>
    <row r="41" spans="1:25" x14ac:dyDescent="0.3">
      <c r="E41" s="158" t="s">
        <v>155</v>
      </c>
      <c r="F41" s="194">
        <f>(F5-Country!F7-Country!F10)/F4+F35</f>
        <v>0.29732193383362848</v>
      </c>
      <c r="G41" s="194"/>
      <c r="H41" s="194">
        <f>(H5-Country!H7-Country!H10)/H4+H35</f>
        <v>0.26838028372415074</v>
      </c>
    </row>
    <row r="42" spans="1:25" x14ac:dyDescent="0.3">
      <c r="E42" s="158" t="s">
        <v>19</v>
      </c>
      <c r="F42" s="194">
        <f>Country!F10/Region!F4</f>
        <v>0.12049124955647209</v>
      </c>
      <c r="G42" s="194"/>
      <c r="H42" s="194">
        <f>Country!H10/Region!H4</f>
        <v>0.10315269005560357</v>
      </c>
    </row>
    <row r="43" spans="1:25" x14ac:dyDescent="0.3">
      <c r="E43" s="158" t="s">
        <v>18</v>
      </c>
      <c r="F43" s="194">
        <f>Country!F7/Region!F4</f>
        <v>0.10521406454523774</v>
      </c>
      <c r="G43" s="194"/>
      <c r="H43" s="194">
        <f>Country!H7/Region!H4</f>
        <v>0.17333277128692234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0" orientation="landscape" r:id="rId1"/>
  <customProperties>
    <customPr name="EpmWorksheetKeyString_GUID" r:id="rId2"/>
    <customPr name="QAA_DRILLPATH_NODE_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DBCE-8C01-4EF3-B52E-AD935B34D5DA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P9" sqref="P9"/>
    </sheetView>
  </sheetViews>
  <sheetFormatPr defaultColWidth="9.109375" defaultRowHeight="14.4" outlineLevelCol="1" x14ac:dyDescent="0.3"/>
  <cols>
    <col min="1" max="1" width="12.21875" style="158" customWidth="1"/>
    <col min="2" max="2" width="14" style="1" hidden="1" customWidth="1" outlineLevel="1"/>
    <col min="3" max="3" width="12.44140625" style="158" bestFit="1" customWidth="1" collapsed="1"/>
    <col min="4" max="4" width="11.77734375" style="158" customWidth="1"/>
    <col min="5" max="5" width="15.5546875" style="158" bestFit="1" customWidth="1"/>
    <col min="6" max="6" width="11.77734375" style="158" customWidth="1"/>
    <col min="7" max="7" width="15.5546875" style="158" bestFit="1" customWidth="1"/>
    <col min="8" max="8" width="11.77734375" style="158" customWidth="1"/>
    <col min="9" max="9" width="15.5546875" style="158" bestFit="1" customWidth="1"/>
    <col min="10" max="10" width="11.77734375" style="158" customWidth="1"/>
    <col min="11" max="11" width="15.5546875" style="158" bestFit="1" customWidth="1"/>
    <col min="12" max="12" width="11.77734375" style="158" customWidth="1"/>
    <col min="13" max="13" width="15.5546875" style="158" bestFit="1" customWidth="1"/>
    <col min="14" max="14" width="11.77734375" style="158" customWidth="1"/>
    <col min="15" max="15" width="15.5546875" style="158" bestFit="1" customWidth="1"/>
    <col min="16" max="16" width="11.77734375" style="158" customWidth="1"/>
    <col min="17" max="17" width="15.5546875" style="158" bestFit="1" customWidth="1"/>
    <col min="18" max="18" width="11.77734375" style="158" customWidth="1"/>
    <col min="19" max="19" width="15.5546875" style="158" bestFit="1" customWidth="1"/>
    <col min="20" max="20" width="11.77734375" style="158" customWidth="1"/>
    <col min="21" max="21" width="15.5546875" style="158" bestFit="1" customWidth="1"/>
    <col min="22" max="22" width="11.77734375" style="158" customWidth="1"/>
    <col min="23" max="23" width="15.5546875" style="158" bestFit="1" customWidth="1"/>
    <col min="24" max="24" width="11.77734375" style="158" hidden="1" customWidth="1"/>
    <col min="25" max="25" width="14.21875" style="158" hidden="1" customWidth="1"/>
    <col min="26" max="27" width="9.109375" style="158"/>
    <col min="28" max="28" width="16" style="158" bestFit="1" customWidth="1"/>
    <col min="29" max="29" width="9.109375" style="158"/>
    <col min="30" max="30" width="16" style="158" bestFit="1" customWidth="1"/>
    <col min="31" max="31" width="13.88671875" style="158" customWidth="1"/>
    <col min="32" max="32" width="16" style="158" bestFit="1" customWidth="1"/>
    <col min="33" max="16384" width="9.109375" style="158"/>
  </cols>
  <sheetData>
    <row r="1" spans="1:32" ht="27" x14ac:dyDescent="0.75">
      <c r="A1" s="190" t="s">
        <v>62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</row>
    <row r="2" spans="1:32" s="6" customFormat="1" ht="37.5" customHeight="1" x14ac:dyDescent="0.45">
      <c r="A2" s="98"/>
      <c r="B2" s="157"/>
      <c r="C2" s="98"/>
      <c r="D2" s="189" t="s">
        <v>150</v>
      </c>
      <c r="E2" s="189"/>
      <c r="F2" s="189" t="s">
        <v>141</v>
      </c>
      <c r="G2" s="189"/>
      <c r="H2" s="189" t="s">
        <v>145</v>
      </c>
      <c r="I2" s="189"/>
      <c r="J2" s="189" t="s">
        <v>147</v>
      </c>
      <c r="K2" s="189"/>
      <c r="L2" s="189" t="s">
        <v>149</v>
      </c>
      <c r="M2" s="189"/>
      <c r="N2" s="189" t="s">
        <v>140</v>
      </c>
      <c r="O2" s="189"/>
      <c r="P2" s="189" t="s">
        <v>139</v>
      </c>
      <c r="Q2" s="189"/>
      <c r="R2" s="189" t="s">
        <v>138</v>
      </c>
      <c r="S2" s="189"/>
      <c r="T2" s="189" t="s">
        <v>137</v>
      </c>
      <c r="U2" s="189"/>
      <c r="V2" s="189" t="s">
        <v>136</v>
      </c>
      <c r="W2" s="189"/>
      <c r="X2" s="189" t="s">
        <v>135</v>
      </c>
      <c r="Y2" s="189"/>
    </row>
    <row r="3" spans="1:32" ht="16.2" x14ac:dyDescent="0.45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8"/>
      <c r="AB3" s="188"/>
      <c r="AC3" s="188"/>
      <c r="AD3" s="188"/>
      <c r="AE3" s="188"/>
      <c r="AF3" s="188"/>
    </row>
    <row r="4" spans="1:32" x14ac:dyDescent="0.3">
      <c r="A4" s="152" t="s">
        <v>17</v>
      </c>
      <c r="B4" s="3" t="s">
        <v>14</v>
      </c>
      <c r="C4" s="2" t="s">
        <v>7</v>
      </c>
      <c r="D4" s="38">
        <v>698886</v>
      </c>
      <c r="E4" s="4">
        <v>613.04853645343997</v>
      </c>
      <c r="F4" s="38">
        <v>344350</v>
      </c>
      <c r="G4" s="4">
        <v>657.03253862396002</v>
      </c>
      <c r="H4" s="38">
        <v>314203</v>
      </c>
      <c r="I4" s="4">
        <v>698.1457500619</v>
      </c>
      <c r="J4" s="38">
        <v>480158</v>
      </c>
      <c r="K4" s="4">
        <v>764.78254893338999</v>
      </c>
      <c r="L4" s="38">
        <v>441800</v>
      </c>
      <c r="M4" s="4">
        <v>869.07017629346001</v>
      </c>
      <c r="N4" s="38">
        <v>698886</v>
      </c>
      <c r="O4" s="4">
        <v>613.04853645343997</v>
      </c>
      <c r="P4" s="38">
        <v>1138711</v>
      </c>
      <c r="Q4" s="4">
        <v>713.81158424975001</v>
      </c>
      <c r="R4" s="38">
        <v>1341600</v>
      </c>
      <c r="S4" s="4">
        <v>859.29203568269998</v>
      </c>
      <c r="T4" s="38">
        <v>1139100</v>
      </c>
      <c r="U4" s="4">
        <v>844.84901058237995</v>
      </c>
      <c r="V4" s="38">
        <v>4318297</v>
      </c>
      <c r="W4" s="4">
        <v>777.26702109343</v>
      </c>
      <c r="X4" s="38">
        <v>883500</v>
      </c>
      <c r="Y4" s="4">
        <v>163.92998075835001</v>
      </c>
    </row>
    <row r="5" spans="1:32" x14ac:dyDescent="0.3">
      <c r="A5" s="63"/>
      <c r="B5" s="155" t="s">
        <v>14</v>
      </c>
      <c r="C5" s="65" t="s">
        <v>8</v>
      </c>
      <c r="D5" s="107">
        <v>22567</v>
      </c>
      <c r="E5" s="113">
        <v>612.56618832808999</v>
      </c>
      <c r="F5" s="107">
        <v>18237</v>
      </c>
      <c r="G5" s="113">
        <v>692.59618998699</v>
      </c>
      <c r="H5" s="107">
        <v>29579</v>
      </c>
      <c r="I5" s="113">
        <v>638.83782315919996</v>
      </c>
      <c r="J5" s="107">
        <v>11003</v>
      </c>
      <c r="K5" s="113">
        <v>727.17700413354999</v>
      </c>
      <c r="L5" s="107">
        <v>10000</v>
      </c>
      <c r="M5" s="113">
        <v>1056.0894958829001</v>
      </c>
      <c r="N5" s="107">
        <v>22567</v>
      </c>
      <c r="O5" s="113">
        <v>612.56618832808999</v>
      </c>
      <c r="P5" s="107">
        <v>58819</v>
      </c>
      <c r="Q5" s="113">
        <v>672.03096388072004</v>
      </c>
      <c r="R5" s="107">
        <v>52700</v>
      </c>
      <c r="S5" s="113">
        <v>910.89425396292995</v>
      </c>
      <c r="T5" s="107">
        <v>96100</v>
      </c>
      <c r="U5" s="113">
        <v>856.92999512334995</v>
      </c>
      <c r="V5" s="107">
        <v>230186</v>
      </c>
      <c r="W5" s="113">
        <v>798.08098733937004</v>
      </c>
      <c r="X5" s="107">
        <v>5000</v>
      </c>
      <c r="Y5" s="113">
        <v>-20</v>
      </c>
    </row>
    <row r="6" spans="1:32" x14ac:dyDescent="0.3">
      <c r="A6" s="63"/>
      <c r="B6" s="155" t="s">
        <v>14</v>
      </c>
      <c r="C6" s="65" t="s">
        <v>9</v>
      </c>
      <c r="D6" s="107">
        <v>676319</v>
      </c>
      <c r="E6" s="113">
        <v>613.06463115156998</v>
      </c>
      <c r="F6" s="107">
        <v>326113</v>
      </c>
      <c r="G6" s="113">
        <v>655.04373624592995</v>
      </c>
      <c r="H6" s="107">
        <v>284624</v>
      </c>
      <c r="I6" s="113">
        <v>704.30921192687003</v>
      </c>
      <c r="J6" s="107">
        <v>469155</v>
      </c>
      <c r="K6" s="113">
        <v>765.66450438401</v>
      </c>
      <c r="L6" s="107">
        <v>431800</v>
      </c>
      <c r="M6" s="113">
        <v>864.73902021217998</v>
      </c>
      <c r="N6" s="107">
        <v>676319</v>
      </c>
      <c r="O6" s="113">
        <v>613.06463115156998</v>
      </c>
      <c r="P6" s="107">
        <v>1079892</v>
      </c>
      <c r="Q6" s="113">
        <v>716.08726951225003</v>
      </c>
      <c r="R6" s="107">
        <v>1288900</v>
      </c>
      <c r="S6" s="113">
        <v>857.18214592913</v>
      </c>
      <c r="T6" s="107">
        <v>1043000</v>
      </c>
      <c r="U6" s="113">
        <v>843.73589206427005</v>
      </c>
      <c r="V6" s="107">
        <v>4088111</v>
      </c>
      <c r="W6" s="113">
        <v>776.09506572474004</v>
      </c>
      <c r="X6" s="107">
        <v>878500</v>
      </c>
      <c r="Y6" s="113">
        <v>164.97682185543999</v>
      </c>
    </row>
    <row r="7" spans="1:32" x14ac:dyDescent="0.3">
      <c r="A7" s="152" t="s">
        <v>18</v>
      </c>
      <c r="B7" s="3" t="s">
        <v>15</v>
      </c>
      <c r="C7" s="2" t="s">
        <v>7</v>
      </c>
      <c r="D7" s="114">
        <v>358435</v>
      </c>
      <c r="E7" s="115">
        <v>381.22201554897998</v>
      </c>
      <c r="F7" s="114">
        <v>117451</v>
      </c>
      <c r="G7" s="115">
        <v>478.53426204086003</v>
      </c>
      <c r="H7" s="114">
        <v>222045</v>
      </c>
      <c r="I7" s="115">
        <v>471.98049636556999</v>
      </c>
      <c r="J7" s="114">
        <v>64550</v>
      </c>
      <c r="K7" s="115">
        <v>480.54508039801999</v>
      </c>
      <c r="L7" s="114">
        <v>211000</v>
      </c>
      <c r="M7" s="115">
        <v>494.92245692227999</v>
      </c>
      <c r="N7" s="114">
        <v>358435</v>
      </c>
      <c r="O7" s="115">
        <v>381.22201554897998</v>
      </c>
      <c r="P7" s="114">
        <v>404046</v>
      </c>
      <c r="Q7" s="115">
        <v>475.25386185272998</v>
      </c>
      <c r="R7" s="114">
        <v>370000</v>
      </c>
      <c r="S7" s="115">
        <v>513.10211718737003</v>
      </c>
      <c r="T7" s="114">
        <v>584000</v>
      </c>
      <c r="U7" s="115">
        <v>510.52000625805999</v>
      </c>
      <c r="V7" s="114">
        <v>1716481</v>
      </c>
      <c r="W7" s="115">
        <v>475.77526463939</v>
      </c>
      <c r="X7" s="114">
        <v>264000</v>
      </c>
      <c r="Y7" s="115">
        <v>605.72213446969999</v>
      </c>
    </row>
    <row r="8" spans="1:32" x14ac:dyDescent="0.3">
      <c r="A8" s="63"/>
      <c r="B8" s="155" t="s">
        <v>15</v>
      </c>
      <c r="C8" s="65" t="s">
        <v>8</v>
      </c>
      <c r="D8" s="107">
        <v>241861</v>
      </c>
      <c r="E8" s="113">
        <v>407.38318852728997</v>
      </c>
      <c r="F8" s="107">
        <v>47192</v>
      </c>
      <c r="G8" s="113">
        <v>473.96745433614001</v>
      </c>
      <c r="H8" s="107">
        <v>147768</v>
      </c>
      <c r="I8" s="113">
        <v>471.25245455441001</v>
      </c>
      <c r="J8" s="107">
        <v>10350</v>
      </c>
      <c r="K8" s="113">
        <v>475.99350966317002</v>
      </c>
      <c r="L8" s="107">
        <v>129000</v>
      </c>
      <c r="M8" s="113">
        <v>495.77771359891</v>
      </c>
      <c r="N8" s="107">
        <v>241861</v>
      </c>
      <c r="O8" s="113">
        <v>407.38318852728997</v>
      </c>
      <c r="P8" s="107">
        <v>205310</v>
      </c>
      <c r="Q8" s="113">
        <v>472.11552108831</v>
      </c>
      <c r="R8" s="107">
        <v>240000</v>
      </c>
      <c r="S8" s="113">
        <v>522.13028870548999</v>
      </c>
      <c r="T8" s="107">
        <v>428000</v>
      </c>
      <c r="U8" s="113">
        <v>506.15957351645</v>
      </c>
      <c r="V8" s="107">
        <v>1115171</v>
      </c>
      <c r="W8" s="113">
        <v>481.90610206810999</v>
      </c>
      <c r="X8" s="107">
        <v>148000</v>
      </c>
      <c r="Y8" s="113">
        <v>599.37996959458997</v>
      </c>
    </row>
    <row r="9" spans="1:32" x14ac:dyDescent="0.3">
      <c r="A9" s="63"/>
      <c r="B9" s="155" t="s">
        <v>15</v>
      </c>
      <c r="C9" s="65" t="s">
        <v>9</v>
      </c>
      <c r="D9" s="107">
        <v>116574</v>
      </c>
      <c r="E9" s="113">
        <v>326.94432534612997</v>
      </c>
      <c r="F9" s="107">
        <v>70259</v>
      </c>
      <c r="G9" s="113">
        <v>481.60172370700002</v>
      </c>
      <c r="H9" s="107">
        <v>74277</v>
      </c>
      <c r="I9" s="113">
        <v>473.42887584174002</v>
      </c>
      <c r="J9" s="107">
        <v>54200</v>
      </c>
      <c r="K9" s="113">
        <v>481.41424565827998</v>
      </c>
      <c r="L9" s="107">
        <v>82000</v>
      </c>
      <c r="M9" s="113">
        <v>493.57699215051002</v>
      </c>
      <c r="N9" s="107">
        <v>116574</v>
      </c>
      <c r="O9" s="113">
        <v>326.94432534612997</v>
      </c>
      <c r="P9" s="107">
        <v>198736</v>
      </c>
      <c r="Q9" s="113">
        <v>478.49601597851</v>
      </c>
      <c r="R9" s="107">
        <v>130000</v>
      </c>
      <c r="S9" s="113">
        <v>496.43472361545003</v>
      </c>
      <c r="T9" s="107">
        <v>156000</v>
      </c>
      <c r="U9" s="113">
        <v>522.48324480553003</v>
      </c>
      <c r="V9" s="107">
        <v>601310</v>
      </c>
      <c r="W9" s="113">
        <v>464.40520243149001</v>
      </c>
      <c r="X9" s="107">
        <v>116000</v>
      </c>
      <c r="Y9" s="113">
        <v>613.81386206897002</v>
      </c>
    </row>
    <row r="10" spans="1:32" x14ac:dyDescent="0.3">
      <c r="A10" s="152" t="s">
        <v>19</v>
      </c>
      <c r="B10" s="3" t="s">
        <v>16</v>
      </c>
      <c r="C10" s="2" t="s">
        <v>7</v>
      </c>
      <c r="D10" s="114">
        <v>25003</v>
      </c>
      <c r="E10" s="115">
        <v>462.04552740870997</v>
      </c>
      <c r="F10" s="114">
        <v>134505</v>
      </c>
      <c r="G10" s="115">
        <v>490.29170937218998</v>
      </c>
      <c r="H10" s="114">
        <v>132142</v>
      </c>
      <c r="I10" s="115">
        <v>466.78887273616999</v>
      </c>
      <c r="J10" s="114">
        <v>22554</v>
      </c>
      <c r="K10" s="115">
        <v>460.36885216160999</v>
      </c>
      <c r="L10" s="114">
        <v>206000</v>
      </c>
      <c r="M10" s="115">
        <v>480.10184125056998</v>
      </c>
      <c r="N10" s="114">
        <v>25003</v>
      </c>
      <c r="O10" s="115">
        <v>462.04552740870997</v>
      </c>
      <c r="P10" s="114">
        <v>289201</v>
      </c>
      <c r="Q10" s="115">
        <v>477.21916826658003</v>
      </c>
      <c r="R10" s="114">
        <v>340000</v>
      </c>
      <c r="S10" s="115">
        <v>477.45777599062001</v>
      </c>
      <c r="T10" s="114">
        <v>364000</v>
      </c>
      <c r="U10" s="115">
        <v>470.06972548787002</v>
      </c>
      <c r="V10" s="114">
        <v>1018204</v>
      </c>
      <c r="W10" s="115">
        <v>474.37037069002002</v>
      </c>
      <c r="X10" s="114">
        <v>128000</v>
      </c>
      <c r="Y10" s="115">
        <v>573.29188144530997</v>
      </c>
    </row>
    <row r="11" spans="1:32" x14ac:dyDescent="0.3">
      <c r="A11" s="63"/>
      <c r="B11" s="155" t="s">
        <v>16</v>
      </c>
      <c r="C11" s="65" t="s">
        <v>8</v>
      </c>
      <c r="D11" s="107">
        <v>25003</v>
      </c>
      <c r="E11" s="113">
        <v>463.23908218214001</v>
      </c>
      <c r="F11" s="107">
        <v>121692</v>
      </c>
      <c r="G11" s="113">
        <v>483.79066572788997</v>
      </c>
      <c r="H11" s="107">
        <v>132142</v>
      </c>
      <c r="I11" s="113">
        <v>466.78887273616999</v>
      </c>
      <c r="J11" s="107">
        <v>22554</v>
      </c>
      <c r="K11" s="113">
        <v>460.36885216160999</v>
      </c>
      <c r="L11" s="107">
        <v>191000</v>
      </c>
      <c r="M11" s="113">
        <v>475.66144821687999</v>
      </c>
      <c r="N11" s="107">
        <v>25003</v>
      </c>
      <c r="O11" s="113">
        <v>463.23908218214001</v>
      </c>
      <c r="P11" s="107">
        <v>276388</v>
      </c>
      <c r="Q11" s="113">
        <v>473.75077067932</v>
      </c>
      <c r="R11" s="107">
        <v>325000</v>
      </c>
      <c r="S11" s="113">
        <v>474.72615738036001</v>
      </c>
      <c r="T11" s="107">
        <v>349000</v>
      </c>
      <c r="U11" s="113">
        <v>467.37926807001998</v>
      </c>
      <c r="V11" s="107">
        <v>975391</v>
      </c>
      <c r="W11" s="113">
        <v>471.52655753782</v>
      </c>
      <c r="X11" s="107">
        <v>113000</v>
      </c>
      <c r="Y11" s="113">
        <v>565.76425508850002</v>
      </c>
    </row>
    <row r="12" spans="1:32" x14ac:dyDescent="0.3">
      <c r="A12" s="63"/>
      <c r="B12" s="155" t="s">
        <v>16</v>
      </c>
      <c r="C12" s="65" t="s">
        <v>9</v>
      </c>
      <c r="D12" s="107">
        <v>0</v>
      </c>
      <c r="E12" s="113">
        <v>0</v>
      </c>
      <c r="F12" s="107">
        <v>12813</v>
      </c>
      <c r="G12" s="113">
        <v>552.03564156307004</v>
      </c>
      <c r="H12" s="107">
        <v>0</v>
      </c>
      <c r="I12" s="113">
        <v>0</v>
      </c>
      <c r="J12" s="107">
        <v>0</v>
      </c>
      <c r="K12" s="113">
        <v>0</v>
      </c>
      <c r="L12" s="107">
        <v>15000</v>
      </c>
      <c r="M12" s="113">
        <v>536.64284587957002</v>
      </c>
      <c r="N12" s="107">
        <v>0</v>
      </c>
      <c r="O12" s="113">
        <v>0</v>
      </c>
      <c r="P12" s="107">
        <v>12813</v>
      </c>
      <c r="Q12" s="113">
        <v>552.03564156307004</v>
      </c>
      <c r="R12" s="107">
        <v>15000</v>
      </c>
      <c r="S12" s="113">
        <v>536.64284587957002</v>
      </c>
      <c r="T12" s="107">
        <v>15000</v>
      </c>
      <c r="U12" s="113">
        <v>532.66770140974995</v>
      </c>
      <c r="V12" s="107">
        <v>42813</v>
      </c>
      <c r="W12" s="113">
        <v>539.15979806805001</v>
      </c>
      <c r="X12" s="107">
        <v>15000</v>
      </c>
      <c r="Y12" s="113">
        <v>630</v>
      </c>
    </row>
    <row r="13" spans="1:32" x14ac:dyDescent="0.3">
      <c r="A13" s="152" t="s">
        <v>134</v>
      </c>
      <c r="B13" s="3" t="s">
        <v>133</v>
      </c>
      <c r="C13" s="2" t="s">
        <v>7</v>
      </c>
      <c r="D13" s="114">
        <v>487662</v>
      </c>
      <c r="E13" s="115">
        <v>388.59692917061</v>
      </c>
      <c r="F13" s="114">
        <v>135465</v>
      </c>
      <c r="G13" s="115">
        <v>461.16042463970001</v>
      </c>
      <c r="H13" s="114">
        <v>27145</v>
      </c>
      <c r="I13" s="115">
        <v>395.16634246763999</v>
      </c>
      <c r="J13" s="114">
        <v>114500</v>
      </c>
      <c r="K13" s="115">
        <v>440.65868272969999</v>
      </c>
      <c r="L13" s="114">
        <v>166750</v>
      </c>
      <c r="M13" s="115">
        <v>469.33383523497002</v>
      </c>
      <c r="N13" s="114">
        <v>487662</v>
      </c>
      <c r="O13" s="115">
        <v>388.59692917061</v>
      </c>
      <c r="P13" s="114">
        <v>277110</v>
      </c>
      <c r="Q13" s="115">
        <v>446.22462726949999</v>
      </c>
      <c r="R13" s="114">
        <v>426250</v>
      </c>
      <c r="S13" s="115">
        <v>491.30253968826003</v>
      </c>
      <c r="T13" s="114">
        <v>343500</v>
      </c>
      <c r="U13" s="115">
        <v>675.77706649932998</v>
      </c>
      <c r="V13" s="114">
        <v>1534522</v>
      </c>
      <c r="W13" s="115">
        <v>491.81725124859003</v>
      </c>
      <c r="X13" s="114">
        <v>203500</v>
      </c>
      <c r="Y13" s="115">
        <v>874.50356142505996</v>
      </c>
    </row>
    <row r="14" spans="1:32" x14ac:dyDescent="0.3">
      <c r="A14" s="63"/>
      <c r="B14" s="155" t="s">
        <v>133</v>
      </c>
      <c r="C14" s="65" t="s">
        <v>8</v>
      </c>
      <c r="D14" s="107">
        <v>472661</v>
      </c>
      <c r="E14" s="113">
        <v>388.30932847474003</v>
      </c>
      <c r="F14" s="107">
        <v>120296</v>
      </c>
      <c r="G14" s="113">
        <v>457.39081958064997</v>
      </c>
      <c r="H14" s="107">
        <v>27145</v>
      </c>
      <c r="I14" s="113">
        <v>395.16634246763999</v>
      </c>
      <c r="J14" s="107">
        <v>114500</v>
      </c>
      <c r="K14" s="113">
        <v>440.65868272969999</v>
      </c>
      <c r="L14" s="107">
        <v>166750</v>
      </c>
      <c r="M14" s="113">
        <v>469.33383523497002</v>
      </c>
      <c r="N14" s="107">
        <v>472661</v>
      </c>
      <c r="O14" s="113">
        <v>388.30932847474003</v>
      </c>
      <c r="P14" s="107">
        <v>261941</v>
      </c>
      <c r="Q14" s="113">
        <v>443.62851012674003</v>
      </c>
      <c r="R14" s="107">
        <v>426250</v>
      </c>
      <c r="S14" s="113">
        <v>491.30253968826003</v>
      </c>
      <c r="T14" s="107">
        <v>343500</v>
      </c>
      <c r="U14" s="113">
        <v>675.77706649932998</v>
      </c>
      <c r="V14" s="107">
        <v>1504352</v>
      </c>
      <c r="W14" s="113">
        <v>492.76386175704999</v>
      </c>
      <c r="X14" s="107">
        <v>203500</v>
      </c>
      <c r="Y14" s="113">
        <v>874.50356142505996</v>
      </c>
    </row>
    <row r="15" spans="1:32" x14ac:dyDescent="0.3">
      <c r="A15" s="63"/>
      <c r="B15" s="155" t="s">
        <v>133</v>
      </c>
      <c r="C15" s="65" t="s">
        <v>9</v>
      </c>
      <c r="D15" s="107">
        <v>15001</v>
      </c>
      <c r="E15" s="113">
        <v>397.65883387773999</v>
      </c>
      <c r="F15" s="107">
        <v>15169</v>
      </c>
      <c r="G15" s="113">
        <v>491.05484155469998</v>
      </c>
      <c r="H15" s="107">
        <v>0</v>
      </c>
      <c r="I15" s="113">
        <v>0</v>
      </c>
      <c r="J15" s="107">
        <v>0</v>
      </c>
      <c r="K15" s="113">
        <v>0</v>
      </c>
      <c r="L15" s="107">
        <v>0</v>
      </c>
      <c r="M15" s="113">
        <v>0</v>
      </c>
      <c r="N15" s="107">
        <v>15001</v>
      </c>
      <c r="O15" s="113">
        <v>397.65883387773999</v>
      </c>
      <c r="P15" s="107">
        <v>15169</v>
      </c>
      <c r="Q15" s="113">
        <v>491.05484155469998</v>
      </c>
      <c r="R15" s="107">
        <v>0</v>
      </c>
      <c r="S15" s="113">
        <v>0</v>
      </c>
      <c r="T15" s="107">
        <v>0</v>
      </c>
      <c r="U15" s="113">
        <v>0</v>
      </c>
      <c r="V15" s="107">
        <v>30170</v>
      </c>
      <c r="W15" s="113">
        <v>444.61687300441997</v>
      </c>
      <c r="X15" s="107">
        <v>0</v>
      </c>
      <c r="Y15" s="113">
        <v>0</v>
      </c>
    </row>
    <row r="16" spans="1:32" x14ac:dyDescent="0.3">
      <c r="A16" s="152" t="s">
        <v>132</v>
      </c>
      <c r="B16" s="3" t="s">
        <v>131</v>
      </c>
      <c r="C16" s="2" t="s">
        <v>7</v>
      </c>
      <c r="D16" s="114">
        <v>91246</v>
      </c>
      <c r="E16" s="115">
        <v>358.02813854854003</v>
      </c>
      <c r="F16" s="114">
        <v>28255</v>
      </c>
      <c r="G16" s="115">
        <v>482.06864767891</v>
      </c>
      <c r="H16" s="114">
        <v>104259</v>
      </c>
      <c r="I16" s="115">
        <v>468.72477976431998</v>
      </c>
      <c r="J16" s="114">
        <v>38000</v>
      </c>
      <c r="K16" s="115">
        <v>483.66391532048999</v>
      </c>
      <c r="L16" s="114">
        <v>42000</v>
      </c>
      <c r="M16" s="115">
        <v>453.50733159194999</v>
      </c>
      <c r="N16" s="114">
        <v>91246</v>
      </c>
      <c r="O16" s="115">
        <v>358.02813854854003</v>
      </c>
      <c r="P16" s="114">
        <v>170514</v>
      </c>
      <c r="Q16" s="115">
        <v>474.26519368377001</v>
      </c>
      <c r="R16" s="114">
        <v>242300</v>
      </c>
      <c r="S16" s="115">
        <v>520.23814453458999</v>
      </c>
      <c r="T16" s="114">
        <v>155200</v>
      </c>
      <c r="U16" s="115">
        <v>751.19908407824005</v>
      </c>
      <c r="V16" s="114">
        <v>659260</v>
      </c>
      <c r="W16" s="115">
        <v>540.26831756131003</v>
      </c>
      <c r="X16" s="114">
        <v>152000</v>
      </c>
      <c r="Y16" s="115">
        <v>805.18989473683996</v>
      </c>
    </row>
    <row r="17" spans="1:25" x14ac:dyDescent="0.3">
      <c r="A17" s="63"/>
      <c r="B17" s="155" t="s">
        <v>131</v>
      </c>
      <c r="C17" s="65" t="s">
        <v>8</v>
      </c>
      <c r="D17" s="107">
        <v>91246</v>
      </c>
      <c r="E17" s="113">
        <v>358.02813854854003</v>
      </c>
      <c r="F17" s="107">
        <v>28255</v>
      </c>
      <c r="G17" s="113">
        <v>482.06864767891</v>
      </c>
      <c r="H17" s="107">
        <v>104259</v>
      </c>
      <c r="I17" s="113">
        <v>468.72477976431998</v>
      </c>
      <c r="J17" s="107">
        <v>38000</v>
      </c>
      <c r="K17" s="113">
        <v>483.66391532048999</v>
      </c>
      <c r="L17" s="107">
        <v>42000</v>
      </c>
      <c r="M17" s="113">
        <v>453.50733159194999</v>
      </c>
      <c r="N17" s="107">
        <v>91246</v>
      </c>
      <c r="O17" s="113">
        <v>358.02813854854003</v>
      </c>
      <c r="P17" s="107">
        <v>170514</v>
      </c>
      <c r="Q17" s="113">
        <v>474.26519368377001</v>
      </c>
      <c r="R17" s="107">
        <v>242300</v>
      </c>
      <c r="S17" s="113">
        <v>520.23814453458999</v>
      </c>
      <c r="T17" s="107">
        <v>155200</v>
      </c>
      <c r="U17" s="113">
        <v>751.19908407824005</v>
      </c>
      <c r="V17" s="107">
        <v>659260</v>
      </c>
      <c r="W17" s="113">
        <v>540.26831756131003</v>
      </c>
      <c r="X17" s="107">
        <v>152000</v>
      </c>
      <c r="Y17" s="113">
        <v>805.18989473683996</v>
      </c>
    </row>
    <row r="18" spans="1:25" x14ac:dyDescent="0.3">
      <c r="A18" s="63"/>
      <c r="B18" s="155" t="s">
        <v>131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4" orientation="landscape" r:id="rId1"/>
  <customProperties>
    <customPr name="EpmWorksheetKeyString_GUID" r:id="rId2"/>
    <customPr name="QAA_DRILLPATH_NODE_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A79F-6792-4215-8A5A-1225605BD8D4}">
  <sheetPr>
    <tabColor theme="5"/>
    <pageSetUpPr fitToPage="1"/>
  </sheetPr>
  <dimension ref="A1:W27"/>
  <sheetViews>
    <sheetView zoomScale="85" zoomScaleNormal="85" workbookViewId="0">
      <selection activeCell="L21" sqref="L21"/>
    </sheetView>
  </sheetViews>
  <sheetFormatPr defaultColWidth="9.109375" defaultRowHeight="14.4" x14ac:dyDescent="0.3"/>
  <cols>
    <col min="1" max="1" width="10.109375" style="158" bestFit="1" customWidth="1"/>
    <col min="2" max="2" width="12.5546875" style="158" bestFit="1" customWidth="1"/>
    <col min="3" max="3" width="14.21875" style="158" customWidth="1"/>
    <col min="4" max="4" width="11.77734375" style="158" customWidth="1"/>
    <col min="5" max="5" width="14.21875" style="158" customWidth="1"/>
    <col min="6" max="6" width="11.77734375" style="158" customWidth="1"/>
    <col min="7" max="7" width="14.21875" style="158" customWidth="1"/>
    <col min="8" max="8" width="11.77734375" style="158" customWidth="1"/>
    <col min="9" max="9" width="14.21875" style="158" customWidth="1"/>
    <col min="10" max="10" width="11.77734375" style="158" customWidth="1"/>
    <col min="11" max="11" width="14.21875" style="158" customWidth="1"/>
    <col min="12" max="12" width="11.77734375" style="158" customWidth="1"/>
    <col min="13" max="13" width="14.21875" style="158" customWidth="1"/>
    <col min="14" max="14" width="11.77734375" style="158" customWidth="1"/>
    <col min="15" max="15" width="14.21875" style="158" customWidth="1"/>
    <col min="16" max="16" width="11.77734375" style="158" customWidth="1"/>
    <col min="17" max="17" width="14.21875" style="158" customWidth="1"/>
    <col min="18" max="18" width="11.77734375" style="158" customWidth="1"/>
    <col min="19" max="19" width="14.21875" style="158" customWidth="1"/>
    <col min="20" max="20" width="12.5546875" style="158" bestFit="1" customWidth="1"/>
    <col min="21" max="21" width="14.21875" style="158" customWidth="1"/>
    <col min="22" max="22" width="11.77734375" style="158" hidden="1" customWidth="1"/>
    <col min="23" max="23" width="14.21875" style="158" hidden="1" customWidth="1"/>
    <col min="24" max="16384" width="9.109375" style="158"/>
  </cols>
  <sheetData>
    <row r="1" spans="1:23" ht="27" x14ac:dyDescent="0.75">
      <c r="A1" s="190" t="s">
        <v>63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6" customFormat="1" ht="37.5" customHeight="1" x14ac:dyDescent="0.45">
      <c r="A2" s="98"/>
      <c r="B2" s="189" t="s">
        <v>150</v>
      </c>
      <c r="C2" s="189"/>
      <c r="D2" s="189" t="s">
        <v>142</v>
      </c>
      <c r="E2" s="189"/>
      <c r="F2" s="189" t="s">
        <v>146</v>
      </c>
      <c r="G2" s="189"/>
      <c r="H2" s="189" t="s">
        <v>148</v>
      </c>
      <c r="I2" s="189"/>
      <c r="J2" s="189" t="s">
        <v>151</v>
      </c>
      <c r="K2" s="189"/>
      <c r="L2" s="189" t="s">
        <v>140</v>
      </c>
      <c r="M2" s="189"/>
      <c r="N2" s="189" t="s">
        <v>139</v>
      </c>
      <c r="O2" s="189"/>
      <c r="P2" s="189" t="s">
        <v>138</v>
      </c>
      <c r="Q2" s="189"/>
      <c r="R2" s="189" t="s">
        <v>137</v>
      </c>
      <c r="S2" s="189"/>
      <c r="T2" s="189" t="s">
        <v>136</v>
      </c>
      <c r="U2" s="189"/>
      <c r="V2" s="189" t="s">
        <v>135</v>
      </c>
      <c r="W2" s="189"/>
    </row>
    <row r="3" spans="1:23" ht="16.2" x14ac:dyDescent="0.45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3">
      <c r="A4" s="159" t="s">
        <v>7</v>
      </c>
      <c r="B4" s="114">
        <v>2761009.27</v>
      </c>
      <c r="C4" s="115">
        <v>483.30771294664999</v>
      </c>
      <c r="D4" s="114">
        <v>1116305.1299999999</v>
      </c>
      <c r="E4" s="115">
        <v>561.72756755728005</v>
      </c>
      <c r="F4" s="114">
        <v>1281033</v>
      </c>
      <c r="G4" s="115">
        <v>576.12519933302997</v>
      </c>
      <c r="H4" s="114">
        <v>1129740</v>
      </c>
      <c r="I4" s="115">
        <v>666.27373613395002</v>
      </c>
      <c r="J4" s="114">
        <v>1422450</v>
      </c>
      <c r="K4" s="115">
        <v>663.49007727520996</v>
      </c>
      <c r="L4" s="114">
        <v>2761009.27</v>
      </c>
      <c r="M4" s="115">
        <v>483.30771294664999</v>
      </c>
      <c r="N4" s="114">
        <v>3527078.13</v>
      </c>
      <c r="O4" s="115">
        <v>600.44341815125995</v>
      </c>
      <c r="P4" s="114">
        <v>3819186</v>
      </c>
      <c r="Q4" s="115">
        <v>708.52252418398996</v>
      </c>
      <c r="R4" s="114">
        <v>3662736</v>
      </c>
      <c r="S4" s="115">
        <v>728.60796201383005</v>
      </c>
      <c r="T4" s="114">
        <v>13770009.4</v>
      </c>
      <c r="U4" s="115">
        <v>641.02395177557003</v>
      </c>
      <c r="V4" s="114">
        <v>1933500</v>
      </c>
      <c r="W4" s="115">
        <v>490.09740581846</v>
      </c>
    </row>
    <row r="5" spans="1:23" x14ac:dyDescent="0.3">
      <c r="A5" s="161" t="s">
        <v>8</v>
      </c>
      <c r="B5" s="109">
        <v>1378873</v>
      </c>
      <c r="C5" s="110">
        <v>411.91247501792998</v>
      </c>
      <c r="D5" s="109">
        <v>410396</v>
      </c>
      <c r="E5" s="110">
        <v>484.01904249677</v>
      </c>
      <c r="F5" s="109">
        <v>585626</v>
      </c>
      <c r="G5" s="110">
        <v>492.59733446694003</v>
      </c>
      <c r="H5" s="109">
        <v>293833</v>
      </c>
      <c r="I5" s="110">
        <v>503.97138919897998</v>
      </c>
      <c r="J5" s="109">
        <v>664150</v>
      </c>
      <c r="K5" s="110">
        <v>511.51980862127999</v>
      </c>
      <c r="L5" s="109">
        <v>1378873</v>
      </c>
      <c r="M5" s="110">
        <v>411.91247501792998</v>
      </c>
      <c r="N5" s="109">
        <v>1289855</v>
      </c>
      <c r="O5" s="110">
        <v>492.45900567237999</v>
      </c>
      <c r="P5" s="109">
        <v>1696350</v>
      </c>
      <c r="Q5" s="110">
        <v>563.14340117188999</v>
      </c>
      <c r="R5" s="109">
        <v>1784800</v>
      </c>
      <c r="S5" s="110">
        <v>639.90196084211004</v>
      </c>
      <c r="T5" s="109">
        <v>6149878</v>
      </c>
      <c r="U5" s="110">
        <v>536.68723659492002</v>
      </c>
      <c r="V5" s="109">
        <v>771500</v>
      </c>
      <c r="W5" s="110">
        <v>770.60189079714996</v>
      </c>
    </row>
    <row r="6" spans="1:23" x14ac:dyDescent="0.3">
      <c r="A6" s="67" t="s">
        <v>40</v>
      </c>
      <c r="B6" s="116">
        <v>25003</v>
      </c>
      <c r="C6" s="117">
        <v>463.40850065192001</v>
      </c>
      <c r="D6" s="116">
        <v>121692</v>
      </c>
      <c r="E6" s="117">
        <v>483.79066572788997</v>
      </c>
      <c r="F6" s="116">
        <v>110950</v>
      </c>
      <c r="G6" s="117">
        <v>465.79281412015001</v>
      </c>
      <c r="H6" s="116">
        <v>22554</v>
      </c>
      <c r="I6" s="117">
        <v>460.36885216160999</v>
      </c>
      <c r="J6" s="116">
        <v>169500</v>
      </c>
      <c r="K6" s="117">
        <v>475.96277050564998</v>
      </c>
      <c r="L6" s="116">
        <v>25003</v>
      </c>
      <c r="M6" s="117">
        <v>463.40850065192001</v>
      </c>
      <c r="N6" s="116">
        <v>255196</v>
      </c>
      <c r="O6" s="117">
        <v>473.89585068747999</v>
      </c>
      <c r="P6" s="116">
        <v>260500</v>
      </c>
      <c r="Q6" s="117">
        <v>475.36560127692002</v>
      </c>
      <c r="R6" s="116">
        <v>356000</v>
      </c>
      <c r="S6" s="117">
        <v>537.73159295542996</v>
      </c>
      <c r="T6" s="116">
        <v>896699</v>
      </c>
      <c r="U6" s="117">
        <v>499.37394206819999</v>
      </c>
      <c r="V6" s="116">
        <v>163000</v>
      </c>
      <c r="W6" s="117">
        <v>714.30282714724001</v>
      </c>
    </row>
    <row r="7" spans="1:23" x14ac:dyDescent="0.3">
      <c r="A7" s="67" t="s">
        <v>20</v>
      </c>
      <c r="B7" s="116">
        <v>774053</v>
      </c>
      <c r="C7" s="117">
        <v>404.50189039510002</v>
      </c>
      <c r="D7" s="116">
        <v>196060</v>
      </c>
      <c r="E7" s="117">
        <v>482.02938177409999</v>
      </c>
      <c r="F7" s="116">
        <v>246120</v>
      </c>
      <c r="G7" s="117">
        <v>498.32584613477002</v>
      </c>
      <c r="H7" s="116">
        <v>170702</v>
      </c>
      <c r="I7" s="117">
        <v>467.73311976551003</v>
      </c>
      <c r="J7" s="116">
        <v>349650</v>
      </c>
      <c r="K7" s="117">
        <v>518.63314971914997</v>
      </c>
      <c r="L7" s="116">
        <v>774053</v>
      </c>
      <c r="M7" s="117">
        <v>404.50189039510002</v>
      </c>
      <c r="N7" s="116">
        <v>612882</v>
      </c>
      <c r="O7" s="117">
        <v>484.59184125415999</v>
      </c>
      <c r="P7" s="116">
        <v>948350</v>
      </c>
      <c r="Q7" s="117">
        <v>552.19374622572002</v>
      </c>
      <c r="R7" s="116">
        <v>836300</v>
      </c>
      <c r="S7" s="117">
        <v>673.21445288875998</v>
      </c>
      <c r="T7" s="116">
        <v>3171585</v>
      </c>
      <c r="U7" s="117">
        <v>534.99613120933998</v>
      </c>
      <c r="V7" s="116">
        <v>478000</v>
      </c>
      <c r="W7" s="117">
        <v>810.14485026150999</v>
      </c>
    </row>
    <row r="8" spans="1:23" x14ac:dyDescent="0.3">
      <c r="A8" s="67" t="s">
        <v>21</v>
      </c>
      <c r="B8" s="116">
        <v>87212</v>
      </c>
      <c r="C8" s="117">
        <v>430.1224572662</v>
      </c>
      <c r="D8" s="116">
        <v>0</v>
      </c>
      <c r="E8" s="117">
        <v>0</v>
      </c>
      <c r="F8" s="116">
        <v>0</v>
      </c>
      <c r="G8" s="117">
        <v>0</v>
      </c>
      <c r="H8" s="116">
        <v>0</v>
      </c>
      <c r="I8" s="117">
        <v>0</v>
      </c>
      <c r="J8" s="116">
        <v>0</v>
      </c>
      <c r="K8" s="117">
        <v>0</v>
      </c>
      <c r="L8" s="116">
        <v>87212</v>
      </c>
      <c r="M8" s="117">
        <v>430.1224572662</v>
      </c>
      <c r="N8" s="116">
        <v>0</v>
      </c>
      <c r="O8" s="117">
        <v>0</v>
      </c>
      <c r="P8" s="116">
        <v>30000</v>
      </c>
      <c r="Q8" s="117">
        <v>489.92948396989999</v>
      </c>
      <c r="R8" s="116">
        <v>40000</v>
      </c>
      <c r="S8" s="117">
        <v>485.18412404500998</v>
      </c>
      <c r="T8" s="116">
        <v>157212</v>
      </c>
      <c r="U8" s="117">
        <v>455.54467358724003</v>
      </c>
      <c r="V8" s="116">
        <v>0</v>
      </c>
      <c r="W8" s="117">
        <v>0</v>
      </c>
    </row>
    <row r="9" spans="1:23" x14ac:dyDescent="0.3">
      <c r="A9" s="67" t="s">
        <v>22</v>
      </c>
      <c r="B9" s="116">
        <v>95024</v>
      </c>
      <c r="C9" s="117">
        <v>419.91150643522002</v>
      </c>
      <c r="D9" s="116">
        <v>4720</v>
      </c>
      <c r="E9" s="117">
        <v>629.42421609917994</v>
      </c>
      <c r="F9" s="116">
        <v>53876</v>
      </c>
      <c r="G9" s="117">
        <v>530.76615745008996</v>
      </c>
      <c r="H9" s="116">
        <v>26736</v>
      </c>
      <c r="I9" s="117">
        <v>563.63783972810995</v>
      </c>
      <c r="J9" s="116">
        <v>23500</v>
      </c>
      <c r="K9" s="117">
        <v>651.44399085772</v>
      </c>
      <c r="L9" s="116">
        <v>95024</v>
      </c>
      <c r="M9" s="117">
        <v>419.91150643522002</v>
      </c>
      <c r="N9" s="116">
        <v>85332</v>
      </c>
      <c r="O9" s="117">
        <v>546.52253646627003</v>
      </c>
      <c r="P9" s="116">
        <v>78000</v>
      </c>
      <c r="Q9" s="117">
        <v>744.85346896280998</v>
      </c>
      <c r="R9" s="116">
        <v>68500</v>
      </c>
      <c r="S9" s="117">
        <v>804.66972292619005</v>
      </c>
      <c r="T9" s="116">
        <v>326856</v>
      </c>
      <c r="U9" s="117">
        <v>611.14367999602996</v>
      </c>
      <c r="V9" s="116">
        <v>47500</v>
      </c>
      <c r="W9" s="117">
        <v>882.75840000000005</v>
      </c>
    </row>
    <row r="10" spans="1:23" x14ac:dyDescent="0.3">
      <c r="A10" s="67" t="s">
        <v>23</v>
      </c>
      <c r="B10" s="116">
        <v>188105</v>
      </c>
      <c r="C10" s="117">
        <v>393.74450224873999</v>
      </c>
      <c r="D10" s="116">
        <v>76927</v>
      </c>
      <c r="E10" s="117">
        <v>480.58858109821</v>
      </c>
      <c r="F10" s="116">
        <v>133579</v>
      </c>
      <c r="G10" s="117">
        <v>490.17729945282002</v>
      </c>
      <c r="H10" s="116">
        <v>16350</v>
      </c>
      <c r="I10" s="117">
        <v>548.44333014456004</v>
      </c>
      <c r="J10" s="116">
        <v>100000</v>
      </c>
      <c r="K10" s="117">
        <v>522.25529701945004</v>
      </c>
      <c r="L10" s="116">
        <v>188105</v>
      </c>
      <c r="M10" s="117">
        <v>393.74450224873999</v>
      </c>
      <c r="N10" s="116">
        <v>226856</v>
      </c>
      <c r="O10" s="117">
        <v>491.12511773817999</v>
      </c>
      <c r="P10" s="116">
        <v>234000</v>
      </c>
      <c r="Q10" s="117">
        <v>589.41914889013003</v>
      </c>
      <c r="R10" s="116">
        <v>324500</v>
      </c>
      <c r="S10" s="117">
        <v>625.27140132984005</v>
      </c>
      <c r="T10" s="116">
        <v>973461</v>
      </c>
      <c r="U10" s="117">
        <v>540.65303065755995</v>
      </c>
      <c r="V10" s="116">
        <v>83000</v>
      </c>
      <c r="W10" s="117">
        <v>589.24982530119996</v>
      </c>
    </row>
    <row r="11" spans="1:23" ht="13.5" customHeight="1" x14ac:dyDescent="0.3">
      <c r="A11" s="67" t="s">
        <v>24</v>
      </c>
      <c r="B11" s="116">
        <v>59476</v>
      </c>
      <c r="C11" s="117">
        <v>455.23568792790002</v>
      </c>
      <c r="D11" s="116">
        <v>10997</v>
      </c>
      <c r="E11" s="117">
        <v>483.60685659580997</v>
      </c>
      <c r="F11" s="116">
        <v>19909</v>
      </c>
      <c r="G11" s="117">
        <v>506.02657794740998</v>
      </c>
      <c r="H11" s="116">
        <v>57491</v>
      </c>
      <c r="I11" s="117">
        <v>588.28020681158</v>
      </c>
      <c r="J11" s="116">
        <v>0</v>
      </c>
      <c r="K11" s="117">
        <v>0</v>
      </c>
      <c r="L11" s="116">
        <v>59476</v>
      </c>
      <c r="M11" s="117">
        <v>455.23568792790002</v>
      </c>
      <c r="N11" s="116">
        <v>88397</v>
      </c>
      <c r="O11" s="117">
        <v>556.73297863211997</v>
      </c>
      <c r="P11" s="116">
        <v>64500</v>
      </c>
      <c r="Q11" s="117">
        <v>841.37242829725005</v>
      </c>
      <c r="R11" s="116">
        <v>67000</v>
      </c>
      <c r="S11" s="117">
        <v>775.14098936104006</v>
      </c>
      <c r="T11" s="116">
        <v>279373</v>
      </c>
      <c r="U11" s="117">
        <v>653.22021383492995</v>
      </c>
      <c r="V11" s="116">
        <v>0</v>
      </c>
      <c r="W11" s="117">
        <v>0</v>
      </c>
    </row>
    <row r="12" spans="1:23" ht="13.5" customHeight="1" x14ac:dyDescent="0.3">
      <c r="A12" s="67" t="s">
        <v>37</v>
      </c>
      <c r="B12" s="116">
        <v>150000</v>
      </c>
      <c r="C12" s="117">
        <v>431.54869017533002</v>
      </c>
      <c r="D12" s="116">
        <v>0</v>
      </c>
      <c r="E12" s="117">
        <v>0</v>
      </c>
      <c r="F12" s="116">
        <v>0</v>
      </c>
      <c r="G12" s="117">
        <v>0</v>
      </c>
      <c r="H12" s="116">
        <v>0</v>
      </c>
      <c r="I12" s="117">
        <v>0</v>
      </c>
      <c r="J12" s="116">
        <v>0</v>
      </c>
      <c r="K12" s="117">
        <v>0</v>
      </c>
      <c r="L12" s="116">
        <v>150000</v>
      </c>
      <c r="M12" s="117">
        <v>431.54869017533002</v>
      </c>
      <c r="N12" s="116">
        <v>0</v>
      </c>
      <c r="O12" s="117">
        <v>0</v>
      </c>
      <c r="P12" s="116">
        <v>16500</v>
      </c>
      <c r="Q12" s="117">
        <v>747.89761409077005</v>
      </c>
      <c r="R12" s="116">
        <v>49500</v>
      </c>
      <c r="S12" s="117">
        <v>767.67258460944004</v>
      </c>
      <c r="T12" s="116">
        <v>216000</v>
      </c>
      <c r="U12" s="117">
        <v>532.74262544890996</v>
      </c>
      <c r="V12" s="116">
        <v>0</v>
      </c>
      <c r="W12" s="117">
        <v>0</v>
      </c>
    </row>
    <row r="13" spans="1:23" ht="13.5" customHeight="1" x14ac:dyDescent="0.3">
      <c r="A13" s="67" t="s">
        <v>41</v>
      </c>
      <c r="B13" s="116">
        <v>0</v>
      </c>
      <c r="C13" s="117">
        <v>0</v>
      </c>
      <c r="D13" s="116">
        <v>0</v>
      </c>
      <c r="E13" s="117">
        <v>0</v>
      </c>
      <c r="F13" s="116">
        <v>21192</v>
      </c>
      <c r="G13" s="117">
        <v>472.00370396718</v>
      </c>
      <c r="H13" s="116">
        <v>0</v>
      </c>
      <c r="I13" s="117">
        <v>0</v>
      </c>
      <c r="J13" s="116">
        <v>21500</v>
      </c>
      <c r="K13" s="117">
        <v>473.28590738220998</v>
      </c>
      <c r="L13" s="116">
        <v>0</v>
      </c>
      <c r="M13" s="117">
        <v>0</v>
      </c>
      <c r="N13" s="116">
        <v>21192</v>
      </c>
      <c r="O13" s="117">
        <v>472.00370396718</v>
      </c>
      <c r="P13" s="116">
        <v>64500</v>
      </c>
      <c r="Q13" s="117">
        <v>472.14359714698003</v>
      </c>
      <c r="R13" s="116">
        <v>43000</v>
      </c>
      <c r="S13" s="117">
        <v>471.93664485702999</v>
      </c>
      <c r="T13" s="116">
        <v>128692</v>
      </c>
      <c r="U13" s="117">
        <v>472.0184958607</v>
      </c>
      <c r="V13" s="116">
        <v>0</v>
      </c>
      <c r="W13" s="117">
        <v>0</v>
      </c>
    </row>
    <row r="14" spans="1:23" x14ac:dyDescent="0.3">
      <c r="A14" s="161" t="s">
        <v>9</v>
      </c>
      <c r="B14" s="109">
        <v>1382136.27</v>
      </c>
      <c r="C14" s="110">
        <v>554.53438432868995</v>
      </c>
      <c r="D14" s="109">
        <v>705909.13</v>
      </c>
      <c r="E14" s="110">
        <v>606.90514990521001</v>
      </c>
      <c r="F14" s="109">
        <v>695407</v>
      </c>
      <c r="G14" s="110">
        <v>646.46686887341002</v>
      </c>
      <c r="H14" s="109">
        <v>835907</v>
      </c>
      <c r="I14" s="110">
        <v>723.32528075187997</v>
      </c>
      <c r="J14" s="109">
        <v>758300</v>
      </c>
      <c r="K14" s="110">
        <v>796.59182318910996</v>
      </c>
      <c r="L14" s="109">
        <v>1382136.27</v>
      </c>
      <c r="M14" s="110">
        <v>554.53438432868995</v>
      </c>
      <c r="N14" s="109">
        <v>2237223.13</v>
      </c>
      <c r="O14" s="110">
        <v>662.70105910366999</v>
      </c>
      <c r="P14" s="109">
        <v>2122836</v>
      </c>
      <c r="Q14" s="110">
        <v>824.6944165589</v>
      </c>
      <c r="R14" s="109">
        <v>1877936</v>
      </c>
      <c r="S14" s="110">
        <v>812.91460020133002</v>
      </c>
      <c r="T14" s="109">
        <v>7620131.4000000004</v>
      </c>
      <c r="U14" s="110">
        <v>725.22959543177001</v>
      </c>
      <c r="V14" s="109">
        <v>1162000</v>
      </c>
      <c r="W14" s="110">
        <v>303.85884285714002</v>
      </c>
    </row>
    <row r="15" spans="1:23" x14ac:dyDescent="0.3">
      <c r="A15" s="67" t="s">
        <v>42</v>
      </c>
      <c r="B15" s="116">
        <v>31283</v>
      </c>
      <c r="C15" s="117">
        <v>475.22512752933</v>
      </c>
      <c r="D15" s="116">
        <v>26759</v>
      </c>
      <c r="E15" s="117">
        <v>636.82711414508003</v>
      </c>
      <c r="F15" s="116">
        <v>39087</v>
      </c>
      <c r="G15" s="117">
        <v>662.27873194790004</v>
      </c>
      <c r="H15" s="116">
        <v>16317</v>
      </c>
      <c r="I15" s="117">
        <v>658.81773249156004</v>
      </c>
      <c r="J15" s="116">
        <v>28000</v>
      </c>
      <c r="K15" s="117">
        <v>735.95753110878002</v>
      </c>
      <c r="L15" s="116">
        <v>31283</v>
      </c>
      <c r="M15" s="117">
        <v>475.22512752933</v>
      </c>
      <c r="N15" s="116">
        <v>82163</v>
      </c>
      <c r="O15" s="117">
        <v>653.30227090199003</v>
      </c>
      <c r="P15" s="116">
        <v>58000</v>
      </c>
      <c r="Q15" s="117">
        <v>787.82513835024997</v>
      </c>
      <c r="R15" s="116">
        <v>80000</v>
      </c>
      <c r="S15" s="117">
        <v>836.51160250984003</v>
      </c>
      <c r="T15" s="116">
        <v>251446</v>
      </c>
      <c r="U15" s="117">
        <v>720.46693275583004</v>
      </c>
      <c r="V15" s="116">
        <v>51000</v>
      </c>
      <c r="W15" s="117">
        <v>522.64366666667001</v>
      </c>
    </row>
    <row r="16" spans="1:23" x14ac:dyDescent="0.3">
      <c r="A16" s="67" t="s">
        <v>25</v>
      </c>
      <c r="B16" s="116">
        <v>148618</v>
      </c>
      <c r="C16" s="117">
        <v>575.26403201227004</v>
      </c>
      <c r="D16" s="116">
        <v>69768</v>
      </c>
      <c r="E16" s="117">
        <v>542.05890134230003</v>
      </c>
      <c r="F16" s="116">
        <v>115317</v>
      </c>
      <c r="G16" s="117">
        <v>590.29194912475998</v>
      </c>
      <c r="H16" s="116">
        <v>42000</v>
      </c>
      <c r="I16" s="117">
        <v>659.64325810057005</v>
      </c>
      <c r="J16" s="116">
        <v>50200</v>
      </c>
      <c r="K16" s="117">
        <v>701.88805445051003</v>
      </c>
      <c r="L16" s="116">
        <v>148618</v>
      </c>
      <c r="M16" s="117">
        <v>575.26403201227004</v>
      </c>
      <c r="N16" s="116">
        <v>227085</v>
      </c>
      <c r="O16" s="117">
        <v>588.29988315518005</v>
      </c>
      <c r="P16" s="116">
        <v>154300</v>
      </c>
      <c r="Q16" s="117">
        <v>791.54418429654004</v>
      </c>
      <c r="R16" s="116">
        <v>200000</v>
      </c>
      <c r="S16" s="117">
        <v>842.00784990046998</v>
      </c>
      <c r="T16" s="116">
        <v>730003</v>
      </c>
      <c r="U16" s="117">
        <v>698.11426321938995</v>
      </c>
      <c r="V16" s="116">
        <v>28000</v>
      </c>
      <c r="W16" s="117">
        <v>990.63607857142995</v>
      </c>
    </row>
    <row r="17" spans="1:23" x14ac:dyDescent="0.3">
      <c r="A17" s="67" t="s">
        <v>26</v>
      </c>
      <c r="B17" s="116">
        <v>102634</v>
      </c>
      <c r="C17" s="117">
        <v>302.31349580352997</v>
      </c>
      <c r="D17" s="116">
        <v>62358</v>
      </c>
      <c r="E17" s="117">
        <v>481.63245100014001</v>
      </c>
      <c r="F17" s="116">
        <v>74277</v>
      </c>
      <c r="G17" s="117">
        <v>473.42887584174002</v>
      </c>
      <c r="H17" s="116">
        <v>54200</v>
      </c>
      <c r="I17" s="117">
        <v>481.41424565827998</v>
      </c>
      <c r="J17" s="116">
        <v>69000</v>
      </c>
      <c r="K17" s="117">
        <v>488.35697605406</v>
      </c>
      <c r="L17" s="116">
        <v>102634</v>
      </c>
      <c r="M17" s="117">
        <v>302.31349580352997</v>
      </c>
      <c r="N17" s="116">
        <v>190835</v>
      </c>
      <c r="O17" s="117">
        <v>478.37747323626002</v>
      </c>
      <c r="P17" s="116">
        <v>109000</v>
      </c>
      <c r="Q17" s="117">
        <v>492.26682886660001</v>
      </c>
      <c r="R17" s="116">
        <v>140000</v>
      </c>
      <c r="S17" s="117">
        <v>498.00235330436999</v>
      </c>
      <c r="T17" s="116">
        <v>542469</v>
      </c>
      <c r="U17" s="117">
        <v>452.92214346333998</v>
      </c>
      <c r="V17" s="116">
        <v>100000</v>
      </c>
      <c r="W17" s="117">
        <v>577.1</v>
      </c>
    </row>
    <row r="18" spans="1:23" x14ac:dyDescent="0.3">
      <c r="A18" s="67" t="s">
        <v>27</v>
      </c>
      <c r="B18" s="116">
        <v>3557</v>
      </c>
      <c r="C18" s="117">
        <v>512.60015946021997</v>
      </c>
      <c r="D18" s="116">
        <v>0</v>
      </c>
      <c r="E18" s="117">
        <v>0</v>
      </c>
      <c r="F18" s="116">
        <v>0</v>
      </c>
      <c r="G18" s="117">
        <v>0</v>
      </c>
      <c r="H18" s="116">
        <v>0</v>
      </c>
      <c r="I18" s="117">
        <v>0</v>
      </c>
      <c r="J18" s="116">
        <v>0</v>
      </c>
      <c r="K18" s="117">
        <v>0</v>
      </c>
      <c r="L18" s="116">
        <v>3557</v>
      </c>
      <c r="M18" s="117">
        <v>512.60015946021997</v>
      </c>
      <c r="N18" s="116">
        <v>0</v>
      </c>
      <c r="O18" s="117">
        <v>0</v>
      </c>
      <c r="P18" s="116">
        <v>0</v>
      </c>
      <c r="Q18" s="117">
        <v>0</v>
      </c>
      <c r="R18" s="116">
        <v>0</v>
      </c>
      <c r="S18" s="117">
        <v>0</v>
      </c>
      <c r="T18" s="116">
        <v>3557</v>
      </c>
      <c r="U18" s="117">
        <v>512.60015946021997</v>
      </c>
      <c r="V18" s="116">
        <v>0</v>
      </c>
      <c r="W18" s="117">
        <v>0</v>
      </c>
    </row>
    <row r="19" spans="1:23" x14ac:dyDescent="0.3">
      <c r="A19" s="67" t="s">
        <v>28</v>
      </c>
      <c r="B19" s="116">
        <v>6222</v>
      </c>
      <c r="C19" s="117">
        <v>601.60446284152999</v>
      </c>
      <c r="D19" s="116">
        <v>7124</v>
      </c>
      <c r="E19" s="117">
        <v>575.39261104555999</v>
      </c>
      <c r="F19" s="116">
        <v>0</v>
      </c>
      <c r="G19" s="117">
        <v>0</v>
      </c>
      <c r="H19" s="116">
        <v>8600</v>
      </c>
      <c r="I19" s="117">
        <v>695.59165215862004</v>
      </c>
      <c r="J19" s="116">
        <v>6000</v>
      </c>
      <c r="K19" s="117">
        <v>891.70454588957</v>
      </c>
      <c r="L19" s="116">
        <v>6222</v>
      </c>
      <c r="M19" s="117">
        <v>601.60446284152999</v>
      </c>
      <c r="N19" s="116">
        <v>15724</v>
      </c>
      <c r="O19" s="117">
        <v>641.13362818956</v>
      </c>
      <c r="P19" s="116">
        <v>12000</v>
      </c>
      <c r="Q19" s="117">
        <v>889.04454643474003</v>
      </c>
      <c r="R19" s="116">
        <v>6000</v>
      </c>
      <c r="S19" s="117">
        <v>894.62613134279002</v>
      </c>
      <c r="T19" s="116">
        <v>39946</v>
      </c>
      <c r="U19" s="117">
        <v>747.52564669118999</v>
      </c>
      <c r="V19" s="116">
        <v>0</v>
      </c>
      <c r="W19" s="117">
        <v>0</v>
      </c>
    </row>
    <row r="20" spans="1:23" x14ac:dyDescent="0.3">
      <c r="A20" s="67" t="s">
        <v>29</v>
      </c>
      <c r="B20" s="116">
        <v>893566</v>
      </c>
      <c r="C20" s="117">
        <v>603.9144436327</v>
      </c>
      <c r="D20" s="116">
        <v>464022.63900000002</v>
      </c>
      <c r="E20" s="117">
        <v>649.34731811025995</v>
      </c>
      <c r="F20" s="116">
        <v>365016</v>
      </c>
      <c r="G20" s="117">
        <v>734.51248364267997</v>
      </c>
      <c r="H20" s="116">
        <v>589578</v>
      </c>
      <c r="I20" s="117">
        <v>786.41784897226</v>
      </c>
      <c r="J20" s="116">
        <v>506100</v>
      </c>
      <c r="K20" s="117">
        <v>880.60840392080001</v>
      </c>
      <c r="L20" s="116">
        <v>893566</v>
      </c>
      <c r="M20" s="117">
        <v>603.9144436327</v>
      </c>
      <c r="N20" s="116">
        <v>1418616.639</v>
      </c>
      <c r="O20" s="117">
        <v>728.22727371645999</v>
      </c>
      <c r="P20" s="116">
        <v>1534200</v>
      </c>
      <c r="Q20" s="117">
        <v>866.14703127746998</v>
      </c>
      <c r="R20" s="116">
        <v>1185500</v>
      </c>
      <c r="S20" s="117">
        <v>850.43686887060005</v>
      </c>
      <c r="T20" s="116">
        <v>5031882.6390000004</v>
      </c>
      <c r="U20" s="117">
        <v>776.99515372955</v>
      </c>
      <c r="V20" s="116">
        <v>880500</v>
      </c>
      <c r="W20" s="117">
        <v>179.29839522998</v>
      </c>
    </row>
    <row r="21" spans="1:23" x14ac:dyDescent="0.3">
      <c r="A21" s="67" t="s">
        <v>30</v>
      </c>
      <c r="B21" s="116">
        <v>5662</v>
      </c>
      <c r="C21" s="117">
        <v>339.60075065348002</v>
      </c>
      <c r="D21" s="116">
        <v>5083</v>
      </c>
      <c r="E21" s="117">
        <v>546.06182659385001</v>
      </c>
      <c r="F21" s="116">
        <v>7300</v>
      </c>
      <c r="G21" s="117">
        <v>565.72164231843999</v>
      </c>
      <c r="H21" s="116">
        <v>0</v>
      </c>
      <c r="I21" s="117">
        <v>0</v>
      </c>
      <c r="J21" s="116">
        <v>0</v>
      </c>
      <c r="K21" s="117">
        <v>0</v>
      </c>
      <c r="L21" s="116">
        <v>5662</v>
      </c>
      <c r="M21" s="117">
        <v>339.60075065348002</v>
      </c>
      <c r="N21" s="116">
        <v>12383</v>
      </c>
      <c r="O21" s="117">
        <v>557.65163962700001</v>
      </c>
      <c r="P21" s="116">
        <v>6300</v>
      </c>
      <c r="Q21" s="117">
        <v>901.34188845666995</v>
      </c>
      <c r="R21" s="116">
        <v>6000</v>
      </c>
      <c r="S21" s="117">
        <v>878.92106039278997</v>
      </c>
      <c r="T21" s="116">
        <v>30345</v>
      </c>
      <c r="U21" s="117">
        <v>651.84379513378997</v>
      </c>
      <c r="V21" s="116">
        <v>0</v>
      </c>
      <c r="W21" s="117">
        <v>0</v>
      </c>
    </row>
    <row r="22" spans="1:23" x14ac:dyDescent="0.3">
      <c r="A22" s="67" t="s">
        <v>31</v>
      </c>
      <c r="B22" s="116">
        <v>73885</v>
      </c>
      <c r="C22" s="117">
        <v>432.70229690193997</v>
      </c>
      <c r="D22" s="116">
        <v>13300</v>
      </c>
      <c r="E22" s="117">
        <v>515.17352578114003</v>
      </c>
      <c r="F22" s="116">
        <v>22051</v>
      </c>
      <c r="G22" s="117">
        <v>495.67954874038003</v>
      </c>
      <c r="H22" s="116">
        <v>27900</v>
      </c>
      <c r="I22" s="117">
        <v>526.78133655687998</v>
      </c>
      <c r="J22" s="116">
        <v>28000</v>
      </c>
      <c r="K22" s="117">
        <v>510.02051526663001</v>
      </c>
      <c r="L22" s="116">
        <v>73885</v>
      </c>
      <c r="M22" s="117">
        <v>432.70229690193997</v>
      </c>
      <c r="N22" s="116">
        <v>63251</v>
      </c>
      <c r="O22" s="117">
        <v>513.49760339124998</v>
      </c>
      <c r="P22" s="116">
        <v>73700</v>
      </c>
      <c r="Q22" s="117">
        <v>680.43256407623005</v>
      </c>
      <c r="R22" s="116">
        <v>62700</v>
      </c>
      <c r="S22" s="117">
        <v>790.66083903447998</v>
      </c>
      <c r="T22" s="116">
        <v>273536</v>
      </c>
      <c r="U22" s="117">
        <v>600.18337878223997</v>
      </c>
      <c r="V22" s="116">
        <v>36000</v>
      </c>
      <c r="W22" s="117">
        <v>879.36477777777998</v>
      </c>
    </row>
    <row r="23" spans="1:23" x14ac:dyDescent="0.3">
      <c r="A23" s="67" t="s">
        <v>32</v>
      </c>
      <c r="B23" s="116">
        <v>0</v>
      </c>
      <c r="C23" s="117">
        <v>0</v>
      </c>
      <c r="D23" s="116">
        <v>0</v>
      </c>
      <c r="E23" s="117">
        <v>0</v>
      </c>
      <c r="F23" s="116">
        <v>0</v>
      </c>
      <c r="G23" s="117">
        <v>0</v>
      </c>
      <c r="H23" s="116">
        <v>12880</v>
      </c>
      <c r="I23" s="117">
        <v>638.95592356015004</v>
      </c>
      <c r="J23" s="116">
        <v>5500</v>
      </c>
      <c r="K23" s="117">
        <v>602.88374588198997</v>
      </c>
      <c r="L23" s="116">
        <v>0</v>
      </c>
      <c r="M23" s="117">
        <v>0</v>
      </c>
      <c r="N23" s="116">
        <v>12880</v>
      </c>
      <c r="O23" s="117">
        <v>638.95592356015004</v>
      </c>
      <c r="P23" s="116">
        <v>5500</v>
      </c>
      <c r="Q23" s="117">
        <v>602.88374588198997</v>
      </c>
      <c r="R23" s="116">
        <v>5500</v>
      </c>
      <c r="S23" s="117">
        <v>904.44899039279005</v>
      </c>
      <c r="T23" s="116">
        <v>23880</v>
      </c>
      <c r="U23" s="117">
        <v>691.79574308903</v>
      </c>
      <c r="V23" s="116">
        <v>0</v>
      </c>
      <c r="W23" s="117">
        <v>0</v>
      </c>
    </row>
    <row r="24" spans="1:23" x14ac:dyDescent="0.3">
      <c r="A24" s="67" t="s">
        <v>33</v>
      </c>
      <c r="B24" s="116">
        <v>23216.97</v>
      </c>
      <c r="C24" s="117">
        <v>453.49246001093002</v>
      </c>
      <c r="D24" s="116">
        <v>12813</v>
      </c>
      <c r="E24" s="117">
        <v>552.03564156307004</v>
      </c>
      <c r="F24" s="116">
        <v>30200</v>
      </c>
      <c r="G24" s="117">
        <v>514.46353374533999</v>
      </c>
      <c r="H24" s="116">
        <v>32300</v>
      </c>
      <c r="I24" s="117">
        <v>521.73022317053005</v>
      </c>
      <c r="J24" s="116">
        <v>33500</v>
      </c>
      <c r="K24" s="117">
        <v>681.88622851032005</v>
      </c>
      <c r="L24" s="116">
        <v>23216.97</v>
      </c>
      <c r="M24" s="117">
        <v>453.49246001093002</v>
      </c>
      <c r="N24" s="116">
        <v>75313</v>
      </c>
      <c r="O24" s="117">
        <v>523.97219076208</v>
      </c>
      <c r="P24" s="116">
        <v>78300</v>
      </c>
      <c r="Q24" s="117">
        <v>778.18743501769995</v>
      </c>
      <c r="R24" s="116">
        <v>66000</v>
      </c>
      <c r="S24" s="117">
        <v>739.53865631578003</v>
      </c>
      <c r="T24" s="116">
        <v>242829.97</v>
      </c>
      <c r="U24" s="117">
        <v>657.79469445592997</v>
      </c>
      <c r="V24" s="116">
        <v>35000</v>
      </c>
      <c r="W24" s="117">
        <v>797.68508571429004</v>
      </c>
    </row>
    <row r="25" spans="1:23" x14ac:dyDescent="0.3">
      <c r="A25" s="67" t="s">
        <v>34</v>
      </c>
      <c r="B25" s="116">
        <v>93456.3</v>
      </c>
      <c r="C25" s="117">
        <v>485.82884848425999</v>
      </c>
      <c r="D25" s="116">
        <v>44681.491000000002</v>
      </c>
      <c r="E25" s="117">
        <v>479.29022411949001</v>
      </c>
      <c r="F25" s="116">
        <v>42159</v>
      </c>
      <c r="G25" s="117">
        <v>515.42775237230001</v>
      </c>
      <c r="H25" s="116">
        <v>52096</v>
      </c>
      <c r="I25" s="117">
        <v>588.25957729086997</v>
      </c>
      <c r="J25" s="116">
        <v>32000</v>
      </c>
      <c r="K25" s="117">
        <v>720.36227461073997</v>
      </c>
      <c r="L25" s="116">
        <v>93456.3</v>
      </c>
      <c r="M25" s="117">
        <v>485.82884848425999</v>
      </c>
      <c r="N25" s="116">
        <v>138936.49100000001</v>
      </c>
      <c r="O25" s="117">
        <v>531.11526608363999</v>
      </c>
      <c r="P25" s="116">
        <v>91500</v>
      </c>
      <c r="Q25" s="117">
        <v>760.46154289670005</v>
      </c>
      <c r="R25" s="116">
        <v>126200</v>
      </c>
      <c r="S25" s="117">
        <v>787.09197654080003</v>
      </c>
      <c r="T25" s="116">
        <v>450092.79100000003</v>
      </c>
      <c r="U25" s="117">
        <v>640.10866731097997</v>
      </c>
      <c r="V25" s="116">
        <v>31500</v>
      </c>
      <c r="W25" s="117">
        <v>747.07908571429004</v>
      </c>
    </row>
    <row r="26" spans="1:23" x14ac:dyDescent="0.3">
      <c r="A26" s="67" t="s">
        <v>35</v>
      </c>
      <c r="B26" s="116">
        <v>36</v>
      </c>
      <c r="C26" s="117">
        <v>665.36271111111</v>
      </c>
      <c r="D26" s="116">
        <v>0</v>
      </c>
      <c r="E26" s="117">
        <v>0</v>
      </c>
      <c r="F26" s="116">
        <v>0</v>
      </c>
      <c r="G26" s="117">
        <v>0</v>
      </c>
      <c r="H26" s="116">
        <v>36</v>
      </c>
      <c r="I26" s="117">
        <v>653.00164491497003</v>
      </c>
      <c r="J26" s="116">
        <v>0</v>
      </c>
      <c r="K26" s="117">
        <v>0</v>
      </c>
      <c r="L26" s="116">
        <v>36</v>
      </c>
      <c r="M26" s="117">
        <v>665.36271111111</v>
      </c>
      <c r="N26" s="116">
        <v>36</v>
      </c>
      <c r="O26" s="117">
        <v>653.00164491497003</v>
      </c>
      <c r="P26" s="116">
        <v>36</v>
      </c>
      <c r="Q26" s="117">
        <v>1027.0752890558001</v>
      </c>
      <c r="R26" s="116">
        <v>36</v>
      </c>
      <c r="S26" s="117">
        <v>975.30535481369998</v>
      </c>
      <c r="T26" s="116">
        <v>144</v>
      </c>
      <c r="U26" s="117">
        <v>830.18624997390998</v>
      </c>
      <c r="V26" s="116">
        <v>0</v>
      </c>
      <c r="W26" s="117">
        <v>0</v>
      </c>
    </row>
    <row r="27" spans="1:23" x14ac:dyDescent="0.3">
      <c r="B27" s="70"/>
      <c r="D27" s="70"/>
      <c r="F27" s="70"/>
      <c r="H27" s="70"/>
      <c r="J27" s="70"/>
      <c r="L27" s="70"/>
      <c r="N27" s="70"/>
      <c r="P27" s="70"/>
      <c r="R27" s="70"/>
      <c r="T27" s="70"/>
      <c r="V27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EpmWorksheetKeyString_GUID" r:id="rId2"/>
    <customPr name="QAA_DRILLPATH_NODE_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1B11-0B1F-4F46-A78A-835F80D84A5A}">
  <sheetPr>
    <tabColor theme="5"/>
    <pageSetUpPr fitToPage="1"/>
  </sheetPr>
  <dimension ref="A1:AP26"/>
  <sheetViews>
    <sheetView topLeftCell="H1" zoomScale="87" zoomScaleNormal="100" workbookViewId="0">
      <selection activeCell="T37" sqref="T37"/>
    </sheetView>
  </sheetViews>
  <sheetFormatPr defaultColWidth="9.109375" defaultRowHeight="14.4" x14ac:dyDescent="0.3"/>
  <cols>
    <col min="1" max="1" width="10.21875" style="158" customWidth="1"/>
    <col min="2" max="14" width="13.5546875" style="158" customWidth="1"/>
    <col min="15" max="15" width="10.21875" style="158" customWidth="1"/>
    <col min="16" max="28" width="13.5546875" style="158" customWidth="1"/>
    <col min="29" max="29" width="10.21875" style="158" customWidth="1"/>
    <col min="30" max="42" width="13.5546875" style="158" customWidth="1"/>
    <col min="43" max="16384" width="9.109375" style="158"/>
  </cols>
  <sheetData>
    <row r="1" spans="1:42" ht="27" x14ac:dyDescent="0.75">
      <c r="A1" s="190" t="s">
        <v>153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 t="s">
        <v>153</v>
      </c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 t="s">
        <v>153</v>
      </c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</row>
    <row r="2" spans="1:42" s="6" customFormat="1" ht="21.75" customHeight="1" x14ac:dyDescent="0.45">
      <c r="A2" s="171"/>
      <c r="B2" s="193" t="s">
        <v>125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71"/>
      <c r="P2" s="193" t="s">
        <v>130</v>
      </c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71"/>
      <c r="AD2" s="193" t="s">
        <v>144</v>
      </c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</row>
    <row r="3" spans="1:42" ht="34.5" customHeight="1" x14ac:dyDescent="0.3">
      <c r="A3" s="169"/>
      <c r="B3" s="172">
        <v>44562</v>
      </c>
      <c r="C3" s="172">
        <v>44593</v>
      </c>
      <c r="D3" s="172">
        <v>44621</v>
      </c>
      <c r="E3" s="172">
        <v>44652</v>
      </c>
      <c r="F3" s="172">
        <v>44682</v>
      </c>
      <c r="G3" s="172">
        <v>44713</v>
      </c>
      <c r="H3" s="172">
        <v>44743</v>
      </c>
      <c r="I3" s="172">
        <v>44774</v>
      </c>
      <c r="J3" s="172">
        <v>44805</v>
      </c>
      <c r="K3" s="172">
        <v>44835</v>
      </c>
      <c r="L3" s="172">
        <v>44866</v>
      </c>
      <c r="M3" s="172">
        <v>44896</v>
      </c>
      <c r="N3" s="192" t="s">
        <v>126</v>
      </c>
      <c r="O3" s="169"/>
      <c r="P3" s="172">
        <v>44927</v>
      </c>
      <c r="Q3" s="172">
        <v>44958</v>
      </c>
      <c r="R3" s="172">
        <v>44986</v>
      </c>
      <c r="S3" s="172">
        <v>45017</v>
      </c>
      <c r="T3" s="172">
        <v>45047</v>
      </c>
      <c r="U3" s="172">
        <v>45078</v>
      </c>
      <c r="V3" s="172">
        <v>45108</v>
      </c>
      <c r="W3" s="172">
        <v>45139</v>
      </c>
      <c r="X3" s="172">
        <v>45170</v>
      </c>
      <c r="Y3" s="172">
        <v>45200</v>
      </c>
      <c r="Z3" s="172">
        <v>45231</v>
      </c>
      <c r="AA3" s="172">
        <v>45261</v>
      </c>
      <c r="AB3" s="192" t="s">
        <v>129</v>
      </c>
      <c r="AC3" s="169"/>
      <c r="AD3" s="172">
        <v>45292</v>
      </c>
      <c r="AE3" s="172">
        <v>45323</v>
      </c>
      <c r="AF3" s="172">
        <v>45352</v>
      </c>
      <c r="AG3" s="172">
        <v>45383</v>
      </c>
      <c r="AH3" s="178">
        <v>45413</v>
      </c>
      <c r="AI3" s="178">
        <v>45444</v>
      </c>
      <c r="AJ3" s="178">
        <v>45474</v>
      </c>
      <c r="AK3" s="178">
        <v>45505</v>
      </c>
      <c r="AL3" s="178">
        <v>45536</v>
      </c>
      <c r="AM3" s="178">
        <v>45566</v>
      </c>
      <c r="AN3" s="178">
        <v>45597</v>
      </c>
      <c r="AO3" s="178">
        <v>45627</v>
      </c>
      <c r="AP3" s="192" t="s">
        <v>143</v>
      </c>
    </row>
    <row r="4" spans="1:42" ht="16.2" x14ac:dyDescent="0.45">
      <c r="A4" s="169"/>
      <c r="B4" s="170" t="s">
        <v>152</v>
      </c>
      <c r="C4" s="170" t="s">
        <v>152</v>
      </c>
      <c r="D4" s="170" t="s">
        <v>152</v>
      </c>
      <c r="E4" s="170" t="s">
        <v>100</v>
      </c>
      <c r="F4" s="170" t="s">
        <v>100</v>
      </c>
      <c r="G4" s="170" t="s">
        <v>100</v>
      </c>
      <c r="H4" s="170" t="s">
        <v>100</v>
      </c>
      <c r="I4" s="170" t="s">
        <v>100</v>
      </c>
      <c r="J4" s="170" t="s">
        <v>100</v>
      </c>
      <c r="K4" s="170" t="s">
        <v>100</v>
      </c>
      <c r="L4" s="170" t="s">
        <v>100</v>
      </c>
      <c r="M4" s="170" t="s">
        <v>100</v>
      </c>
      <c r="N4" s="192"/>
      <c r="O4" s="169"/>
      <c r="P4" s="170" t="s">
        <v>100</v>
      </c>
      <c r="Q4" s="170" t="s">
        <v>100</v>
      </c>
      <c r="R4" s="170" t="s">
        <v>100</v>
      </c>
      <c r="S4" s="170" t="s">
        <v>100</v>
      </c>
      <c r="T4" s="170" t="s">
        <v>100</v>
      </c>
      <c r="U4" s="170" t="s">
        <v>100</v>
      </c>
      <c r="V4" s="170" t="s">
        <v>100</v>
      </c>
      <c r="W4" s="170" t="s">
        <v>100</v>
      </c>
      <c r="X4" s="170" t="s">
        <v>100</v>
      </c>
      <c r="Y4" s="170" t="s">
        <v>100</v>
      </c>
      <c r="Z4" s="170" t="s">
        <v>100</v>
      </c>
      <c r="AA4" s="170" t="s">
        <v>100</v>
      </c>
      <c r="AB4" s="192"/>
      <c r="AC4" s="169"/>
      <c r="AD4" s="170" t="s">
        <v>100</v>
      </c>
      <c r="AE4" s="170" t="s">
        <v>100</v>
      </c>
      <c r="AF4" s="170" t="s">
        <v>100</v>
      </c>
      <c r="AG4" s="170" t="s">
        <v>100</v>
      </c>
      <c r="AH4" s="177" t="s">
        <v>100</v>
      </c>
      <c r="AI4" s="177" t="s">
        <v>100</v>
      </c>
      <c r="AJ4" s="177" t="s">
        <v>100</v>
      </c>
      <c r="AK4" s="177" t="s">
        <v>100</v>
      </c>
      <c r="AL4" s="177" t="s">
        <v>100</v>
      </c>
      <c r="AM4" s="177" t="s">
        <v>100</v>
      </c>
      <c r="AN4" s="177" t="s">
        <v>100</v>
      </c>
      <c r="AO4" s="177" t="s">
        <v>100</v>
      </c>
      <c r="AP4" s="192"/>
    </row>
    <row r="5" spans="1:42" x14ac:dyDescent="0.3">
      <c r="A5" s="159" t="s">
        <v>7</v>
      </c>
      <c r="B5" s="160">
        <v>478654.87800000003</v>
      </c>
      <c r="C5" s="160">
        <v>577785.79400000011</v>
      </c>
      <c r="D5" s="160">
        <v>768308.06600000011</v>
      </c>
      <c r="E5" s="160">
        <v>849002.70299999998</v>
      </c>
      <c r="F5" s="160">
        <v>944957.5</v>
      </c>
      <c r="G5" s="160">
        <v>977911</v>
      </c>
      <c r="H5" s="160">
        <v>907409.5</v>
      </c>
      <c r="I5" s="160">
        <v>835556.5</v>
      </c>
      <c r="J5" s="160">
        <v>893310</v>
      </c>
      <c r="K5" s="160">
        <v>696074.5</v>
      </c>
      <c r="L5" s="160">
        <v>670984</v>
      </c>
      <c r="M5" s="160">
        <v>537089</v>
      </c>
      <c r="N5" s="163">
        <v>9137043.4409999996</v>
      </c>
      <c r="O5" s="159" t="s">
        <v>7</v>
      </c>
      <c r="P5" s="160">
        <v>700578.54990727501</v>
      </c>
      <c r="Q5" s="160">
        <v>708508.23984863749</v>
      </c>
      <c r="R5" s="160">
        <v>730000.8</v>
      </c>
      <c r="S5" s="160">
        <v>806694.88127389702</v>
      </c>
      <c r="T5" s="160">
        <v>857772.83992592106</v>
      </c>
      <c r="U5" s="160">
        <v>917183.85548571695</v>
      </c>
      <c r="V5" s="160">
        <v>921767.72237802506</v>
      </c>
      <c r="W5" s="160">
        <v>853318</v>
      </c>
      <c r="X5" s="160">
        <v>824054</v>
      </c>
      <c r="Y5" s="160">
        <v>805104</v>
      </c>
      <c r="Z5" s="160">
        <v>722953.10029873438</v>
      </c>
      <c r="AA5" s="160">
        <v>724975.09881291259</v>
      </c>
      <c r="AB5" s="163">
        <v>9572911.0879311189</v>
      </c>
      <c r="AC5" s="159" t="s">
        <v>7</v>
      </c>
      <c r="AD5" s="160">
        <v>688657.91277552897</v>
      </c>
      <c r="AE5" s="160">
        <v>696263.62415174348</v>
      </c>
      <c r="AF5" s="160">
        <v>747800.8</v>
      </c>
      <c r="AG5" s="160">
        <v>833164.80000000005</v>
      </c>
      <c r="AH5" s="176">
        <v>0</v>
      </c>
      <c r="AI5" s="176">
        <v>0</v>
      </c>
      <c r="AJ5" s="176">
        <v>0</v>
      </c>
      <c r="AK5" s="176">
        <v>0</v>
      </c>
      <c r="AL5" s="176">
        <v>0</v>
      </c>
      <c r="AM5" s="176">
        <v>0</v>
      </c>
      <c r="AN5" s="176">
        <v>0</v>
      </c>
      <c r="AO5" s="176">
        <v>0</v>
      </c>
      <c r="AP5" s="163">
        <v>2965887.1369272722</v>
      </c>
    </row>
    <row r="6" spans="1:42" x14ac:dyDescent="0.3">
      <c r="A6" s="161" t="s">
        <v>8</v>
      </c>
      <c r="B6" s="162">
        <v>222405.33200000002</v>
      </c>
      <c r="C6" s="162">
        <v>200244.49000000002</v>
      </c>
      <c r="D6" s="162">
        <v>290126.929</v>
      </c>
      <c r="E6" s="162">
        <v>237717.14199999999</v>
      </c>
      <c r="F6" s="162">
        <v>342793</v>
      </c>
      <c r="G6" s="162">
        <v>267420</v>
      </c>
      <c r="H6" s="162">
        <v>383986.5</v>
      </c>
      <c r="I6" s="162">
        <v>367943</v>
      </c>
      <c r="J6" s="162">
        <v>397544</v>
      </c>
      <c r="K6" s="162">
        <v>195822.5</v>
      </c>
      <c r="L6" s="162">
        <v>326328.5</v>
      </c>
      <c r="M6" s="162">
        <v>196132.5</v>
      </c>
      <c r="N6" s="164">
        <v>3428463.8930000002</v>
      </c>
      <c r="O6" s="161" t="s">
        <v>8</v>
      </c>
      <c r="P6" s="162">
        <v>260521.912775529</v>
      </c>
      <c r="Q6" s="162">
        <v>257083.7873658505</v>
      </c>
      <c r="R6" s="162">
        <v>345371.8</v>
      </c>
      <c r="S6" s="162">
        <v>287469.2</v>
      </c>
      <c r="T6" s="162">
        <v>361202.51701690099</v>
      </c>
      <c r="U6" s="162">
        <v>366125.98977572098</v>
      </c>
      <c r="V6" s="162">
        <v>409419.27317653102</v>
      </c>
      <c r="W6" s="162">
        <v>436600</v>
      </c>
      <c r="X6" s="162">
        <v>480018</v>
      </c>
      <c r="Y6" s="162">
        <v>399700</v>
      </c>
      <c r="Z6" s="162">
        <v>342338.52480560401</v>
      </c>
      <c r="AA6" s="162">
        <v>360001.86615898705</v>
      </c>
      <c r="AB6" s="164">
        <v>4305852.8710751235</v>
      </c>
      <c r="AC6" s="161" t="s">
        <v>8</v>
      </c>
      <c r="AD6" s="162">
        <v>263021.91277552897</v>
      </c>
      <c r="AE6" s="162">
        <v>229465.7873658505</v>
      </c>
      <c r="AF6" s="162">
        <v>348871.8</v>
      </c>
      <c r="AG6" s="162">
        <v>374571.8</v>
      </c>
      <c r="AH6" s="175">
        <v>0</v>
      </c>
      <c r="AI6" s="175">
        <v>0</v>
      </c>
      <c r="AJ6" s="175">
        <v>0</v>
      </c>
      <c r="AK6" s="175">
        <v>0</v>
      </c>
      <c r="AL6" s="175">
        <v>0</v>
      </c>
      <c r="AM6" s="175">
        <v>0</v>
      </c>
      <c r="AN6" s="175">
        <v>0</v>
      </c>
      <c r="AO6" s="175">
        <v>0</v>
      </c>
      <c r="AP6" s="164">
        <v>1215931.3001413795</v>
      </c>
    </row>
    <row r="7" spans="1:42" x14ac:dyDescent="0.3">
      <c r="A7" s="165" t="s">
        <v>21</v>
      </c>
      <c r="B7" s="166">
        <v>19875.633999999998</v>
      </c>
      <c r="C7" s="166">
        <v>0</v>
      </c>
      <c r="D7" s="166">
        <v>0</v>
      </c>
      <c r="E7" s="166">
        <v>0</v>
      </c>
      <c r="F7" s="166">
        <v>0</v>
      </c>
      <c r="G7" s="166">
        <v>0</v>
      </c>
      <c r="H7" s="166">
        <v>0</v>
      </c>
      <c r="I7" s="166">
        <v>0</v>
      </c>
      <c r="J7" s="166">
        <v>20700</v>
      </c>
      <c r="K7" s="166">
        <v>0</v>
      </c>
      <c r="L7" s="166">
        <v>0</v>
      </c>
      <c r="M7" s="166">
        <v>0</v>
      </c>
      <c r="N7" s="167">
        <v>40575.633999999998</v>
      </c>
      <c r="O7" s="165" t="s">
        <v>21</v>
      </c>
      <c r="P7" s="166">
        <v>20700</v>
      </c>
      <c r="Q7" s="166">
        <v>11168.5</v>
      </c>
      <c r="R7" s="166">
        <v>16500</v>
      </c>
      <c r="S7" s="166">
        <v>21218</v>
      </c>
      <c r="T7" s="166">
        <v>9573</v>
      </c>
      <c r="U7" s="166">
        <v>0</v>
      </c>
      <c r="V7" s="166">
        <v>0</v>
      </c>
      <c r="W7" s="166">
        <v>0</v>
      </c>
      <c r="X7" s="166">
        <v>21218</v>
      </c>
      <c r="Y7" s="166">
        <v>0</v>
      </c>
      <c r="Z7" s="166">
        <v>20700</v>
      </c>
      <c r="AA7" s="166"/>
      <c r="AB7" s="167">
        <v>121077.5</v>
      </c>
      <c r="AC7" s="165" t="s">
        <v>21</v>
      </c>
      <c r="AD7" s="166">
        <v>20700</v>
      </c>
      <c r="AE7" s="166">
        <v>11168.5</v>
      </c>
      <c r="AF7" s="166">
        <v>0</v>
      </c>
      <c r="AG7" s="166">
        <v>0</v>
      </c>
      <c r="AH7" s="174"/>
      <c r="AI7" s="174"/>
      <c r="AJ7" s="174"/>
      <c r="AK7" s="174"/>
      <c r="AL7" s="174"/>
      <c r="AM7" s="174"/>
      <c r="AN7" s="174"/>
      <c r="AO7" s="174"/>
      <c r="AP7" s="167">
        <v>31868.5</v>
      </c>
    </row>
    <row r="8" spans="1:42" x14ac:dyDescent="0.3">
      <c r="A8" s="165" t="s">
        <v>24</v>
      </c>
      <c r="B8" s="166">
        <v>15907.231</v>
      </c>
      <c r="C8" s="166">
        <v>16795.18</v>
      </c>
      <c r="D8" s="166">
        <v>42481.949000000001</v>
      </c>
      <c r="E8" s="166">
        <v>37619.514000000003</v>
      </c>
      <c r="F8" s="166">
        <v>39537</v>
      </c>
      <c r="G8" s="166">
        <v>6727.5</v>
      </c>
      <c r="H8" s="166">
        <v>0</v>
      </c>
      <c r="I8" s="166">
        <v>8073</v>
      </c>
      <c r="J8" s="166">
        <v>31050</v>
      </c>
      <c r="K8" s="166">
        <v>24115.5</v>
      </c>
      <c r="L8" s="166">
        <v>15000</v>
      </c>
      <c r="M8" s="166">
        <v>4657.5</v>
      </c>
      <c r="N8" s="167">
        <v>241964.37400000001</v>
      </c>
      <c r="O8" s="165" t="s">
        <v>24</v>
      </c>
      <c r="P8" s="166">
        <v>10000</v>
      </c>
      <c r="Q8" s="166">
        <v>24900</v>
      </c>
      <c r="R8" s="166">
        <v>7000</v>
      </c>
      <c r="S8" s="166">
        <v>6000</v>
      </c>
      <c r="T8" s="166">
        <v>12800</v>
      </c>
      <c r="U8" s="166">
        <v>6000</v>
      </c>
      <c r="V8" s="166">
        <v>0</v>
      </c>
      <c r="W8" s="166">
        <v>24000</v>
      </c>
      <c r="X8" s="166">
        <v>42000</v>
      </c>
      <c r="Y8" s="166">
        <v>24000</v>
      </c>
      <c r="Z8" s="166">
        <v>20000</v>
      </c>
      <c r="AA8" s="166">
        <v>20700</v>
      </c>
      <c r="AB8" s="167">
        <v>197400</v>
      </c>
      <c r="AC8" s="165" t="s">
        <v>24</v>
      </c>
      <c r="AD8" s="166">
        <v>12500</v>
      </c>
      <c r="AE8" s="166">
        <v>18500</v>
      </c>
      <c r="AF8" s="166">
        <v>7000</v>
      </c>
      <c r="AG8" s="166">
        <v>12000</v>
      </c>
      <c r="AH8" s="174"/>
      <c r="AI8" s="174"/>
      <c r="AJ8" s="174"/>
      <c r="AK8" s="174"/>
      <c r="AL8" s="174"/>
      <c r="AM8" s="174"/>
      <c r="AN8" s="174"/>
      <c r="AO8" s="174"/>
      <c r="AP8" s="167">
        <v>50000</v>
      </c>
    </row>
    <row r="9" spans="1:42" x14ac:dyDescent="0.3">
      <c r="A9" s="165" t="s">
        <v>41</v>
      </c>
      <c r="B9" s="166">
        <v>0</v>
      </c>
      <c r="C9" s="166">
        <v>0</v>
      </c>
      <c r="D9" s="166">
        <v>0</v>
      </c>
      <c r="E9" s="166">
        <v>20700</v>
      </c>
      <c r="F9" s="166">
        <v>21217.5</v>
      </c>
      <c r="G9" s="166">
        <v>21217.5</v>
      </c>
      <c r="H9" s="166">
        <v>0</v>
      </c>
      <c r="I9" s="166">
        <v>21217.5</v>
      </c>
      <c r="J9" s="166">
        <v>21217.5</v>
      </c>
      <c r="K9" s="166">
        <v>0</v>
      </c>
      <c r="L9" s="166">
        <v>21217.5</v>
      </c>
      <c r="M9" s="166">
        <v>0</v>
      </c>
      <c r="N9" s="167">
        <v>126787.5</v>
      </c>
      <c r="O9" s="165" t="s">
        <v>41</v>
      </c>
      <c r="P9" s="166">
        <v>28000</v>
      </c>
      <c r="Q9" s="166">
        <v>0</v>
      </c>
      <c r="R9" s="166">
        <v>21000</v>
      </c>
      <c r="S9" s="166">
        <v>0</v>
      </c>
      <c r="T9" s="166">
        <v>21000</v>
      </c>
      <c r="U9" s="166">
        <v>0</v>
      </c>
      <c r="V9" s="166">
        <v>21000</v>
      </c>
      <c r="W9" s="166">
        <v>21000</v>
      </c>
      <c r="X9" s="166">
        <v>21000</v>
      </c>
      <c r="Y9" s="166"/>
      <c r="Z9" s="166">
        <v>20700</v>
      </c>
      <c r="AA9" s="166"/>
      <c r="AB9" s="167">
        <v>153700</v>
      </c>
      <c r="AC9" s="165" t="s">
        <v>41</v>
      </c>
      <c r="AD9" s="166">
        <v>28000</v>
      </c>
      <c r="AE9" s="166">
        <v>0</v>
      </c>
      <c r="AF9" s="166">
        <v>21000</v>
      </c>
      <c r="AG9" s="166">
        <v>21000</v>
      </c>
      <c r="AH9" s="174"/>
      <c r="AI9" s="174"/>
      <c r="AJ9" s="174"/>
      <c r="AK9" s="174"/>
      <c r="AL9" s="174"/>
      <c r="AM9" s="174"/>
      <c r="AN9" s="174"/>
      <c r="AO9" s="174"/>
      <c r="AP9" s="167">
        <v>70000</v>
      </c>
    </row>
    <row r="10" spans="1:42" x14ac:dyDescent="0.3">
      <c r="A10" s="165" t="s">
        <v>37</v>
      </c>
      <c r="B10" s="166">
        <v>36743.944000000003</v>
      </c>
      <c r="C10" s="166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33637.5</v>
      </c>
      <c r="I10" s="166">
        <v>33637.5</v>
      </c>
      <c r="J10" s="166">
        <v>0</v>
      </c>
      <c r="K10" s="166">
        <v>0</v>
      </c>
      <c r="L10" s="166">
        <v>0</v>
      </c>
      <c r="M10" s="166">
        <v>0</v>
      </c>
      <c r="N10" s="167">
        <v>104018.944</v>
      </c>
      <c r="O10" s="165" t="s">
        <v>37</v>
      </c>
      <c r="P10" s="166">
        <v>0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0</v>
      </c>
      <c r="W10" s="166">
        <v>0</v>
      </c>
      <c r="X10" s="166">
        <v>33000</v>
      </c>
      <c r="Y10" s="166">
        <v>33000</v>
      </c>
      <c r="Z10" s="166">
        <v>33000</v>
      </c>
      <c r="AA10" s="166">
        <v>33000</v>
      </c>
      <c r="AB10" s="167">
        <v>132000</v>
      </c>
      <c r="AC10" s="165" t="s">
        <v>37</v>
      </c>
      <c r="AD10" s="166">
        <v>0</v>
      </c>
      <c r="AE10" s="166">
        <v>0</v>
      </c>
      <c r="AF10" s="166">
        <v>0</v>
      </c>
      <c r="AG10" s="166">
        <v>0</v>
      </c>
      <c r="AH10" s="174"/>
      <c r="AI10" s="174"/>
      <c r="AJ10" s="174"/>
      <c r="AK10" s="174"/>
      <c r="AL10" s="174"/>
      <c r="AM10" s="174"/>
      <c r="AN10" s="174"/>
      <c r="AO10" s="174"/>
      <c r="AP10" s="167">
        <v>0</v>
      </c>
    </row>
    <row r="11" spans="1:42" x14ac:dyDescent="0.3">
      <c r="A11" s="165" t="s">
        <v>20</v>
      </c>
      <c r="B11" s="166">
        <v>149878.52300000002</v>
      </c>
      <c r="C11" s="166">
        <v>162207.17800000001</v>
      </c>
      <c r="D11" s="166">
        <v>205683.557</v>
      </c>
      <c r="E11" s="166">
        <v>95530.149000000005</v>
      </c>
      <c r="F11" s="166">
        <v>239603</v>
      </c>
      <c r="G11" s="166">
        <v>197040</v>
      </c>
      <c r="H11" s="166">
        <v>267031</v>
      </c>
      <c r="I11" s="166">
        <v>261855.5</v>
      </c>
      <c r="J11" s="166">
        <v>282141.5</v>
      </c>
      <c r="K11" s="166">
        <v>129789</v>
      </c>
      <c r="L11" s="166">
        <v>248711</v>
      </c>
      <c r="M11" s="166">
        <v>150075</v>
      </c>
      <c r="N11" s="167">
        <v>2389545.4070000001</v>
      </c>
      <c r="O11" s="165" t="s">
        <v>20</v>
      </c>
      <c r="P11" s="166">
        <v>123167.912775529</v>
      </c>
      <c r="Q11" s="166">
        <v>178579.2873658505</v>
      </c>
      <c r="R11" s="166">
        <v>212000</v>
      </c>
      <c r="S11" s="166">
        <v>180692</v>
      </c>
      <c r="T11" s="166">
        <v>238054.51701690099</v>
      </c>
      <c r="U11" s="166">
        <v>270346.38977572101</v>
      </c>
      <c r="V11" s="166">
        <v>350127.27317653102</v>
      </c>
      <c r="W11" s="166">
        <v>329500</v>
      </c>
      <c r="X11" s="166">
        <v>300700</v>
      </c>
      <c r="Y11" s="166">
        <v>280700</v>
      </c>
      <c r="Z11" s="166">
        <v>191561.12480560399</v>
      </c>
      <c r="AA11" s="166">
        <v>241904.26615898701</v>
      </c>
      <c r="AB11" s="167">
        <v>2897332.7710751239</v>
      </c>
      <c r="AC11" s="165" t="s">
        <v>20</v>
      </c>
      <c r="AD11" s="166">
        <v>123167.912775529</v>
      </c>
      <c r="AE11" s="166">
        <v>178579.2873658505</v>
      </c>
      <c r="AF11" s="166">
        <v>253218</v>
      </c>
      <c r="AG11" s="166">
        <v>273918</v>
      </c>
      <c r="AH11" s="174"/>
      <c r="AI11" s="174"/>
      <c r="AJ11" s="174"/>
      <c r="AK11" s="174"/>
      <c r="AL11" s="174"/>
      <c r="AM11" s="174"/>
      <c r="AN11" s="174"/>
      <c r="AO11" s="174"/>
      <c r="AP11" s="167">
        <v>828883.20014137949</v>
      </c>
    </row>
    <row r="12" spans="1:42" x14ac:dyDescent="0.3">
      <c r="A12" s="165" t="s">
        <v>40</v>
      </c>
      <c r="B12" s="166">
        <v>0</v>
      </c>
      <c r="C12" s="166">
        <v>21242.132000000001</v>
      </c>
      <c r="D12" s="166">
        <v>41961.423000000003</v>
      </c>
      <c r="E12" s="166">
        <v>83867.478999999992</v>
      </c>
      <c r="F12" s="166">
        <v>42435.5</v>
      </c>
      <c r="G12" s="166">
        <v>42435</v>
      </c>
      <c r="H12" s="166">
        <v>83318</v>
      </c>
      <c r="I12" s="166">
        <v>43159.5</v>
      </c>
      <c r="J12" s="166">
        <v>42435</v>
      </c>
      <c r="K12" s="166">
        <v>41918</v>
      </c>
      <c r="L12" s="166">
        <v>41400</v>
      </c>
      <c r="M12" s="166">
        <v>41400</v>
      </c>
      <c r="N12" s="167">
        <v>525572.03399999999</v>
      </c>
      <c r="O12" s="165" t="s">
        <v>40</v>
      </c>
      <c r="P12" s="166">
        <v>78654</v>
      </c>
      <c r="Q12" s="166">
        <v>42436</v>
      </c>
      <c r="R12" s="166">
        <v>88871.8</v>
      </c>
      <c r="S12" s="166">
        <v>79559.199999999997</v>
      </c>
      <c r="T12" s="166">
        <v>79775</v>
      </c>
      <c r="U12" s="166">
        <v>89779.6</v>
      </c>
      <c r="V12" s="166">
        <v>38292</v>
      </c>
      <c r="W12" s="166">
        <v>62100</v>
      </c>
      <c r="X12" s="166">
        <v>62100</v>
      </c>
      <c r="Y12" s="166">
        <v>62000</v>
      </c>
      <c r="Z12" s="166">
        <v>56377.4</v>
      </c>
      <c r="AA12" s="166">
        <v>64397.600000000006</v>
      </c>
      <c r="AB12" s="167">
        <v>804342.6</v>
      </c>
      <c r="AC12" s="165" t="s">
        <v>40</v>
      </c>
      <c r="AD12" s="166">
        <v>78654</v>
      </c>
      <c r="AE12" s="166">
        <v>21218</v>
      </c>
      <c r="AF12" s="166">
        <v>67653.8</v>
      </c>
      <c r="AG12" s="166">
        <v>67653.8</v>
      </c>
      <c r="AH12" s="174"/>
      <c r="AI12" s="174"/>
      <c r="AJ12" s="174"/>
      <c r="AK12" s="174"/>
      <c r="AL12" s="174"/>
      <c r="AM12" s="174"/>
      <c r="AN12" s="174"/>
      <c r="AO12" s="174"/>
      <c r="AP12" s="167">
        <v>235179.59999999998</v>
      </c>
    </row>
    <row r="13" spans="1:42" x14ac:dyDescent="0.3">
      <c r="A13" s="161" t="s">
        <v>9</v>
      </c>
      <c r="B13" s="162">
        <v>256249.54600000003</v>
      </c>
      <c r="C13" s="162">
        <v>377541.30400000006</v>
      </c>
      <c r="D13" s="162">
        <v>478181.1370000001</v>
      </c>
      <c r="E13" s="162">
        <v>611285.56099999999</v>
      </c>
      <c r="F13" s="162">
        <v>602164.5</v>
      </c>
      <c r="G13" s="162">
        <v>710491</v>
      </c>
      <c r="H13" s="162">
        <v>523423</v>
      </c>
      <c r="I13" s="162">
        <v>467613.5</v>
      </c>
      <c r="J13" s="162">
        <v>495766</v>
      </c>
      <c r="K13" s="162">
        <v>500252</v>
      </c>
      <c r="L13" s="162">
        <v>344655.5</v>
      </c>
      <c r="M13" s="162">
        <v>340956.5</v>
      </c>
      <c r="N13" s="164">
        <v>5708579.5480000004</v>
      </c>
      <c r="O13" s="161" t="s">
        <v>9</v>
      </c>
      <c r="P13" s="162">
        <v>440056.63713174604</v>
      </c>
      <c r="Q13" s="162">
        <v>451424.45248278702</v>
      </c>
      <c r="R13" s="162">
        <v>384629</v>
      </c>
      <c r="S13" s="162">
        <v>519225.681273897</v>
      </c>
      <c r="T13" s="162">
        <v>496570.32290902</v>
      </c>
      <c r="U13" s="162">
        <v>551057.86570999597</v>
      </c>
      <c r="V13" s="162">
        <v>512348.44920149399</v>
      </c>
      <c r="W13" s="162">
        <v>416718</v>
      </c>
      <c r="X13" s="162">
        <v>344036</v>
      </c>
      <c r="Y13" s="162">
        <v>405404</v>
      </c>
      <c r="Z13" s="162">
        <v>380614.57549313037</v>
      </c>
      <c r="AA13" s="162">
        <v>364973.23265392554</v>
      </c>
      <c r="AB13" s="164">
        <v>5267058.2168559954</v>
      </c>
      <c r="AC13" s="161" t="s">
        <v>9</v>
      </c>
      <c r="AD13" s="162">
        <v>425636</v>
      </c>
      <c r="AE13" s="162">
        <v>466797.83678589301</v>
      </c>
      <c r="AF13" s="162">
        <v>398929</v>
      </c>
      <c r="AG13" s="162">
        <v>458593</v>
      </c>
      <c r="AH13" s="175">
        <v>0</v>
      </c>
      <c r="AI13" s="175">
        <v>0</v>
      </c>
      <c r="AJ13" s="175">
        <v>0</v>
      </c>
      <c r="AK13" s="175">
        <v>0</v>
      </c>
      <c r="AL13" s="175">
        <v>0</v>
      </c>
      <c r="AM13" s="175">
        <v>0</v>
      </c>
      <c r="AN13" s="175">
        <v>0</v>
      </c>
      <c r="AO13" s="175">
        <v>0</v>
      </c>
      <c r="AP13" s="164">
        <v>1749955.836785893</v>
      </c>
    </row>
    <row r="14" spans="1:42" x14ac:dyDescent="0.3">
      <c r="A14" s="165" t="s">
        <v>27</v>
      </c>
      <c r="B14" s="166">
        <v>3648.9609999999998</v>
      </c>
      <c r="C14" s="166">
        <v>0</v>
      </c>
      <c r="D14" s="166">
        <v>-93.543999999999997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0</v>
      </c>
      <c r="L14" s="166">
        <v>0</v>
      </c>
      <c r="M14" s="166">
        <v>0</v>
      </c>
      <c r="N14" s="167">
        <v>3555.4169999999999</v>
      </c>
      <c r="O14" s="165" t="s">
        <v>27</v>
      </c>
      <c r="P14" s="166">
        <v>0</v>
      </c>
      <c r="Q14" s="166">
        <v>0</v>
      </c>
      <c r="R14" s="166">
        <v>0</v>
      </c>
      <c r="S14" s="166">
        <v>0</v>
      </c>
      <c r="T14" s="166">
        <v>0</v>
      </c>
      <c r="U14" s="166">
        <v>0</v>
      </c>
      <c r="V14" s="166">
        <v>0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7">
        <v>25500</v>
      </c>
      <c r="AC14" s="165" t="s">
        <v>27</v>
      </c>
      <c r="AD14" s="166">
        <v>0</v>
      </c>
      <c r="AE14" s="166">
        <v>0</v>
      </c>
      <c r="AF14" s="166">
        <v>0</v>
      </c>
      <c r="AG14" s="166">
        <v>0</v>
      </c>
      <c r="AH14" s="174"/>
      <c r="AI14" s="174"/>
      <c r="AJ14" s="174"/>
      <c r="AK14" s="174"/>
      <c r="AL14" s="174"/>
      <c r="AM14" s="174"/>
      <c r="AN14" s="174"/>
      <c r="AO14" s="174"/>
      <c r="AP14" s="167">
        <v>0</v>
      </c>
    </row>
    <row r="15" spans="1:42" x14ac:dyDescent="0.3">
      <c r="A15" s="165" t="s">
        <v>29</v>
      </c>
      <c r="B15" s="166">
        <v>190002.12800000003</v>
      </c>
      <c r="C15" s="166">
        <v>297454.45900000003</v>
      </c>
      <c r="D15" s="166">
        <v>320984.78600000008</v>
      </c>
      <c r="E15" s="166">
        <v>388867.47099999996</v>
      </c>
      <c r="F15" s="166">
        <v>451779</v>
      </c>
      <c r="G15" s="166">
        <v>585056.5</v>
      </c>
      <c r="H15" s="166">
        <v>392098.5</v>
      </c>
      <c r="I15" s="166">
        <v>378889.5</v>
      </c>
      <c r="J15" s="166">
        <v>387608.5</v>
      </c>
      <c r="K15" s="166">
        <v>389574.5</v>
      </c>
      <c r="L15" s="166">
        <v>254300</v>
      </c>
      <c r="M15" s="166">
        <v>238775</v>
      </c>
      <c r="N15" s="181">
        <v>4275390.3440000005</v>
      </c>
      <c r="O15" s="165" t="s">
        <v>29</v>
      </c>
      <c r="P15" s="166">
        <v>222149.01415596899</v>
      </c>
      <c r="Q15" s="166">
        <v>236134.615696894</v>
      </c>
      <c r="R15" s="166">
        <v>221000</v>
      </c>
      <c r="S15" s="166">
        <v>298481.681273897</v>
      </c>
      <c r="T15" s="166">
        <v>318688.22105942998</v>
      </c>
      <c r="U15" s="166">
        <v>340670.78620936198</v>
      </c>
      <c r="V15" s="166">
        <v>286348.44920149399</v>
      </c>
      <c r="W15" s="166">
        <v>263718</v>
      </c>
      <c r="X15" s="166">
        <v>196000</v>
      </c>
      <c r="Y15" s="166">
        <v>242500</v>
      </c>
      <c r="Z15" s="166">
        <v>179699.088275683</v>
      </c>
      <c r="AA15" s="166">
        <v>144813.1580443662</v>
      </c>
      <c r="AB15" s="167">
        <v>2272758.9648492574</v>
      </c>
      <c r="AC15" s="165" t="s">
        <v>29</v>
      </c>
      <c r="AD15" s="166">
        <v>228736</v>
      </c>
      <c r="AE15" s="166">
        <v>230808</v>
      </c>
      <c r="AF15" s="166">
        <v>235300</v>
      </c>
      <c r="AG15" s="166">
        <v>256000</v>
      </c>
      <c r="AH15" s="174"/>
      <c r="AI15" s="174"/>
      <c r="AJ15" s="174"/>
      <c r="AK15" s="174"/>
      <c r="AL15" s="174"/>
      <c r="AM15" s="174"/>
      <c r="AN15" s="174"/>
      <c r="AO15" s="174"/>
      <c r="AP15" s="167">
        <v>950844</v>
      </c>
    </row>
    <row r="16" spans="1:42" x14ac:dyDescent="0.3">
      <c r="A16" s="165" t="s">
        <v>35</v>
      </c>
      <c r="B16" s="166">
        <v>0</v>
      </c>
      <c r="C16" s="166">
        <v>36</v>
      </c>
      <c r="D16" s="166">
        <v>0</v>
      </c>
      <c r="E16" s="166">
        <v>0</v>
      </c>
      <c r="F16" s="166">
        <v>0</v>
      </c>
      <c r="G16" s="166">
        <v>0</v>
      </c>
      <c r="H16" s="166">
        <v>36</v>
      </c>
      <c r="I16" s="166">
        <v>0</v>
      </c>
      <c r="J16" s="166">
        <v>0</v>
      </c>
      <c r="K16" s="166">
        <v>36</v>
      </c>
      <c r="L16" s="166">
        <v>0</v>
      </c>
      <c r="M16" s="166">
        <v>0</v>
      </c>
      <c r="N16" s="167">
        <v>108</v>
      </c>
      <c r="O16" s="165" t="s">
        <v>35</v>
      </c>
      <c r="P16" s="166">
        <v>0</v>
      </c>
      <c r="Q16" s="166">
        <v>0</v>
      </c>
      <c r="R16" s="166">
        <v>36</v>
      </c>
      <c r="S16" s="166">
        <v>0</v>
      </c>
      <c r="T16" s="166">
        <v>0</v>
      </c>
      <c r="U16" s="166">
        <v>36</v>
      </c>
      <c r="V16" s="166">
        <v>0</v>
      </c>
      <c r="W16" s="166">
        <v>0</v>
      </c>
      <c r="X16" s="166">
        <v>36</v>
      </c>
      <c r="Y16" s="166">
        <v>0</v>
      </c>
      <c r="Z16" s="166">
        <v>0</v>
      </c>
      <c r="AA16" s="166">
        <v>36</v>
      </c>
      <c r="AB16" s="167">
        <v>144</v>
      </c>
      <c r="AC16" s="165" t="s">
        <v>35</v>
      </c>
      <c r="AD16" s="166">
        <v>0</v>
      </c>
      <c r="AE16" s="166">
        <v>0</v>
      </c>
      <c r="AF16" s="166">
        <v>36</v>
      </c>
      <c r="AG16" s="166">
        <v>0</v>
      </c>
      <c r="AH16" s="174"/>
      <c r="AI16" s="174"/>
      <c r="AJ16" s="174"/>
      <c r="AK16" s="174"/>
      <c r="AL16" s="174"/>
      <c r="AM16" s="174"/>
      <c r="AN16" s="174"/>
      <c r="AO16" s="174"/>
      <c r="AP16" s="167">
        <v>36</v>
      </c>
    </row>
    <row r="17" spans="1:42" x14ac:dyDescent="0.3">
      <c r="A17" s="165" t="s">
        <v>33</v>
      </c>
      <c r="B17" s="166">
        <v>0</v>
      </c>
      <c r="C17" s="166">
        <v>37235.085999999996</v>
      </c>
      <c r="D17" s="166">
        <v>21132.582999999999</v>
      </c>
      <c r="E17" s="166">
        <v>35872.188000000002</v>
      </c>
      <c r="F17" s="166">
        <v>35707.5</v>
      </c>
      <c r="G17" s="166">
        <v>41289</v>
      </c>
      <c r="H17" s="166">
        <v>35875</v>
      </c>
      <c r="I17" s="166">
        <v>45978.5</v>
      </c>
      <c r="J17" s="166">
        <v>25978.5</v>
      </c>
      <c r="K17" s="166">
        <v>25978.5</v>
      </c>
      <c r="L17" s="166">
        <v>26910</v>
      </c>
      <c r="M17" s="166">
        <v>25978</v>
      </c>
      <c r="N17" s="167">
        <v>357934.85699999996</v>
      </c>
      <c r="O17" s="165" t="s">
        <v>33</v>
      </c>
      <c r="P17" s="166">
        <v>28000</v>
      </c>
      <c r="Q17" s="166">
        <v>23000</v>
      </c>
      <c r="R17" s="166">
        <v>26000</v>
      </c>
      <c r="S17" s="166">
        <v>27000</v>
      </c>
      <c r="T17" s="166">
        <v>23000</v>
      </c>
      <c r="U17" s="166">
        <v>28000</v>
      </c>
      <c r="V17" s="166">
        <v>25000</v>
      </c>
      <c r="W17" s="166">
        <v>25000</v>
      </c>
      <c r="X17" s="166">
        <v>25000</v>
      </c>
      <c r="Y17" s="166">
        <v>25000</v>
      </c>
      <c r="Z17" s="166">
        <v>28000</v>
      </c>
      <c r="AA17" s="166">
        <v>30000</v>
      </c>
      <c r="AB17" s="167">
        <v>296800</v>
      </c>
      <c r="AC17" s="165" t="s">
        <v>33</v>
      </c>
      <c r="AD17" s="166">
        <v>27000</v>
      </c>
      <c r="AE17" s="166">
        <v>23000</v>
      </c>
      <c r="AF17" s="166">
        <v>26000</v>
      </c>
      <c r="AG17" s="166">
        <v>30000</v>
      </c>
      <c r="AH17" s="174"/>
      <c r="AI17" s="174"/>
      <c r="AJ17" s="174"/>
      <c r="AK17" s="174"/>
      <c r="AL17" s="174"/>
      <c r="AM17" s="174"/>
      <c r="AN17" s="174"/>
      <c r="AO17" s="174"/>
      <c r="AP17" s="167">
        <v>106000</v>
      </c>
    </row>
    <row r="18" spans="1:42" x14ac:dyDescent="0.3">
      <c r="A18" s="165" t="s">
        <v>31</v>
      </c>
      <c r="B18" s="166">
        <v>31542.288</v>
      </c>
      <c r="C18" s="166">
        <v>23344.873</v>
      </c>
      <c r="D18" s="166">
        <v>18877.739999999998</v>
      </c>
      <c r="E18" s="166">
        <v>23626.512999999999</v>
      </c>
      <c r="F18" s="166">
        <v>22770</v>
      </c>
      <c r="G18" s="166">
        <v>23287.5</v>
      </c>
      <c r="H18" s="166">
        <v>22252.5</v>
      </c>
      <c r="I18" s="166">
        <v>23287.5</v>
      </c>
      <c r="J18" s="166">
        <v>23287.5</v>
      </c>
      <c r="K18" s="166">
        <v>23287.5</v>
      </c>
      <c r="L18" s="166">
        <v>23287.5</v>
      </c>
      <c r="M18" s="166">
        <v>23287.5</v>
      </c>
      <c r="N18" s="167">
        <v>282138.91399999999</v>
      </c>
      <c r="O18" s="165" t="s">
        <v>31</v>
      </c>
      <c r="P18" s="166">
        <v>25000</v>
      </c>
      <c r="Q18" s="166">
        <v>23000</v>
      </c>
      <c r="R18" s="166">
        <v>23700</v>
      </c>
      <c r="S18" s="166">
        <v>24000</v>
      </c>
      <c r="T18" s="166">
        <v>23000</v>
      </c>
      <c r="U18" s="166">
        <v>23000</v>
      </c>
      <c r="V18" s="166">
        <v>23000</v>
      </c>
      <c r="W18" s="166">
        <v>23000</v>
      </c>
      <c r="X18" s="166">
        <v>23000</v>
      </c>
      <c r="Y18" s="166">
        <v>23000</v>
      </c>
      <c r="Z18" s="166">
        <v>23000</v>
      </c>
      <c r="AA18" s="166">
        <v>25000</v>
      </c>
      <c r="AB18" s="167">
        <v>283200</v>
      </c>
      <c r="AC18" s="165" t="s">
        <v>31</v>
      </c>
      <c r="AD18" s="166">
        <v>25000</v>
      </c>
      <c r="AE18" s="166">
        <v>23000</v>
      </c>
      <c r="AF18" s="166">
        <v>23700</v>
      </c>
      <c r="AG18" s="166">
        <v>23700</v>
      </c>
      <c r="AH18" s="174"/>
      <c r="AI18" s="174"/>
      <c r="AJ18" s="174"/>
      <c r="AK18" s="174"/>
      <c r="AL18" s="174"/>
      <c r="AM18" s="174"/>
      <c r="AN18" s="174"/>
      <c r="AO18" s="174"/>
      <c r="AP18" s="167">
        <v>95400</v>
      </c>
    </row>
    <row r="19" spans="1:42" x14ac:dyDescent="0.3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66">
        <v>0</v>
      </c>
      <c r="AF19" s="166">
        <v>0</v>
      </c>
      <c r="AG19" s="166">
        <v>0</v>
      </c>
      <c r="AH19" s="174"/>
      <c r="AI19" s="174"/>
      <c r="AJ19" s="174"/>
      <c r="AK19" s="174"/>
      <c r="AL19" s="174"/>
      <c r="AM19" s="174"/>
      <c r="AN19" s="174"/>
      <c r="AO19" s="174"/>
      <c r="AP19" s="167">
        <v>0</v>
      </c>
    </row>
    <row r="20" spans="1:42" x14ac:dyDescent="0.3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66">
        <v>0</v>
      </c>
      <c r="AF20" s="166">
        <v>0</v>
      </c>
      <c r="AG20" s="166">
        <v>0</v>
      </c>
      <c r="AH20" s="174"/>
      <c r="AI20" s="174"/>
      <c r="AJ20" s="174"/>
      <c r="AK20" s="174"/>
      <c r="AL20" s="174"/>
      <c r="AM20" s="174"/>
      <c r="AN20" s="174"/>
      <c r="AO20" s="174"/>
      <c r="AP20" s="167">
        <v>0</v>
      </c>
    </row>
    <row r="21" spans="1:42" x14ac:dyDescent="0.3">
      <c r="A21" s="165" t="s">
        <v>25</v>
      </c>
      <c r="B21" s="166">
        <v>31056.169000000002</v>
      </c>
      <c r="C21" s="166">
        <v>19470.885999999999</v>
      </c>
      <c r="D21" s="166">
        <v>117279.57200000001</v>
      </c>
      <c r="E21" s="166">
        <v>162919.389</v>
      </c>
      <c r="F21" s="166">
        <v>91908</v>
      </c>
      <c r="G21" s="166">
        <v>60858</v>
      </c>
      <c r="H21" s="166">
        <v>73161</v>
      </c>
      <c r="I21" s="166">
        <v>19458</v>
      </c>
      <c r="J21" s="166">
        <v>58891.5</v>
      </c>
      <c r="K21" s="166">
        <v>61375.5</v>
      </c>
      <c r="L21" s="166">
        <v>40158</v>
      </c>
      <c r="M21" s="166">
        <v>52916</v>
      </c>
      <c r="N21" s="181">
        <v>789452.01600000006</v>
      </c>
      <c r="O21" s="165" t="s">
        <v>25</v>
      </c>
      <c r="P21" s="166">
        <v>164907.62297577699</v>
      </c>
      <c r="Q21" s="166">
        <v>169289.83678589301</v>
      </c>
      <c r="R21" s="166">
        <v>113893</v>
      </c>
      <c r="S21" s="166">
        <v>169744</v>
      </c>
      <c r="T21" s="166">
        <v>131882.10184958999</v>
      </c>
      <c r="U21" s="166">
        <v>159351.07950063399</v>
      </c>
      <c r="V21" s="166">
        <v>178000</v>
      </c>
      <c r="W21" s="166">
        <v>105000</v>
      </c>
      <c r="X21" s="166">
        <v>100000</v>
      </c>
      <c r="Y21" s="166">
        <v>114904</v>
      </c>
      <c r="Z21" s="166">
        <v>149915.48721744734</v>
      </c>
      <c r="AA21" s="166">
        <v>165124.07460955932</v>
      </c>
      <c r="AB21" s="167">
        <v>1873810.451017539</v>
      </c>
      <c r="AC21" s="165" t="s">
        <v>25</v>
      </c>
      <c r="AD21" s="166">
        <v>144900</v>
      </c>
      <c r="AE21" s="166">
        <v>189989.83678589301</v>
      </c>
      <c r="AF21" s="166">
        <v>113893</v>
      </c>
      <c r="AG21" s="166">
        <v>148893</v>
      </c>
      <c r="AH21" s="174"/>
      <c r="AI21" s="174"/>
      <c r="AJ21" s="174"/>
      <c r="AK21" s="174"/>
      <c r="AL21" s="174"/>
      <c r="AM21" s="174"/>
      <c r="AN21" s="174"/>
      <c r="AO21" s="174"/>
      <c r="AP21" s="167">
        <v>597675.83678589296</v>
      </c>
    </row>
    <row r="22" spans="1:42" ht="21" x14ac:dyDescent="0.4">
      <c r="N22" s="168">
        <f>N15+N21</f>
        <v>5064842.3600000003</v>
      </c>
      <c r="O22" s="173"/>
      <c r="P22" s="180"/>
    </row>
    <row r="23" spans="1:42" x14ac:dyDescent="0.3">
      <c r="N23" s="158">
        <f>N22/N5</f>
        <v>0.55431961035370547</v>
      </c>
      <c r="AB23" s="168">
        <f>+AB15+AB21</f>
        <v>4146569.4158667964</v>
      </c>
    </row>
    <row r="24" spans="1:42" x14ac:dyDescent="0.3">
      <c r="AB24" s="158">
        <f>AB23/AB5</f>
        <v>0.43315657878558089</v>
      </c>
      <c r="AK24" s="168"/>
    </row>
    <row r="25" spans="1:42" x14ac:dyDescent="0.3">
      <c r="N25" s="168">
        <f>N22-500000</f>
        <v>4564842.3600000003</v>
      </c>
    </row>
    <row r="26" spans="1:42" x14ac:dyDescent="0.3">
      <c r="N26" s="158">
        <f>N25/N5</f>
        <v>0.49959731388782835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  <customPr name="QAA_DRILLPATH_NODE_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WorkbookDrillPathInfo xmlns:xsi="http://www.w3.org/2001/XMLSchema-instance" xmlns:xsd="http://www.w3.org/2001/XMLSchema" xmlns="http://www.infor.com/qaa/DrillPath">
  <CurrentDrillPath>
    <DrillPathNode AnalysisType="NONE" Id="8c54266d-ac2d-454e-a315-87b1fb32a720" Name="Region" HandleSummaryReportOnly="false" Source="">
      <SuppressZero>false</SuppressZero>
      <Children/>
    </DrillPathNode>
    <DrillPathNode AnalysisType="NONE" Id="0a8a76af-72dc-4d5c-936e-2a9edf70d0f9" Name="Country" HandleSummaryReportOnly="false" Source="">
      <SuppressZero>false</SuppressZero>
      <Children/>
    </DrillPathNode>
    <DrillPathNode AnalysisType="NONE" Id="b9a5ed41-5b6f-4f4f-946c-f3e5c5ae3ded" Name="Grade" HandleSummaryReportOnly="false" Source="">
      <SuppressZero>false</SuppressZero>
      <Children/>
    </DrillPathNode>
    <DrillPathNode AnalysisType="NONE" Id="0e919be2-f3e2-4a74-9228-6f05acaebc53" Name="Rail Billings - Nutrien" HandleSummaryReportOnly="false" Source="">
      <SuppressZero>false</SuppressZero>
      <Children/>
    </DrillPathNode>
  </CurrentDrillPath>
  <SavedDrillPath/>
</WorkbookDrillPathInfo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4" ma:contentTypeDescription="Create a new document." ma:contentTypeScope="" ma:versionID="929f45dc12b223a050577be3547903b9">
  <xsd:schema xmlns:xsd="http://www.w3.org/2001/XMLSchema" xmlns:xs="http://www.w3.org/2001/XMLSchema" xmlns:p="http://schemas.microsoft.com/office/2006/metadata/properties" xmlns:ns2="86188036-7031-439f-b338-c45e1e3624d8" xmlns:ns3="baa5e718-00f4-480b-9734-1b4d3bb77b2a" targetNamespace="http://schemas.microsoft.com/office/2006/metadata/properties" ma:root="true" ma:fieldsID="d8834eae036f574faad5cfeed3e6518a" ns2:_="" ns3:_="">
    <xsd:import namespace="86188036-7031-439f-b338-c45e1e3624d8"/>
    <xsd:import namespace="baa5e718-00f4-480b-9734-1b4d3bb77b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5e718-00f4-480b-9734-1b4d3bb77b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6258F-C49E-4607-900D-CB8F7B8C102F}">
  <ds:schemaRefs>
    <ds:schemaRef ds:uri="762d0329-3a28-4621-b25e-08972757e1f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f1c68c-a286-4f16-8e10-ef7967a245f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FA43A4-D21E-4744-8EBF-61387ACDE547}">
  <ds:schemaRefs>
    <ds:schemaRef ds:uri="http://www.w3.org/2001/XMLSchema"/>
    <ds:schemaRef ds:uri="http://www.infor.com/qaa/DrillPath"/>
  </ds:schemaRefs>
</ds:datastoreItem>
</file>

<file path=customXml/itemProps4.xml><?xml version="1.0" encoding="utf-8"?>
<ds:datastoreItem xmlns:ds="http://schemas.openxmlformats.org/officeDocument/2006/customXml" ds:itemID="{06295EF1-50DE-4EF5-9B2E-7690E7868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baa5e718-00f4-480b-9734-1b4d3bb77b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'Rail Billings - Nutrien'!Print_Area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2022-05-31T19:08:01Z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