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Analytics/Canpotex/2022/"/>
    </mc:Choice>
  </mc:AlternateContent>
  <xr:revisionPtr revIDLastSave="77" documentId="8_{63C9D8B2-775E-47A2-A26D-50A462657549}" xr6:coauthVersionLast="47" xr6:coauthVersionMax="47" xr10:uidLastSave="{C589AF7B-CC6C-41BA-A53C-0EE8BB30383F}"/>
  <bookViews>
    <workbookView xWindow="-110" yWindow="-110" windowWidth="19420" windowHeight="10420" tabRatio="755" firstSheet="4" activeTab="7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123" r:id="rId5"/>
    <sheet name="Country" sheetId="124" r:id="rId6"/>
    <sheet name="Grade" sheetId="125" r:id="rId7"/>
    <sheet name="Rail Billings - Nutrien" sheetId="127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27" l="1"/>
  <c r="F40" i="123" l="1"/>
  <c r="H40" i="123"/>
  <c r="S41" i="123"/>
  <c r="S40" i="123"/>
  <c r="S39" i="123"/>
  <c r="V47" i="123"/>
  <c r="V40" i="123" l="1"/>
  <c r="V42" i="123"/>
  <c r="V43" i="123"/>
  <c r="N41" i="123"/>
  <c r="V41" i="123" l="1"/>
  <c r="T41" i="123"/>
  <c r="T43" i="123"/>
  <c r="T42" i="123"/>
  <c r="P40" i="123"/>
  <c r="P41" i="123"/>
  <c r="P42" i="123"/>
  <c r="P43" i="123"/>
  <c r="N42" i="123"/>
  <c r="N43" i="123"/>
  <c r="L43" i="123"/>
  <c r="H43" i="123"/>
  <c r="F43" i="123"/>
  <c r="F44" i="123" s="1"/>
  <c r="J44" i="123"/>
  <c r="J43" i="123"/>
  <c r="H41" i="123"/>
  <c r="F42" i="123"/>
  <c r="F41" i="123"/>
  <c r="L44" i="123"/>
  <c r="L41" i="123"/>
  <c r="J41" i="123"/>
  <c r="L42" i="123"/>
  <c r="J42" i="123"/>
  <c r="H42" i="123"/>
  <c r="N40" i="123"/>
  <c r="T40" i="123"/>
  <c r="L40" i="123"/>
  <c r="J40" i="123"/>
  <c r="H44" i="123" l="1"/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  <c r="N44" i="123" l="1"/>
</calcChain>
</file>

<file path=xl/sharedStrings.xml><?xml version="1.0" encoding="utf-8"?>
<sst xmlns="http://schemas.openxmlformats.org/spreadsheetml/2006/main" count="750" uniqueCount="162">
  <si>
    <t xml:space="preserve">Detailed Netback Variance Analysis - 2020 Quarter 1 - CHIN </t>
  </si>
  <si>
    <t>CHIN</t>
  </si>
  <si>
    <t>Qtr 1 2020
Forecast</t>
  </si>
  <si>
    <t>Qtr 1 2020
Budget</t>
  </si>
  <si>
    <t>Variance</t>
  </si>
  <si>
    <t>Comments</t>
  </si>
  <si>
    <t>Rail Billings ('000 mt)</t>
  </si>
  <si>
    <t>Shipments ('000 mt)</t>
  </si>
  <si>
    <t>Sales ('000 mt):</t>
  </si>
  <si>
    <t>CFR/WHSE</t>
  </si>
  <si>
    <t>FOB</t>
  </si>
  <si>
    <t>Total Sales ('000 mt)</t>
  </si>
  <si>
    <t>Contract</t>
  </si>
  <si>
    <t>Check Complete Prices - should be zero</t>
  </si>
  <si>
    <t>Interest</t>
  </si>
  <si>
    <t>Price Adjustment</t>
  </si>
  <si>
    <t>PRICE_ADJ_NOEDCTRM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</si>
  <si>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</si>
  <si>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</si>
  <si>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</si>
  <si>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</si>
  <si>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</si>
  <si>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</si>
  <si>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</si>
  <si>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</si>
  <si>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</si>
  <si>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FOB Port Costs:</t>
  </si>
  <si>
    <t>Commission</t>
  </si>
  <si>
    <t>Ocean Freight</t>
  </si>
  <si>
    <t>Bulk Ocean Freight</t>
  </si>
  <si>
    <t>ONWOF</t>
  </si>
  <si>
    <t>Loss/Gain on Outside Cargo</t>
  </si>
  <si>
    <t>IFRS Lease Interest</t>
  </si>
  <si>
    <t>LEASEINT</t>
  </si>
  <si>
    <t>Miscellaneous Ocean Freight</t>
  </si>
  <si>
    <t>MISCOF</t>
  </si>
  <si>
    <t>Container Ocean Freight</t>
  </si>
  <si>
    <t>CONTOF</t>
  </si>
  <si>
    <t>Warehouse Ocean Freight</t>
  </si>
  <si>
    <t>BOFWHS</t>
  </si>
  <si>
    <t>Container Pkg</t>
  </si>
  <si>
    <t>Warehouse Pkg</t>
  </si>
  <si>
    <t>Offshore Throughput</t>
  </si>
  <si>
    <t>EDC</t>
  </si>
  <si>
    <t>Disport Surveillance</t>
  </si>
  <si>
    <t>All Tons</t>
  </si>
  <si>
    <t>Additional FOB Port Costs</t>
  </si>
  <si>
    <t>Brokerage, Credit &amp; Other</t>
  </si>
  <si>
    <t>Total FOB Port Costs</t>
  </si>
  <si>
    <t>Net FOB Port</t>
  </si>
  <si>
    <t>Inland</t>
  </si>
  <si>
    <t>Terminal</t>
  </si>
  <si>
    <t>S&amp;A/Other</t>
  </si>
  <si>
    <t xml:space="preserve">  S&amp;A</t>
  </si>
  <si>
    <t xml:space="preserve">  Other</t>
  </si>
  <si>
    <t>Netback</t>
  </si>
  <si>
    <t>Additional FOB Port Costs includes FMC SAVINGS, BROK, TRM FIN, QUALCLAIM, SHORTAGE, OTHERNETFOB, FOB CHART VESSEL</t>
  </si>
  <si>
    <t>OF/CFR MT</t>
  </si>
  <si>
    <t>OF over CFR MT</t>
  </si>
  <si>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</si>
  <si>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</si>
  <si>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</si>
  <si>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</si>
  <si>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All_Regions</t>
  </si>
  <si>
    <t>All_Grades</t>
  </si>
  <si>
    <t>Asia</t>
  </si>
  <si>
    <t xml:space="preserve">  AS</t>
  </si>
  <si>
    <t xml:space="preserve">  STD _P</t>
  </si>
  <si>
    <t xml:space="preserve">  PRM _P</t>
  </si>
  <si>
    <t>Latin America</t>
  </si>
  <si>
    <t xml:space="preserve">  LA</t>
  </si>
  <si>
    <t>Oceania</t>
  </si>
  <si>
    <t xml:space="preserve">  OC</t>
  </si>
  <si>
    <t>Europe</t>
  </si>
  <si>
    <t xml:space="preserve">  EU</t>
  </si>
  <si>
    <t>Africa</t>
  </si>
  <si>
    <t xml:space="preserve">  AF</t>
  </si>
  <si>
    <t>Allocation %:</t>
  </si>
  <si>
    <t>Netback Forecast, by Country</t>
  </si>
  <si>
    <t>Brazil</t>
  </si>
  <si>
    <t xml:space="preserve">      BRAZ</t>
  </si>
  <si>
    <t>China</t>
  </si>
  <si>
    <t xml:space="preserve">      CHIN</t>
  </si>
  <si>
    <t>India</t>
  </si>
  <si>
    <t xml:space="preserve">      INDI</t>
  </si>
  <si>
    <t>Netback Forecast, by Grade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</si>
  <si>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</si>
  <si>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</si>
  <si>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</si>
  <si>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</si>
  <si>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</si>
  <si>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</si>
  <si>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</si>
  <si>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</si>
  <si>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</si>
  <si>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</si>
  <si>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</si>
  <si>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</si>
  <si>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</si>
  <si>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</si>
  <si>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</si>
  <si>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</si>
  <si>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</si>
  <si>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</si>
  <si>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</si>
  <si>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</si>
  <si>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</si>
  <si>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</si>
  <si>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</si>
  <si>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</si>
  <si>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</si>
  <si>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</si>
  <si>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</si>
  <si>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</si>
  <si>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</si>
  <si>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</si>
  <si>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</si>
  <si>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</si>
  <si>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C2I5</t>
  </si>
  <si>
    <t xml:space="preserve">    F2I5</t>
  </si>
  <si>
    <t xml:space="preserve">    G6I1</t>
  </si>
  <si>
    <t xml:space="preserve">    F1I1</t>
  </si>
  <si>
    <t xml:space="preserve">    G1I1</t>
  </si>
  <si>
    <t xml:space="preserve">    C2IC</t>
  </si>
  <si>
    <t xml:space="preserve">    CWIC</t>
  </si>
  <si>
    <t xml:space="preserve">    KCIC</t>
  </si>
  <si>
    <t>April-22 YTD
 Actual</t>
  </si>
  <si>
    <t>May-22
 Forecast</t>
  </si>
  <si>
    <t>June-22
 Forecast</t>
  </si>
  <si>
    <t>July-22
 Forecast</t>
  </si>
  <si>
    <t>August-22
 Forecast</t>
  </si>
  <si>
    <t>Qtr 1 2022 
Forecast</t>
  </si>
  <si>
    <t>Qtr 2 2022 
Forecast</t>
  </si>
  <si>
    <t>Qtr 3 2022
Forecast</t>
  </si>
  <si>
    <t>Qtr 4 2022 
Forecast</t>
  </si>
  <si>
    <t>2022 
Forecast</t>
  </si>
  <si>
    <t>Qtr 1 2022
Forecast</t>
  </si>
  <si>
    <t>Indonesia</t>
  </si>
  <si>
    <t xml:space="preserve">      INDO</t>
  </si>
  <si>
    <t>Malaysia</t>
  </si>
  <si>
    <t xml:space="preserve">      MALW</t>
  </si>
  <si>
    <t>May-22 
Forecast</t>
  </si>
  <si>
    <t>June-22 
Forecast</t>
  </si>
  <si>
    <t>July-22 
Forecast</t>
  </si>
  <si>
    <t>August-22 
Forecast</t>
  </si>
  <si>
    <t>Two Year Rail Billings Forecast, by Grade - Nutrien</t>
  </si>
  <si>
    <t>2022 Forecasted Rail Billings (MT)</t>
  </si>
  <si>
    <t>2023 Forecasted Rail Billings (MT)</t>
  </si>
  <si>
    <t>2024 Forecasted Rail Billings (MT)</t>
  </si>
  <si>
    <t>Total 
2022</t>
  </si>
  <si>
    <t>Total 
2023</t>
  </si>
  <si>
    <t>Total 
2024</t>
  </si>
  <si>
    <t>Actual</t>
  </si>
  <si>
    <t>Forecast</t>
  </si>
  <si>
    <t>Sep</t>
  </si>
  <si>
    <t>SE Asia</t>
  </si>
  <si>
    <t>May</t>
  </si>
  <si>
    <t>June</t>
  </si>
  <si>
    <t>July</t>
  </si>
  <si>
    <t>August</t>
  </si>
  <si>
    <t>Q4</t>
  </si>
  <si>
    <t>Estiamte of Mosaic's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</si>
</sst>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rgb="FF2D7F66"/>
      </patternFill>
    </fill>
  </fills>
  <borders count="40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/>
    <xf numFmtId="0" fontId="2" fillId="8" borderId="0" xfId="12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Alignment="1">
      <alignment wrapText="1"/>
    </xf>
    <xf numFmtId="0" fontId="28" fillId="0" borderId="0" xfId="0" applyFont="1"/>
    <xf numFmtId="0" fontId="9" fillId="9" borderId="0" xfId="0" applyFont="1" applyFill="1" applyAlignment="1">
      <alignment vertical="center" wrapText="1"/>
    </xf>
    <xf numFmtId="0" fontId="1" fillId="0" borderId="0" xfId="0" applyFont="1"/>
    <xf numFmtId="0" fontId="29" fillId="12" borderId="0" xfId="0" applyFont="1" applyFill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Alignment="1">
      <alignment horizontal="left" vertical="center" indent="1"/>
    </xf>
    <xf numFmtId="0" fontId="0" fillId="12" borderId="0" xfId="0" applyFill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2" fillId="17" borderId="0" xfId="0" applyFont="1" applyFill="1" applyAlignment="1">
      <alignment horizontal="center"/>
    </xf>
    <xf numFmtId="0" fontId="23" fillId="17" borderId="0" xfId="0" applyFont="1" applyFill="1" applyAlignment="1">
      <alignment horizontal="center"/>
    </xf>
    <xf numFmtId="0" fontId="20" fillId="17" borderId="0" xfId="0" applyFont="1" applyFill="1" applyAlignment="1">
      <alignment horizontal="left" wrapText="1"/>
    </xf>
    <xf numFmtId="0" fontId="20" fillId="17" borderId="0" xfId="0" applyFont="1" applyFill="1" applyAlignment="1">
      <alignment horizontal="left"/>
    </xf>
    <xf numFmtId="44" fontId="9" fillId="17" borderId="16" xfId="24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164" fontId="0" fillId="0" borderId="30" xfId="0" applyNumberFormat="1" applyBorder="1"/>
    <xf numFmtId="164" fontId="0" fillId="0" borderId="31" xfId="0" applyNumberFormat="1" applyBorder="1"/>
    <xf numFmtId="171" fontId="0" fillId="0" borderId="30" xfId="0" applyNumberFormat="1" applyBorder="1"/>
    <xf numFmtId="171" fontId="0" fillId="0" borderId="0" xfId="0" applyNumberFormat="1"/>
    <xf numFmtId="171" fontId="0" fillId="0" borderId="31" xfId="0" applyNumberFormat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/>
    <xf numFmtId="1" fontId="0" fillId="0" borderId="31" xfId="0" applyNumberFormat="1" applyBorder="1"/>
    <xf numFmtId="43" fontId="0" fillId="0" borderId="31" xfId="0" applyNumberFormat="1" applyBorder="1"/>
    <xf numFmtId="43" fontId="0" fillId="0" borderId="0" xfId="0" applyNumberFormat="1"/>
    <xf numFmtId="0" fontId="21" fillId="0" borderId="0" xfId="0" applyFont="1"/>
    <xf numFmtId="171" fontId="8" fillId="12" borderId="16" xfId="23" applyNumberFormat="1" applyFont="1" applyFill="1" applyBorder="1" applyAlignment="1">
      <alignment horizontal="right"/>
    </xf>
    <xf numFmtId="2" fontId="0" fillId="0" borderId="0" xfId="0" applyNumberFormat="1"/>
    <xf numFmtId="0" fontId="22" fillId="17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71" fontId="18" fillId="12" borderId="14" xfId="23" applyNumberFormat="1" applyFont="1" applyFill="1" applyBorder="1" applyAlignment="1"/>
    <xf numFmtId="0" fontId="31" fillId="0" borderId="0" xfId="0" applyFont="1"/>
    <xf numFmtId="171" fontId="15" fillId="7" borderId="0" xfId="23" applyNumberFormat="1" applyFont="1" applyFill="1" applyBorder="1"/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32" fillId="0" borderId="0" xfId="0" applyFont="1"/>
    <xf numFmtId="171" fontId="12" fillId="20" borderId="4" xfId="23" applyNumberFormat="1" applyFont="1" applyFill="1" applyBorder="1"/>
    <xf numFmtId="171" fontId="12" fillId="21" borderId="0" xfId="23" applyNumberFormat="1" applyFont="1" applyFill="1"/>
    <xf numFmtId="171" fontId="15" fillId="22" borderId="0" xfId="23" applyNumberFormat="1" applyFont="1" applyFill="1"/>
    <xf numFmtId="172" fontId="22" fillId="23" borderId="0" xfId="0" applyNumberFormat="1" applyFont="1" applyFill="1" applyAlignment="1">
      <alignment horizontal="center"/>
    </xf>
    <xf numFmtId="172" fontId="9" fillId="23" borderId="0" xfId="0" applyNumberFormat="1" applyFont="1" applyFill="1" applyAlignment="1">
      <alignment horizontal="center"/>
    </xf>
    <xf numFmtId="0" fontId="21" fillId="0" borderId="0" xfId="0" applyFont="1" applyAlignment="1">
      <alignment horizontal="left"/>
    </xf>
    <xf numFmtId="0" fontId="33" fillId="0" borderId="0" xfId="0" applyFont="1"/>
    <xf numFmtId="9" fontId="0" fillId="0" borderId="0" xfId="79" applyFont="1"/>
    <xf numFmtId="9" fontId="0" fillId="0" borderId="0" xfId="0" applyNumberFormat="1"/>
    <xf numFmtId="0" fontId="2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0" fillId="0" borderId="34" xfId="79" applyFont="1" applyBorder="1"/>
    <xf numFmtId="9" fontId="0" fillId="0" borderId="35" xfId="79" applyFont="1" applyBorder="1"/>
    <xf numFmtId="9" fontId="0" fillId="0" borderId="36" xfId="79" applyFont="1" applyBorder="1"/>
    <xf numFmtId="9" fontId="0" fillId="0" borderId="37" xfId="79" applyFont="1" applyBorder="1"/>
    <xf numFmtId="9" fontId="0" fillId="0" borderId="38" xfId="79" applyFont="1" applyBorder="1"/>
    <xf numFmtId="9" fontId="0" fillId="0" borderId="39" xfId="79" applyFont="1" applyBorder="1"/>
    <xf numFmtId="0" fontId="31" fillId="0" borderId="0" xfId="0" applyFont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Alignment="1">
      <alignment horizontal="center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center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08984375" defaultRowHeight="14.5" outlineLevelRow="1" outlineLevelCol="1" x14ac:dyDescent="0.35"/>
  <cols>
    <col min="1" max="1" width="34.90625" customWidth="1"/>
    <col min="2" max="3" width="17.6328125" hidden="1" customWidth="1" outlineLevel="1"/>
    <col min="4" max="4" width="18.08984375" customWidth="1" collapsed="1"/>
    <col min="5" max="9" width="18.08984375" customWidth="1"/>
    <col min="10" max="10" width="63" hidden="1" customWidth="1"/>
    <col min="12" max="12" width="8.6328125" customWidth="1"/>
    <col min="13" max="13" width="11.36328125" bestFit="1" customWidth="1"/>
    <col min="14" max="14" width="10.54296875" bestFit="1" customWidth="1"/>
    <col min="15" max="17" width="8.6328125" customWidth="1"/>
  </cols>
  <sheetData>
    <row r="1" spans="1:17" ht="26.5" x14ac:dyDescent="0.85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M1" t="s">
        <v>1</v>
      </c>
    </row>
    <row r="2" spans="1:17" s="6" customFormat="1" ht="37.5" customHeight="1" x14ac:dyDescent="0.5">
      <c r="A2" s="86"/>
      <c r="B2" s="86"/>
      <c r="C2" s="86"/>
      <c r="D2" s="132" t="s">
        <v>2</v>
      </c>
      <c r="E2" s="132" t="s">
        <v>3</v>
      </c>
      <c r="F2" s="132" t="s">
        <v>4</v>
      </c>
      <c r="G2" s="132" t="s">
        <v>2</v>
      </c>
      <c r="H2" s="132" t="s">
        <v>3</v>
      </c>
      <c r="I2" s="132" t="s">
        <v>4</v>
      </c>
      <c r="J2" s="19" t="s">
        <v>5</v>
      </c>
    </row>
    <row r="3" spans="1:17" ht="22.5" hidden="1" customHeight="1" x14ac:dyDescent="0.35">
      <c r="A3" s="23" t="s">
        <v>6</v>
      </c>
      <c r="B3" s="23"/>
      <c r="C3" s="23"/>
      <c r="D3" s="84" t="e">
        <f>SUM(#REF!,#REF!,#REF!,#REF!,#REF!,#REF!)/1000</f>
        <v>#REF!</v>
      </c>
      <c r="E3" s="77" t="e">
        <f>(_xll.DBGET(#REF!,#REF!,#REF!,#REF!,#REF!,#REF!,#REF!,$M$1,#REF!,#REF!,#REF!))/1000</f>
        <v>#VALUE!</v>
      </c>
      <c r="F3" s="77" t="e">
        <f>D3-E3</f>
        <v>#REF!</v>
      </c>
      <c r="G3" s="85" t="e">
        <f>D3</f>
        <v>#REF!</v>
      </c>
      <c r="H3" s="77" t="e">
        <f>E3</f>
        <v>#VALUE!</v>
      </c>
      <c r="I3" s="77" t="e">
        <f>G3-H3</f>
        <v>#REF!</v>
      </c>
      <c r="J3" s="22"/>
    </row>
    <row r="4" spans="1:17" ht="22.5" customHeight="1" x14ac:dyDescent="0.35">
      <c r="A4" s="23" t="s">
        <v>7</v>
      </c>
      <c r="B4" s="23"/>
      <c r="C4" s="23"/>
      <c r="D4" s="84" t="e">
        <f>IF(#REF!="Yes",#REF!,(_xll.DBGET(#REF!,#REF!,#REF!,#REF!,#REF!,#REF!,#REF!,$M$1,#REF!,#REF!,#REF!)-_xll.DBGET(#REF!,#REF!,#REF!,#REF!,#REF!,#REF!,#REF!,$M$1,#REF!,#REF!,#REF!))/1000)</f>
        <v>#REF!</v>
      </c>
      <c r="E4" s="77" t="e">
        <f>(_xll.DBGET(#REF!,#REF!,#REF!,#REF!,#REF!,#REF!,#REF!,$M$1,#REF!,#REF!,#REF!))/1000</f>
        <v>#VALUE!</v>
      </c>
      <c r="F4" s="77" t="e">
        <f>D4-E4</f>
        <v>#REF!</v>
      </c>
      <c r="G4" s="85" t="e">
        <f>D4</f>
        <v>#REF!</v>
      </c>
      <c r="H4" s="77" t="e">
        <f>E4</f>
        <v>#VALUE!</v>
      </c>
      <c r="I4" s="77" t="e">
        <f>G4-H4</f>
        <v>#REF!</v>
      </c>
      <c r="J4" s="22"/>
    </row>
    <row r="5" spans="1:17" ht="22.5" customHeight="1" x14ac:dyDescent="0.35">
      <c r="A5" s="23" t="s">
        <v>8</v>
      </c>
      <c r="B5" s="23"/>
      <c r="C5" s="23"/>
      <c r="D5" s="75"/>
      <c r="E5" s="76"/>
      <c r="F5" s="79"/>
      <c r="G5" s="78"/>
      <c r="H5" s="76"/>
      <c r="I5" s="79"/>
      <c r="J5" s="22"/>
    </row>
    <row r="6" spans="1:17" x14ac:dyDescent="0.35">
      <c r="A6" s="24" t="s">
        <v>9</v>
      </c>
      <c r="B6" s="24"/>
      <c r="C6" s="24"/>
      <c r="D6" s="80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1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1" t="e">
        <f t="shared" ref="F6:F14" si="0">D6-E6</f>
        <v>#VALUE!</v>
      </c>
      <c r="G6" s="80" t="e">
        <f>D6</f>
        <v>#VALUE!</v>
      </c>
      <c r="H6" s="81" t="e">
        <f>E6</f>
        <v>#VALUE!</v>
      </c>
      <c r="I6" s="81" t="e">
        <f t="shared" ref="I6:I14" si="1">G6-H6</f>
        <v>#VALUE!</v>
      </c>
      <c r="J6" s="22"/>
    </row>
    <row r="7" spans="1:17" x14ac:dyDescent="0.35">
      <c r="A7" s="24" t="s">
        <v>10</v>
      </c>
      <c r="B7" s="24"/>
      <c r="C7" s="24"/>
      <c r="D7" s="80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34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1" t="e">
        <f t="shared" si="0"/>
        <v>#VALUE!</v>
      </c>
      <c r="G7" s="80" t="e">
        <f>D7</f>
        <v>#VALUE!</v>
      </c>
      <c r="H7" s="134" t="e">
        <f>E7</f>
        <v>#VALUE!</v>
      </c>
      <c r="I7" s="81" t="e">
        <f t="shared" si="1"/>
        <v>#VALUE!</v>
      </c>
      <c r="J7" s="22"/>
    </row>
    <row r="8" spans="1:17" ht="15" thickBot="1" x14ac:dyDescent="0.4">
      <c r="A8" s="25" t="s">
        <v>11</v>
      </c>
      <c r="B8" s="25"/>
      <c r="C8" s="25"/>
      <c r="D8" s="82" t="e">
        <f>SUM(D6:D7)</f>
        <v>#VALUE!</v>
      </c>
      <c r="E8" s="83" t="e">
        <f>SUM(E6:E7)</f>
        <v>#VALUE!</v>
      </c>
      <c r="F8" s="83" t="e">
        <f t="shared" si="0"/>
        <v>#VALUE!</v>
      </c>
      <c r="G8" s="82" t="e">
        <f>SUM(G6:G7)</f>
        <v>#VALUE!</v>
      </c>
      <c r="H8" s="83" t="e">
        <f>SUM(H6:H7)</f>
        <v>#VALUE!</v>
      </c>
      <c r="I8" s="83" t="e">
        <f t="shared" si="1"/>
        <v>#VALUE!</v>
      </c>
      <c r="J8" s="22"/>
      <c r="L8" s="122"/>
      <c r="M8" s="122"/>
      <c r="N8" s="122"/>
      <c r="O8" s="122"/>
      <c r="P8" s="122"/>
      <c r="Q8" s="122"/>
    </row>
    <row r="9" spans="1:17" ht="30" customHeight="1" x14ac:dyDescent="0.35">
      <c r="A9" s="26" t="s">
        <v>12</v>
      </c>
      <c r="B9" s="27" t="e">
        <f>_xll.DE.NAME(#REF!,"DXMEAS_S","CONTRACT")</f>
        <v>#VALUE!</v>
      </c>
      <c r="C9" s="27"/>
      <c r="D9" s="73" t="e">
        <f>_xll.DBGET(#REF!,#REF!,#REF!,#REF!,#REF!,#REF!,#REF!,$M$1,#REF!,#REF!,$B9)</f>
        <v>#VALUE!</v>
      </c>
      <c r="E9" s="74" t="e">
        <f>_xll.DBGET(#REF!,#REF!,#REF!,#REF!,#REF!,#REF!,#REF!,$M$1,#REF!,#REF!,$B9)</f>
        <v>#VALUE!</v>
      </c>
      <c r="F9" s="74" t="e">
        <f t="shared" si="0"/>
        <v>#VALUE!</v>
      </c>
      <c r="G9" s="71" t="e">
        <f>(_xll.DBGET(#REF!,#REF!,#REF!,#REF!,#REF!,#REF!,#REF!,$M$1,#REF!,#REF!,$B9))/(G$8*1000)</f>
        <v>#VALUE!</v>
      </c>
      <c r="H9" s="72" t="e">
        <f>(_xll.DBGET(#REF!,#REF!,#REF!,#REF!,#REF!,#REF!,#REF!,$M$1,#REF!,#REF!,$B9))/(H$8*1000)</f>
        <v>#VALUE!</v>
      </c>
      <c r="I9" s="72" t="e">
        <f t="shared" si="1"/>
        <v>#VALUE!</v>
      </c>
      <c r="J9" s="22"/>
      <c r="L9" s="165" t="s">
        <v>13</v>
      </c>
      <c r="M9" s="166"/>
      <c r="N9" s="166"/>
      <c r="O9" s="166"/>
      <c r="P9" s="166"/>
      <c r="Q9" s="167"/>
    </row>
    <row r="10" spans="1:17" hidden="1" outlineLevel="1" x14ac:dyDescent="0.35">
      <c r="A10" s="26" t="s">
        <v>14</v>
      </c>
      <c r="B10" s="27" t="e">
        <f>_xll.DE.NAME(#REF!,"DXMEAS_S","INTEREST")</f>
        <v>#VALUE!</v>
      </c>
      <c r="C10" s="27"/>
      <c r="D10" s="99" t="e">
        <f>_xll.DBGET(#REF!,#REF!,#REF!,#REF!,#REF!,#REF!,#REF!,$M$1,#REF!,#REF!,$B10)</f>
        <v>#VALUE!</v>
      </c>
      <c r="E10" s="100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14"/>
      <c r="Q10" s="115"/>
    </row>
    <row r="11" spans="1:17" hidden="1" outlineLevel="1" x14ac:dyDescent="0.35">
      <c r="A11" s="26" t="s">
        <v>15</v>
      </c>
      <c r="B11" s="27" t="s">
        <v>16</v>
      </c>
      <c r="C11" s="27"/>
      <c r="D11" s="99" t="e">
        <f>_xll.DBGET(#REF!,#REF!,#REF!,#REF!,#REF!,#REF!,#REF!,$M$1,#REF!,#REF!,$B11)</f>
        <v>#VALUE!</v>
      </c>
      <c r="E11" s="100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14"/>
      <c r="Q11" s="115"/>
    </row>
    <row r="12" spans="1:17" collapsed="1" x14ac:dyDescent="0.35">
      <c r="A12" s="26" t="s">
        <v>17</v>
      </c>
      <c r="B12" s="27" t="e">
        <f>_xll.DE.NAME(#REF!,"DXMEAS_S","SHRINKAGE")</f>
        <v>#VALUE!</v>
      </c>
      <c r="C12" s="27"/>
      <c r="D12" s="13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14"/>
      <c r="Q12" s="115"/>
    </row>
    <row r="13" spans="1:17" x14ac:dyDescent="0.35">
      <c r="A13" s="26" t="s">
        <v>18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14"/>
      <c r="Q13" s="115"/>
    </row>
    <row r="14" spans="1:17" x14ac:dyDescent="0.35">
      <c r="A14" s="32" t="s">
        <v>19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16" t="e">
        <f t="shared" ref="L14:Q14" si="2">D14-D13-D12-D10-D9</f>
        <v>#VALUE!</v>
      </c>
      <c r="M14" s="113" t="e">
        <f t="shared" si="2"/>
        <v>#VALUE!</v>
      </c>
      <c r="N14" s="113" t="e">
        <f t="shared" si="2"/>
        <v>#VALUE!</v>
      </c>
      <c r="O14" s="113" t="e">
        <f t="shared" si="2"/>
        <v>#VALUE!</v>
      </c>
      <c r="P14" s="113" t="e">
        <f t="shared" si="2"/>
        <v>#VALUE!</v>
      </c>
      <c r="Q14" s="117" t="e">
        <f t="shared" si="2"/>
        <v>#VALUE!</v>
      </c>
    </row>
    <row r="15" spans="1:17" ht="22.5" customHeight="1" x14ac:dyDescent="0.35">
      <c r="A15" s="26" t="s">
        <v>20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2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14"/>
      <c r="Q15" s="115"/>
    </row>
    <row r="16" spans="1:17" x14ac:dyDescent="0.35">
      <c r="A16" s="26" t="s">
        <v>21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2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14"/>
      <c r="Q16" s="115"/>
    </row>
    <row r="17" spans="1:17" x14ac:dyDescent="0.35">
      <c r="A17" s="26" t="s">
        <v>22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2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14"/>
      <c r="Q17" s="115"/>
    </row>
    <row r="18" spans="1:17" x14ac:dyDescent="0.35">
      <c r="A18" s="26" t="s">
        <v>23</v>
      </c>
      <c r="B18" s="27" t="e">
        <f>_xll.DE.NAME(#REF!,"DXMEAS_S","PR RES")</f>
        <v>#VALUE!</v>
      </c>
      <c r="C18" s="27"/>
      <c r="D18" s="130" t="e">
        <f>_xll.DBGET(#REF!,#REF!,#REF!,#REF!,#REF!,#REF!,#REF!,$M$1,#REF!,#REF!,$B18)</f>
        <v>#VALUE!</v>
      </c>
      <c r="E18" s="112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14"/>
      <c r="Q18" s="115"/>
    </row>
    <row r="19" spans="1:17" x14ac:dyDescent="0.35">
      <c r="A19" s="26" t="s">
        <v>24</v>
      </c>
      <c r="B19" s="27" t="e">
        <f>_xll.DE.NAME(#REF!,"DXMEAS_S","FRT Savings Rebate")</f>
        <v>#VALUE!</v>
      </c>
      <c r="C19" s="27"/>
      <c r="D19" s="130" t="e">
        <f>_xll.DBGET(#REF!,#REF!,#REF!,#REF!,#REF!,#REF!,#REF!,$M$1,#REF!,#REF!,$B19)</f>
        <v>#VALUE!</v>
      </c>
      <c r="E19" s="112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14"/>
      <c r="Q19" s="115"/>
    </row>
    <row r="20" spans="1:17" x14ac:dyDescent="0.35">
      <c r="A20" s="32" t="s">
        <v>25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18" t="e">
        <f>D20+D19+D18+D17+D16+D15-D14</f>
        <v>#VALUE!</v>
      </c>
      <c r="M20" s="119" t="e">
        <f>E20+E19+E18+E17+E16+E15-E14</f>
        <v>#VALUE!</v>
      </c>
      <c r="N20" s="119" t="e">
        <f>F20-F19-F18-F17-F16-F15-F14</f>
        <v>#VALUE!</v>
      </c>
      <c r="O20" s="119" t="e">
        <f>G20+G19+G18+G17+G16+G15-G14</f>
        <v>#VALUE!</v>
      </c>
      <c r="P20" s="119" t="e">
        <f>H20+H19+H18+H17+H16+H15-H14</f>
        <v>#VALUE!</v>
      </c>
      <c r="Q20" s="120" t="e">
        <f>I20-I19-I18-I17-I16-I15-I14</f>
        <v>#VALUE!</v>
      </c>
    </row>
    <row r="21" spans="1:17" ht="22.5" customHeight="1" x14ac:dyDescent="0.35">
      <c r="A21" s="37" t="s">
        <v>26</v>
      </c>
      <c r="B21" s="37"/>
      <c r="C21" s="37"/>
      <c r="D21" s="40"/>
      <c r="E21" s="28"/>
      <c r="F21" s="28"/>
      <c r="G21" s="44"/>
      <c r="H21" s="29"/>
      <c r="I21" s="29"/>
      <c r="J21" s="22"/>
      <c r="L21" s="114"/>
      <c r="Q21" s="115"/>
    </row>
    <row r="22" spans="1:17" x14ac:dyDescent="0.35">
      <c r="A22" s="26" t="s">
        <v>27</v>
      </c>
      <c r="B22" s="27" t="e">
        <f>_xll.DE.NAME(#REF!,"DXMEAS_S","Commissions")</f>
        <v>#VALUE!</v>
      </c>
      <c r="C22" s="27"/>
      <c r="D22" s="130" t="e">
        <f>_xll.DBGET(#REF!,#REF!,#REF!,#REF!,#REF!,#REF!,#REF!,$M$1,#REF!,#REF!,$B22)</f>
        <v>#VALUE!</v>
      </c>
      <c r="E22" s="112" t="e">
        <f>_xll.DBGET(#REF!,#REF!,#REF!,#REF!,#REF!,#REF!,#REF!,$M$1,#REF!,#REF!,$B22)</f>
        <v>#VALUE!</v>
      </c>
      <c r="F22" s="112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14"/>
      <c r="Q22" s="115"/>
    </row>
    <row r="23" spans="1:17" x14ac:dyDescent="0.35">
      <c r="A23" s="26" t="s">
        <v>28</v>
      </c>
      <c r="B23" s="27" t="e">
        <f>_xll.DE.NAME(#REF!,"DXMEAS_S","Ocean Freight")</f>
        <v>#VALUE!</v>
      </c>
      <c r="C23" s="27"/>
      <c r="D23" s="130" t="e">
        <f>_xll.DBGET(#REF!,#REF!,#REF!,#REF!,#REF!,#REF!,#REF!,$M$1,#REF!,#REF!,$B23)</f>
        <v>#VALUE!</v>
      </c>
      <c r="E23" s="112" t="e">
        <f>_xll.DBGET(#REF!,#REF!,#REF!,#REF!,#REF!,#REF!,#REF!,$M$1,#REF!,#REF!,$B23)</f>
        <v>#VALUE!</v>
      </c>
      <c r="F23" s="112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14"/>
      <c r="Q23" s="115"/>
    </row>
    <row r="24" spans="1:17" hidden="1" outlineLevel="1" x14ac:dyDescent="0.35">
      <c r="A24" s="26" t="s">
        <v>29</v>
      </c>
      <c r="B24" s="27" t="e">
        <f>_xll.DE.NAME(#REF!,"DXMEAS_S","BOF")</f>
        <v>#VALUE!</v>
      </c>
      <c r="C24" s="27" t="s">
        <v>30</v>
      </c>
      <c r="D24" s="130" t="e">
        <f>_xll.DBGET(#REF!,#REF!,#REF!,#REF!,#REF!,#REF!,#REF!,$M$1,#REF!,#REF!,$B24)+_xll.DBGET(#REF!,#REF!,#REF!,#REF!,#REF!,#REF!,#REF!,$M$1,#REF!,#REF!,$C24)</f>
        <v>#VALUE!</v>
      </c>
      <c r="E24" s="112" t="e">
        <f>_xll.DBGET(#REF!,#REF!,#REF!,#REF!,#REF!,#REF!,#REF!,$M$1,#REF!,#REF!,$B24)+_xll.DBGET(#REF!,#REF!,#REF!,#REF!,#REF!,#REF!,#REF!,$M$1,#REF!,#REF!,$C24)</f>
        <v>#VALUE!</v>
      </c>
      <c r="F24" s="112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18"/>
      <c r="Q24" s="115"/>
    </row>
    <row r="25" spans="1:17" hidden="1" outlineLevel="1" x14ac:dyDescent="0.35">
      <c r="A25" s="26" t="s">
        <v>31</v>
      </c>
      <c r="B25" s="27" t="e">
        <f>_xll.DE.NAME(#REF!,"DXMEAS_S","LOSS_GAIN O_S")</f>
        <v>#VALUE!</v>
      </c>
      <c r="C25" s="27"/>
      <c r="D25" s="130" t="e">
        <f>_xll.DBGET(#REF!,#REF!,#REF!,#REF!,#REF!,#REF!,#REF!,$M$1,#REF!,#REF!,$B25)</f>
        <v>#VALUE!</v>
      </c>
      <c r="E25" s="112" t="e">
        <f>_xll.DBGET(#REF!,#REF!,#REF!,#REF!,#REF!,#REF!,#REF!,$M$1,#REF!,#REF!,$B25)</f>
        <v>#VALUE!</v>
      </c>
      <c r="F25" s="112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18"/>
      <c r="Q25" s="115"/>
    </row>
    <row r="26" spans="1:17" hidden="1" outlineLevel="1" x14ac:dyDescent="0.35">
      <c r="A26" s="26" t="s">
        <v>32</v>
      </c>
      <c r="B26" s="27" t="s">
        <v>33</v>
      </c>
      <c r="C26" s="27"/>
      <c r="D26" s="99" t="e">
        <f>_xll.DBGET(#REF!,#REF!,#REF!,#REF!,#REF!,#REF!,#REF!,$M$1,#REF!,#REF!,$B26)</f>
        <v>#VALUE!</v>
      </c>
      <c r="E26" s="100" t="e">
        <f>_xll.DBGET(#REF!,#REF!,#REF!,#REF!,#REF!,#REF!,#REF!,$M$1,#REF!,#REF!,$B26)</f>
        <v>#VALUE!</v>
      </c>
      <c r="F26" s="112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18"/>
      <c r="Q26" s="115"/>
    </row>
    <row r="27" spans="1:17" hidden="1" outlineLevel="1" x14ac:dyDescent="0.35">
      <c r="A27" s="26" t="s">
        <v>34</v>
      </c>
      <c r="B27" s="27" t="s">
        <v>35</v>
      </c>
      <c r="C27" s="27"/>
      <c r="D27" s="99" t="e">
        <f>_xll.DBGET(#REF!,#REF!,#REF!,#REF!,#REF!,#REF!,#REF!,$M$1,#REF!,#REF!,$B27)</f>
        <v>#VALUE!</v>
      </c>
      <c r="E27" s="100" t="e">
        <f>_xll.DBGET(#REF!,#REF!,#REF!,#REF!,#REF!,#REF!,#REF!,$M$1,#REF!,#REF!,$B27)</f>
        <v>#VALUE!</v>
      </c>
      <c r="F27" s="112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18"/>
      <c r="Q27" s="115"/>
    </row>
    <row r="28" spans="1:17" hidden="1" outlineLevel="1" x14ac:dyDescent="0.35">
      <c r="A28" s="26" t="s">
        <v>36</v>
      </c>
      <c r="B28" s="27" t="e">
        <f>_xll.DE.NAME(#REF!,"DXMEAS_S","CHEMOF")</f>
        <v>#VALUE!</v>
      </c>
      <c r="C28" s="27" t="s">
        <v>37</v>
      </c>
      <c r="D28" s="130" t="e">
        <f>_xll.DBGET(#REF!,#REF!,#REF!,#REF!,#REF!,#REF!,#REF!,$M$1,#REF!,#REF!,$B28)+_xll.DBGET(#REF!,#REF!,#REF!,#REF!,#REF!,#REF!,#REF!,$M$1,#REF!,#REF!,$C28)</f>
        <v>#VALUE!</v>
      </c>
      <c r="E28" s="112" t="e">
        <f>_xll.DBGET(#REF!,#REF!,#REF!,#REF!,#REF!,#REF!,#REF!,$M$1,#REF!,#REF!,$B28)+_xll.DBGET(#REF!,#REF!,#REF!,#REF!,#REF!,#REF!,#REF!,$M$1,#REF!,#REF!,$C28)</f>
        <v>#VALUE!</v>
      </c>
      <c r="F28" s="112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14"/>
      <c r="Q28" s="115"/>
    </row>
    <row r="29" spans="1:17" hidden="1" outlineLevel="1" x14ac:dyDescent="0.35">
      <c r="A29" s="26" t="s">
        <v>38</v>
      </c>
      <c r="B29" s="27" t="e">
        <f>_xll.DE.NAME(#REF!,"DXMEAS_S","WHSOF")</f>
        <v>#VALUE!</v>
      </c>
      <c r="C29" s="27" t="s">
        <v>39</v>
      </c>
      <c r="D29" s="130" t="e">
        <f>_xll.DBGET(#REF!,#REF!,#REF!,#REF!,#REF!,#REF!,#REF!,$M$1,#REF!,#REF!,$B29)+_xll.DBGET(#REF!,#REF!,#REF!,#REF!,#REF!,#REF!,#REF!,$M$1,#REF!,#REF!,$C29)</f>
        <v>#VALUE!</v>
      </c>
      <c r="E29" s="112" t="e">
        <f>_xll.DBGET(#REF!,#REF!,#REF!,#REF!,#REF!,#REF!,#REF!,$M$1,#REF!,#REF!,$B29)+_xll.DBGET(#REF!,#REF!,#REF!,#REF!,#REF!,#REF!,#REF!,$M$1,#REF!,#REF!,$C29)</f>
        <v>#VALUE!</v>
      </c>
      <c r="F29" s="112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14"/>
      <c r="Q29" s="115"/>
    </row>
    <row r="30" spans="1:17" collapsed="1" x14ac:dyDescent="0.35">
      <c r="A30" s="26" t="s">
        <v>40</v>
      </c>
      <c r="B30" s="27" t="e">
        <f>_xll.DE.NAME(#REF!,"DXMEAS_S","CHEM PKG")</f>
        <v>#VALUE!</v>
      </c>
      <c r="C30" s="27"/>
      <c r="D30" s="130" t="e">
        <f>_xll.DBGET(#REF!,#REF!,#REF!,#REF!,#REF!,#REF!,#REF!,$M$1,#REF!,#REF!,$B30)</f>
        <v>#VALUE!</v>
      </c>
      <c r="E30" s="112" t="e">
        <f>_xll.DBGET(#REF!,#REF!,#REF!,#REF!,#REF!,#REF!,#REF!,$M$1,#REF!,#REF!,$B30)</f>
        <v>#VALUE!</v>
      </c>
      <c r="F30" s="112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14"/>
      <c r="Q30" s="115"/>
    </row>
    <row r="31" spans="1:17" x14ac:dyDescent="0.35">
      <c r="A31" s="26" t="s">
        <v>41</v>
      </c>
      <c r="B31" s="27" t="e">
        <f>_xll.DE.NAME(#REF!,"DXMEAS_S","WHS PKG")</f>
        <v>#VALUE!</v>
      </c>
      <c r="C31" s="27"/>
      <c r="D31" s="130" t="e">
        <f>_xll.DBGET(#REF!,#REF!,#REF!,#REF!,#REF!,#REF!,#REF!,$M$1,#REF!,#REF!,$B31)</f>
        <v>#VALUE!</v>
      </c>
      <c r="E31" s="112" t="e">
        <f>_xll.DBGET(#REF!,#REF!,#REF!,#REF!,#REF!,#REF!,#REF!,$M$1,#REF!,#REF!,$B31)</f>
        <v>#VALUE!</v>
      </c>
      <c r="F31" s="112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14"/>
      <c r="Q31" s="115"/>
    </row>
    <row r="32" spans="1:17" x14ac:dyDescent="0.35">
      <c r="A32" s="26" t="s">
        <v>42</v>
      </c>
      <c r="B32" s="27" t="e">
        <f>_xll.DE.NAME(#REF!,"DXMEAS_S","OFSHRTPUT")</f>
        <v>#VALUE!</v>
      </c>
      <c r="C32" s="27"/>
      <c r="D32" s="130" t="e">
        <f>_xll.DBGET(#REF!,#REF!,#REF!,#REF!,#REF!,#REF!,#REF!,$M$1,#REF!,#REF!,$B32)</f>
        <v>#VALUE!</v>
      </c>
      <c r="E32" s="112" t="e">
        <f>_xll.DBGET(#REF!,#REF!,#REF!,#REF!,#REF!,#REF!,#REF!,$M$1,#REF!,#REF!,$B32)</f>
        <v>#VALUE!</v>
      </c>
      <c r="F32" s="112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14"/>
      <c r="Q32" s="115"/>
    </row>
    <row r="33" spans="1:17" x14ac:dyDescent="0.35">
      <c r="A33" s="26" t="s">
        <v>43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14"/>
      <c r="Q33" s="115"/>
    </row>
    <row r="34" spans="1:17" x14ac:dyDescent="0.35">
      <c r="A34" s="26" t="s">
        <v>44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14"/>
      <c r="Q34" s="115"/>
    </row>
    <row r="35" spans="1:17" x14ac:dyDescent="0.35">
      <c r="A35" s="26" t="s">
        <v>45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14"/>
      <c r="Q35" s="115"/>
    </row>
    <row r="36" spans="1:17" hidden="1" outlineLevel="1" x14ac:dyDescent="0.35">
      <c r="A36" s="26" t="s">
        <v>46</v>
      </c>
      <c r="B36" s="27" t="s">
        <v>47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3"/>
      <c r="L36" s="114"/>
      <c r="Q36" s="115"/>
    </row>
    <row r="37" spans="1:17" collapsed="1" x14ac:dyDescent="0.35">
      <c r="A37" s="32" t="s">
        <v>48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14"/>
      <c r="Q37" s="115"/>
    </row>
    <row r="38" spans="1:17" ht="22.5" customHeight="1" x14ac:dyDescent="0.35">
      <c r="A38" s="32" t="s">
        <v>49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18" t="e">
        <f>D38+D37-D20</f>
        <v>#VALUE!</v>
      </c>
      <c r="M38" s="119" t="e">
        <f>E38+E37-E20</f>
        <v>#VALUE!</v>
      </c>
      <c r="N38" s="119" t="e">
        <f>F38-F37-F20</f>
        <v>#VALUE!</v>
      </c>
      <c r="O38" s="128" t="e">
        <f>G38+G37-G20</f>
        <v>#VALUE!</v>
      </c>
      <c r="P38" s="128" t="e">
        <f>H38+H37-H20</f>
        <v>#VALUE!</v>
      </c>
      <c r="Q38" s="127" t="e">
        <f>I38-I37-I20</f>
        <v>#VALUE!</v>
      </c>
    </row>
    <row r="39" spans="1:17" ht="22.5" customHeight="1" x14ac:dyDescent="0.35">
      <c r="A39" s="26" t="s">
        <v>50</v>
      </c>
      <c r="B39" s="27" t="e">
        <f>_xll.DE.NAME(#REF!,"DXMEAS_S","INLAND")</f>
        <v>#VALUE!</v>
      </c>
      <c r="C39" s="27"/>
      <c r="D39" s="13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14"/>
      <c r="Q39" s="115"/>
    </row>
    <row r="40" spans="1:17" x14ac:dyDescent="0.35">
      <c r="A40" s="26" t="s">
        <v>51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14"/>
      <c r="Q40" s="115"/>
    </row>
    <row r="41" spans="1:17" x14ac:dyDescent="0.35">
      <c r="A41" s="26" t="s">
        <v>52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14"/>
      <c r="Q41" s="115"/>
    </row>
    <row r="42" spans="1:17" hidden="1" outlineLevel="1" x14ac:dyDescent="0.35">
      <c r="A42" s="26" t="s">
        <v>53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14"/>
      <c r="Q42" s="115"/>
    </row>
    <row r="43" spans="1:17" hidden="1" outlineLevel="1" x14ac:dyDescent="0.35">
      <c r="A43" s="26" t="s">
        <v>54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14"/>
      <c r="Q43" s="115"/>
    </row>
    <row r="44" spans="1:17" ht="15" customHeight="1" collapsed="1" x14ac:dyDescent="0.35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14"/>
      <c r="Q44" s="115"/>
    </row>
    <row r="45" spans="1:17" x14ac:dyDescent="0.35">
      <c r="A45" s="87" t="s">
        <v>55</v>
      </c>
      <c r="B45" s="88" t="e">
        <f>_xll.DE.NAME(#REF!,"DXMEAS_S","Netback ($/mt)")</f>
        <v>#VALUE!</v>
      </c>
      <c r="C45" s="88"/>
      <c r="D45" s="89" t="e">
        <f>(_xll.DBGET(#REF!,#REF!,#REF!,#REF!,#REF!,#REF!,#REF!,$M$1,#REF!,#REF!,$B45)*_xll.DBGET(#REF!,#REF!,#REF!,#REF!,#REF!,#REF!,#REF!,$M$1,#REF!,#REF!,#REF!))</f>
        <v>#VALUE!</v>
      </c>
      <c r="E45" s="90" t="e">
        <f>(_xll.DBGET(#REF!,#REF!,#REF!,#REF!,#REF!,#REF!,#REF!,$M$1,#REF!,#REF!,$B45)*_xll.DBGET(#REF!,#REF!,#REF!,#REF!,#REF!,#REF!,#REF!,$M$1,#REF!,#REF!,#REF!))</f>
        <v>#VALUE!</v>
      </c>
      <c r="F45" s="90" t="e">
        <f>D45-E45</f>
        <v>#VALUE!</v>
      </c>
      <c r="G45" s="98" t="e">
        <f>D45/(G8*1000)</f>
        <v>#VALUE!</v>
      </c>
      <c r="H45" s="91" t="e">
        <f>E45/(H8*1000)</f>
        <v>#VALUE!</v>
      </c>
      <c r="I45" s="91" t="e">
        <f>G45-H45</f>
        <v>#VALUE!</v>
      </c>
      <c r="J45" s="21"/>
      <c r="L45" s="124" t="e">
        <f>D45+D41+D40+D39-D38</f>
        <v>#VALUE!</v>
      </c>
      <c r="M45" s="125" t="e">
        <f>E45+E41+E40+E39-E38</f>
        <v>#VALUE!</v>
      </c>
      <c r="N45" s="125" t="e">
        <f>F45-F41-F40-F39-F38</f>
        <v>#VALUE!</v>
      </c>
      <c r="O45" s="125" t="e">
        <f>G45+G41+G40+G39-G38</f>
        <v>#VALUE!</v>
      </c>
      <c r="P45" s="125" t="e">
        <f>H45+H41+H40+H39-H38</f>
        <v>#VALUE!</v>
      </c>
      <c r="Q45" s="126" t="e">
        <f>I45-I41-I40-I39-I38</f>
        <v>#VALUE!</v>
      </c>
    </row>
    <row r="46" spans="1:17" x14ac:dyDescent="0.35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1"/>
      <c r="M46" s="122"/>
      <c r="N46" s="122"/>
      <c r="O46" s="122"/>
      <c r="P46" s="122"/>
      <c r="Q46" s="123"/>
    </row>
    <row r="47" spans="1:17" x14ac:dyDescent="0.35">
      <c r="A47" t="s">
        <v>56</v>
      </c>
      <c r="G47" s="113"/>
    </row>
    <row r="48" spans="1:17" x14ac:dyDescent="0.35">
      <c r="G48" s="113"/>
    </row>
    <row r="50" spans="1:6" x14ac:dyDescent="0.35">
      <c r="A50" s="133" t="s">
        <v>57</v>
      </c>
      <c r="C50" t="s">
        <v>58</v>
      </c>
      <c r="D50" s="131" t="e">
        <f>(D23)/(1000*D6)</f>
        <v>#VALUE!</v>
      </c>
      <c r="E50" s="131" t="e">
        <f>E23/(1000*E6)</f>
        <v>#VALUE!</v>
      </c>
      <c r="F50" s="131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EpmWorksheetKeyString_GUID" r:id="rId2"/>
    <customPr name="QAA_DRILLPATH_NODE_ID" r:id="rId3"/>
    <customPr name="REPORT_C2UN_CONVERTER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08984375" defaultRowHeight="14.5" outlineLevelCol="1" x14ac:dyDescent="0.35"/>
  <cols>
    <col min="1" max="1" width="14" customWidth="1"/>
    <col min="2" max="2" width="4.453125" customWidth="1" outlineLevel="1"/>
    <col min="3" max="3" width="8.453125" customWidth="1"/>
    <col min="4" max="4" width="11.6328125" customWidth="1"/>
    <col min="5" max="5" width="14.6328125" customWidth="1"/>
    <col min="6" max="6" width="11.6328125" customWidth="1"/>
    <col min="7" max="7" width="14.6328125" customWidth="1"/>
    <col min="8" max="8" width="11.6328125" customWidth="1"/>
    <col min="9" max="9" width="14.6328125" customWidth="1"/>
    <col min="10" max="10" width="11.6328125" customWidth="1"/>
    <col min="11" max="11" width="14.6328125" customWidth="1"/>
    <col min="12" max="12" width="11.6328125" customWidth="1"/>
    <col min="13" max="13" width="14.6328125" customWidth="1"/>
    <col min="14" max="14" width="11.6328125" customWidth="1"/>
    <col min="15" max="15" width="14.6328125" customWidth="1"/>
    <col min="16" max="16" width="11.6328125" customWidth="1"/>
    <col min="17" max="17" width="14.6328125" customWidth="1"/>
    <col min="18" max="18" width="11.6328125" customWidth="1"/>
    <col min="19" max="19" width="14.6328125" customWidth="1"/>
    <col min="20" max="20" width="11.6328125" customWidth="1"/>
    <col min="21" max="21" width="14.6328125" customWidth="1"/>
    <col min="26" max="26" width="16" bestFit="1" customWidth="1"/>
    <col min="28" max="28" width="16" bestFit="1" customWidth="1"/>
    <col min="29" max="29" width="13.90625" customWidth="1"/>
    <col min="30" max="30" width="16" bestFit="1" customWidth="1"/>
  </cols>
  <sheetData>
    <row r="1" spans="1:30" ht="26.5" x14ac:dyDescent="0.85">
      <c r="A1" s="164" t="s">
        <v>59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30" s="6" customFormat="1" ht="37.5" customHeight="1" x14ac:dyDescent="0.5">
      <c r="A2" s="92"/>
      <c r="B2" s="92"/>
      <c r="C2" s="92"/>
      <c r="D2" s="168" t="e">
        <f>CONCATENATE(#REF!," YTD","
 Actual")</f>
        <v>#REF!</v>
      </c>
      <c r="E2" s="168"/>
      <c r="F2" s="168" t="e">
        <f>CONCATENATE(#REF!,"
 Forecast")</f>
        <v>#REF!</v>
      </c>
      <c r="G2" s="168"/>
      <c r="H2" s="168" t="e">
        <f>CONCATENATE(#REF!,"
 Forecast")</f>
        <v>#REF!</v>
      </c>
      <c r="I2" s="168"/>
      <c r="J2" s="168" t="e">
        <f>CONCATENATE(#REF!,"
 Forecast")</f>
        <v>#REF!</v>
      </c>
      <c r="K2" s="168"/>
      <c r="L2" s="168" t="e">
        <f>CONCATENATE("Qtr 1 ",#REF!," 
Actual")</f>
        <v>#REF!</v>
      </c>
      <c r="M2" s="168"/>
      <c r="N2" s="168" t="e">
        <f>CONCATENATE("Qtr 2 ",#REF!," 
Actual")</f>
        <v>#REF!</v>
      </c>
      <c r="O2" s="168"/>
      <c r="P2" s="168" t="e">
        <f>CONCATENATE("Qtr 3 ",#REF!," 
Actual")</f>
        <v>#REF!</v>
      </c>
      <c r="Q2" s="168"/>
      <c r="R2" s="168" t="e">
        <f>CONCATENATE("Qtr 4 ",#REF!," 
Forecast")</f>
        <v>#REF!</v>
      </c>
      <c r="S2" s="168"/>
      <c r="T2" s="168" t="e">
        <f>CONCATENATE(#REF!," 
Forecast")</f>
        <v>#REF!</v>
      </c>
      <c r="U2" s="168"/>
    </row>
    <row r="3" spans="1:30" ht="16" x14ac:dyDescent="0.5">
      <c r="A3" s="93"/>
      <c r="B3" s="93"/>
      <c r="C3" s="93"/>
      <c r="D3" s="95" t="s">
        <v>60</v>
      </c>
      <c r="E3" s="94" t="s">
        <v>61</v>
      </c>
      <c r="F3" s="95" t="s">
        <v>60</v>
      </c>
      <c r="G3" s="94" t="s">
        <v>61</v>
      </c>
      <c r="H3" s="95" t="s">
        <v>60</v>
      </c>
      <c r="I3" s="94" t="s">
        <v>61</v>
      </c>
      <c r="J3" s="95" t="s">
        <v>60</v>
      </c>
      <c r="K3" s="94" t="s">
        <v>61</v>
      </c>
      <c r="L3" s="95" t="s">
        <v>60</v>
      </c>
      <c r="M3" s="94" t="s">
        <v>61</v>
      </c>
      <c r="N3" s="95" t="s">
        <v>60</v>
      </c>
      <c r="O3" s="94" t="s">
        <v>61</v>
      </c>
      <c r="P3" s="95" t="s">
        <v>60</v>
      </c>
      <c r="Q3" s="94" t="s">
        <v>61</v>
      </c>
      <c r="R3" s="95" t="s">
        <v>60</v>
      </c>
      <c r="S3" s="94" t="s">
        <v>61</v>
      </c>
      <c r="T3" s="95" t="s">
        <v>60</v>
      </c>
      <c r="U3" s="94" t="s">
        <v>61</v>
      </c>
      <c r="Y3" s="170"/>
      <c r="Z3" s="170"/>
      <c r="AA3" s="170"/>
      <c r="AB3" s="170"/>
      <c r="AC3" s="170"/>
      <c r="AD3" s="170"/>
    </row>
    <row r="4" spans="1:30" x14ac:dyDescent="0.35">
      <c r="A4" s="7" t="s">
        <v>62</v>
      </c>
      <c r="B4" s="16" t="s">
        <v>63</v>
      </c>
      <c r="C4" s="2" t="s">
        <v>64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5">
      <c r="A5" s="10" t="s">
        <v>65</v>
      </c>
      <c r="B5" s="11" t="s">
        <v>66</v>
      </c>
      <c r="C5" s="14" t="s">
        <v>64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5">
      <c r="A6" s="48"/>
      <c r="B6" s="49" t="s">
        <v>66</v>
      </c>
      <c r="C6" s="53" t="s">
        <v>67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5">
      <c r="A7" s="50"/>
      <c r="B7" s="51" t="s">
        <v>66</v>
      </c>
      <c r="C7" s="54" t="s">
        <v>68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5">
      <c r="A8" s="10" t="s">
        <v>69</v>
      </c>
      <c r="B8" s="11" t="s">
        <v>70</v>
      </c>
      <c r="C8" s="14" t="s">
        <v>64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5">
      <c r="A9" s="48"/>
      <c r="B9" s="49" t="s">
        <v>70</v>
      </c>
      <c r="C9" s="53" t="s">
        <v>67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5">
      <c r="A10" s="50"/>
      <c r="B10" s="51" t="s">
        <v>70</v>
      </c>
      <c r="C10" s="54" t="s">
        <v>68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5">
      <c r="A11" s="12" t="s">
        <v>71</v>
      </c>
      <c r="B11" s="13" t="s">
        <v>72</v>
      </c>
      <c r="C11" s="15" t="s">
        <v>64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5">
      <c r="A12" s="48"/>
      <c r="B12" s="49" t="s">
        <v>72</v>
      </c>
      <c r="C12" s="53" t="s">
        <v>67</v>
      </c>
      <c r="D12" s="106" t="e">
        <f>_xll.DBGET(#REF!,#REF!,#REF!,#REF!,#REF!,#REF!,$C12,$B12,#REF!,#REF!,#REF!)</f>
        <v>#VALUE!</v>
      </c>
      <c r="E12" s="102" t="e">
        <f>_xll.DBGET(#REF!,#REF!,#REF!,#REF!,#REF!,#REF!,$C12,$B12,#REF!,#REF!,#REF!)</f>
        <v>#VALUE!</v>
      </c>
      <c r="F12" s="106" t="e">
        <f>_xll.DBGET(#REF!,#REF!,#REF!,#REF!,#REF!,#REF!,$C12,$B12,#REF!,#REF!,#REF!)</f>
        <v>#VALUE!</v>
      </c>
      <c r="G12" s="102" t="e">
        <f>_xll.DBGET(#REF!,#REF!,#REF!,#REF!,#REF!,#REF!,$C12,$B12,#REF!,#REF!,#REF!)</f>
        <v>#VALUE!</v>
      </c>
      <c r="H12" s="106" t="e">
        <f>_xll.DBGET(#REF!,#REF!,#REF!,#REF!,#REF!,#REF!,$C12,$B12,#REF!,#REF!,#REF!)</f>
        <v>#VALUE!</v>
      </c>
      <c r="I12" s="102" t="e">
        <f>_xll.DBGET(#REF!,#REF!,#REF!,#REF!,#REF!,#REF!,$C12,$B12,#REF!,#REF!,#REF!)</f>
        <v>#VALUE!</v>
      </c>
      <c r="J12" s="106" t="e">
        <f>_xll.DBGET(#REF!,#REF!,#REF!,#REF!,#REF!,#REF!,$C12,$B12,#REF!,#REF!,#REF!)</f>
        <v>#VALUE!</v>
      </c>
      <c r="K12" s="102" t="e">
        <f>_xll.DBGET(#REF!,#REF!,#REF!,#REF!,#REF!,#REF!,$C12,$B12,#REF!,#REF!,#REF!)</f>
        <v>#VALUE!</v>
      </c>
      <c r="L12" s="106" t="e">
        <f>_xll.DBGET(#REF!,#REF!,#REF!,#REF!,#REF!,#REF!,$C12,$B12,#REF!,#REF!,#REF!)</f>
        <v>#VALUE!</v>
      </c>
      <c r="M12" s="102" t="e">
        <f>_xll.DBGET(#REF!,#REF!,#REF!,#REF!,#REF!,#REF!,$C12,$B12,#REF!,#REF!,#REF!)</f>
        <v>#VALUE!</v>
      </c>
      <c r="N12" s="106" t="e">
        <f>_xll.DBGET(#REF!,#REF!,#REF!,#REF!,#REF!,#REF!,$C12,$B12,#REF!,#REF!,#REF!)</f>
        <v>#VALUE!</v>
      </c>
      <c r="O12" s="102">
        <f>IFERROR((_xll.DBGET(#REF!,#REF!,#REF!,#REF!,#REF!,#REF!,$C12,$B12,#REF!,#REF!,#REF!))/N12,0)</f>
        <v>0</v>
      </c>
      <c r="P12" s="106" t="e">
        <f>_xll.DBGET(#REF!,#REF!,#REF!,#REF!,#REF!,#REF!,$C12,$B12,#REF!,#REF!,#REF!)</f>
        <v>#VALUE!</v>
      </c>
      <c r="Q12" s="102">
        <f>IFERROR((_xll.DBGET(#REF!,#REF!,#REF!,#REF!,#REF!,#REF!,$C12,$B12,#REF!,#REF!,#REF!))/P12,0)</f>
        <v>0</v>
      </c>
      <c r="R12" s="106" t="e">
        <f>_xll.DBGET(#REF!,#REF!,#REF!,#REF!,#REF!,#REF!,$C12,$B12,#REF!,#REF!,#REF!)</f>
        <v>#VALUE!</v>
      </c>
      <c r="S12" s="102">
        <f>IFERROR((_xll.DBGET(#REF!,#REF!,#REF!,#REF!,#REF!,#REF!,$C12,$B12,#REF!,#REF!,#REF!))/R12,0)</f>
        <v>0</v>
      </c>
      <c r="T12" s="106" t="e">
        <f>_xll.DBGET(#REF!,#REF!,#REF!,#REF!,#REF!,#REF!,$C12,$B12,#REF!,#REF!,#REF!)</f>
        <v>#VALUE!</v>
      </c>
      <c r="U12" s="102" t="e">
        <f>_xll.DBGET(#REF!,#REF!,#REF!,#REF!,#REF!,#REF!,$C12,$B12,#REF!,#REF!,#REF!)</f>
        <v>#VALUE!</v>
      </c>
    </row>
    <row r="13" spans="1:30" x14ac:dyDescent="0.35">
      <c r="A13" s="48"/>
      <c r="B13" s="49" t="s">
        <v>72</v>
      </c>
      <c r="C13" s="53" t="s">
        <v>68</v>
      </c>
      <c r="D13" s="106" t="e">
        <f>_xll.DBGET(#REF!,#REF!,#REF!,#REF!,#REF!,#REF!,$C13,$B13,#REF!,#REF!,#REF!)</f>
        <v>#VALUE!</v>
      </c>
      <c r="E13" s="102" t="e">
        <f>_xll.DBGET(#REF!,#REF!,#REF!,#REF!,#REF!,#REF!,$C13,$B13,#REF!,#REF!,#REF!)</f>
        <v>#VALUE!</v>
      </c>
      <c r="F13" s="106" t="e">
        <f>_xll.DBGET(#REF!,#REF!,#REF!,#REF!,#REF!,#REF!,$C13,$B13,#REF!,#REF!,#REF!)</f>
        <v>#VALUE!</v>
      </c>
      <c r="G13" s="102" t="e">
        <f>_xll.DBGET(#REF!,#REF!,#REF!,#REF!,#REF!,#REF!,$C13,$B13,#REF!,#REF!,#REF!)</f>
        <v>#VALUE!</v>
      </c>
      <c r="H13" s="106" t="e">
        <f>_xll.DBGET(#REF!,#REF!,#REF!,#REF!,#REF!,#REF!,$C13,$B13,#REF!,#REF!,#REF!)</f>
        <v>#VALUE!</v>
      </c>
      <c r="I13" s="102" t="e">
        <f>_xll.DBGET(#REF!,#REF!,#REF!,#REF!,#REF!,#REF!,$C13,$B13,#REF!,#REF!,#REF!)</f>
        <v>#VALUE!</v>
      </c>
      <c r="J13" s="106" t="e">
        <f>_xll.DBGET(#REF!,#REF!,#REF!,#REF!,#REF!,#REF!,$C13,$B13,#REF!,#REF!,#REF!)</f>
        <v>#VALUE!</v>
      </c>
      <c r="K13" s="102" t="e">
        <f>_xll.DBGET(#REF!,#REF!,#REF!,#REF!,#REF!,#REF!,$C13,$B13,#REF!,#REF!,#REF!)</f>
        <v>#VALUE!</v>
      </c>
      <c r="L13" s="106" t="e">
        <f>_xll.DBGET(#REF!,#REF!,#REF!,#REF!,#REF!,#REF!,$C13,$B13,#REF!,#REF!,#REF!)</f>
        <v>#VALUE!</v>
      </c>
      <c r="M13" s="102" t="e">
        <f>_xll.DBGET(#REF!,#REF!,#REF!,#REF!,#REF!,#REF!,$C13,$B13,#REF!,#REF!,#REF!)</f>
        <v>#VALUE!</v>
      </c>
      <c r="N13" s="106" t="e">
        <f>_xll.DBGET(#REF!,#REF!,#REF!,#REF!,#REF!,#REF!,$C13,$B13,#REF!,#REF!,#REF!)</f>
        <v>#VALUE!</v>
      </c>
      <c r="O13" s="102">
        <f>IFERROR((_xll.DBGET(#REF!,#REF!,#REF!,#REF!,#REF!,#REF!,$C13,$B13,#REF!,#REF!,#REF!))/N13,0)</f>
        <v>0</v>
      </c>
      <c r="P13" s="106" t="e">
        <f>_xll.DBGET(#REF!,#REF!,#REF!,#REF!,#REF!,#REF!,$C13,$B13,#REF!,#REF!,#REF!)</f>
        <v>#VALUE!</v>
      </c>
      <c r="Q13" s="102">
        <f>IFERROR((_xll.DBGET(#REF!,#REF!,#REF!,#REF!,#REF!,#REF!,$C13,$B13,#REF!,#REF!,#REF!))/P13,0)</f>
        <v>0</v>
      </c>
      <c r="R13" s="106" t="e">
        <f>_xll.DBGET(#REF!,#REF!,#REF!,#REF!,#REF!,#REF!,$C13,$B13,#REF!,#REF!,#REF!)</f>
        <v>#VALUE!</v>
      </c>
      <c r="S13" s="102">
        <f>IFERROR((_xll.DBGET(#REF!,#REF!,#REF!,#REF!,#REF!,#REF!,$C13,$B13,#REF!,#REF!,#REF!))/R13,0)</f>
        <v>0</v>
      </c>
      <c r="T13" s="106" t="e">
        <f>_xll.DBGET(#REF!,#REF!,#REF!,#REF!,#REF!,#REF!,$C13,$B13,#REF!,#REF!,#REF!)</f>
        <v>#VALUE!</v>
      </c>
      <c r="U13" s="102" t="e">
        <f>_xll.DBGET(#REF!,#REF!,#REF!,#REF!,#REF!,#REF!,$C13,$B13,#REF!,#REF!,#REF!)</f>
        <v>#VALUE!</v>
      </c>
    </row>
    <row r="14" spans="1:30" x14ac:dyDescent="0.35">
      <c r="A14" s="10" t="s">
        <v>73</v>
      </c>
      <c r="B14" s="11" t="s">
        <v>74</v>
      </c>
      <c r="C14" s="14" t="s">
        <v>64</v>
      </c>
      <c r="D14" s="105" t="e">
        <f>_xll.DBGET(#REF!,#REF!,#REF!,#REF!,#REF!,#REF!,$C14,$B14,#REF!,#REF!,#REF!)</f>
        <v>#VALUE!</v>
      </c>
      <c r="E14" s="104" t="e">
        <f>_xll.DBGET(#REF!,#REF!,#REF!,#REF!,#REF!,#REF!,$C14,$B14,#REF!,#REF!,#REF!)</f>
        <v>#VALUE!</v>
      </c>
      <c r="F14" s="105" t="e">
        <f>_xll.DBGET(#REF!,#REF!,#REF!,#REF!,#REF!,#REF!,$C14,$B14,#REF!,#REF!,#REF!)</f>
        <v>#VALUE!</v>
      </c>
      <c r="G14" s="104" t="e">
        <f>_xll.DBGET(#REF!,#REF!,#REF!,#REF!,#REF!,#REF!,$C14,$B14,#REF!,#REF!,#REF!)</f>
        <v>#VALUE!</v>
      </c>
      <c r="H14" s="105" t="e">
        <f>_xll.DBGET(#REF!,#REF!,#REF!,#REF!,#REF!,#REF!,$C14,$B14,#REF!,#REF!,#REF!)</f>
        <v>#VALUE!</v>
      </c>
      <c r="I14" s="104" t="e">
        <f>_xll.DBGET(#REF!,#REF!,#REF!,#REF!,#REF!,#REF!,$C14,$B14,#REF!,#REF!,#REF!)</f>
        <v>#VALUE!</v>
      </c>
      <c r="J14" s="105" t="e">
        <f>_xll.DBGET(#REF!,#REF!,#REF!,#REF!,#REF!,#REF!,$C14,$B14,#REF!,#REF!,#REF!)</f>
        <v>#VALUE!</v>
      </c>
      <c r="K14" s="104" t="e">
        <f>_xll.DBGET(#REF!,#REF!,#REF!,#REF!,#REF!,#REF!,$C14,$B14,#REF!,#REF!,#REF!)</f>
        <v>#VALUE!</v>
      </c>
      <c r="L14" s="105" t="e">
        <f>_xll.DBGET(#REF!,#REF!,#REF!,#REF!,#REF!,#REF!,$C14,$B14,#REF!,#REF!,#REF!)</f>
        <v>#VALUE!</v>
      </c>
      <c r="M14" s="104" t="e">
        <f>_xll.DBGET(#REF!,#REF!,#REF!,#REF!,#REF!,#REF!,$C14,$B14,#REF!,#REF!,#REF!)</f>
        <v>#VALUE!</v>
      </c>
      <c r="N14" s="105" t="e">
        <f>_xll.DBGET(#REF!,#REF!,#REF!,#REF!,#REF!,#REF!,$C14,$B14,#REF!,#REF!,#REF!)</f>
        <v>#VALUE!</v>
      </c>
      <c r="O14" s="104">
        <f>IFERROR((_xll.DBGET(#REF!,#REF!,#REF!,#REF!,#REF!,#REF!,$C14,$B14,#REF!,#REF!,#REF!))/N14,0)</f>
        <v>0</v>
      </c>
      <c r="P14" s="105" t="e">
        <f>_xll.DBGET(#REF!,#REF!,#REF!,#REF!,#REF!,#REF!,$C14,$B14,#REF!,#REF!,#REF!)</f>
        <v>#VALUE!</v>
      </c>
      <c r="Q14" s="104">
        <f>IFERROR((_xll.DBGET(#REF!,#REF!,#REF!,#REF!,#REF!,#REF!,$C14,$B14,#REF!,#REF!,#REF!))/P14,0)</f>
        <v>0</v>
      </c>
      <c r="R14" s="105" t="e">
        <f>_xll.DBGET(#REF!,#REF!,#REF!,#REF!,#REF!,#REF!,$C14,$B14,#REF!,#REF!,#REF!)</f>
        <v>#VALUE!</v>
      </c>
      <c r="S14" s="104">
        <f>IFERROR((_xll.DBGET(#REF!,#REF!,#REF!,#REF!,#REF!,#REF!,$C14,$B14,#REF!,#REF!,#REF!))/R14,0)</f>
        <v>0</v>
      </c>
      <c r="T14" s="105" t="e">
        <f>_xll.DBGET(#REF!,#REF!,#REF!,#REF!,#REF!,#REF!,$C14,$B14,#REF!,#REF!,#REF!)</f>
        <v>#VALUE!</v>
      </c>
      <c r="U14" s="104" t="e">
        <f>_xll.DBGET(#REF!,#REF!,#REF!,#REF!,#REF!,#REF!,$C14,$B14,#REF!,#REF!,#REF!)</f>
        <v>#VALUE!</v>
      </c>
    </row>
    <row r="15" spans="1:30" x14ac:dyDescent="0.35">
      <c r="A15" s="48"/>
      <c r="B15" s="49" t="s">
        <v>74</v>
      </c>
      <c r="C15" s="53" t="s">
        <v>67</v>
      </c>
      <c r="D15" s="106" t="e">
        <f>_xll.DBGET(#REF!,#REF!,#REF!,#REF!,#REF!,#REF!,$C15,$B15,#REF!,#REF!,#REF!)</f>
        <v>#VALUE!</v>
      </c>
      <c r="E15" s="102" t="e">
        <f>_xll.DBGET(#REF!,#REF!,#REF!,#REF!,#REF!,#REF!,$C15,$B15,#REF!,#REF!,#REF!)</f>
        <v>#VALUE!</v>
      </c>
      <c r="F15" s="106" t="e">
        <f>_xll.DBGET(#REF!,#REF!,#REF!,#REF!,#REF!,#REF!,$C15,$B15,#REF!,#REF!,#REF!)</f>
        <v>#VALUE!</v>
      </c>
      <c r="G15" s="102" t="e">
        <f>_xll.DBGET(#REF!,#REF!,#REF!,#REF!,#REF!,#REF!,$C15,$B15,#REF!,#REF!,#REF!)</f>
        <v>#VALUE!</v>
      </c>
      <c r="H15" s="106" t="e">
        <f>_xll.DBGET(#REF!,#REF!,#REF!,#REF!,#REF!,#REF!,$C15,$B15,#REF!,#REF!,#REF!)</f>
        <v>#VALUE!</v>
      </c>
      <c r="I15" s="102" t="e">
        <f>_xll.DBGET(#REF!,#REF!,#REF!,#REF!,#REF!,#REF!,$C15,$B15,#REF!,#REF!,#REF!)</f>
        <v>#VALUE!</v>
      </c>
      <c r="J15" s="106" t="e">
        <f>_xll.DBGET(#REF!,#REF!,#REF!,#REF!,#REF!,#REF!,$C15,$B15,#REF!,#REF!,#REF!)</f>
        <v>#VALUE!</v>
      </c>
      <c r="K15" s="102" t="e">
        <f>_xll.DBGET(#REF!,#REF!,#REF!,#REF!,#REF!,#REF!,$C15,$B15,#REF!,#REF!,#REF!)</f>
        <v>#VALUE!</v>
      </c>
      <c r="L15" s="106" t="e">
        <f>_xll.DBGET(#REF!,#REF!,#REF!,#REF!,#REF!,#REF!,$C15,$B15,#REF!,#REF!,#REF!)</f>
        <v>#VALUE!</v>
      </c>
      <c r="M15" s="102" t="e">
        <f>_xll.DBGET(#REF!,#REF!,#REF!,#REF!,#REF!,#REF!,$C15,$B15,#REF!,#REF!,#REF!)</f>
        <v>#VALUE!</v>
      </c>
      <c r="N15" s="106" t="e">
        <f>_xll.DBGET(#REF!,#REF!,#REF!,#REF!,#REF!,#REF!,$C15,$B15,#REF!,#REF!,#REF!)</f>
        <v>#VALUE!</v>
      </c>
      <c r="O15" s="102">
        <f>IFERROR((_xll.DBGET(#REF!,#REF!,#REF!,#REF!,#REF!,#REF!,$C15,$B15,#REF!,#REF!,#REF!))/N15,0)</f>
        <v>0</v>
      </c>
      <c r="P15" s="106" t="e">
        <f>_xll.DBGET(#REF!,#REF!,#REF!,#REF!,#REF!,#REF!,$C15,$B15,#REF!,#REF!,#REF!)</f>
        <v>#VALUE!</v>
      </c>
      <c r="Q15" s="102">
        <f>IFERROR((_xll.DBGET(#REF!,#REF!,#REF!,#REF!,#REF!,#REF!,$C15,$B15,#REF!,#REF!,#REF!))/P15,0)</f>
        <v>0</v>
      </c>
      <c r="R15" s="106" t="e">
        <f>_xll.DBGET(#REF!,#REF!,#REF!,#REF!,#REF!,#REF!,$C15,$B15,#REF!,#REF!,#REF!)</f>
        <v>#VALUE!</v>
      </c>
      <c r="S15" s="102">
        <f>IFERROR((_xll.DBGET(#REF!,#REF!,#REF!,#REF!,#REF!,#REF!,$C15,$B15,#REF!,#REF!,#REF!))/R15,0)</f>
        <v>0</v>
      </c>
      <c r="T15" s="106" t="e">
        <f>_xll.DBGET(#REF!,#REF!,#REF!,#REF!,#REF!,#REF!,$C15,$B15,#REF!,#REF!,#REF!)</f>
        <v>#VALUE!</v>
      </c>
      <c r="U15" s="102" t="e">
        <f>_xll.DBGET(#REF!,#REF!,#REF!,#REF!,#REF!,#REF!,$C15,$B15,#REF!,#REF!,#REF!)</f>
        <v>#VALUE!</v>
      </c>
    </row>
    <row r="16" spans="1:30" x14ac:dyDescent="0.35">
      <c r="A16" s="48"/>
      <c r="B16" s="49" t="s">
        <v>74</v>
      </c>
      <c r="C16" s="53" t="s">
        <v>68</v>
      </c>
      <c r="D16" s="106" t="e">
        <f>_xll.DBGET(#REF!,#REF!,#REF!,#REF!,#REF!,#REF!,$C16,$B16,#REF!,#REF!,#REF!)</f>
        <v>#VALUE!</v>
      </c>
      <c r="E16" s="102" t="e">
        <f>_xll.DBGET(#REF!,#REF!,#REF!,#REF!,#REF!,#REF!,$C16,$B16,#REF!,#REF!,#REF!)</f>
        <v>#VALUE!</v>
      </c>
      <c r="F16" s="106" t="e">
        <f>_xll.DBGET(#REF!,#REF!,#REF!,#REF!,#REF!,#REF!,$C16,$B16,#REF!,#REF!,#REF!)</f>
        <v>#VALUE!</v>
      </c>
      <c r="G16" s="102" t="e">
        <f>_xll.DBGET(#REF!,#REF!,#REF!,#REF!,#REF!,#REF!,$C16,$B16,#REF!,#REF!,#REF!)</f>
        <v>#VALUE!</v>
      </c>
      <c r="H16" s="106" t="e">
        <f>_xll.DBGET(#REF!,#REF!,#REF!,#REF!,#REF!,#REF!,$C16,$B16,#REF!,#REF!,#REF!)</f>
        <v>#VALUE!</v>
      </c>
      <c r="I16" s="102" t="e">
        <f>_xll.DBGET(#REF!,#REF!,#REF!,#REF!,#REF!,#REF!,$C16,$B16,#REF!,#REF!,#REF!)</f>
        <v>#VALUE!</v>
      </c>
      <c r="J16" s="106" t="e">
        <f>_xll.DBGET(#REF!,#REF!,#REF!,#REF!,#REF!,#REF!,$C16,$B16,#REF!,#REF!,#REF!)</f>
        <v>#VALUE!</v>
      </c>
      <c r="K16" s="102" t="e">
        <f>_xll.DBGET(#REF!,#REF!,#REF!,#REF!,#REF!,#REF!,$C16,$B16,#REF!,#REF!,#REF!)</f>
        <v>#VALUE!</v>
      </c>
      <c r="L16" s="106" t="e">
        <f>_xll.DBGET(#REF!,#REF!,#REF!,#REF!,#REF!,#REF!,$C16,$B16,#REF!,#REF!,#REF!)</f>
        <v>#VALUE!</v>
      </c>
      <c r="M16" s="102" t="e">
        <f>_xll.DBGET(#REF!,#REF!,#REF!,#REF!,#REF!,#REF!,$C16,$B16,#REF!,#REF!,#REF!)</f>
        <v>#VALUE!</v>
      </c>
      <c r="N16" s="106" t="e">
        <f>_xll.DBGET(#REF!,#REF!,#REF!,#REF!,#REF!,#REF!,$C16,$B16,#REF!,#REF!,#REF!)</f>
        <v>#VALUE!</v>
      </c>
      <c r="O16" s="102">
        <f>IFERROR((_xll.DBGET(#REF!,#REF!,#REF!,#REF!,#REF!,#REF!,$C16,$B16,#REF!,#REF!,#REF!))/N16,0)</f>
        <v>0</v>
      </c>
      <c r="P16" s="106" t="e">
        <f>_xll.DBGET(#REF!,#REF!,#REF!,#REF!,#REF!,#REF!,$C16,$B16,#REF!,#REF!,#REF!)</f>
        <v>#VALUE!</v>
      </c>
      <c r="Q16" s="102">
        <f>IFERROR((_xll.DBGET(#REF!,#REF!,#REF!,#REF!,#REF!,#REF!,$C16,$B16,#REF!,#REF!,#REF!))/P16,0)</f>
        <v>0</v>
      </c>
      <c r="R16" s="106" t="e">
        <f>_xll.DBGET(#REF!,#REF!,#REF!,#REF!,#REF!,#REF!,$C16,$B16,#REF!,#REF!,#REF!)</f>
        <v>#VALUE!</v>
      </c>
      <c r="S16" s="102">
        <f>IFERROR((_xll.DBGET(#REF!,#REF!,#REF!,#REF!,#REF!,#REF!,$C16,$B16,#REF!,#REF!,#REF!))/R16,0)</f>
        <v>0</v>
      </c>
      <c r="T16" s="106" t="e">
        <f>_xll.DBGET(#REF!,#REF!,#REF!,#REF!,#REF!,#REF!,$C16,$B16,#REF!,#REF!,#REF!)</f>
        <v>#VALUE!</v>
      </c>
      <c r="U16" s="102" t="e">
        <f>_xll.DBGET(#REF!,#REF!,#REF!,#REF!,#REF!,#REF!,$C16,$B16,#REF!,#REF!,#REF!)</f>
        <v>#VALUE!</v>
      </c>
    </row>
    <row r="17" spans="1:21" x14ac:dyDescent="0.35">
      <c r="A17" s="10" t="s">
        <v>75</v>
      </c>
      <c r="B17" s="11" t="s">
        <v>76</v>
      </c>
      <c r="C17" s="14" t="s">
        <v>64</v>
      </c>
      <c r="D17" s="105" t="e">
        <f>_xll.DBGET(#REF!,#REF!,#REF!,#REF!,#REF!,#REF!,$C17,$B17,#REF!,#REF!,#REF!)</f>
        <v>#VALUE!</v>
      </c>
      <c r="E17" s="104" t="e">
        <f>_xll.DBGET(#REF!,#REF!,#REF!,#REF!,#REF!,#REF!,$C17,$B17,#REF!,#REF!,#REF!)</f>
        <v>#VALUE!</v>
      </c>
      <c r="F17" s="105" t="e">
        <f>_xll.DBGET(#REF!,#REF!,#REF!,#REF!,#REF!,#REF!,$C17,$B17,#REF!,#REF!,#REF!)</f>
        <v>#VALUE!</v>
      </c>
      <c r="G17" s="104" t="e">
        <f>_xll.DBGET(#REF!,#REF!,#REF!,#REF!,#REF!,#REF!,$C17,$B17,#REF!,#REF!,#REF!)</f>
        <v>#VALUE!</v>
      </c>
      <c r="H17" s="105" t="e">
        <f>_xll.DBGET(#REF!,#REF!,#REF!,#REF!,#REF!,#REF!,$C17,$B17,#REF!,#REF!,#REF!)</f>
        <v>#VALUE!</v>
      </c>
      <c r="I17" s="104" t="e">
        <f>_xll.DBGET(#REF!,#REF!,#REF!,#REF!,#REF!,#REF!,$C17,$B17,#REF!,#REF!,#REF!)</f>
        <v>#VALUE!</v>
      </c>
      <c r="J17" s="105" t="e">
        <f>_xll.DBGET(#REF!,#REF!,#REF!,#REF!,#REF!,#REF!,$C17,$B17,#REF!,#REF!,#REF!)</f>
        <v>#VALUE!</v>
      </c>
      <c r="K17" s="104" t="e">
        <f>_xll.DBGET(#REF!,#REF!,#REF!,#REF!,#REF!,#REF!,$C17,$B17,#REF!,#REF!,#REF!)</f>
        <v>#VALUE!</v>
      </c>
      <c r="L17" s="105" t="e">
        <f>_xll.DBGET(#REF!,#REF!,#REF!,#REF!,#REF!,#REF!,$C17,$B17,#REF!,#REF!,#REF!)</f>
        <v>#VALUE!</v>
      </c>
      <c r="M17" s="104" t="e">
        <f>_xll.DBGET(#REF!,#REF!,#REF!,#REF!,#REF!,#REF!,$C17,$B17,#REF!,#REF!,#REF!)</f>
        <v>#VALUE!</v>
      </c>
      <c r="N17" s="105" t="e">
        <f>_xll.DBGET(#REF!,#REF!,#REF!,#REF!,#REF!,#REF!,$C17,$B17,#REF!,#REF!,#REF!)</f>
        <v>#VALUE!</v>
      </c>
      <c r="O17" s="104">
        <f>IFERROR((_xll.DBGET(#REF!,#REF!,#REF!,#REF!,#REF!,#REF!,$C17,$B17,#REF!,#REF!,#REF!))/N17,0)</f>
        <v>0</v>
      </c>
      <c r="P17" s="105" t="e">
        <f>_xll.DBGET(#REF!,#REF!,#REF!,#REF!,#REF!,#REF!,$C17,$B17,#REF!,#REF!,#REF!)</f>
        <v>#VALUE!</v>
      </c>
      <c r="Q17" s="104">
        <f>IFERROR((_xll.DBGET(#REF!,#REF!,#REF!,#REF!,#REF!,#REF!,$C17,$B17,#REF!,#REF!,#REF!))/P17,0)</f>
        <v>0</v>
      </c>
      <c r="R17" s="105" t="e">
        <f>_xll.DBGET(#REF!,#REF!,#REF!,#REF!,#REF!,#REF!,$C17,$B17,#REF!,#REF!,#REF!)</f>
        <v>#VALUE!</v>
      </c>
      <c r="S17" s="104">
        <f>IFERROR((_xll.DBGET(#REF!,#REF!,#REF!,#REF!,#REF!,#REF!,$C17,$B17,#REF!,#REF!,#REF!))/R17,0)</f>
        <v>0</v>
      </c>
      <c r="T17" s="105" t="e">
        <f>_xll.DBGET(#REF!,#REF!,#REF!,#REF!,#REF!,#REF!,$C17,$B17,#REF!,#REF!,#REF!)</f>
        <v>#VALUE!</v>
      </c>
      <c r="U17" s="104" t="e">
        <f>_xll.DBGET(#REF!,#REF!,#REF!,#REF!,#REF!,#REF!,$C17,$B17,#REF!,#REF!,#REF!)</f>
        <v>#VALUE!</v>
      </c>
    </row>
    <row r="18" spans="1:21" x14ac:dyDescent="0.35">
      <c r="A18" s="48"/>
      <c r="B18" s="49" t="s">
        <v>76</v>
      </c>
      <c r="C18" s="53" t="s">
        <v>67</v>
      </c>
      <c r="D18" s="106" t="e">
        <f>_xll.DBGET(#REF!,#REF!,#REF!,#REF!,#REF!,#REF!,$C18,$B18,#REF!,#REF!,#REF!)</f>
        <v>#VALUE!</v>
      </c>
      <c r="E18" s="102" t="e">
        <f>_xll.DBGET(#REF!,#REF!,#REF!,#REF!,#REF!,#REF!,$C18,$B18,#REF!,#REF!,#REF!)</f>
        <v>#VALUE!</v>
      </c>
      <c r="F18" s="106" t="e">
        <f>_xll.DBGET(#REF!,#REF!,#REF!,#REF!,#REF!,#REF!,$C18,$B18,#REF!,#REF!,#REF!)</f>
        <v>#VALUE!</v>
      </c>
      <c r="G18" s="102" t="e">
        <f>_xll.DBGET(#REF!,#REF!,#REF!,#REF!,#REF!,#REF!,$C18,$B18,#REF!,#REF!,#REF!)</f>
        <v>#VALUE!</v>
      </c>
      <c r="H18" s="106" t="e">
        <f>_xll.DBGET(#REF!,#REF!,#REF!,#REF!,#REF!,#REF!,$C18,$B18,#REF!,#REF!,#REF!)</f>
        <v>#VALUE!</v>
      </c>
      <c r="I18" s="102" t="e">
        <f>_xll.DBGET(#REF!,#REF!,#REF!,#REF!,#REF!,#REF!,$C18,$B18,#REF!,#REF!,#REF!)</f>
        <v>#VALUE!</v>
      </c>
      <c r="J18" s="106" t="e">
        <f>_xll.DBGET(#REF!,#REF!,#REF!,#REF!,#REF!,#REF!,$C18,$B18,#REF!,#REF!,#REF!)</f>
        <v>#VALUE!</v>
      </c>
      <c r="K18" s="102" t="e">
        <f>_xll.DBGET(#REF!,#REF!,#REF!,#REF!,#REF!,#REF!,$C18,$B18,#REF!,#REF!,#REF!)</f>
        <v>#VALUE!</v>
      </c>
      <c r="L18" s="106" t="e">
        <f>_xll.DBGET(#REF!,#REF!,#REF!,#REF!,#REF!,#REF!,$C18,$B18,#REF!,#REF!,#REF!)</f>
        <v>#VALUE!</v>
      </c>
      <c r="M18" s="102" t="e">
        <f>_xll.DBGET(#REF!,#REF!,#REF!,#REF!,#REF!,#REF!,$C18,$B18,#REF!,#REF!,#REF!)</f>
        <v>#VALUE!</v>
      </c>
      <c r="N18" s="106" t="e">
        <f>_xll.DBGET(#REF!,#REF!,#REF!,#REF!,#REF!,#REF!,$C18,$B18,#REF!,#REF!,#REF!)</f>
        <v>#VALUE!</v>
      </c>
      <c r="O18" s="102">
        <f>IFERROR((_xll.DBGET(#REF!,#REF!,#REF!,#REF!,#REF!,#REF!,$C18,$B18,#REF!,#REF!,#REF!))/N18,0)</f>
        <v>0</v>
      </c>
      <c r="P18" s="106" t="e">
        <f>_xll.DBGET(#REF!,#REF!,#REF!,#REF!,#REF!,#REF!,$C18,$B18,#REF!,#REF!,#REF!)</f>
        <v>#VALUE!</v>
      </c>
      <c r="Q18" s="102">
        <f>IFERROR((_xll.DBGET(#REF!,#REF!,#REF!,#REF!,#REF!,#REF!,$C18,$B18,#REF!,#REF!,#REF!))/P18,0)</f>
        <v>0</v>
      </c>
      <c r="R18" s="106" t="e">
        <f>_xll.DBGET(#REF!,#REF!,#REF!,#REF!,#REF!,#REF!,$C18,$B18,#REF!,#REF!,#REF!)</f>
        <v>#VALUE!</v>
      </c>
      <c r="S18" s="102">
        <f>IFERROR((_xll.DBGET(#REF!,#REF!,#REF!,#REF!,#REF!,#REF!,$C18,$B18,#REF!,#REF!,#REF!))/R18,0)</f>
        <v>0</v>
      </c>
      <c r="T18" s="106" t="e">
        <f>_xll.DBGET(#REF!,#REF!,#REF!,#REF!,#REF!,#REF!,$C18,$B18,#REF!,#REF!,#REF!)</f>
        <v>#VALUE!</v>
      </c>
      <c r="U18" s="102" t="e">
        <f>_xll.DBGET(#REF!,#REF!,#REF!,#REF!,#REF!,#REF!,$C18,$B18,#REF!,#REF!,#REF!)</f>
        <v>#VALUE!</v>
      </c>
    </row>
    <row r="19" spans="1:21" x14ac:dyDescent="0.35">
      <c r="A19" s="48"/>
      <c r="B19" s="49" t="s">
        <v>76</v>
      </c>
      <c r="C19" s="53" t="s">
        <v>68</v>
      </c>
      <c r="D19" s="106" t="e">
        <f>_xll.DBGET(#REF!,#REF!,#REF!,#REF!,#REF!,#REF!,$C19,$B19,#REF!,#REF!,#REF!)</f>
        <v>#VALUE!</v>
      </c>
      <c r="E19" s="102" t="e">
        <f>_xll.DBGET(#REF!,#REF!,#REF!,#REF!,#REF!,#REF!,$C19,$B19,#REF!,#REF!,#REF!)</f>
        <v>#VALUE!</v>
      </c>
      <c r="F19" s="106" t="e">
        <f>_xll.DBGET(#REF!,#REF!,#REF!,#REF!,#REF!,#REF!,$C19,$B19,#REF!,#REF!,#REF!)</f>
        <v>#VALUE!</v>
      </c>
      <c r="G19" s="102" t="e">
        <f>_xll.DBGET(#REF!,#REF!,#REF!,#REF!,#REF!,#REF!,$C19,$B19,#REF!,#REF!,#REF!)</f>
        <v>#VALUE!</v>
      </c>
      <c r="H19" s="106" t="e">
        <f>_xll.DBGET(#REF!,#REF!,#REF!,#REF!,#REF!,#REF!,$C19,$B19,#REF!,#REF!,#REF!)</f>
        <v>#VALUE!</v>
      </c>
      <c r="I19" s="102" t="e">
        <f>_xll.DBGET(#REF!,#REF!,#REF!,#REF!,#REF!,#REF!,$C19,$B19,#REF!,#REF!,#REF!)</f>
        <v>#VALUE!</v>
      </c>
      <c r="J19" s="106" t="e">
        <f>_xll.DBGET(#REF!,#REF!,#REF!,#REF!,#REF!,#REF!,$C19,$B19,#REF!,#REF!,#REF!)</f>
        <v>#VALUE!</v>
      </c>
      <c r="K19" s="102" t="e">
        <f>_xll.DBGET(#REF!,#REF!,#REF!,#REF!,#REF!,#REF!,$C19,$B19,#REF!,#REF!,#REF!)</f>
        <v>#VALUE!</v>
      </c>
      <c r="L19" s="106" t="e">
        <f>_xll.DBGET(#REF!,#REF!,#REF!,#REF!,#REF!,#REF!,$C19,$B19,#REF!,#REF!,#REF!)</f>
        <v>#VALUE!</v>
      </c>
      <c r="M19" s="102" t="e">
        <f>_xll.DBGET(#REF!,#REF!,#REF!,#REF!,#REF!,#REF!,$C19,$B19,#REF!,#REF!,#REF!)</f>
        <v>#VALUE!</v>
      </c>
      <c r="N19" s="106" t="e">
        <f>_xll.DBGET(#REF!,#REF!,#REF!,#REF!,#REF!,#REF!,$C19,$B19,#REF!,#REF!,#REF!)</f>
        <v>#VALUE!</v>
      </c>
      <c r="O19" s="102">
        <f>IFERROR((_xll.DBGET(#REF!,#REF!,#REF!,#REF!,#REF!,#REF!,$C19,$B19,#REF!,#REF!,#REF!))/N19,0)</f>
        <v>0</v>
      </c>
      <c r="P19" s="106" t="e">
        <f>_xll.DBGET(#REF!,#REF!,#REF!,#REF!,#REF!,#REF!,$C19,$B19,#REF!,#REF!,#REF!)</f>
        <v>#VALUE!</v>
      </c>
      <c r="Q19" s="102">
        <f>IFERROR((_xll.DBGET(#REF!,#REF!,#REF!,#REF!,#REF!,#REF!,$C19,$B19,#REF!,#REF!,#REF!))/P19,0)</f>
        <v>0</v>
      </c>
      <c r="R19" s="106" t="e">
        <f>_xll.DBGET(#REF!,#REF!,#REF!,#REF!,#REF!,#REF!,$C19,$B19,#REF!,#REF!,#REF!)</f>
        <v>#VALUE!</v>
      </c>
      <c r="S19" s="102">
        <f>IFERROR((_xll.DBGET(#REF!,#REF!,#REF!,#REF!,#REF!,#REF!,$C19,$B19,#REF!,#REF!,#REF!))/R19,0)</f>
        <v>0</v>
      </c>
      <c r="T19" s="106" t="e">
        <f>_xll.DBGET(#REF!,#REF!,#REF!,#REF!,#REF!,#REF!,$C19,$B19,#REF!,#REF!,#REF!)</f>
        <v>#VALUE!</v>
      </c>
      <c r="U19" s="102" t="e">
        <f>_xll.DBGET(#REF!,#REF!,#REF!,#REF!,#REF!,#REF!,$C19,$B19,#REF!,#REF!,#REF!)</f>
        <v>#VALUE!</v>
      </c>
    </row>
    <row r="20" spans="1:21" ht="7.5" customHeight="1" x14ac:dyDescent="0.35"/>
    <row r="21" spans="1:21" ht="18.5" x14ac:dyDescent="0.65">
      <c r="A21" s="169" t="s">
        <v>77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</row>
    <row r="22" spans="1:21" x14ac:dyDescent="0.35">
      <c r="A22" s="7" t="s">
        <v>62</v>
      </c>
      <c r="B22" s="16" t="s">
        <v>63</v>
      </c>
      <c r="C22" s="2" t="s">
        <v>64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5">
      <c r="A23" s="10" t="s">
        <v>65</v>
      </c>
      <c r="B23" s="11" t="s">
        <v>66</v>
      </c>
      <c r="C23" s="14" t="s">
        <v>64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5">
      <c r="A24" s="48"/>
      <c r="B24" s="49" t="s">
        <v>66</v>
      </c>
      <c r="C24" s="53" t="s">
        <v>67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5">
      <c r="A25" s="48"/>
      <c r="B25" s="49" t="s">
        <v>66</v>
      </c>
      <c r="C25" s="53" t="s">
        <v>68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5">
      <c r="A26" s="10" t="s">
        <v>69</v>
      </c>
      <c r="B26" s="11" t="s">
        <v>70</v>
      </c>
      <c r="C26" s="14" t="s">
        <v>64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5">
      <c r="A27" s="48"/>
      <c r="B27" s="49" t="s">
        <v>70</v>
      </c>
      <c r="C27" s="53" t="s">
        <v>67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5">
      <c r="A28" s="48"/>
      <c r="B28" s="49" t="s">
        <v>70</v>
      </c>
      <c r="C28" s="53" t="s">
        <v>68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5">
      <c r="A29" s="12" t="s">
        <v>71</v>
      </c>
      <c r="B29" s="13" t="s">
        <v>72</v>
      </c>
      <c r="C29" s="15" t="s">
        <v>64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5">
      <c r="A30" s="48"/>
      <c r="B30" s="49" t="s">
        <v>72</v>
      </c>
      <c r="C30" s="53" t="s">
        <v>67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5">
      <c r="A31" s="48"/>
      <c r="B31" s="49" t="s">
        <v>72</v>
      </c>
      <c r="C31" s="53" t="s">
        <v>68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5">
      <c r="A32" s="10" t="s">
        <v>73</v>
      </c>
      <c r="B32" s="11" t="s">
        <v>74</v>
      </c>
      <c r="C32" s="14" t="s">
        <v>64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5">
      <c r="A33" s="48"/>
      <c r="B33" s="49" t="s">
        <v>74</v>
      </c>
      <c r="C33" s="53" t="s">
        <v>67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5">
      <c r="A34" s="48"/>
      <c r="B34" s="49" t="s">
        <v>74</v>
      </c>
      <c r="C34" s="53" t="s">
        <v>68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5">
      <c r="A35" s="10" t="s">
        <v>75</v>
      </c>
      <c r="B35" s="11" t="s">
        <v>76</v>
      </c>
      <c r="C35" s="14" t="s">
        <v>64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5">
      <c r="A36" s="48"/>
      <c r="B36" s="49" t="s">
        <v>76</v>
      </c>
      <c r="C36" s="53" t="s">
        <v>67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5">
      <c r="A37" s="48"/>
      <c r="B37" s="49" t="s">
        <v>76</v>
      </c>
      <c r="C37" s="53" t="s">
        <v>68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5">
      <c r="A39" s="92"/>
      <c r="B39" s="92"/>
      <c r="C39" s="92"/>
      <c r="D39" s="168" t="e">
        <f>CONCATENATE(#REF!,"
 Forecast")</f>
        <v>#REF!</v>
      </c>
      <c r="E39" s="168"/>
    </row>
    <row r="40" spans="1:21" ht="16" x14ac:dyDescent="0.5">
      <c r="A40" s="93"/>
      <c r="B40" s="93"/>
      <c r="C40" s="93"/>
      <c r="D40" s="95" t="s">
        <v>60</v>
      </c>
      <c r="E40" s="94" t="s">
        <v>61</v>
      </c>
    </row>
    <row r="41" spans="1:21" x14ac:dyDescent="0.35">
      <c r="A41" s="7" t="s">
        <v>62</v>
      </c>
      <c r="B41" s="16" t="s">
        <v>63</v>
      </c>
      <c r="C41" s="2" t="s">
        <v>64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5">
      <c r="A42" s="10" t="s">
        <v>65</v>
      </c>
      <c r="B42" s="11" t="s">
        <v>66</v>
      </c>
      <c r="C42" s="14" t="s">
        <v>64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5">
      <c r="A43" s="48"/>
      <c r="B43" s="49" t="s">
        <v>66</v>
      </c>
      <c r="C43" s="53" t="s">
        <v>67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5">
      <c r="A44" s="50"/>
      <c r="B44" s="51" t="s">
        <v>66</v>
      </c>
      <c r="C44" s="54" t="s">
        <v>68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5">
      <c r="A45" s="10" t="s">
        <v>69</v>
      </c>
      <c r="B45" s="11" t="s">
        <v>70</v>
      </c>
      <c r="C45" s="14" t="s">
        <v>64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5">
      <c r="A46" s="48"/>
      <c r="B46" s="49" t="s">
        <v>70</v>
      </c>
      <c r="C46" s="53" t="s">
        <v>67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5">
      <c r="A47" s="50"/>
      <c r="B47" s="51" t="s">
        <v>70</v>
      </c>
      <c r="C47" s="54" t="s">
        <v>68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5">
      <c r="A48" s="12" t="s">
        <v>71</v>
      </c>
      <c r="B48" s="13" t="s">
        <v>72</v>
      </c>
      <c r="C48" s="15" t="s">
        <v>64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5">
      <c r="A49" s="48"/>
      <c r="B49" s="49" t="s">
        <v>72</v>
      </c>
      <c r="C49" s="53" t="s">
        <v>67</v>
      </c>
      <c r="D49" s="106" t="e">
        <f>_xll.DBGET(#REF!,#REF!,#REF!,#REF!,#REF!,#REF!,$C49,$B49,#REF!,#REF!,#REF!)</f>
        <v>#VALUE!</v>
      </c>
      <c r="E49" s="102" t="e">
        <f>_xll.DBGET(#REF!,#REF!,#REF!,#REF!,#REF!,#REF!,$C49,$B49,#REF!,#REF!,#REF!)</f>
        <v>#VALUE!</v>
      </c>
    </row>
    <row r="50" spans="1:21" x14ac:dyDescent="0.35">
      <c r="A50" s="48"/>
      <c r="B50" s="49" t="s">
        <v>72</v>
      </c>
      <c r="C50" s="53" t="s">
        <v>68</v>
      </c>
      <c r="D50" s="106" t="e">
        <f>_xll.DBGET(#REF!,#REF!,#REF!,#REF!,#REF!,#REF!,$C50,$B50,#REF!,#REF!,#REF!)</f>
        <v>#VALUE!</v>
      </c>
      <c r="E50" s="102" t="e">
        <f>_xll.DBGET(#REF!,#REF!,#REF!,#REF!,#REF!,#REF!,$C50,$B50,#REF!,#REF!,#REF!)</f>
        <v>#VALUE!</v>
      </c>
    </row>
    <row r="51" spans="1:21" x14ac:dyDescent="0.35">
      <c r="A51" s="10" t="s">
        <v>73</v>
      </c>
      <c r="B51" s="11" t="s">
        <v>74</v>
      </c>
      <c r="C51" s="14" t="s">
        <v>64</v>
      </c>
      <c r="D51" s="105" t="e">
        <f>_xll.DBGET(#REF!,#REF!,#REF!,#REF!,#REF!,#REF!,$C51,$B51,#REF!,#REF!,#REF!)</f>
        <v>#VALUE!</v>
      </c>
      <c r="E51" s="104" t="e">
        <f>_xll.DBGET(#REF!,#REF!,#REF!,#REF!,#REF!,#REF!,$C51,$B51,#REF!,#REF!,#REF!)</f>
        <v>#VALUE!</v>
      </c>
    </row>
    <row r="52" spans="1:21" x14ac:dyDescent="0.35">
      <c r="A52" s="48"/>
      <c r="B52" s="49" t="s">
        <v>74</v>
      </c>
      <c r="C52" s="53" t="s">
        <v>67</v>
      </c>
      <c r="D52" s="106" t="e">
        <f>_xll.DBGET(#REF!,#REF!,#REF!,#REF!,#REF!,#REF!,$C52,$B52,#REF!,#REF!,#REF!)</f>
        <v>#VALUE!</v>
      </c>
      <c r="E52" s="102" t="e">
        <f>_xll.DBGET(#REF!,#REF!,#REF!,#REF!,#REF!,#REF!,$C52,$B52,#REF!,#REF!,#REF!)</f>
        <v>#VALUE!</v>
      </c>
    </row>
    <row r="53" spans="1:21" x14ac:dyDescent="0.35">
      <c r="A53" s="48"/>
      <c r="B53" s="49" t="s">
        <v>74</v>
      </c>
      <c r="C53" s="53" t="s">
        <v>68</v>
      </c>
      <c r="D53" s="106" t="e">
        <f>_xll.DBGET(#REF!,#REF!,#REF!,#REF!,#REF!,#REF!,$C53,$B53,#REF!,#REF!,#REF!)</f>
        <v>#VALUE!</v>
      </c>
      <c r="E53" s="102" t="e">
        <f>_xll.DBGET(#REF!,#REF!,#REF!,#REF!,#REF!,#REF!,$C53,$B53,#REF!,#REF!,#REF!)</f>
        <v>#VALUE!</v>
      </c>
    </row>
    <row r="54" spans="1:21" x14ac:dyDescent="0.35">
      <c r="A54" s="10" t="s">
        <v>75</v>
      </c>
      <c r="B54" s="11" t="s">
        <v>76</v>
      </c>
      <c r="C54" s="14" t="s">
        <v>64</v>
      </c>
      <c r="D54" s="105" t="e">
        <f>_xll.DBGET(#REF!,#REF!,#REF!,#REF!,#REF!,#REF!,$C54,$B54,#REF!,#REF!,#REF!)</f>
        <v>#VALUE!</v>
      </c>
      <c r="E54" s="104" t="e">
        <f>_xll.DBGET(#REF!,#REF!,#REF!,#REF!,#REF!,#REF!,$C54,$B54,#REF!,#REF!,#REF!)</f>
        <v>#VALUE!</v>
      </c>
    </row>
    <row r="55" spans="1:21" x14ac:dyDescent="0.35">
      <c r="A55" s="48"/>
      <c r="B55" s="49" t="s">
        <v>76</v>
      </c>
      <c r="C55" s="53" t="s">
        <v>67</v>
      </c>
      <c r="D55" s="106" t="e">
        <f>_xll.DBGET(#REF!,#REF!,#REF!,#REF!,#REF!,#REF!,$C55,$B55,#REF!,#REF!,#REF!)</f>
        <v>#VALUE!</v>
      </c>
      <c r="E55" s="102" t="e">
        <f>_xll.DBGET(#REF!,#REF!,#REF!,#REF!,#REF!,#REF!,$C55,$B55,#REF!,#REF!,#REF!)</f>
        <v>#VALUE!</v>
      </c>
    </row>
    <row r="56" spans="1:21" x14ac:dyDescent="0.35">
      <c r="A56" s="48"/>
      <c r="B56" s="49" t="s">
        <v>76</v>
      </c>
      <c r="C56" s="53" t="s">
        <v>68</v>
      </c>
      <c r="D56" s="106" t="e">
        <f>_xll.DBGET(#REF!,#REF!,#REF!,#REF!,#REF!,#REF!,$C56,$B56,#REF!,#REF!,#REF!)</f>
        <v>#VALUE!</v>
      </c>
      <c r="E56" s="102" t="e">
        <f>_xll.DBGET(#REF!,#REF!,#REF!,#REF!,#REF!,#REF!,$C56,$B56,#REF!,#REF!,#REF!)</f>
        <v>#VALUE!</v>
      </c>
    </row>
    <row r="58" spans="1:21" ht="18.5" x14ac:dyDescent="0.65">
      <c r="A58" s="169" t="s">
        <v>77</v>
      </c>
      <c r="B58" s="169"/>
      <c r="C58" s="169"/>
      <c r="D58" s="169"/>
      <c r="E58" s="16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</row>
    <row r="59" spans="1:21" x14ac:dyDescent="0.35">
      <c r="A59" s="7" t="s">
        <v>62</v>
      </c>
      <c r="B59" s="16" t="s">
        <v>63</v>
      </c>
      <c r="C59" s="2" t="s">
        <v>64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5">
      <c r="A60" s="10" t="s">
        <v>65</v>
      </c>
      <c r="B60" s="11" t="s">
        <v>66</v>
      </c>
      <c r="C60" s="14" t="s">
        <v>64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5">
      <c r="A61" s="48"/>
      <c r="B61" s="49" t="s">
        <v>66</v>
      </c>
      <c r="C61" s="53" t="s">
        <v>67</v>
      </c>
      <c r="D61" s="62" t="e">
        <f t="shared" si="11"/>
        <v>#VALUE!</v>
      </c>
      <c r="E61" s="52" t="e">
        <f t="shared" si="12"/>
        <v>#VALUE!</v>
      </c>
    </row>
    <row r="62" spans="1:21" x14ac:dyDescent="0.35">
      <c r="A62" s="48"/>
      <c r="B62" s="49" t="s">
        <v>66</v>
      </c>
      <c r="C62" s="53" t="s">
        <v>68</v>
      </c>
      <c r="D62" s="62" t="e">
        <f t="shared" si="11"/>
        <v>#VALUE!</v>
      </c>
      <c r="E62" s="52" t="e">
        <f t="shared" si="12"/>
        <v>#VALUE!</v>
      </c>
    </row>
    <row r="63" spans="1:21" x14ac:dyDescent="0.35">
      <c r="A63" s="10" t="s">
        <v>69</v>
      </c>
      <c r="B63" s="11" t="s">
        <v>70</v>
      </c>
      <c r="C63" s="14" t="s">
        <v>64</v>
      </c>
      <c r="D63" s="61" t="e">
        <f t="shared" si="11"/>
        <v>#VALUE!</v>
      </c>
      <c r="E63" s="18" t="e">
        <f t="shared" si="12"/>
        <v>#VALUE!</v>
      </c>
    </row>
    <row r="64" spans="1:21" x14ac:dyDescent="0.35">
      <c r="A64" s="48"/>
      <c r="B64" s="49" t="s">
        <v>70</v>
      </c>
      <c r="C64" s="53" t="s">
        <v>67</v>
      </c>
      <c r="D64" s="62" t="e">
        <f t="shared" si="11"/>
        <v>#VALUE!</v>
      </c>
      <c r="E64" s="52" t="e">
        <f t="shared" si="12"/>
        <v>#VALUE!</v>
      </c>
    </row>
    <row r="65" spans="1:5" x14ac:dyDescent="0.35">
      <c r="A65" s="48"/>
      <c r="B65" s="49" t="s">
        <v>70</v>
      </c>
      <c r="C65" s="53" t="s">
        <v>68</v>
      </c>
      <c r="D65" s="62" t="e">
        <f t="shared" si="11"/>
        <v>#VALUE!</v>
      </c>
      <c r="E65" s="52" t="e">
        <f t="shared" si="12"/>
        <v>#VALUE!</v>
      </c>
    </row>
    <row r="66" spans="1:5" x14ac:dyDescent="0.35">
      <c r="A66" s="12" t="s">
        <v>71</v>
      </c>
      <c r="B66" s="13" t="s">
        <v>72</v>
      </c>
      <c r="C66" s="15" t="s">
        <v>64</v>
      </c>
      <c r="D66" s="61" t="e">
        <f t="shared" si="11"/>
        <v>#VALUE!</v>
      </c>
      <c r="E66" s="18" t="e">
        <f t="shared" si="12"/>
        <v>#VALUE!</v>
      </c>
    </row>
    <row r="67" spans="1:5" x14ac:dyDescent="0.35">
      <c r="A67" s="48"/>
      <c r="B67" s="49" t="s">
        <v>72</v>
      </c>
      <c r="C67" s="53" t="s">
        <v>67</v>
      </c>
      <c r="D67" s="62" t="e">
        <f t="shared" si="11"/>
        <v>#VALUE!</v>
      </c>
      <c r="E67" s="52" t="e">
        <f t="shared" si="12"/>
        <v>#VALUE!</v>
      </c>
    </row>
    <row r="68" spans="1:5" x14ac:dyDescent="0.35">
      <c r="A68" s="48"/>
      <c r="B68" s="49" t="s">
        <v>72</v>
      </c>
      <c r="C68" s="53" t="s">
        <v>68</v>
      </c>
      <c r="D68" s="62" t="e">
        <f t="shared" si="11"/>
        <v>#VALUE!</v>
      </c>
      <c r="E68" s="52" t="e">
        <f t="shared" si="12"/>
        <v>#VALUE!</v>
      </c>
    </row>
    <row r="69" spans="1:5" x14ac:dyDescent="0.35">
      <c r="A69" s="10" t="s">
        <v>73</v>
      </c>
      <c r="B69" s="11" t="s">
        <v>74</v>
      </c>
      <c r="C69" s="14" t="s">
        <v>64</v>
      </c>
      <c r="D69" s="61" t="e">
        <f t="shared" si="11"/>
        <v>#VALUE!</v>
      </c>
      <c r="E69" s="18" t="e">
        <f t="shared" si="12"/>
        <v>#VALUE!</v>
      </c>
    </row>
    <row r="70" spans="1:5" x14ac:dyDescent="0.35">
      <c r="A70" s="48"/>
      <c r="B70" s="49" t="s">
        <v>74</v>
      </c>
      <c r="C70" s="53" t="s">
        <v>67</v>
      </c>
      <c r="D70" s="62" t="e">
        <f t="shared" si="11"/>
        <v>#VALUE!</v>
      </c>
      <c r="E70" s="52" t="e">
        <f t="shared" si="12"/>
        <v>#VALUE!</v>
      </c>
    </row>
    <row r="71" spans="1:5" x14ac:dyDescent="0.35">
      <c r="A71" s="48"/>
      <c r="B71" s="49" t="s">
        <v>74</v>
      </c>
      <c r="C71" s="53" t="s">
        <v>68</v>
      </c>
      <c r="D71" s="62" t="e">
        <f t="shared" si="11"/>
        <v>#VALUE!</v>
      </c>
      <c r="E71" s="52" t="e">
        <f t="shared" si="12"/>
        <v>#VALUE!</v>
      </c>
    </row>
    <row r="72" spans="1:5" x14ac:dyDescent="0.35">
      <c r="A72" s="10" t="s">
        <v>75</v>
      </c>
      <c r="B72" s="11" t="s">
        <v>76</v>
      </c>
      <c r="C72" s="14" t="s">
        <v>64</v>
      </c>
      <c r="D72" s="61" t="e">
        <f t="shared" si="11"/>
        <v>#VALUE!</v>
      </c>
      <c r="E72" s="18" t="e">
        <f t="shared" si="12"/>
        <v>#VALUE!</v>
      </c>
    </row>
    <row r="73" spans="1:5" x14ac:dyDescent="0.35">
      <c r="A73" s="48"/>
      <c r="B73" s="49" t="s">
        <v>76</v>
      </c>
      <c r="C73" s="53" t="s">
        <v>67</v>
      </c>
      <c r="D73" s="62" t="e">
        <f t="shared" si="11"/>
        <v>#VALUE!</v>
      </c>
      <c r="E73" s="52" t="e">
        <f t="shared" si="12"/>
        <v>#VALUE!</v>
      </c>
    </row>
    <row r="74" spans="1:5" x14ac:dyDescent="0.35">
      <c r="A74" s="48"/>
      <c r="B74" s="49" t="s">
        <v>76</v>
      </c>
      <c r="C74" s="53" t="s">
        <v>68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EpmWorksheetKeyString_GUID" r:id="rId2"/>
    <customPr name="QAA_DRILLPATH_NODE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08984375" defaultRowHeight="14.5" outlineLevelCol="1" x14ac:dyDescent="0.35"/>
  <cols>
    <col min="1" max="1" width="12.36328125" customWidth="1"/>
    <col min="2" max="2" width="4.54296875" style="1" hidden="1" customWidth="1" outlineLevel="1"/>
    <col min="3" max="3" width="9.08984375" customWidth="1" collapsed="1"/>
    <col min="4" max="21" width="13.08984375" customWidth="1"/>
    <col min="26" max="26" width="16" bestFit="1" customWidth="1"/>
    <col min="28" max="28" width="16" bestFit="1" customWidth="1"/>
    <col min="29" max="29" width="13.90625" customWidth="1"/>
    <col min="30" max="30" width="16" bestFit="1" customWidth="1"/>
  </cols>
  <sheetData>
    <row r="1" spans="1:30" ht="26.5" x14ac:dyDescent="0.85">
      <c r="A1" s="164" t="s">
        <v>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30" s="6" customFormat="1" ht="37.5" customHeight="1" x14ac:dyDescent="0.5">
      <c r="A2" s="92"/>
      <c r="B2" s="96"/>
      <c r="C2" s="92"/>
      <c r="D2" s="168" t="e">
        <f>CONCATENATE(#REF!," YTD","
 Actual")</f>
        <v>#REF!</v>
      </c>
      <c r="E2" s="168"/>
      <c r="F2" s="168" t="e">
        <f>CONCATENATE(#REF!,"
 Forecast")</f>
        <v>#REF!</v>
      </c>
      <c r="G2" s="168"/>
      <c r="H2" s="168" t="e">
        <f>CONCATENATE(#REF!,"
 Forecast")</f>
        <v>#REF!</v>
      </c>
      <c r="I2" s="168"/>
      <c r="J2" s="168" t="e">
        <f>CONCATENATE(#REF!,"
 Forecast")</f>
        <v>#REF!</v>
      </c>
      <c r="K2" s="168"/>
      <c r="L2" s="168" t="e">
        <f>CONCATENATE("Qtr 1 ",#REF!," 
Actual")</f>
        <v>#REF!</v>
      </c>
      <c r="M2" s="168"/>
      <c r="N2" s="168" t="e">
        <f>CONCATENATE("Qtr 2 ",#REF!," 
Actual")</f>
        <v>#REF!</v>
      </c>
      <c r="O2" s="168"/>
      <c r="P2" s="168" t="e">
        <f>CONCATENATE("Qtr 3 ",#REF!," 
Actual")</f>
        <v>#REF!</v>
      </c>
      <c r="Q2" s="168"/>
      <c r="R2" s="168" t="e">
        <f>CONCATENATE("Qtr 4 ",#REF!," 
Forecast")</f>
        <v>#REF!</v>
      </c>
      <c r="S2" s="168"/>
      <c r="T2" s="168" t="e">
        <f>CONCATENATE(#REF!," 
Forecast")</f>
        <v>#REF!</v>
      </c>
      <c r="U2" s="168"/>
    </row>
    <row r="3" spans="1:30" ht="16" x14ac:dyDescent="0.5">
      <c r="A3" s="93"/>
      <c r="B3" s="97"/>
      <c r="C3" s="93"/>
      <c r="D3" s="95" t="s">
        <v>60</v>
      </c>
      <c r="E3" s="94" t="s">
        <v>61</v>
      </c>
      <c r="F3" s="95" t="s">
        <v>60</v>
      </c>
      <c r="G3" s="94" t="s">
        <v>61</v>
      </c>
      <c r="H3" s="95" t="s">
        <v>60</v>
      </c>
      <c r="I3" s="94" t="s">
        <v>61</v>
      </c>
      <c r="J3" s="95" t="s">
        <v>60</v>
      </c>
      <c r="K3" s="94" t="s">
        <v>61</v>
      </c>
      <c r="L3" s="95" t="s">
        <v>60</v>
      </c>
      <c r="M3" s="94" t="s">
        <v>61</v>
      </c>
      <c r="N3" s="95" t="s">
        <v>60</v>
      </c>
      <c r="O3" s="94" t="s">
        <v>61</v>
      </c>
      <c r="P3" s="95" t="s">
        <v>60</v>
      </c>
      <c r="Q3" s="94" t="s">
        <v>61</v>
      </c>
      <c r="R3" s="95" t="s">
        <v>60</v>
      </c>
      <c r="S3" s="94" t="s">
        <v>61</v>
      </c>
      <c r="T3" s="95" t="s">
        <v>60</v>
      </c>
      <c r="U3" s="94" t="s">
        <v>61</v>
      </c>
      <c r="Y3" s="170"/>
      <c r="Z3" s="170"/>
      <c r="AA3" s="170"/>
      <c r="AB3" s="170"/>
      <c r="AC3" s="170"/>
      <c r="AD3" s="170"/>
    </row>
    <row r="4" spans="1:30" x14ac:dyDescent="0.35">
      <c r="A4" s="7" t="s">
        <v>79</v>
      </c>
      <c r="B4" s="3" t="s">
        <v>80</v>
      </c>
      <c r="C4" s="2" t="s">
        <v>64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5">
      <c r="A5" s="63"/>
      <c r="B5" s="64" t="s">
        <v>80</v>
      </c>
      <c r="C5" s="65" t="s">
        <v>67</v>
      </c>
      <c r="D5" s="101" t="e">
        <f>_xll.DBGET(#REF!,#REF!,#REF!,#REF!,#REF!,#REF!,$C5,$B5,#REF!,#REF!,#REF!)</f>
        <v>#VALUE!</v>
      </c>
      <c r="E5" s="107" t="e">
        <f>_xll.DBGET(#REF!,#REF!,#REF!,#REF!,#REF!,#REF!,$C5,$B5,#REF!,#REF!,#REF!)</f>
        <v>#VALUE!</v>
      </c>
      <c r="F5" s="101" t="e">
        <f>_xll.DBGET(#REF!,#REF!,#REF!,#REF!,#REF!,#REF!,$C5,$B5,#REF!,#REF!,#REF!)</f>
        <v>#VALUE!</v>
      </c>
      <c r="G5" s="107" t="e">
        <f>_xll.DBGET(#REF!,#REF!,#REF!,#REF!,#REF!,#REF!,$C5,$B5,#REF!,#REF!,#REF!)</f>
        <v>#VALUE!</v>
      </c>
      <c r="H5" s="101" t="e">
        <f>_xll.DBGET(#REF!,#REF!,#REF!,#REF!,#REF!,#REF!,$C5,$B5,#REF!,#REF!,#REF!)</f>
        <v>#VALUE!</v>
      </c>
      <c r="I5" s="107" t="e">
        <f>_xll.DBGET(#REF!,#REF!,#REF!,#REF!,#REF!,#REF!,$C5,$B5,#REF!,#REF!,#REF!)</f>
        <v>#VALUE!</v>
      </c>
      <c r="J5" s="101" t="e">
        <f>_xll.DBGET(#REF!,#REF!,#REF!,#REF!,#REF!,#REF!,$C5,$B5,#REF!,#REF!,#REF!)</f>
        <v>#VALUE!</v>
      </c>
      <c r="K5" s="107" t="e">
        <f>_xll.DBGET(#REF!,#REF!,#REF!,#REF!,#REF!,#REF!,$C5,$B5,#REF!,#REF!,#REF!)</f>
        <v>#VALUE!</v>
      </c>
      <c r="L5" s="101" t="e">
        <f>_xll.DBGET(#REF!,#REF!,#REF!,#REF!,#REF!,#REF!,$C5,$B5,#REF!,#REF!,#REF!)</f>
        <v>#VALUE!</v>
      </c>
      <c r="M5" s="107" t="e">
        <f>_xll.DBGET(#REF!,#REF!,#REF!,#REF!,#REF!,#REF!,$C5,$B5,#REF!,#REF!,#REF!)</f>
        <v>#VALUE!</v>
      </c>
      <c r="N5" s="101" t="e">
        <f>_xll.DBGET(#REF!,#REF!,#REF!,#REF!,#REF!,#REF!,$C5,$B5,#REF!,#REF!,#REF!)</f>
        <v>#VALUE!</v>
      </c>
      <c r="O5" s="107">
        <f>IFERROR((_xll.DBGET(#REF!,#REF!,#REF!,#REF!,#REF!,#REF!,$C5,$B5,#REF!,#REF!,#REF!))/N5,0)</f>
        <v>0</v>
      </c>
      <c r="P5" s="101" t="e">
        <f>_xll.DBGET(#REF!,#REF!,#REF!,#REF!,#REF!,#REF!,$C5,$B5,#REF!,#REF!,#REF!)</f>
        <v>#VALUE!</v>
      </c>
      <c r="Q5" s="107">
        <f>IFERROR((_xll.DBGET(#REF!,#REF!,#REF!,#REF!,#REF!,#REF!,$C5,$B5,#REF!,#REF!,#REF!))/P5,0)</f>
        <v>0</v>
      </c>
      <c r="R5" s="101" t="e">
        <f>_xll.DBGET(#REF!,#REF!,#REF!,#REF!,#REF!,#REF!,$C5,$B5,#REF!,#REF!,#REF!)</f>
        <v>#VALUE!</v>
      </c>
      <c r="S5" s="107">
        <f>IFERROR((_xll.DBGET(#REF!,#REF!,#REF!,#REF!,#REF!,#REF!,$C5,$B5,#REF!,#REF!,#REF!))/R5,0)</f>
        <v>0</v>
      </c>
      <c r="T5" s="101" t="e">
        <f>_xll.DBGET(#REF!,#REF!,#REF!,#REF!,#REF!,#REF!,$C5,$B5,#REF!,#REF!,#REF!)</f>
        <v>#VALUE!</v>
      </c>
      <c r="U5" s="107" t="e">
        <f>_xll.DBGET(#REF!,#REF!,#REF!,#REF!,#REF!,#REF!,$C5,$B5,#REF!,#REF!,#REF!)</f>
        <v>#VALUE!</v>
      </c>
    </row>
    <row r="6" spans="1:30" x14ac:dyDescent="0.35">
      <c r="A6" s="63"/>
      <c r="B6" s="64" t="s">
        <v>80</v>
      </c>
      <c r="C6" s="65" t="s">
        <v>68</v>
      </c>
      <c r="D6" s="101" t="e">
        <f>_xll.DBGET(#REF!,#REF!,#REF!,#REF!,#REF!,#REF!,$C6,$B6,#REF!,#REF!,#REF!)</f>
        <v>#VALUE!</v>
      </c>
      <c r="E6" s="107" t="e">
        <f>_xll.DBGET(#REF!,#REF!,#REF!,#REF!,#REF!,#REF!,$C6,$B6,#REF!,#REF!,#REF!)</f>
        <v>#VALUE!</v>
      </c>
      <c r="F6" s="101" t="e">
        <f>_xll.DBGET(#REF!,#REF!,#REF!,#REF!,#REF!,#REF!,$C6,$B6,#REF!,#REF!,#REF!)</f>
        <v>#VALUE!</v>
      </c>
      <c r="G6" s="107" t="e">
        <f>_xll.DBGET(#REF!,#REF!,#REF!,#REF!,#REF!,#REF!,$C6,$B6,#REF!,#REF!,#REF!)</f>
        <v>#VALUE!</v>
      </c>
      <c r="H6" s="101" t="e">
        <f>_xll.DBGET(#REF!,#REF!,#REF!,#REF!,#REF!,#REF!,$C6,$B6,#REF!,#REF!,#REF!)</f>
        <v>#VALUE!</v>
      </c>
      <c r="I6" s="107" t="e">
        <f>_xll.DBGET(#REF!,#REF!,#REF!,#REF!,#REF!,#REF!,$C6,$B6,#REF!,#REF!,#REF!)</f>
        <v>#VALUE!</v>
      </c>
      <c r="J6" s="101" t="e">
        <f>_xll.DBGET(#REF!,#REF!,#REF!,#REF!,#REF!,#REF!,$C6,$B6,#REF!,#REF!,#REF!)</f>
        <v>#VALUE!</v>
      </c>
      <c r="K6" s="107" t="e">
        <f>_xll.DBGET(#REF!,#REF!,#REF!,#REF!,#REF!,#REF!,$C6,$B6,#REF!,#REF!,#REF!)</f>
        <v>#VALUE!</v>
      </c>
      <c r="L6" s="101" t="e">
        <f>_xll.DBGET(#REF!,#REF!,#REF!,#REF!,#REF!,#REF!,$C6,$B6,#REF!,#REF!,#REF!)</f>
        <v>#VALUE!</v>
      </c>
      <c r="M6" s="107" t="e">
        <f>_xll.DBGET(#REF!,#REF!,#REF!,#REF!,#REF!,#REF!,$C6,$B6,#REF!,#REF!,#REF!)</f>
        <v>#VALUE!</v>
      </c>
      <c r="N6" s="101" t="e">
        <f>_xll.DBGET(#REF!,#REF!,#REF!,#REF!,#REF!,#REF!,$C6,$B6,#REF!,#REF!,#REF!)</f>
        <v>#VALUE!</v>
      </c>
      <c r="O6" s="107">
        <f>IFERROR((_xll.DBGET(#REF!,#REF!,#REF!,#REF!,#REF!,#REF!,$C6,$B6,#REF!,#REF!,#REF!))/N6,0)</f>
        <v>0</v>
      </c>
      <c r="P6" s="101" t="e">
        <f>_xll.DBGET(#REF!,#REF!,#REF!,#REF!,#REF!,#REF!,$C6,$B6,#REF!,#REF!,#REF!)</f>
        <v>#VALUE!</v>
      </c>
      <c r="Q6" s="107">
        <f>IFERROR((_xll.DBGET(#REF!,#REF!,#REF!,#REF!,#REF!,#REF!,$C6,$B6,#REF!,#REF!,#REF!))/P6,0)</f>
        <v>0</v>
      </c>
      <c r="R6" s="101" t="e">
        <f>_xll.DBGET(#REF!,#REF!,#REF!,#REF!,#REF!,#REF!,$C6,$B6,#REF!,#REF!,#REF!)</f>
        <v>#VALUE!</v>
      </c>
      <c r="S6" s="107">
        <f>IFERROR((_xll.DBGET(#REF!,#REF!,#REF!,#REF!,#REF!,#REF!,$C6,$B6,#REF!,#REF!,#REF!))/R6,0)</f>
        <v>0</v>
      </c>
      <c r="T6" s="101" t="e">
        <f>_xll.DBGET(#REF!,#REF!,#REF!,#REF!,#REF!,#REF!,$C6,$B6,#REF!,#REF!,#REF!)</f>
        <v>#VALUE!</v>
      </c>
      <c r="U6" s="107" t="e">
        <f>_xll.DBGET(#REF!,#REF!,#REF!,#REF!,#REF!,#REF!,$C6,$B6,#REF!,#REF!,#REF!)</f>
        <v>#VALUE!</v>
      </c>
    </row>
    <row r="7" spans="1:30" x14ac:dyDescent="0.35">
      <c r="A7" s="7" t="s">
        <v>81</v>
      </c>
      <c r="B7" s="3" t="s">
        <v>82</v>
      </c>
      <c r="C7" s="2" t="s">
        <v>64</v>
      </c>
      <c r="D7" s="108" t="e">
        <f>_xll.DBGET(#REF!,#REF!,#REF!,#REF!,#REF!,#REF!,$C7,$B7,#REF!,#REF!,#REF!)</f>
        <v>#VALUE!</v>
      </c>
      <c r="E7" s="109" t="e">
        <f>_xll.DBGET(#REF!,#REF!,#REF!,#REF!,#REF!,#REF!,$C7,$B7,#REF!,#REF!,#REF!)</f>
        <v>#VALUE!</v>
      </c>
      <c r="F7" s="108" t="e">
        <f>_xll.DBGET(#REF!,#REF!,#REF!,#REF!,#REF!,#REF!,$C7,$B7,#REF!,#REF!,#REF!)</f>
        <v>#VALUE!</v>
      </c>
      <c r="G7" s="109" t="e">
        <f>_xll.DBGET(#REF!,#REF!,#REF!,#REF!,#REF!,#REF!,$C7,$B7,#REF!,#REF!,#REF!)</f>
        <v>#VALUE!</v>
      </c>
      <c r="H7" s="108" t="e">
        <f>_xll.DBGET(#REF!,#REF!,#REF!,#REF!,#REF!,#REF!,$C7,$B7,#REF!,#REF!,#REF!)</f>
        <v>#VALUE!</v>
      </c>
      <c r="I7" s="109" t="e">
        <f>_xll.DBGET(#REF!,#REF!,#REF!,#REF!,#REF!,#REF!,$C7,$B7,#REF!,#REF!,#REF!)</f>
        <v>#VALUE!</v>
      </c>
      <c r="J7" s="108" t="e">
        <f>_xll.DBGET(#REF!,#REF!,#REF!,#REF!,#REF!,#REF!,$C7,$B7,#REF!,#REF!,#REF!)</f>
        <v>#VALUE!</v>
      </c>
      <c r="K7" s="109" t="e">
        <f>_xll.DBGET(#REF!,#REF!,#REF!,#REF!,#REF!,#REF!,$C7,$B7,#REF!,#REF!,#REF!)</f>
        <v>#VALUE!</v>
      </c>
      <c r="L7" s="108" t="e">
        <f>_xll.DBGET(#REF!,#REF!,#REF!,#REF!,#REF!,#REF!,$C7,$B7,#REF!,#REF!,#REF!)</f>
        <v>#VALUE!</v>
      </c>
      <c r="M7" s="109" t="e">
        <f>_xll.DBGET(#REF!,#REF!,#REF!,#REF!,#REF!,#REF!,$C7,$B7,#REF!,#REF!,#REF!)</f>
        <v>#VALUE!</v>
      </c>
      <c r="N7" s="108" t="e">
        <f>_xll.DBGET(#REF!,#REF!,#REF!,#REF!,#REF!,#REF!,$C7,$B7,#REF!,#REF!,#REF!)</f>
        <v>#VALUE!</v>
      </c>
      <c r="O7" s="109">
        <f>IFERROR((_xll.DBGET(#REF!,#REF!,#REF!,#REF!,#REF!,#REF!,$C7,$B7,#REF!,#REF!,#REF!))/N7,0)</f>
        <v>0</v>
      </c>
      <c r="P7" s="108" t="e">
        <f>_xll.DBGET(#REF!,#REF!,#REF!,#REF!,#REF!,#REF!,$C7,$B7,#REF!,#REF!,#REF!)</f>
        <v>#VALUE!</v>
      </c>
      <c r="Q7" s="109">
        <f>IFERROR((_xll.DBGET(#REF!,#REF!,#REF!,#REF!,#REF!,#REF!,$C7,$B7,#REF!,#REF!,#REF!))/P7,0)</f>
        <v>0</v>
      </c>
      <c r="R7" s="108" t="e">
        <f>_xll.DBGET(#REF!,#REF!,#REF!,#REF!,#REF!,#REF!,$C7,$B7,#REF!,#REF!,#REF!)</f>
        <v>#VALUE!</v>
      </c>
      <c r="S7" s="109">
        <f>IFERROR((_xll.DBGET(#REF!,#REF!,#REF!,#REF!,#REF!,#REF!,$C7,$B7,#REF!,#REF!,#REF!))/R7,0)</f>
        <v>0</v>
      </c>
      <c r="T7" s="108" t="e">
        <f>_xll.DBGET(#REF!,#REF!,#REF!,#REF!,#REF!,#REF!,$C7,$B7,#REF!,#REF!,#REF!)</f>
        <v>#VALUE!</v>
      </c>
      <c r="U7" s="109" t="e">
        <f>_xll.DBGET(#REF!,#REF!,#REF!,#REF!,#REF!,#REF!,$C7,$B7,#REF!,#REF!,#REF!)</f>
        <v>#VALUE!</v>
      </c>
    </row>
    <row r="8" spans="1:30" x14ac:dyDescent="0.35">
      <c r="A8" s="63"/>
      <c r="B8" s="64" t="s">
        <v>82</v>
      </c>
      <c r="C8" s="65" t="s">
        <v>67</v>
      </c>
      <c r="D8" s="101" t="e">
        <f>_xll.DBGET(#REF!,#REF!,#REF!,#REF!,#REF!,#REF!,$C8,$B8,#REF!,#REF!,#REF!)</f>
        <v>#VALUE!</v>
      </c>
      <c r="E8" s="107" t="e">
        <f>_xll.DBGET(#REF!,#REF!,#REF!,#REF!,#REF!,#REF!,$C8,$B8,#REF!,#REF!,#REF!)</f>
        <v>#VALUE!</v>
      </c>
      <c r="F8" s="101" t="e">
        <f>_xll.DBGET(#REF!,#REF!,#REF!,#REF!,#REF!,#REF!,$C8,$B8,#REF!,#REF!,#REF!)</f>
        <v>#VALUE!</v>
      </c>
      <c r="G8" s="107" t="e">
        <f>_xll.DBGET(#REF!,#REF!,#REF!,#REF!,#REF!,#REF!,$C8,$B8,#REF!,#REF!,#REF!)</f>
        <v>#VALUE!</v>
      </c>
      <c r="H8" s="101" t="e">
        <f>_xll.DBGET(#REF!,#REF!,#REF!,#REF!,#REF!,#REF!,$C8,$B8,#REF!,#REF!,#REF!)</f>
        <v>#VALUE!</v>
      </c>
      <c r="I8" s="107" t="e">
        <f>_xll.DBGET(#REF!,#REF!,#REF!,#REF!,#REF!,#REF!,$C8,$B8,#REF!,#REF!,#REF!)</f>
        <v>#VALUE!</v>
      </c>
      <c r="J8" s="101" t="e">
        <f>_xll.DBGET(#REF!,#REF!,#REF!,#REF!,#REF!,#REF!,$C8,$B8,#REF!,#REF!,#REF!)</f>
        <v>#VALUE!</v>
      </c>
      <c r="K8" s="107" t="e">
        <f>_xll.DBGET(#REF!,#REF!,#REF!,#REF!,#REF!,#REF!,$C8,$B8,#REF!,#REF!,#REF!)</f>
        <v>#VALUE!</v>
      </c>
      <c r="L8" s="101" t="e">
        <f>_xll.DBGET(#REF!,#REF!,#REF!,#REF!,#REF!,#REF!,$C8,$B8,#REF!,#REF!,#REF!)</f>
        <v>#VALUE!</v>
      </c>
      <c r="M8" s="107" t="e">
        <f>_xll.DBGET(#REF!,#REF!,#REF!,#REF!,#REF!,#REF!,$C8,$B8,#REF!,#REF!,#REF!)</f>
        <v>#VALUE!</v>
      </c>
      <c r="N8" s="101" t="e">
        <f>_xll.DBGET(#REF!,#REF!,#REF!,#REF!,#REF!,#REF!,$C8,$B8,#REF!,#REF!,#REF!)</f>
        <v>#VALUE!</v>
      </c>
      <c r="O8" s="107">
        <f>IFERROR((_xll.DBGET(#REF!,#REF!,#REF!,#REF!,#REF!,#REF!,$C8,$B8,#REF!,#REF!,#REF!))/N8,0)</f>
        <v>0</v>
      </c>
      <c r="P8" s="101" t="e">
        <f>_xll.DBGET(#REF!,#REF!,#REF!,#REF!,#REF!,#REF!,$C8,$B8,#REF!,#REF!,#REF!)</f>
        <v>#VALUE!</v>
      </c>
      <c r="Q8" s="107">
        <f>IFERROR((_xll.DBGET(#REF!,#REF!,#REF!,#REF!,#REF!,#REF!,$C8,$B8,#REF!,#REF!,#REF!))/P8,0)</f>
        <v>0</v>
      </c>
      <c r="R8" s="101" t="e">
        <f>_xll.DBGET(#REF!,#REF!,#REF!,#REF!,#REF!,#REF!,$C8,$B8,#REF!,#REF!,#REF!)</f>
        <v>#VALUE!</v>
      </c>
      <c r="S8" s="107">
        <f>IFERROR((_xll.DBGET(#REF!,#REF!,#REF!,#REF!,#REF!,#REF!,$C8,$B8,#REF!,#REF!,#REF!))/R8,0)</f>
        <v>0</v>
      </c>
      <c r="T8" s="101" t="e">
        <f>_xll.DBGET(#REF!,#REF!,#REF!,#REF!,#REF!,#REF!,$C8,$B8,#REF!,#REF!,#REF!)</f>
        <v>#VALUE!</v>
      </c>
      <c r="U8" s="107" t="e">
        <f>_xll.DBGET(#REF!,#REF!,#REF!,#REF!,#REF!,#REF!,$C8,$B8,#REF!,#REF!,#REF!)</f>
        <v>#VALUE!</v>
      </c>
    </row>
    <row r="9" spans="1:30" x14ac:dyDescent="0.35">
      <c r="A9" s="63"/>
      <c r="B9" s="64" t="s">
        <v>82</v>
      </c>
      <c r="C9" s="65" t="s">
        <v>68</v>
      </c>
      <c r="D9" s="101" t="e">
        <f>_xll.DBGET(#REF!,#REF!,#REF!,#REF!,#REF!,#REF!,$C9,$B9,#REF!,#REF!,#REF!)</f>
        <v>#VALUE!</v>
      </c>
      <c r="E9" s="107" t="e">
        <f>_xll.DBGET(#REF!,#REF!,#REF!,#REF!,#REF!,#REF!,$C9,$B9,#REF!,#REF!,#REF!)</f>
        <v>#VALUE!</v>
      </c>
      <c r="F9" s="101" t="e">
        <f>_xll.DBGET(#REF!,#REF!,#REF!,#REF!,#REF!,#REF!,$C9,$B9,#REF!,#REF!,#REF!)</f>
        <v>#VALUE!</v>
      </c>
      <c r="G9" s="107" t="e">
        <f>_xll.DBGET(#REF!,#REF!,#REF!,#REF!,#REF!,#REF!,$C9,$B9,#REF!,#REF!,#REF!)</f>
        <v>#VALUE!</v>
      </c>
      <c r="H9" s="101" t="e">
        <f>_xll.DBGET(#REF!,#REF!,#REF!,#REF!,#REF!,#REF!,$C9,$B9,#REF!,#REF!,#REF!)</f>
        <v>#VALUE!</v>
      </c>
      <c r="I9" s="107" t="e">
        <f>_xll.DBGET(#REF!,#REF!,#REF!,#REF!,#REF!,#REF!,$C9,$B9,#REF!,#REF!,#REF!)</f>
        <v>#VALUE!</v>
      </c>
      <c r="J9" s="101" t="e">
        <f>_xll.DBGET(#REF!,#REF!,#REF!,#REF!,#REF!,#REF!,$C9,$B9,#REF!,#REF!,#REF!)</f>
        <v>#VALUE!</v>
      </c>
      <c r="K9" s="107" t="e">
        <f>_xll.DBGET(#REF!,#REF!,#REF!,#REF!,#REF!,#REF!,$C9,$B9,#REF!,#REF!,#REF!)</f>
        <v>#VALUE!</v>
      </c>
      <c r="L9" s="101" t="e">
        <f>_xll.DBGET(#REF!,#REF!,#REF!,#REF!,#REF!,#REF!,$C9,$B9,#REF!,#REF!,#REF!)</f>
        <v>#VALUE!</v>
      </c>
      <c r="M9" s="107" t="e">
        <f>_xll.DBGET(#REF!,#REF!,#REF!,#REF!,#REF!,#REF!,$C9,$B9,#REF!,#REF!,#REF!)</f>
        <v>#VALUE!</v>
      </c>
      <c r="N9" s="101" t="e">
        <f>_xll.DBGET(#REF!,#REF!,#REF!,#REF!,#REF!,#REF!,$C9,$B9,#REF!,#REF!,#REF!)</f>
        <v>#VALUE!</v>
      </c>
      <c r="O9" s="107">
        <f>IFERROR((_xll.DBGET(#REF!,#REF!,#REF!,#REF!,#REF!,#REF!,$C9,$B9,#REF!,#REF!,#REF!))/N9,0)</f>
        <v>0</v>
      </c>
      <c r="P9" s="101" t="e">
        <f>_xll.DBGET(#REF!,#REF!,#REF!,#REF!,#REF!,#REF!,$C9,$B9,#REF!,#REF!,#REF!)</f>
        <v>#VALUE!</v>
      </c>
      <c r="Q9" s="107">
        <f>IFERROR((_xll.DBGET(#REF!,#REF!,#REF!,#REF!,#REF!,#REF!,$C9,$B9,#REF!,#REF!,#REF!))/P9,0)</f>
        <v>0</v>
      </c>
      <c r="R9" s="101" t="e">
        <f>_xll.DBGET(#REF!,#REF!,#REF!,#REF!,#REF!,#REF!,$C9,$B9,#REF!,#REF!,#REF!)</f>
        <v>#VALUE!</v>
      </c>
      <c r="S9" s="107">
        <f>IFERROR((_xll.DBGET(#REF!,#REF!,#REF!,#REF!,#REF!,#REF!,$C9,$B9,#REF!,#REF!,#REF!))/R9,0)</f>
        <v>0</v>
      </c>
      <c r="T9" s="101" t="e">
        <f>_xll.DBGET(#REF!,#REF!,#REF!,#REF!,#REF!,#REF!,$C9,$B9,#REF!,#REF!,#REF!)</f>
        <v>#VALUE!</v>
      </c>
      <c r="U9" s="107" t="e">
        <f>_xll.DBGET(#REF!,#REF!,#REF!,#REF!,#REF!,#REF!,$C9,$B9,#REF!,#REF!,#REF!)</f>
        <v>#VALUE!</v>
      </c>
    </row>
    <row r="10" spans="1:30" x14ac:dyDescent="0.35">
      <c r="A10" s="7" t="s">
        <v>83</v>
      </c>
      <c r="B10" s="3" t="s">
        <v>84</v>
      </c>
      <c r="C10" s="2" t="s">
        <v>64</v>
      </c>
      <c r="D10" s="108" t="e">
        <f>_xll.DBGET(#REF!,#REF!,#REF!,#REF!,#REF!,#REF!,$C10,$B10,#REF!,#REF!,#REF!)</f>
        <v>#VALUE!</v>
      </c>
      <c r="E10" s="109" t="e">
        <f>_xll.DBGET(#REF!,#REF!,#REF!,#REF!,#REF!,#REF!,$C10,$B10,#REF!,#REF!,#REF!)</f>
        <v>#VALUE!</v>
      </c>
      <c r="F10" s="108" t="e">
        <f>_xll.DBGET(#REF!,#REF!,#REF!,#REF!,#REF!,#REF!,$C10,$B10,#REF!,#REF!,#REF!)</f>
        <v>#VALUE!</v>
      </c>
      <c r="G10" s="109" t="e">
        <f>_xll.DBGET(#REF!,#REF!,#REF!,#REF!,#REF!,#REF!,$C10,$B10,#REF!,#REF!,#REF!)</f>
        <v>#VALUE!</v>
      </c>
      <c r="H10" s="108" t="e">
        <f>_xll.DBGET(#REF!,#REF!,#REF!,#REF!,#REF!,#REF!,$C10,$B10,#REF!,#REF!,#REF!)</f>
        <v>#VALUE!</v>
      </c>
      <c r="I10" s="109" t="e">
        <f>_xll.DBGET(#REF!,#REF!,#REF!,#REF!,#REF!,#REF!,$C10,$B10,#REF!,#REF!,#REF!)</f>
        <v>#VALUE!</v>
      </c>
      <c r="J10" s="108" t="e">
        <f>_xll.DBGET(#REF!,#REF!,#REF!,#REF!,#REF!,#REF!,$C10,$B10,#REF!,#REF!,#REF!)</f>
        <v>#VALUE!</v>
      </c>
      <c r="K10" s="109" t="e">
        <f>_xll.DBGET(#REF!,#REF!,#REF!,#REF!,#REF!,#REF!,$C10,$B10,#REF!,#REF!,#REF!)</f>
        <v>#VALUE!</v>
      </c>
      <c r="L10" s="108" t="e">
        <f>_xll.DBGET(#REF!,#REF!,#REF!,#REF!,#REF!,#REF!,$C10,$B10,#REF!,#REF!,#REF!)</f>
        <v>#VALUE!</v>
      </c>
      <c r="M10" s="109" t="e">
        <f>_xll.DBGET(#REF!,#REF!,#REF!,#REF!,#REF!,#REF!,$C10,$B10,#REF!,#REF!,#REF!)</f>
        <v>#VALUE!</v>
      </c>
      <c r="N10" s="108" t="e">
        <f>_xll.DBGET(#REF!,#REF!,#REF!,#REF!,#REF!,#REF!,$C10,$B10,#REF!,#REF!,#REF!)</f>
        <v>#VALUE!</v>
      </c>
      <c r="O10" s="109">
        <f>IFERROR((_xll.DBGET(#REF!,#REF!,#REF!,#REF!,#REF!,#REF!,$C10,$B10,#REF!,#REF!,#REF!))/N10,0)</f>
        <v>0</v>
      </c>
      <c r="P10" s="108" t="e">
        <f>_xll.DBGET(#REF!,#REF!,#REF!,#REF!,#REF!,#REF!,$C10,$B10,#REF!,#REF!,#REF!)</f>
        <v>#VALUE!</v>
      </c>
      <c r="Q10" s="109">
        <f>IFERROR((_xll.DBGET(#REF!,#REF!,#REF!,#REF!,#REF!,#REF!,$C10,$B10,#REF!,#REF!,#REF!))/P10,0)</f>
        <v>0</v>
      </c>
      <c r="R10" s="108" t="e">
        <f>_xll.DBGET(#REF!,#REF!,#REF!,#REF!,#REF!,#REF!,$C10,$B10,#REF!,#REF!,#REF!)</f>
        <v>#VALUE!</v>
      </c>
      <c r="S10" s="109">
        <f>IFERROR((_xll.DBGET(#REF!,#REF!,#REF!,#REF!,#REF!,#REF!,$C10,$B10,#REF!,#REF!,#REF!))/R10,0)</f>
        <v>0</v>
      </c>
      <c r="T10" s="108" t="e">
        <f>_xll.DBGET(#REF!,#REF!,#REF!,#REF!,#REF!,#REF!,$C10,$B10,#REF!,#REF!,#REF!)</f>
        <v>#VALUE!</v>
      </c>
      <c r="U10" s="109" t="e">
        <f>_xll.DBGET(#REF!,#REF!,#REF!,#REF!,#REF!,#REF!,$C10,$B10,#REF!,#REF!,#REF!)</f>
        <v>#VALUE!</v>
      </c>
    </row>
    <row r="11" spans="1:30" x14ac:dyDescent="0.35">
      <c r="A11" s="63"/>
      <c r="B11" s="64" t="s">
        <v>84</v>
      </c>
      <c r="C11" s="65" t="s">
        <v>67</v>
      </c>
      <c r="D11" s="101" t="e">
        <f>_xll.DBGET(#REF!,#REF!,#REF!,#REF!,#REF!,#REF!,$C11,$B11,#REF!,#REF!,#REF!)</f>
        <v>#VALUE!</v>
      </c>
      <c r="E11" s="107" t="e">
        <f>_xll.DBGET(#REF!,#REF!,#REF!,#REF!,#REF!,#REF!,$C11,$B11,#REF!,#REF!,#REF!)</f>
        <v>#VALUE!</v>
      </c>
      <c r="F11" s="101" t="e">
        <f>_xll.DBGET(#REF!,#REF!,#REF!,#REF!,#REF!,#REF!,$C11,$B11,#REF!,#REF!,#REF!)</f>
        <v>#VALUE!</v>
      </c>
      <c r="G11" s="107" t="e">
        <f>_xll.DBGET(#REF!,#REF!,#REF!,#REF!,#REF!,#REF!,$C11,$B11,#REF!,#REF!,#REF!)</f>
        <v>#VALUE!</v>
      </c>
      <c r="H11" s="101" t="e">
        <f>_xll.DBGET(#REF!,#REF!,#REF!,#REF!,#REF!,#REF!,$C11,$B11,#REF!,#REF!,#REF!)</f>
        <v>#VALUE!</v>
      </c>
      <c r="I11" s="107" t="e">
        <f>_xll.DBGET(#REF!,#REF!,#REF!,#REF!,#REF!,#REF!,$C11,$B11,#REF!,#REF!,#REF!)</f>
        <v>#VALUE!</v>
      </c>
      <c r="J11" s="101" t="e">
        <f>_xll.DBGET(#REF!,#REF!,#REF!,#REF!,#REF!,#REF!,$C11,$B11,#REF!,#REF!,#REF!)</f>
        <v>#VALUE!</v>
      </c>
      <c r="K11" s="107" t="e">
        <f>_xll.DBGET(#REF!,#REF!,#REF!,#REF!,#REF!,#REF!,$C11,$B11,#REF!,#REF!,#REF!)</f>
        <v>#VALUE!</v>
      </c>
      <c r="L11" s="101" t="e">
        <f>_xll.DBGET(#REF!,#REF!,#REF!,#REF!,#REF!,#REF!,$C11,$B11,#REF!,#REF!,#REF!)</f>
        <v>#VALUE!</v>
      </c>
      <c r="M11" s="107" t="e">
        <f>_xll.DBGET(#REF!,#REF!,#REF!,#REF!,#REF!,#REF!,$C11,$B11,#REF!,#REF!,#REF!)</f>
        <v>#VALUE!</v>
      </c>
      <c r="N11" s="101" t="e">
        <f>_xll.DBGET(#REF!,#REF!,#REF!,#REF!,#REF!,#REF!,$C11,$B11,#REF!,#REF!,#REF!)</f>
        <v>#VALUE!</v>
      </c>
      <c r="O11" s="107">
        <f>IFERROR((_xll.DBGET(#REF!,#REF!,#REF!,#REF!,#REF!,#REF!,$C11,$B11,#REF!,#REF!,#REF!))/N11,0)</f>
        <v>0</v>
      </c>
      <c r="P11" s="101" t="e">
        <f>_xll.DBGET(#REF!,#REF!,#REF!,#REF!,#REF!,#REF!,$C11,$B11,#REF!,#REF!,#REF!)</f>
        <v>#VALUE!</v>
      </c>
      <c r="Q11" s="107">
        <f>IFERROR((_xll.DBGET(#REF!,#REF!,#REF!,#REF!,#REF!,#REF!,$C11,$B11,#REF!,#REF!,#REF!))/P11,0)</f>
        <v>0</v>
      </c>
      <c r="R11" s="101" t="e">
        <f>_xll.DBGET(#REF!,#REF!,#REF!,#REF!,#REF!,#REF!,$C11,$B11,#REF!,#REF!,#REF!)</f>
        <v>#VALUE!</v>
      </c>
      <c r="S11" s="107">
        <f>IFERROR((_xll.DBGET(#REF!,#REF!,#REF!,#REF!,#REF!,#REF!,$C11,$B11,#REF!,#REF!,#REF!))/R11,0)</f>
        <v>0</v>
      </c>
      <c r="T11" s="101" t="e">
        <f>_xll.DBGET(#REF!,#REF!,#REF!,#REF!,#REF!,#REF!,$C11,$B11,#REF!,#REF!,#REF!)</f>
        <v>#VALUE!</v>
      </c>
      <c r="U11" s="107" t="e">
        <f>_xll.DBGET(#REF!,#REF!,#REF!,#REF!,#REF!,#REF!,$C11,$B11,#REF!,#REF!,#REF!)</f>
        <v>#VALUE!</v>
      </c>
    </row>
    <row r="12" spans="1:30" x14ac:dyDescent="0.35">
      <c r="A12" s="63"/>
      <c r="B12" s="64" t="s">
        <v>84</v>
      </c>
      <c r="C12" s="65" t="s">
        <v>68</v>
      </c>
      <c r="D12" s="101" t="e">
        <f>_xll.DBGET(#REF!,#REF!,#REF!,#REF!,#REF!,#REF!,$C12,$B12,#REF!,#REF!,#REF!)</f>
        <v>#VALUE!</v>
      </c>
      <c r="E12" s="107" t="e">
        <f>_xll.DBGET(#REF!,#REF!,#REF!,#REF!,#REF!,#REF!,$C12,$B12,#REF!,#REF!,#REF!)</f>
        <v>#VALUE!</v>
      </c>
      <c r="F12" s="101" t="e">
        <f>_xll.DBGET(#REF!,#REF!,#REF!,#REF!,#REF!,#REF!,$C12,$B12,#REF!,#REF!,#REF!)</f>
        <v>#VALUE!</v>
      </c>
      <c r="G12" s="107" t="e">
        <f>_xll.DBGET(#REF!,#REF!,#REF!,#REF!,#REF!,#REF!,$C12,$B12,#REF!,#REF!,#REF!)</f>
        <v>#VALUE!</v>
      </c>
      <c r="H12" s="101" t="e">
        <f>_xll.DBGET(#REF!,#REF!,#REF!,#REF!,#REF!,#REF!,$C12,$B12,#REF!,#REF!,#REF!)</f>
        <v>#VALUE!</v>
      </c>
      <c r="I12" s="107" t="e">
        <f>_xll.DBGET(#REF!,#REF!,#REF!,#REF!,#REF!,#REF!,$C12,$B12,#REF!,#REF!,#REF!)</f>
        <v>#VALUE!</v>
      </c>
      <c r="J12" s="101" t="e">
        <f>_xll.DBGET(#REF!,#REF!,#REF!,#REF!,#REF!,#REF!,$C12,$B12,#REF!,#REF!,#REF!)</f>
        <v>#VALUE!</v>
      </c>
      <c r="K12" s="107" t="e">
        <f>_xll.DBGET(#REF!,#REF!,#REF!,#REF!,#REF!,#REF!,$C12,$B12,#REF!,#REF!,#REF!)</f>
        <v>#VALUE!</v>
      </c>
      <c r="L12" s="101" t="e">
        <f>_xll.DBGET(#REF!,#REF!,#REF!,#REF!,#REF!,#REF!,$C12,$B12,#REF!,#REF!,#REF!)</f>
        <v>#VALUE!</v>
      </c>
      <c r="M12" s="107" t="e">
        <f>_xll.DBGET(#REF!,#REF!,#REF!,#REF!,#REF!,#REF!,$C12,$B12,#REF!,#REF!,#REF!)</f>
        <v>#VALUE!</v>
      </c>
      <c r="N12" s="101" t="e">
        <f>_xll.DBGET(#REF!,#REF!,#REF!,#REF!,#REF!,#REF!,$C12,$B12,#REF!,#REF!,#REF!)</f>
        <v>#VALUE!</v>
      </c>
      <c r="O12" s="107">
        <f>IFERROR((_xll.DBGET(#REF!,#REF!,#REF!,#REF!,#REF!,#REF!,$C12,$B12,#REF!,#REF!,#REF!))/N12,0)</f>
        <v>0</v>
      </c>
      <c r="P12" s="101" t="e">
        <f>_xll.DBGET(#REF!,#REF!,#REF!,#REF!,#REF!,#REF!,$C12,$B12,#REF!,#REF!,#REF!)</f>
        <v>#VALUE!</v>
      </c>
      <c r="Q12" s="107">
        <f>IFERROR((_xll.DBGET(#REF!,#REF!,#REF!,#REF!,#REF!,#REF!,$C12,$B12,#REF!,#REF!,#REF!))/P12,0)</f>
        <v>0</v>
      </c>
      <c r="R12" s="101" t="e">
        <f>_xll.DBGET(#REF!,#REF!,#REF!,#REF!,#REF!,#REF!,$C12,$B12,#REF!,#REF!,#REF!)</f>
        <v>#VALUE!</v>
      </c>
      <c r="S12" s="107">
        <f>IFERROR((_xll.DBGET(#REF!,#REF!,#REF!,#REF!,#REF!,#REF!,$C12,$B12,#REF!,#REF!,#REF!))/R12,0)</f>
        <v>0</v>
      </c>
      <c r="T12" s="101" t="e">
        <f>_xll.DBGET(#REF!,#REF!,#REF!,#REF!,#REF!,#REF!,$C12,$B12,#REF!,#REF!,#REF!)</f>
        <v>#VALUE!</v>
      </c>
      <c r="U12" s="107" t="e">
        <f>_xll.DBGET(#REF!,#REF!,#REF!,#REF!,#REF!,#REF!,$C12,$B12,#REF!,#REF!,#REF!)</f>
        <v>#VALUE!</v>
      </c>
    </row>
    <row r="13" spans="1:30" ht="7.5" customHeight="1" x14ac:dyDescent="0.35"/>
    <row r="15" spans="1:30" ht="37.5" customHeight="1" x14ac:dyDescent="0.5">
      <c r="A15" s="92"/>
      <c r="B15" s="96"/>
      <c r="C15" s="92"/>
      <c r="D15" s="168" t="e">
        <f>CONCATENATE(#REF!,"
 Forecast")</f>
        <v>#REF!</v>
      </c>
      <c r="E15" s="168"/>
    </row>
    <row r="16" spans="1:30" ht="16" x14ac:dyDescent="0.5">
      <c r="A16" s="93"/>
      <c r="B16" s="97"/>
      <c r="C16" s="93"/>
      <c r="D16" s="95" t="s">
        <v>60</v>
      </c>
      <c r="E16" s="94" t="s">
        <v>61</v>
      </c>
    </row>
    <row r="17" spans="1:5" x14ac:dyDescent="0.35">
      <c r="A17" s="7" t="s">
        <v>79</v>
      </c>
      <c r="B17" s="3" t="s">
        <v>80</v>
      </c>
      <c r="C17" s="2" t="s">
        <v>64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5">
      <c r="A18" s="63"/>
      <c r="B18" s="64" t="s">
        <v>80</v>
      </c>
      <c r="C18" s="65" t="s">
        <v>67</v>
      </c>
      <c r="D18" s="101" t="e">
        <f>_xll.DBGET(#REF!,#REF!,#REF!,#REF!,#REF!,#REF!,$C18,$B18,#REF!,#REF!,#REF!)</f>
        <v>#VALUE!</v>
      </c>
      <c r="E18" s="107" t="e">
        <f>_xll.DBGET(#REF!,#REF!,#REF!,#REF!,#REF!,#REF!,$C18,$B18,#REF!,#REF!,#REF!)</f>
        <v>#VALUE!</v>
      </c>
    </row>
    <row r="19" spans="1:5" x14ac:dyDescent="0.35">
      <c r="A19" s="63"/>
      <c r="B19" s="64" t="s">
        <v>80</v>
      </c>
      <c r="C19" s="65" t="s">
        <v>68</v>
      </c>
      <c r="D19" s="101" t="e">
        <f>_xll.DBGET(#REF!,#REF!,#REF!,#REF!,#REF!,#REF!,$C19,$B19,#REF!,#REF!,#REF!)</f>
        <v>#VALUE!</v>
      </c>
      <c r="E19" s="107" t="e">
        <f>_xll.DBGET(#REF!,#REF!,#REF!,#REF!,#REF!,#REF!,$C19,$B19,#REF!,#REF!,#REF!)</f>
        <v>#VALUE!</v>
      </c>
    </row>
    <row r="20" spans="1:5" x14ac:dyDescent="0.35">
      <c r="A20" s="7" t="s">
        <v>81</v>
      </c>
      <c r="B20" s="3" t="s">
        <v>82</v>
      </c>
      <c r="C20" s="2" t="s">
        <v>64</v>
      </c>
      <c r="D20" s="108" t="e">
        <f>_xll.DBGET(#REF!,#REF!,#REF!,#REF!,#REF!,#REF!,$C20,$B20,#REF!,#REF!,#REF!)</f>
        <v>#VALUE!</v>
      </c>
      <c r="E20" s="109" t="e">
        <f>_xll.DBGET(#REF!,#REF!,#REF!,#REF!,#REF!,#REF!,$C20,$B20,#REF!,#REF!,#REF!)</f>
        <v>#VALUE!</v>
      </c>
    </row>
    <row r="21" spans="1:5" x14ac:dyDescent="0.35">
      <c r="A21" s="63"/>
      <c r="B21" s="64" t="s">
        <v>82</v>
      </c>
      <c r="C21" s="65" t="s">
        <v>67</v>
      </c>
      <c r="D21" s="101" t="e">
        <f>_xll.DBGET(#REF!,#REF!,#REF!,#REF!,#REF!,#REF!,$C21,$B21,#REF!,#REF!,#REF!)</f>
        <v>#VALUE!</v>
      </c>
      <c r="E21" s="107" t="e">
        <f>_xll.DBGET(#REF!,#REF!,#REF!,#REF!,#REF!,#REF!,$C21,$B21,#REF!,#REF!,#REF!)</f>
        <v>#VALUE!</v>
      </c>
    </row>
    <row r="22" spans="1:5" x14ac:dyDescent="0.35">
      <c r="A22" s="63"/>
      <c r="B22" s="64" t="s">
        <v>82</v>
      </c>
      <c r="C22" s="65" t="s">
        <v>68</v>
      </c>
      <c r="D22" s="101" t="e">
        <f>_xll.DBGET(#REF!,#REF!,#REF!,#REF!,#REF!,#REF!,$C22,$B22,#REF!,#REF!,#REF!)</f>
        <v>#VALUE!</v>
      </c>
      <c r="E22" s="107" t="e">
        <f>_xll.DBGET(#REF!,#REF!,#REF!,#REF!,#REF!,#REF!,$C22,$B22,#REF!,#REF!,#REF!)</f>
        <v>#VALUE!</v>
      </c>
    </row>
    <row r="23" spans="1:5" x14ac:dyDescent="0.35">
      <c r="A23" s="7" t="s">
        <v>83</v>
      </c>
      <c r="B23" s="3" t="s">
        <v>84</v>
      </c>
      <c r="C23" s="2" t="s">
        <v>64</v>
      </c>
      <c r="D23" s="108" t="e">
        <f>_xll.DBGET(#REF!,#REF!,#REF!,#REF!,#REF!,#REF!,$C23,$B23,#REF!,#REF!,#REF!)</f>
        <v>#VALUE!</v>
      </c>
      <c r="E23" s="109" t="e">
        <f>_xll.DBGET(#REF!,#REF!,#REF!,#REF!,#REF!,#REF!,$C23,$B23,#REF!,#REF!,#REF!)</f>
        <v>#VALUE!</v>
      </c>
    </row>
    <row r="24" spans="1:5" x14ac:dyDescent="0.35">
      <c r="A24" s="63"/>
      <c r="B24" s="64" t="s">
        <v>84</v>
      </c>
      <c r="C24" s="65" t="s">
        <v>67</v>
      </c>
      <c r="D24" s="101" t="e">
        <f>_xll.DBGET(#REF!,#REF!,#REF!,#REF!,#REF!,#REF!,$C24,$B24,#REF!,#REF!,#REF!)</f>
        <v>#VALUE!</v>
      </c>
      <c r="E24" s="107" t="e">
        <f>_xll.DBGET(#REF!,#REF!,#REF!,#REF!,#REF!,#REF!,$C24,$B24,#REF!,#REF!,#REF!)</f>
        <v>#VALUE!</v>
      </c>
    </row>
    <row r="25" spans="1:5" x14ac:dyDescent="0.35">
      <c r="A25" s="63"/>
      <c r="B25" s="64" t="s">
        <v>84</v>
      </c>
      <c r="C25" s="65" t="s">
        <v>68</v>
      </c>
      <c r="D25" s="101" t="e">
        <f>_xll.DBGET(#REF!,#REF!,#REF!,#REF!,#REF!,#REF!,$C25,$B25,#REF!,#REF!,#REF!)</f>
        <v>#VALUE!</v>
      </c>
      <c r="E25" s="107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EpmWorksheetKeyString_GUID" r:id="rId2"/>
    <customPr name="QAA_DRILLPATH_NODE_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08984375" defaultRowHeight="14.5" outlineLevelRow="1" x14ac:dyDescent="0.35"/>
  <cols>
    <col min="1" max="1" width="10.08984375" bestFit="1" customWidth="1"/>
    <col min="2" max="19" width="13.54296875" customWidth="1"/>
  </cols>
  <sheetData>
    <row r="1" spans="1:19" ht="26.5" x14ac:dyDescent="0.85">
      <c r="A1" s="164" t="s">
        <v>85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s="6" customFormat="1" ht="37.5" customHeight="1" x14ac:dyDescent="0.5">
      <c r="A2" s="92"/>
      <c r="B2" s="168" t="e">
        <f>CONCATENATE(#REF!," YTD","
 Actual")</f>
        <v>#REF!</v>
      </c>
      <c r="C2" s="168"/>
      <c r="D2" s="168" t="e">
        <f>CONCATENATE(#REF!," 
Forecast")</f>
        <v>#REF!</v>
      </c>
      <c r="E2" s="168"/>
      <c r="F2" s="168" t="e">
        <f>CONCATENATE(#REF!," 
Forecast")</f>
        <v>#REF!</v>
      </c>
      <c r="G2" s="168"/>
      <c r="H2" s="168" t="e">
        <f>CONCATENATE(#REF!," 
Forecast")</f>
        <v>#REF!</v>
      </c>
      <c r="I2" s="168"/>
      <c r="J2" s="168" t="e">
        <f>CONCATENATE("Qtr 1 ",#REF!," 
Actual")</f>
        <v>#REF!</v>
      </c>
      <c r="K2" s="168"/>
      <c r="L2" s="168" t="e">
        <f>CONCATENATE("Qtr 2 ",#REF!," 
Actual")</f>
        <v>#REF!</v>
      </c>
      <c r="M2" s="168"/>
      <c r="N2" s="168" t="e">
        <f>CONCATENATE("Qtr 3 ",#REF!," 
Actual")</f>
        <v>#REF!</v>
      </c>
      <c r="O2" s="168"/>
      <c r="P2" s="168" t="e">
        <f>CONCATENATE("Qtr 4 ",#REF!," 
Forecast")</f>
        <v>#REF!</v>
      </c>
      <c r="Q2" s="168"/>
      <c r="R2" s="168" t="e">
        <f>CONCATENATE(#REF!," 
Forecast")</f>
        <v>#REF!</v>
      </c>
      <c r="S2" s="168"/>
    </row>
    <row r="3" spans="1:19" ht="16" x14ac:dyDescent="0.5">
      <c r="A3" s="93"/>
      <c r="B3" s="95" t="s">
        <v>60</v>
      </c>
      <c r="C3" s="94" t="s">
        <v>61</v>
      </c>
      <c r="D3" s="95" t="s">
        <v>60</v>
      </c>
      <c r="E3" s="94" t="s">
        <v>61</v>
      </c>
      <c r="F3" s="95" t="s">
        <v>60</v>
      </c>
      <c r="G3" s="94" t="s">
        <v>61</v>
      </c>
      <c r="H3" s="95" t="s">
        <v>60</v>
      </c>
      <c r="I3" s="94" t="s">
        <v>61</v>
      </c>
      <c r="J3" s="95" t="s">
        <v>60</v>
      </c>
      <c r="K3" s="94" t="s">
        <v>61</v>
      </c>
      <c r="L3" s="95" t="s">
        <v>60</v>
      </c>
      <c r="M3" s="94" t="s">
        <v>61</v>
      </c>
      <c r="N3" s="95" t="s">
        <v>60</v>
      </c>
      <c r="O3" s="94" t="s">
        <v>61</v>
      </c>
      <c r="P3" s="95" t="s">
        <v>60</v>
      </c>
      <c r="Q3" s="94" t="s">
        <v>61</v>
      </c>
      <c r="R3" s="95" t="s">
        <v>60</v>
      </c>
      <c r="S3" s="94" t="s">
        <v>61</v>
      </c>
    </row>
    <row r="4" spans="1:19" x14ac:dyDescent="0.35">
      <c r="A4" s="8" t="s">
        <v>64</v>
      </c>
      <c r="B4" s="108" t="e">
        <f>_xll.DBGET(#REF!,#REF!,#REF!,#REF!,#REF!,#REF!,$A4,#REF!,#REF!,#REF!,#REF!)</f>
        <v>#VALUE!</v>
      </c>
      <c r="C4" s="109" t="e">
        <f>_xll.DBGET(#REF!,#REF!,#REF!,#REF!,#REF!,#REF!,$A4,#REF!,#REF!,#REF!,#REF!)</f>
        <v>#VALUE!</v>
      </c>
      <c r="D4" s="108" t="e">
        <f>_xll.DBGET(#REF!,#REF!,#REF!,#REF!,#REF!,#REF!,$A4,#REF!,#REF!,#REF!,#REF!)</f>
        <v>#VALUE!</v>
      </c>
      <c r="E4" s="109" t="e">
        <f>_xll.DBGET(#REF!,#REF!,#REF!,#REF!,#REF!,#REF!,$A4,#REF!,#REF!,#REF!,#REF!)</f>
        <v>#VALUE!</v>
      </c>
      <c r="F4" s="108" t="e">
        <f>_xll.DBGET(#REF!,#REF!,#REF!,#REF!,#REF!,#REF!,$A4,#REF!,#REF!,#REF!,#REF!)</f>
        <v>#VALUE!</v>
      </c>
      <c r="G4" s="109" t="e">
        <f>_xll.DBGET(#REF!,#REF!,#REF!,#REF!,#REF!,#REF!,$A4,#REF!,#REF!,#REF!,#REF!)</f>
        <v>#VALUE!</v>
      </c>
      <c r="H4" s="108" t="e">
        <f>_xll.DBGET(#REF!,#REF!,#REF!,#REF!,#REF!,#REF!,$A4,#REF!,#REF!,#REF!,#REF!)</f>
        <v>#VALUE!</v>
      </c>
      <c r="I4" s="109" t="e">
        <f>_xll.DBGET(#REF!,#REF!,#REF!,#REF!,#REF!,#REF!,$A4,#REF!,#REF!,#REF!,#REF!)</f>
        <v>#VALUE!</v>
      </c>
      <c r="J4" s="108" t="e">
        <f>_xll.DBGET(#REF!,#REF!,#REF!,#REF!,#REF!,#REF!,$A4,#REF!,#REF!,#REF!,#REF!)</f>
        <v>#VALUE!</v>
      </c>
      <c r="K4" s="109" t="e">
        <f>_xll.DBGET(#REF!,#REF!,#REF!,#REF!,#REF!,#REF!,$A4,#REF!,#REF!,#REF!,#REF!)</f>
        <v>#VALUE!</v>
      </c>
      <c r="L4" s="108" t="e">
        <f>_xll.DBGET(#REF!,#REF!,#REF!,#REF!,#REF!,#REF!,$A4,#REF!,#REF!,#REF!,#REF!)</f>
        <v>#VALUE!</v>
      </c>
      <c r="M4" s="109">
        <f>IFERROR((_xll.DBGET(#REF!,#REF!,#REF!,#REF!,#REF!,#REF!,$A4,#REF!,#REF!,#REF!,#REF!))/L4,0)</f>
        <v>0</v>
      </c>
      <c r="N4" s="108" t="e">
        <f>_xll.DBGET(#REF!,#REF!,#REF!,#REF!,#REF!,#REF!,$A4,#REF!,#REF!,#REF!,#REF!)</f>
        <v>#VALUE!</v>
      </c>
      <c r="O4" s="109">
        <f>IFERROR((_xll.DBGET(#REF!,#REF!,#REF!,#REF!,#REF!,#REF!,$A4,#REF!,#REF!,#REF!,#REF!))/N4,0)</f>
        <v>0</v>
      </c>
      <c r="P4" s="108" t="e">
        <f>_xll.DBGET(#REF!,#REF!,#REF!,#REF!,#REF!,#REF!,$A4,#REF!,#REF!,#REF!,#REF!)</f>
        <v>#VALUE!</v>
      </c>
      <c r="Q4" s="109">
        <f>IFERROR((_xll.DBGET(#REF!,#REF!,#REF!,#REF!,#REF!,#REF!,$A4,#REF!,#REF!,#REF!,#REF!))/P4,0)</f>
        <v>0</v>
      </c>
      <c r="R4" s="108" t="e">
        <f>_xll.DBGET(#REF!,#REF!,#REF!,#REF!,#REF!,#REF!,$A4,#REF!,#REF!,#REF!,#REF!)</f>
        <v>#VALUE!</v>
      </c>
      <c r="S4" s="109" t="e">
        <f>_xll.DBGET(#REF!,#REF!,#REF!,#REF!,#REF!,#REF!,$A4,#REF!,#REF!,#REF!,#REF!)</f>
        <v>#VALUE!</v>
      </c>
    </row>
    <row r="5" spans="1:19" x14ac:dyDescent="0.35">
      <c r="A5" s="9" t="s">
        <v>67</v>
      </c>
      <c r="B5" s="103" t="e">
        <f>_xll.DBGET(#REF!,#REF!,#REF!,#REF!,#REF!,#REF!,$A5,#REF!,#REF!,#REF!,#REF!)</f>
        <v>#VALUE!</v>
      </c>
      <c r="C5" s="104" t="e">
        <f>_xll.DBGET(#REF!,#REF!,#REF!,#REF!,#REF!,#REF!,$A5,#REF!,#REF!,#REF!,#REF!)</f>
        <v>#VALUE!</v>
      </c>
      <c r="D5" s="103" t="e">
        <f>_xll.DBGET(#REF!,#REF!,#REF!,#REF!,#REF!,#REF!,$A5,#REF!,#REF!,#REF!,#REF!)</f>
        <v>#VALUE!</v>
      </c>
      <c r="E5" s="104" t="e">
        <f>_xll.DBGET(#REF!,#REF!,#REF!,#REF!,#REF!,#REF!,$A5,#REF!,#REF!,#REF!,#REF!)</f>
        <v>#VALUE!</v>
      </c>
      <c r="F5" s="103" t="e">
        <f>_xll.DBGET(#REF!,#REF!,#REF!,#REF!,#REF!,#REF!,$A5,#REF!,#REF!,#REF!,#REF!)</f>
        <v>#VALUE!</v>
      </c>
      <c r="G5" s="104" t="e">
        <f>_xll.DBGET(#REF!,#REF!,#REF!,#REF!,#REF!,#REF!,$A5,#REF!,#REF!,#REF!,#REF!)</f>
        <v>#VALUE!</v>
      </c>
      <c r="H5" s="103" t="e">
        <f>_xll.DBGET(#REF!,#REF!,#REF!,#REF!,#REF!,#REF!,$A5,#REF!,#REF!,#REF!,#REF!)</f>
        <v>#VALUE!</v>
      </c>
      <c r="I5" s="104" t="e">
        <f>_xll.DBGET(#REF!,#REF!,#REF!,#REF!,#REF!,#REF!,$A5,#REF!,#REF!,#REF!,#REF!)</f>
        <v>#VALUE!</v>
      </c>
      <c r="J5" s="103" t="e">
        <f>_xll.DBGET(#REF!,#REF!,#REF!,#REF!,#REF!,#REF!,$A5,#REF!,#REF!,#REF!,#REF!)</f>
        <v>#VALUE!</v>
      </c>
      <c r="K5" s="104" t="e">
        <f>_xll.DBGET(#REF!,#REF!,#REF!,#REF!,#REF!,#REF!,$A5,#REF!,#REF!,#REF!,#REF!)</f>
        <v>#VALUE!</v>
      </c>
      <c r="L5" s="103" t="e">
        <f>_xll.DBGET(#REF!,#REF!,#REF!,#REF!,#REF!,#REF!,$A5,#REF!,#REF!,#REF!,#REF!)</f>
        <v>#VALUE!</v>
      </c>
      <c r="M5" s="104">
        <f>IFERROR((_xll.DBGET(#REF!,#REF!,#REF!,#REF!,#REF!,#REF!,$A5,#REF!,#REF!,#REF!,#REF!))/L5,0)</f>
        <v>0</v>
      </c>
      <c r="N5" s="103" t="e">
        <f>_xll.DBGET(#REF!,#REF!,#REF!,#REF!,#REF!,#REF!,$A5,#REF!,#REF!,#REF!,#REF!)</f>
        <v>#VALUE!</v>
      </c>
      <c r="O5" s="104">
        <f>IFERROR((_xll.DBGET(#REF!,#REF!,#REF!,#REF!,#REF!,#REF!,$A5,#REF!,#REF!,#REF!,#REF!))/N5,0)</f>
        <v>0</v>
      </c>
      <c r="P5" s="103" t="e">
        <f>_xll.DBGET(#REF!,#REF!,#REF!,#REF!,#REF!,#REF!,$A5,#REF!,#REF!,#REF!,#REF!)</f>
        <v>#VALUE!</v>
      </c>
      <c r="Q5" s="104">
        <f>IFERROR((_xll.DBGET(#REF!,#REF!,#REF!,#REF!,#REF!,#REF!,$A5,#REF!,#REF!,#REF!,#REF!))/P5,0)</f>
        <v>0</v>
      </c>
      <c r="R5" s="103" t="e">
        <f>_xll.DBGET(#REF!,#REF!,#REF!,#REF!,#REF!,#REF!,$A5,#REF!,#REF!,#REF!,#REF!)</f>
        <v>#VALUE!</v>
      </c>
      <c r="S5" s="104" t="e">
        <f>_xll.DBGET(#REF!,#REF!,#REF!,#REF!,#REF!,#REF!,$A5,#REF!,#REF!,#REF!,#REF!)</f>
        <v>#VALUE!</v>
      </c>
    </row>
    <row r="6" spans="1:19" hidden="1" outlineLevel="1" x14ac:dyDescent="0.35">
      <c r="A6" s="67" t="s">
        <v>86</v>
      </c>
      <c r="B6" s="110" t="e">
        <f>_xll.DBGET(#REF!,#REF!,#REF!,#REF!,#REF!,#REF!,$A6,#REF!,#REF!,#REF!,#REF!)</f>
        <v>#VALUE!</v>
      </c>
      <c r="C6" s="111" t="e">
        <f>_xll.DBGET(#REF!,#REF!,#REF!,#REF!,#REF!,#REF!,$A6,#REF!,#REF!,#REF!,#REF!)</f>
        <v>#VALUE!</v>
      </c>
      <c r="D6" s="110" t="e">
        <f>_xll.DBGET(#REF!,#REF!,#REF!,#REF!,#REF!,#REF!,$A6,#REF!,#REF!,#REF!,#REF!)</f>
        <v>#VALUE!</v>
      </c>
      <c r="E6" s="111" t="e">
        <f>_xll.DBGET(#REF!,#REF!,#REF!,#REF!,#REF!,#REF!,$A6,#REF!,#REF!,#REF!,#REF!)</f>
        <v>#VALUE!</v>
      </c>
      <c r="F6" s="110" t="e">
        <f>_xll.DBGET(#REF!,#REF!,#REF!,#REF!,#REF!,#REF!,$A6,#REF!,#REF!,#REF!,#REF!)</f>
        <v>#VALUE!</v>
      </c>
      <c r="G6" s="111" t="e">
        <f>_xll.DBGET(#REF!,#REF!,#REF!,#REF!,#REF!,#REF!,$A6,#REF!,#REF!,#REF!,#REF!)</f>
        <v>#VALUE!</v>
      </c>
      <c r="H6" s="110" t="e">
        <f>_xll.DBGET(#REF!,#REF!,#REF!,#REF!,#REF!,#REF!,$A6,#REF!,#REF!,#REF!,#REF!)</f>
        <v>#VALUE!</v>
      </c>
      <c r="I6" s="111" t="e">
        <f>_xll.DBGET(#REF!,#REF!,#REF!,#REF!,#REF!,#REF!,$A6,#REF!,#REF!,#REF!,#REF!)</f>
        <v>#VALUE!</v>
      </c>
      <c r="J6" s="110" t="e">
        <f>_xll.DBGET(#REF!,#REF!,#REF!,#REF!,#REF!,#REF!,$A6,#REF!,#REF!,#REF!,#REF!)</f>
        <v>#VALUE!</v>
      </c>
      <c r="K6" s="111" t="e">
        <f>_xll.DBGET(#REF!,#REF!,#REF!,#REF!,#REF!,#REF!,$A6,#REF!,#REF!,#REF!,#REF!)</f>
        <v>#VALUE!</v>
      </c>
      <c r="L6" s="110" t="e">
        <f>_xll.DBGET(#REF!,#REF!,#REF!,#REF!,#REF!,#REF!,$A6,#REF!,#REF!,#REF!,#REF!)-J6</f>
        <v>#VALUE!</v>
      </c>
      <c r="M6" s="111">
        <f>IFERROR((_xll.DBGET(#REF!,#REF!,#REF!,#REF!,#REF!,#REF!,$A6,#REF!,#REF!,#REF!,#REF!)-(J6*K6))/L6,0)</f>
        <v>0</v>
      </c>
      <c r="N6" s="110" t="e">
        <f>_xll.DBGET(#REF!,#REF!,#REF!,#REF!,#REF!,#REF!,$A6,#REF!,#REF!,#REF!,#REF!)-J6-L6</f>
        <v>#VALUE!</v>
      </c>
      <c r="O6" s="111">
        <f>IFERROR((_xll.DBGET(#REF!,#REF!,#REF!,#REF!,#REF!,#REF!,$A6,#REF!,#REF!,#REF!,#REF!)-(J6*K6)-(L6*M6))/N6,0)</f>
        <v>0</v>
      </c>
      <c r="P6" s="110" t="e">
        <f>_xll.DBGET(#REF!,#REF!,#REF!,#REF!,#REF!,#REF!,$A6,#REF!,#REF!,#REF!,#REF!)-J6-L6-N6</f>
        <v>#VALUE!</v>
      </c>
      <c r="Q6" s="111">
        <f>IFERROR((_xll.DBGET(#REF!,#REF!,#REF!,#REF!,#REF!,#REF!,$A6,#REF!,#REF!,#REF!,#REF!)-(J6*K6)-(L6*M6)-(N6*O6))/P6,0)</f>
        <v>0</v>
      </c>
      <c r="R6" s="110" t="e">
        <f>_xll.DBGET(#REF!,#REF!,#REF!,#REF!,#REF!,#REF!,$A6,#REF!,#REF!,#REF!,#REF!)</f>
        <v>#VALUE!</v>
      </c>
      <c r="S6" s="111" t="e">
        <f>_xll.DBGET(#REF!,#REF!,#REF!,#REF!,#REF!,#REF!,$A6,#REF!,#REF!,#REF!,#REF!)</f>
        <v>#VALUE!</v>
      </c>
    </row>
    <row r="7" spans="1:19" hidden="1" outlineLevel="1" x14ac:dyDescent="0.35">
      <c r="A7" s="67" t="s">
        <v>87</v>
      </c>
      <c r="B7" s="110" t="e">
        <f>_xll.DBGET(#REF!,#REF!,#REF!,#REF!,#REF!,#REF!,$A7,#REF!,#REF!,#REF!,#REF!)</f>
        <v>#VALUE!</v>
      </c>
      <c r="C7" s="111" t="e">
        <f>_xll.DBGET(#REF!,#REF!,#REF!,#REF!,#REF!,#REF!,$A7,#REF!,#REF!,#REF!,#REF!)</f>
        <v>#VALUE!</v>
      </c>
      <c r="D7" s="110" t="e">
        <f>_xll.DBGET(#REF!,#REF!,#REF!,#REF!,#REF!,#REF!,$A7,#REF!,#REF!,#REF!,#REF!)</f>
        <v>#VALUE!</v>
      </c>
      <c r="E7" s="111" t="e">
        <f>_xll.DBGET(#REF!,#REF!,#REF!,#REF!,#REF!,#REF!,$A7,#REF!,#REF!,#REF!,#REF!)</f>
        <v>#VALUE!</v>
      </c>
      <c r="F7" s="110" t="e">
        <f>_xll.DBGET(#REF!,#REF!,#REF!,#REF!,#REF!,#REF!,$A7,#REF!,#REF!,#REF!,#REF!)</f>
        <v>#VALUE!</v>
      </c>
      <c r="G7" s="111" t="e">
        <f>_xll.DBGET(#REF!,#REF!,#REF!,#REF!,#REF!,#REF!,$A7,#REF!,#REF!,#REF!,#REF!)</f>
        <v>#VALUE!</v>
      </c>
      <c r="H7" s="110" t="e">
        <f>_xll.DBGET(#REF!,#REF!,#REF!,#REF!,#REF!,#REF!,$A7,#REF!,#REF!,#REF!,#REF!)</f>
        <v>#VALUE!</v>
      </c>
      <c r="I7" s="111" t="e">
        <f>_xll.DBGET(#REF!,#REF!,#REF!,#REF!,#REF!,#REF!,$A7,#REF!,#REF!,#REF!,#REF!)</f>
        <v>#VALUE!</v>
      </c>
      <c r="J7" s="110" t="e">
        <f>_xll.DBGET(#REF!,#REF!,#REF!,#REF!,#REF!,#REF!,$A7,#REF!,#REF!,#REF!,#REF!)</f>
        <v>#VALUE!</v>
      </c>
      <c r="K7" s="111" t="e">
        <f>_xll.DBGET(#REF!,#REF!,#REF!,#REF!,#REF!,#REF!,$A7,#REF!,#REF!,#REF!,#REF!)</f>
        <v>#VALUE!</v>
      </c>
      <c r="L7" s="110" t="e">
        <f>_xll.DBGET(#REF!,#REF!,#REF!,#REF!,#REF!,#REF!,$A7,#REF!,#REF!,#REF!,#REF!)</f>
        <v>#VALUE!</v>
      </c>
      <c r="M7" s="111">
        <f>IFERROR((_xll.DBGET(#REF!,#REF!,#REF!,#REF!,#REF!,#REF!,$A7,#REF!,#REF!,#REF!,#REF!))/L7,0)</f>
        <v>0</v>
      </c>
      <c r="N7" s="110" t="e">
        <f>_xll.DBGET(#REF!,#REF!,#REF!,#REF!,#REF!,#REF!,$A7,#REF!,#REF!,#REF!,#REF!)</f>
        <v>#VALUE!</v>
      </c>
      <c r="O7" s="111">
        <f>IFERROR((_xll.DBGET(#REF!,#REF!,#REF!,#REF!,#REF!,#REF!,$A7,#REF!,#REF!,#REF!,#REF!))/N7,0)</f>
        <v>0</v>
      </c>
      <c r="P7" s="110" t="e">
        <f>_xll.DBGET(#REF!,#REF!,#REF!,#REF!,#REF!,#REF!,$A7,#REF!,#REF!,#REF!,#REF!)</f>
        <v>#VALUE!</v>
      </c>
      <c r="Q7" s="111">
        <f>IFERROR((_xll.DBGET(#REF!,#REF!,#REF!,#REF!,#REF!,#REF!,$A7,#REF!,#REF!,#REF!,#REF!))/P7,0)</f>
        <v>0</v>
      </c>
      <c r="R7" s="110" t="e">
        <f>_xll.DBGET(#REF!,#REF!,#REF!,#REF!,#REF!,#REF!,$A7,#REF!,#REF!,#REF!,#REF!)</f>
        <v>#VALUE!</v>
      </c>
      <c r="S7" s="111" t="e">
        <f>_xll.DBGET(#REF!,#REF!,#REF!,#REF!,#REF!,#REF!,$A7,#REF!,#REF!,#REF!,#REF!)</f>
        <v>#VALUE!</v>
      </c>
    </row>
    <row r="8" spans="1:19" hidden="1" outlineLevel="1" x14ac:dyDescent="0.35">
      <c r="A8" s="67" t="s">
        <v>88</v>
      </c>
      <c r="B8" s="110" t="e">
        <f>_xll.DBGET(#REF!,#REF!,#REF!,#REF!,#REF!,#REF!,$A8,#REF!,#REF!,#REF!,#REF!)</f>
        <v>#VALUE!</v>
      </c>
      <c r="C8" s="111" t="e">
        <f>_xll.DBGET(#REF!,#REF!,#REF!,#REF!,#REF!,#REF!,$A8,#REF!,#REF!,#REF!,#REF!)</f>
        <v>#VALUE!</v>
      </c>
      <c r="D8" s="110" t="e">
        <f>_xll.DBGET(#REF!,#REF!,#REF!,#REF!,#REF!,#REF!,$A8,#REF!,#REF!,#REF!,#REF!)</f>
        <v>#VALUE!</v>
      </c>
      <c r="E8" s="111" t="e">
        <f>_xll.DBGET(#REF!,#REF!,#REF!,#REF!,#REF!,#REF!,$A8,#REF!,#REF!,#REF!,#REF!)</f>
        <v>#VALUE!</v>
      </c>
      <c r="F8" s="110" t="e">
        <f>_xll.DBGET(#REF!,#REF!,#REF!,#REF!,#REF!,#REF!,$A8,#REF!,#REF!,#REF!,#REF!)</f>
        <v>#VALUE!</v>
      </c>
      <c r="G8" s="111" t="e">
        <f>_xll.DBGET(#REF!,#REF!,#REF!,#REF!,#REF!,#REF!,$A8,#REF!,#REF!,#REF!,#REF!)</f>
        <v>#VALUE!</v>
      </c>
      <c r="H8" s="110" t="e">
        <f>_xll.DBGET(#REF!,#REF!,#REF!,#REF!,#REF!,#REF!,$A8,#REF!,#REF!,#REF!,#REF!)</f>
        <v>#VALUE!</v>
      </c>
      <c r="I8" s="111" t="e">
        <f>_xll.DBGET(#REF!,#REF!,#REF!,#REF!,#REF!,#REF!,$A8,#REF!,#REF!,#REF!,#REF!)</f>
        <v>#VALUE!</v>
      </c>
      <c r="J8" s="110" t="e">
        <f>_xll.DBGET(#REF!,#REF!,#REF!,#REF!,#REF!,#REF!,$A8,#REF!,#REF!,#REF!,#REF!)</f>
        <v>#VALUE!</v>
      </c>
      <c r="K8" s="111" t="e">
        <f>_xll.DBGET(#REF!,#REF!,#REF!,#REF!,#REF!,#REF!,$A8,#REF!,#REF!,#REF!,#REF!)</f>
        <v>#VALUE!</v>
      </c>
      <c r="L8" s="110" t="e">
        <f>_xll.DBGET(#REF!,#REF!,#REF!,#REF!,#REF!,#REF!,$A8,#REF!,#REF!,#REF!,#REF!)-J8</f>
        <v>#VALUE!</v>
      </c>
      <c r="M8" s="111">
        <f>IFERROR((_xll.DBGET(#REF!,#REF!,#REF!,#REF!,#REF!,#REF!,$A8,#REF!,#REF!,#REF!,#REF!)-(J8*K8))/L8,0)</f>
        <v>0</v>
      </c>
      <c r="N8" s="110" t="e">
        <f>_xll.DBGET(#REF!,#REF!,#REF!,#REF!,#REF!,#REF!,$A8,#REF!,#REF!,#REF!,#REF!)-J8-L8</f>
        <v>#VALUE!</v>
      </c>
      <c r="O8" s="111">
        <f>IFERROR((_xll.DBGET(#REF!,#REF!,#REF!,#REF!,#REF!,#REF!,$A8,#REF!,#REF!,#REF!,#REF!)-(J8*K8)-(L8*M8))/N8,0)</f>
        <v>0</v>
      </c>
      <c r="P8" s="110" t="e">
        <f>_xll.DBGET(#REF!,#REF!,#REF!,#REF!,#REF!,#REF!,$A8,#REF!,#REF!,#REF!,#REF!)-J8-L8-N8</f>
        <v>#VALUE!</v>
      </c>
      <c r="Q8" s="111">
        <f>IFERROR((_xll.DBGET(#REF!,#REF!,#REF!,#REF!,#REF!,#REF!,$A8,#REF!,#REF!,#REF!,#REF!)-(J8*K8)-(L8*M8)-(N8*O8))/P8,0)</f>
        <v>0</v>
      </c>
      <c r="R8" s="110" t="e">
        <f>_xll.DBGET(#REF!,#REF!,#REF!,#REF!,#REF!,#REF!,$A8,#REF!,#REF!,#REF!,#REF!)</f>
        <v>#VALUE!</v>
      </c>
      <c r="S8" s="111" t="e">
        <f>_xll.DBGET(#REF!,#REF!,#REF!,#REF!,#REF!,#REF!,$A8,#REF!,#REF!,#REF!,#REF!)</f>
        <v>#VALUE!</v>
      </c>
    </row>
    <row r="9" spans="1:19" hidden="1" outlineLevel="1" x14ac:dyDescent="0.35">
      <c r="A9" s="67" t="s">
        <v>89</v>
      </c>
      <c r="B9" s="110" t="e">
        <f>_xll.DBGET(#REF!,#REF!,#REF!,#REF!,#REF!,#REF!,$A9,#REF!,#REF!,#REF!,#REF!)</f>
        <v>#VALUE!</v>
      </c>
      <c r="C9" s="111" t="e">
        <f>_xll.DBGET(#REF!,#REF!,#REF!,#REF!,#REF!,#REF!,$A9,#REF!,#REF!,#REF!,#REF!)</f>
        <v>#VALUE!</v>
      </c>
      <c r="D9" s="110" t="e">
        <f>_xll.DBGET(#REF!,#REF!,#REF!,#REF!,#REF!,#REF!,$A9,#REF!,#REF!,#REF!,#REF!)</f>
        <v>#VALUE!</v>
      </c>
      <c r="E9" s="111" t="e">
        <f>_xll.DBGET(#REF!,#REF!,#REF!,#REF!,#REF!,#REF!,$A9,#REF!,#REF!,#REF!,#REF!)</f>
        <v>#VALUE!</v>
      </c>
      <c r="F9" s="110" t="e">
        <f>_xll.DBGET(#REF!,#REF!,#REF!,#REF!,#REF!,#REF!,$A9,#REF!,#REF!,#REF!,#REF!)</f>
        <v>#VALUE!</v>
      </c>
      <c r="G9" s="111" t="e">
        <f>_xll.DBGET(#REF!,#REF!,#REF!,#REF!,#REF!,#REF!,$A9,#REF!,#REF!,#REF!,#REF!)</f>
        <v>#VALUE!</v>
      </c>
      <c r="H9" s="110" t="e">
        <f>_xll.DBGET(#REF!,#REF!,#REF!,#REF!,#REF!,#REF!,$A9,#REF!,#REF!,#REF!,#REF!)</f>
        <v>#VALUE!</v>
      </c>
      <c r="I9" s="111" t="e">
        <f>_xll.DBGET(#REF!,#REF!,#REF!,#REF!,#REF!,#REF!,$A9,#REF!,#REF!,#REF!,#REF!)</f>
        <v>#VALUE!</v>
      </c>
      <c r="J9" s="110" t="e">
        <f>_xll.DBGET(#REF!,#REF!,#REF!,#REF!,#REF!,#REF!,$A9,#REF!,#REF!,#REF!,#REF!)</f>
        <v>#VALUE!</v>
      </c>
      <c r="K9" s="111" t="e">
        <f>_xll.DBGET(#REF!,#REF!,#REF!,#REF!,#REF!,#REF!,$A9,#REF!,#REF!,#REF!,#REF!)</f>
        <v>#VALUE!</v>
      </c>
      <c r="L9" s="110" t="e">
        <f>_xll.DBGET(#REF!,#REF!,#REF!,#REF!,#REF!,#REF!,$A9,#REF!,#REF!,#REF!,#REF!)-J9</f>
        <v>#VALUE!</v>
      </c>
      <c r="M9" s="111">
        <f>IFERROR((_xll.DBGET(#REF!,#REF!,#REF!,#REF!,#REF!,#REF!,$A9,#REF!,#REF!,#REF!,#REF!)-(J9*K9))/L9,0)</f>
        <v>0</v>
      </c>
      <c r="N9" s="110" t="e">
        <f>_xll.DBGET(#REF!,#REF!,#REF!,#REF!,#REF!,#REF!,$A9,#REF!,#REF!,#REF!,#REF!)-J9-L9</f>
        <v>#VALUE!</v>
      </c>
      <c r="O9" s="111">
        <f>IFERROR((_xll.DBGET(#REF!,#REF!,#REF!,#REF!,#REF!,#REF!,$A9,#REF!,#REF!,#REF!,#REF!)-(J9*K9)-(L9*M9))/N9,0)</f>
        <v>0</v>
      </c>
      <c r="P9" s="110" t="e">
        <f>_xll.DBGET(#REF!,#REF!,#REF!,#REF!,#REF!,#REF!,$A9,#REF!,#REF!,#REF!,#REF!)-J9-L9-N9</f>
        <v>#VALUE!</v>
      </c>
      <c r="Q9" s="111">
        <f>IFERROR((_xll.DBGET(#REF!,#REF!,#REF!,#REF!,#REF!,#REF!,$A9,#REF!,#REF!,#REF!,#REF!)-(J9*K9)-(L9*M9)-(N9*O9))/P9,0)</f>
        <v>0</v>
      </c>
      <c r="R9" s="110" t="e">
        <f>_xll.DBGET(#REF!,#REF!,#REF!,#REF!,#REF!,#REF!,$A9,#REF!,#REF!,#REF!,#REF!)</f>
        <v>#VALUE!</v>
      </c>
      <c r="S9" s="111" t="e">
        <f>_xll.DBGET(#REF!,#REF!,#REF!,#REF!,#REF!,#REF!,$A9,#REF!,#REF!,#REF!,#REF!)</f>
        <v>#VALUE!</v>
      </c>
    </row>
    <row r="10" spans="1:19" collapsed="1" x14ac:dyDescent="0.35">
      <c r="A10" s="67" t="s">
        <v>90</v>
      </c>
      <c r="B10" s="110" t="e">
        <f>_xll.DBGET(#REF!,#REF!,#REF!,#REF!,#REF!,#REF!,$A10,#REF!,#REF!,#REF!,#REF!)</f>
        <v>#VALUE!</v>
      </c>
      <c r="C10" s="111" t="e">
        <f>_xll.DBGET(#REF!,#REF!,#REF!,#REF!,#REF!,#REF!,$A10,#REF!,#REF!,#REF!,#REF!)</f>
        <v>#VALUE!</v>
      </c>
      <c r="D10" s="110" t="e">
        <f>_xll.DBGET(#REF!,#REF!,#REF!,#REF!,#REF!,#REF!,$A10,#REF!,#REF!,#REF!,#REF!)</f>
        <v>#VALUE!</v>
      </c>
      <c r="E10" s="111" t="e">
        <f>_xll.DBGET(#REF!,#REF!,#REF!,#REF!,#REF!,#REF!,$A10,#REF!,#REF!,#REF!,#REF!)</f>
        <v>#VALUE!</v>
      </c>
      <c r="F10" s="110" t="e">
        <f>_xll.DBGET(#REF!,#REF!,#REF!,#REF!,#REF!,#REF!,$A10,#REF!,#REF!,#REF!,#REF!)</f>
        <v>#VALUE!</v>
      </c>
      <c r="G10" s="111" t="e">
        <f>_xll.DBGET(#REF!,#REF!,#REF!,#REF!,#REF!,#REF!,$A10,#REF!,#REF!,#REF!,#REF!)</f>
        <v>#VALUE!</v>
      </c>
      <c r="H10" s="110" t="e">
        <f>_xll.DBGET(#REF!,#REF!,#REF!,#REF!,#REF!,#REF!,$A10,#REF!,#REF!,#REF!,#REF!)</f>
        <v>#VALUE!</v>
      </c>
      <c r="I10" s="111" t="e">
        <f>_xll.DBGET(#REF!,#REF!,#REF!,#REF!,#REF!,#REF!,$A10,#REF!,#REF!,#REF!,#REF!)</f>
        <v>#VALUE!</v>
      </c>
      <c r="J10" s="110" t="e">
        <f>_xll.DBGET(#REF!,#REF!,#REF!,#REF!,#REF!,#REF!,$A10,#REF!,#REF!,#REF!,#REF!)</f>
        <v>#VALUE!</v>
      </c>
      <c r="K10" s="111" t="e">
        <f>_xll.DBGET(#REF!,#REF!,#REF!,#REF!,#REF!,#REF!,$A10,#REF!,#REF!,#REF!,#REF!)</f>
        <v>#VALUE!</v>
      </c>
      <c r="L10" s="110" t="e">
        <f>_xll.DBGET(#REF!,#REF!,#REF!,#REF!,#REF!,#REF!,$A10,#REF!,#REF!,#REF!,#REF!)</f>
        <v>#VALUE!</v>
      </c>
      <c r="M10" s="111">
        <f>IFERROR((_xll.DBGET(#REF!,#REF!,#REF!,#REF!,#REF!,#REF!,$A10,#REF!,#REF!,#REF!,#REF!))/L10,0)</f>
        <v>0</v>
      </c>
      <c r="N10" s="110" t="e">
        <f>_xll.DBGET(#REF!,#REF!,#REF!,#REF!,#REF!,#REF!,$A10,#REF!,#REF!,#REF!,#REF!)</f>
        <v>#VALUE!</v>
      </c>
      <c r="O10" s="111">
        <f>IFERROR((_xll.DBGET(#REF!,#REF!,#REF!,#REF!,#REF!,#REF!,$A10,#REF!,#REF!,#REF!,#REF!))/N10,0)</f>
        <v>0</v>
      </c>
      <c r="P10" s="110" t="e">
        <f>_xll.DBGET(#REF!,#REF!,#REF!,#REF!,#REF!,#REF!,$A10,#REF!,#REF!,#REF!,#REF!)</f>
        <v>#VALUE!</v>
      </c>
      <c r="Q10" s="111">
        <f>IFERROR((_xll.DBGET(#REF!,#REF!,#REF!,#REF!,#REF!,#REF!,$A10,#REF!,#REF!,#REF!,#REF!))/P10,0)</f>
        <v>0</v>
      </c>
      <c r="R10" s="110" t="e">
        <f>_xll.DBGET(#REF!,#REF!,#REF!,#REF!,#REF!,#REF!,$A10,#REF!,#REF!,#REF!,#REF!)</f>
        <v>#VALUE!</v>
      </c>
      <c r="S10" s="111" t="e">
        <f>_xll.DBGET(#REF!,#REF!,#REF!,#REF!,#REF!,#REF!,$A10,#REF!,#REF!,#REF!,#REF!)</f>
        <v>#VALUE!</v>
      </c>
    </row>
    <row r="11" spans="1:19" hidden="1" outlineLevel="1" x14ac:dyDescent="0.35">
      <c r="A11" s="67" t="s">
        <v>91</v>
      </c>
      <c r="B11" s="110" t="e">
        <f>_xll.DBGET(#REF!,#REF!,#REF!,#REF!,#REF!,#REF!,$A11,#REF!,#REF!,#REF!,#REF!)</f>
        <v>#VALUE!</v>
      </c>
      <c r="C11" s="111" t="e">
        <f>_xll.DBGET(#REF!,#REF!,#REF!,#REF!,#REF!,#REF!,$A11,#REF!,#REF!,#REF!,#REF!)</f>
        <v>#VALUE!</v>
      </c>
      <c r="D11" s="110" t="e">
        <f>_xll.DBGET(#REF!,#REF!,#REF!,#REF!,#REF!,#REF!,$A11,#REF!,#REF!,#REF!,#REF!)</f>
        <v>#VALUE!</v>
      </c>
      <c r="E11" s="111" t="e">
        <f>_xll.DBGET(#REF!,#REF!,#REF!,#REF!,#REF!,#REF!,$A11,#REF!,#REF!,#REF!,#REF!)</f>
        <v>#VALUE!</v>
      </c>
      <c r="F11" s="110" t="e">
        <f>_xll.DBGET(#REF!,#REF!,#REF!,#REF!,#REF!,#REF!,$A11,#REF!,#REF!,#REF!,#REF!)</f>
        <v>#VALUE!</v>
      </c>
      <c r="G11" s="111" t="e">
        <f>_xll.DBGET(#REF!,#REF!,#REF!,#REF!,#REF!,#REF!,$A11,#REF!,#REF!,#REF!,#REF!)</f>
        <v>#VALUE!</v>
      </c>
      <c r="H11" s="110" t="e">
        <f>_xll.DBGET(#REF!,#REF!,#REF!,#REF!,#REF!,#REF!,$A11,#REF!,#REF!,#REF!,#REF!)</f>
        <v>#VALUE!</v>
      </c>
      <c r="I11" s="111" t="e">
        <f>_xll.DBGET(#REF!,#REF!,#REF!,#REF!,#REF!,#REF!,$A11,#REF!,#REF!,#REF!,#REF!)</f>
        <v>#VALUE!</v>
      </c>
      <c r="J11" s="110" t="e">
        <f>_xll.DBGET(#REF!,#REF!,#REF!,#REF!,#REF!,#REF!,$A11,#REF!,#REF!,#REF!,#REF!)</f>
        <v>#VALUE!</v>
      </c>
      <c r="K11" s="111" t="e">
        <f>_xll.DBGET(#REF!,#REF!,#REF!,#REF!,#REF!,#REF!,$A11,#REF!,#REF!,#REF!,#REF!)</f>
        <v>#VALUE!</v>
      </c>
      <c r="L11" s="110" t="e">
        <f>_xll.DBGET(#REF!,#REF!,#REF!,#REF!,#REF!,#REF!,$A11,#REF!,#REF!,#REF!,#REF!)-J11</f>
        <v>#VALUE!</v>
      </c>
      <c r="M11" s="111">
        <f>IFERROR((_xll.DBGET(#REF!,#REF!,#REF!,#REF!,#REF!,#REF!,$A11,#REF!,#REF!,#REF!,#REF!)-(J11*K11))/L11,0)</f>
        <v>0</v>
      </c>
      <c r="N11" s="110" t="e">
        <f>_xll.DBGET(#REF!,#REF!,#REF!,#REF!,#REF!,#REF!,$A11,#REF!,#REF!,#REF!,#REF!)-J11-L11</f>
        <v>#VALUE!</v>
      </c>
      <c r="O11" s="111">
        <f>IFERROR((_xll.DBGET(#REF!,#REF!,#REF!,#REF!,#REF!,#REF!,$A11,#REF!,#REF!,#REF!,#REF!)-(J11*K11)-(L11*M11))/N11,0)</f>
        <v>0</v>
      </c>
      <c r="P11" s="110" t="e">
        <f>_xll.DBGET(#REF!,#REF!,#REF!,#REF!,#REF!,#REF!,$A11,#REF!,#REF!,#REF!,#REF!)-J11-L11-N11</f>
        <v>#VALUE!</v>
      </c>
      <c r="Q11" s="111">
        <f>IFERROR((_xll.DBGET(#REF!,#REF!,#REF!,#REF!,#REF!,#REF!,$A11,#REF!,#REF!,#REF!,#REF!)-(J11*K11)-(L11*M11)-(N11*O11))/P11,0)</f>
        <v>0</v>
      </c>
      <c r="R11" s="110" t="e">
        <f>_xll.DBGET(#REF!,#REF!,#REF!,#REF!,#REF!,#REF!,$A11,#REF!,#REF!,#REF!,#REF!)</f>
        <v>#VALUE!</v>
      </c>
      <c r="S11" s="111" t="e">
        <f>_xll.DBGET(#REF!,#REF!,#REF!,#REF!,#REF!,#REF!,$A11,#REF!,#REF!,#REF!,#REF!)</f>
        <v>#VALUE!</v>
      </c>
    </row>
    <row r="12" spans="1:19" collapsed="1" x14ac:dyDescent="0.35">
      <c r="A12" s="67" t="s">
        <v>92</v>
      </c>
      <c r="B12" s="110" t="e">
        <f>_xll.DBGET(#REF!,#REF!,#REF!,#REF!,#REF!,#REF!,$A12,#REF!,#REF!,#REF!,#REF!)</f>
        <v>#VALUE!</v>
      </c>
      <c r="C12" s="111" t="e">
        <f>_xll.DBGET(#REF!,#REF!,#REF!,#REF!,#REF!,#REF!,$A12,#REF!,#REF!,#REF!,#REF!)</f>
        <v>#VALUE!</v>
      </c>
      <c r="D12" s="110" t="e">
        <f>_xll.DBGET(#REF!,#REF!,#REF!,#REF!,#REF!,#REF!,$A12,#REF!,#REF!,#REF!,#REF!)</f>
        <v>#VALUE!</v>
      </c>
      <c r="E12" s="111" t="e">
        <f>_xll.DBGET(#REF!,#REF!,#REF!,#REF!,#REF!,#REF!,$A12,#REF!,#REF!,#REF!,#REF!)</f>
        <v>#VALUE!</v>
      </c>
      <c r="F12" s="110" t="e">
        <f>_xll.DBGET(#REF!,#REF!,#REF!,#REF!,#REF!,#REF!,$A12,#REF!,#REF!,#REF!,#REF!)</f>
        <v>#VALUE!</v>
      </c>
      <c r="G12" s="111" t="e">
        <f>_xll.DBGET(#REF!,#REF!,#REF!,#REF!,#REF!,#REF!,$A12,#REF!,#REF!,#REF!,#REF!)</f>
        <v>#VALUE!</v>
      </c>
      <c r="H12" s="110" t="e">
        <f>_xll.DBGET(#REF!,#REF!,#REF!,#REF!,#REF!,#REF!,$A12,#REF!,#REF!,#REF!,#REF!)</f>
        <v>#VALUE!</v>
      </c>
      <c r="I12" s="111" t="e">
        <f>_xll.DBGET(#REF!,#REF!,#REF!,#REF!,#REF!,#REF!,$A12,#REF!,#REF!,#REF!,#REF!)</f>
        <v>#VALUE!</v>
      </c>
      <c r="J12" s="110" t="e">
        <f>_xll.DBGET(#REF!,#REF!,#REF!,#REF!,#REF!,#REF!,$A12,#REF!,#REF!,#REF!,#REF!)</f>
        <v>#VALUE!</v>
      </c>
      <c r="K12" s="111" t="e">
        <f>_xll.DBGET(#REF!,#REF!,#REF!,#REF!,#REF!,#REF!,$A12,#REF!,#REF!,#REF!,#REF!)</f>
        <v>#VALUE!</v>
      </c>
      <c r="L12" s="110" t="e">
        <f>_xll.DBGET(#REF!,#REF!,#REF!,#REF!,#REF!,#REF!,$A12,#REF!,#REF!,#REF!,#REF!)</f>
        <v>#VALUE!</v>
      </c>
      <c r="M12" s="111">
        <f>IFERROR((_xll.DBGET(#REF!,#REF!,#REF!,#REF!,#REF!,#REF!,$A12,#REF!,#REF!,#REF!,#REF!))/L12,0)</f>
        <v>0</v>
      </c>
      <c r="N12" s="110" t="e">
        <f>_xll.DBGET(#REF!,#REF!,#REF!,#REF!,#REF!,#REF!,$A12,#REF!,#REF!,#REF!,#REF!)</f>
        <v>#VALUE!</v>
      </c>
      <c r="O12" s="111">
        <f>IFERROR((_xll.DBGET(#REF!,#REF!,#REF!,#REF!,#REF!,#REF!,$A12,#REF!,#REF!,#REF!,#REF!))/N12,0)</f>
        <v>0</v>
      </c>
      <c r="P12" s="110" t="e">
        <f>_xll.DBGET(#REF!,#REF!,#REF!,#REF!,#REF!,#REF!,$A12,#REF!,#REF!,#REF!,#REF!)</f>
        <v>#VALUE!</v>
      </c>
      <c r="Q12" s="111">
        <f>IFERROR((_xll.DBGET(#REF!,#REF!,#REF!,#REF!,#REF!,#REF!,$A12,#REF!,#REF!,#REF!,#REF!))/P12,0)</f>
        <v>0</v>
      </c>
      <c r="R12" s="110" t="e">
        <f>_xll.DBGET(#REF!,#REF!,#REF!,#REF!,#REF!,#REF!,$A12,#REF!,#REF!,#REF!,#REF!)</f>
        <v>#VALUE!</v>
      </c>
      <c r="S12" s="111" t="e">
        <f>_xll.DBGET(#REF!,#REF!,#REF!,#REF!,#REF!,#REF!,$A12,#REF!,#REF!,#REF!,#REF!)</f>
        <v>#VALUE!</v>
      </c>
    </row>
    <row r="13" spans="1:19" x14ac:dyDescent="0.35">
      <c r="A13" s="67" t="s">
        <v>93</v>
      </c>
      <c r="B13" s="110" t="e">
        <f>_xll.DBGET(#REF!,#REF!,#REF!,#REF!,#REF!,#REF!,$A13,#REF!,#REF!,#REF!,#REF!)</f>
        <v>#VALUE!</v>
      </c>
      <c r="C13" s="111" t="e">
        <f>_xll.DBGET(#REF!,#REF!,#REF!,#REF!,#REF!,#REF!,$A13,#REF!,#REF!,#REF!,#REF!)</f>
        <v>#VALUE!</v>
      </c>
      <c r="D13" s="110" t="e">
        <f>_xll.DBGET(#REF!,#REF!,#REF!,#REF!,#REF!,#REF!,$A13,#REF!,#REF!,#REF!,#REF!)</f>
        <v>#VALUE!</v>
      </c>
      <c r="E13" s="111" t="e">
        <f>_xll.DBGET(#REF!,#REF!,#REF!,#REF!,#REF!,#REF!,$A13,#REF!,#REF!,#REF!,#REF!)</f>
        <v>#VALUE!</v>
      </c>
      <c r="F13" s="110" t="e">
        <f>_xll.DBGET(#REF!,#REF!,#REF!,#REF!,#REF!,#REF!,$A13,#REF!,#REF!,#REF!,#REF!)</f>
        <v>#VALUE!</v>
      </c>
      <c r="G13" s="111" t="e">
        <f>_xll.DBGET(#REF!,#REF!,#REF!,#REF!,#REF!,#REF!,$A13,#REF!,#REF!,#REF!,#REF!)</f>
        <v>#VALUE!</v>
      </c>
      <c r="H13" s="110" t="e">
        <f>_xll.DBGET(#REF!,#REF!,#REF!,#REF!,#REF!,#REF!,$A13,#REF!,#REF!,#REF!,#REF!)</f>
        <v>#VALUE!</v>
      </c>
      <c r="I13" s="111" t="e">
        <f>_xll.DBGET(#REF!,#REF!,#REF!,#REF!,#REF!,#REF!,$A13,#REF!,#REF!,#REF!,#REF!)</f>
        <v>#VALUE!</v>
      </c>
      <c r="J13" s="110" t="e">
        <f>_xll.DBGET(#REF!,#REF!,#REF!,#REF!,#REF!,#REF!,$A13,#REF!,#REF!,#REF!,#REF!)</f>
        <v>#VALUE!</v>
      </c>
      <c r="K13" s="111" t="e">
        <f>_xll.DBGET(#REF!,#REF!,#REF!,#REF!,#REF!,#REF!,$A13,#REF!,#REF!,#REF!,#REF!)</f>
        <v>#VALUE!</v>
      </c>
      <c r="L13" s="110" t="e">
        <f>_xll.DBGET(#REF!,#REF!,#REF!,#REF!,#REF!,#REF!,$A13,#REF!,#REF!,#REF!,#REF!)</f>
        <v>#VALUE!</v>
      </c>
      <c r="M13" s="111">
        <f>IFERROR((_xll.DBGET(#REF!,#REF!,#REF!,#REF!,#REF!,#REF!,$A13,#REF!,#REF!,#REF!,#REF!))/L13,0)</f>
        <v>0</v>
      </c>
      <c r="N13" s="110" t="e">
        <f>_xll.DBGET(#REF!,#REF!,#REF!,#REF!,#REF!,#REF!,$A13,#REF!,#REF!,#REF!,#REF!)</f>
        <v>#VALUE!</v>
      </c>
      <c r="O13" s="111">
        <f>IFERROR((_xll.DBGET(#REF!,#REF!,#REF!,#REF!,#REF!,#REF!,$A13,#REF!,#REF!,#REF!,#REF!))/N13,0)</f>
        <v>0</v>
      </c>
      <c r="P13" s="110" t="e">
        <f>_xll.DBGET(#REF!,#REF!,#REF!,#REF!,#REF!,#REF!,$A13,#REF!,#REF!,#REF!,#REF!)</f>
        <v>#VALUE!</v>
      </c>
      <c r="Q13" s="111">
        <f>IFERROR((_xll.DBGET(#REF!,#REF!,#REF!,#REF!,#REF!,#REF!,$A13,#REF!,#REF!,#REF!,#REF!))/P13,0)</f>
        <v>0</v>
      </c>
      <c r="R13" s="110" t="e">
        <f>_xll.DBGET(#REF!,#REF!,#REF!,#REF!,#REF!,#REF!,$A13,#REF!,#REF!,#REF!,#REF!)</f>
        <v>#VALUE!</v>
      </c>
      <c r="S13" s="111" t="e">
        <f>_xll.DBGET(#REF!,#REF!,#REF!,#REF!,#REF!,#REF!,$A13,#REF!,#REF!,#REF!,#REF!)</f>
        <v>#VALUE!</v>
      </c>
    </row>
    <row r="14" spans="1:19" x14ac:dyDescent="0.35">
      <c r="A14" s="67" t="s">
        <v>94</v>
      </c>
      <c r="B14" s="110" t="e">
        <f>_xll.DBGET(#REF!,#REF!,#REF!,#REF!,#REF!,#REF!,$A14,#REF!,#REF!,#REF!,#REF!)</f>
        <v>#VALUE!</v>
      </c>
      <c r="C14" s="111" t="e">
        <f>_xll.DBGET(#REF!,#REF!,#REF!,#REF!,#REF!,#REF!,$A14,#REF!,#REF!,#REF!,#REF!)</f>
        <v>#VALUE!</v>
      </c>
      <c r="D14" s="110" t="e">
        <f>_xll.DBGET(#REF!,#REF!,#REF!,#REF!,#REF!,#REF!,$A14,#REF!,#REF!,#REF!,#REF!)</f>
        <v>#VALUE!</v>
      </c>
      <c r="E14" s="111" t="e">
        <f>_xll.DBGET(#REF!,#REF!,#REF!,#REF!,#REF!,#REF!,$A14,#REF!,#REF!,#REF!,#REF!)</f>
        <v>#VALUE!</v>
      </c>
      <c r="F14" s="110" t="e">
        <f>_xll.DBGET(#REF!,#REF!,#REF!,#REF!,#REF!,#REF!,$A14,#REF!,#REF!,#REF!,#REF!)</f>
        <v>#VALUE!</v>
      </c>
      <c r="G14" s="111" t="e">
        <f>_xll.DBGET(#REF!,#REF!,#REF!,#REF!,#REF!,#REF!,$A14,#REF!,#REF!,#REF!,#REF!)</f>
        <v>#VALUE!</v>
      </c>
      <c r="H14" s="110" t="e">
        <f>_xll.DBGET(#REF!,#REF!,#REF!,#REF!,#REF!,#REF!,$A14,#REF!,#REF!,#REF!,#REF!)</f>
        <v>#VALUE!</v>
      </c>
      <c r="I14" s="111" t="e">
        <f>_xll.DBGET(#REF!,#REF!,#REF!,#REF!,#REF!,#REF!,$A14,#REF!,#REF!,#REF!,#REF!)</f>
        <v>#VALUE!</v>
      </c>
      <c r="J14" s="110" t="e">
        <f>_xll.DBGET(#REF!,#REF!,#REF!,#REF!,#REF!,#REF!,$A14,#REF!,#REF!,#REF!,#REF!)</f>
        <v>#VALUE!</v>
      </c>
      <c r="K14" s="111" t="e">
        <f>_xll.DBGET(#REF!,#REF!,#REF!,#REF!,#REF!,#REF!,$A14,#REF!,#REF!,#REF!,#REF!)</f>
        <v>#VALUE!</v>
      </c>
      <c r="L14" s="110" t="e">
        <f>_xll.DBGET(#REF!,#REF!,#REF!,#REF!,#REF!,#REF!,$A14,#REF!,#REF!,#REF!,#REF!)</f>
        <v>#VALUE!</v>
      </c>
      <c r="M14" s="111">
        <f>IFERROR((_xll.DBGET(#REF!,#REF!,#REF!,#REF!,#REF!,#REF!,$A14,#REF!,#REF!,#REF!,#REF!))/L14,0)</f>
        <v>0</v>
      </c>
      <c r="N14" s="110" t="e">
        <f>_xll.DBGET(#REF!,#REF!,#REF!,#REF!,#REF!,#REF!,$A14,#REF!,#REF!,#REF!,#REF!)</f>
        <v>#VALUE!</v>
      </c>
      <c r="O14" s="111">
        <f>IFERROR((_xll.DBGET(#REF!,#REF!,#REF!,#REF!,#REF!,#REF!,$A14,#REF!,#REF!,#REF!,#REF!))/N14,0)</f>
        <v>0</v>
      </c>
      <c r="P14" s="110" t="e">
        <f>_xll.DBGET(#REF!,#REF!,#REF!,#REF!,#REF!,#REF!,$A14,#REF!,#REF!,#REF!,#REF!)</f>
        <v>#VALUE!</v>
      </c>
      <c r="Q14" s="111">
        <f>IFERROR((_xll.DBGET(#REF!,#REF!,#REF!,#REF!,#REF!,#REF!,$A14,#REF!,#REF!,#REF!,#REF!))/P14,0)</f>
        <v>0</v>
      </c>
      <c r="R14" s="110" t="e">
        <f>_xll.DBGET(#REF!,#REF!,#REF!,#REF!,#REF!,#REF!,$A14,#REF!,#REF!,#REF!,#REF!)</f>
        <v>#VALUE!</v>
      </c>
      <c r="S14" s="111" t="e">
        <f>_xll.DBGET(#REF!,#REF!,#REF!,#REF!,#REF!,#REF!,$A14,#REF!,#REF!,#REF!,#REF!)</f>
        <v>#VALUE!</v>
      </c>
    </row>
    <row r="15" spans="1:19" x14ac:dyDescent="0.35">
      <c r="A15" s="67" t="s">
        <v>95</v>
      </c>
      <c r="B15" s="110" t="e">
        <f>_xll.DBGET(#REF!,#REF!,#REF!,#REF!,#REF!,#REF!,$A15,#REF!,#REF!,#REF!,#REF!)</f>
        <v>#VALUE!</v>
      </c>
      <c r="C15" s="111" t="e">
        <f>_xll.DBGET(#REF!,#REF!,#REF!,#REF!,#REF!,#REF!,$A15,#REF!,#REF!,#REF!,#REF!)</f>
        <v>#VALUE!</v>
      </c>
      <c r="D15" s="110" t="e">
        <f>_xll.DBGET(#REF!,#REF!,#REF!,#REF!,#REF!,#REF!,$A15,#REF!,#REF!,#REF!,#REF!)</f>
        <v>#VALUE!</v>
      </c>
      <c r="E15" s="111" t="e">
        <f>_xll.DBGET(#REF!,#REF!,#REF!,#REF!,#REF!,#REF!,$A15,#REF!,#REF!,#REF!,#REF!)</f>
        <v>#VALUE!</v>
      </c>
      <c r="F15" s="110" t="e">
        <f>_xll.DBGET(#REF!,#REF!,#REF!,#REF!,#REF!,#REF!,$A15,#REF!,#REF!,#REF!,#REF!)</f>
        <v>#VALUE!</v>
      </c>
      <c r="G15" s="111" t="e">
        <f>_xll.DBGET(#REF!,#REF!,#REF!,#REF!,#REF!,#REF!,$A15,#REF!,#REF!,#REF!,#REF!)</f>
        <v>#VALUE!</v>
      </c>
      <c r="H15" s="110" t="e">
        <f>_xll.DBGET(#REF!,#REF!,#REF!,#REF!,#REF!,#REF!,$A15,#REF!,#REF!,#REF!,#REF!)</f>
        <v>#VALUE!</v>
      </c>
      <c r="I15" s="111" t="e">
        <f>_xll.DBGET(#REF!,#REF!,#REF!,#REF!,#REF!,#REF!,$A15,#REF!,#REF!,#REF!,#REF!)</f>
        <v>#VALUE!</v>
      </c>
      <c r="J15" s="110" t="e">
        <f>_xll.DBGET(#REF!,#REF!,#REF!,#REF!,#REF!,#REF!,$A15,#REF!,#REF!,#REF!,#REF!)</f>
        <v>#VALUE!</v>
      </c>
      <c r="K15" s="111" t="e">
        <f>_xll.DBGET(#REF!,#REF!,#REF!,#REF!,#REF!,#REF!,$A15,#REF!,#REF!,#REF!,#REF!)</f>
        <v>#VALUE!</v>
      </c>
      <c r="L15" s="110" t="e">
        <f>_xll.DBGET(#REF!,#REF!,#REF!,#REF!,#REF!,#REF!,$A15,#REF!,#REF!,#REF!,#REF!)</f>
        <v>#VALUE!</v>
      </c>
      <c r="M15" s="111">
        <f>IFERROR((_xll.DBGET(#REF!,#REF!,#REF!,#REF!,#REF!,#REF!,$A15,#REF!,#REF!,#REF!,#REF!))/L15,0)</f>
        <v>0</v>
      </c>
      <c r="N15" s="110" t="e">
        <f>_xll.DBGET(#REF!,#REF!,#REF!,#REF!,#REF!,#REF!,$A15,#REF!,#REF!,#REF!,#REF!)</f>
        <v>#VALUE!</v>
      </c>
      <c r="O15" s="111">
        <f>IFERROR((_xll.DBGET(#REF!,#REF!,#REF!,#REF!,#REF!,#REF!,$A15,#REF!,#REF!,#REF!,#REF!))/N15,0)</f>
        <v>0</v>
      </c>
      <c r="P15" s="110" t="e">
        <f>_xll.DBGET(#REF!,#REF!,#REF!,#REF!,#REF!,#REF!,$A15,#REF!,#REF!,#REF!,#REF!)</f>
        <v>#VALUE!</v>
      </c>
      <c r="Q15" s="111">
        <f>IFERROR((_xll.DBGET(#REF!,#REF!,#REF!,#REF!,#REF!,#REF!,$A15,#REF!,#REF!,#REF!,#REF!))/P15,0)</f>
        <v>0</v>
      </c>
      <c r="R15" s="110" t="e">
        <f>_xll.DBGET(#REF!,#REF!,#REF!,#REF!,#REF!,#REF!,$A15,#REF!,#REF!,#REF!,#REF!)</f>
        <v>#VALUE!</v>
      </c>
      <c r="S15" s="111" t="e">
        <f>_xll.DBGET(#REF!,#REF!,#REF!,#REF!,#REF!,#REF!,$A15,#REF!,#REF!,#REF!,#REF!)</f>
        <v>#VALUE!</v>
      </c>
    </row>
    <row r="16" spans="1:19" x14ac:dyDescent="0.35">
      <c r="A16" s="67" t="s">
        <v>96</v>
      </c>
      <c r="B16" s="110" t="e">
        <f>_xll.DBGET(#REF!,#REF!,#REF!,#REF!,#REF!,#REF!,$A16,#REF!,#REF!,#REF!,#REF!)</f>
        <v>#VALUE!</v>
      </c>
      <c r="C16" s="111" t="e">
        <f>_xll.DBGET(#REF!,#REF!,#REF!,#REF!,#REF!,#REF!,$A16,#REF!,#REF!,#REF!,#REF!)</f>
        <v>#VALUE!</v>
      </c>
      <c r="D16" s="110" t="e">
        <f>_xll.DBGET(#REF!,#REF!,#REF!,#REF!,#REF!,#REF!,$A16,#REF!,#REF!,#REF!,#REF!)</f>
        <v>#VALUE!</v>
      </c>
      <c r="E16" s="111" t="e">
        <f>_xll.DBGET(#REF!,#REF!,#REF!,#REF!,#REF!,#REF!,$A16,#REF!,#REF!,#REF!,#REF!)</f>
        <v>#VALUE!</v>
      </c>
      <c r="F16" s="110" t="e">
        <f>_xll.DBGET(#REF!,#REF!,#REF!,#REF!,#REF!,#REF!,$A16,#REF!,#REF!,#REF!,#REF!)</f>
        <v>#VALUE!</v>
      </c>
      <c r="G16" s="111" t="e">
        <f>_xll.DBGET(#REF!,#REF!,#REF!,#REF!,#REF!,#REF!,$A16,#REF!,#REF!,#REF!,#REF!)</f>
        <v>#VALUE!</v>
      </c>
      <c r="H16" s="110" t="e">
        <f>_xll.DBGET(#REF!,#REF!,#REF!,#REF!,#REF!,#REF!,$A16,#REF!,#REF!,#REF!,#REF!)</f>
        <v>#VALUE!</v>
      </c>
      <c r="I16" s="111" t="e">
        <f>_xll.DBGET(#REF!,#REF!,#REF!,#REF!,#REF!,#REF!,$A16,#REF!,#REF!,#REF!,#REF!)</f>
        <v>#VALUE!</v>
      </c>
      <c r="J16" s="110" t="e">
        <f>_xll.DBGET(#REF!,#REF!,#REF!,#REF!,#REF!,#REF!,$A16,#REF!,#REF!,#REF!,#REF!)</f>
        <v>#VALUE!</v>
      </c>
      <c r="K16" s="111" t="e">
        <f>_xll.DBGET(#REF!,#REF!,#REF!,#REF!,#REF!,#REF!,$A16,#REF!,#REF!,#REF!,#REF!)</f>
        <v>#VALUE!</v>
      </c>
      <c r="L16" s="110" t="e">
        <f>_xll.DBGET(#REF!,#REF!,#REF!,#REF!,#REF!,#REF!,$A16,#REF!,#REF!,#REF!,#REF!)</f>
        <v>#VALUE!</v>
      </c>
      <c r="M16" s="111">
        <f>IFERROR((_xll.DBGET(#REF!,#REF!,#REF!,#REF!,#REF!,#REF!,$A16,#REF!,#REF!,#REF!,#REF!))/L16,0)</f>
        <v>0</v>
      </c>
      <c r="N16" s="110" t="e">
        <f>_xll.DBGET(#REF!,#REF!,#REF!,#REF!,#REF!,#REF!,$A16,#REF!,#REF!,#REF!,#REF!)</f>
        <v>#VALUE!</v>
      </c>
      <c r="O16" s="111">
        <f>IFERROR((_xll.DBGET(#REF!,#REF!,#REF!,#REF!,#REF!,#REF!,$A16,#REF!,#REF!,#REF!,#REF!))/N16,0)</f>
        <v>0</v>
      </c>
      <c r="P16" s="110" t="e">
        <f>_xll.DBGET(#REF!,#REF!,#REF!,#REF!,#REF!,#REF!,$A16,#REF!,#REF!,#REF!,#REF!)</f>
        <v>#VALUE!</v>
      </c>
      <c r="Q16" s="111">
        <f>IFERROR((_xll.DBGET(#REF!,#REF!,#REF!,#REF!,#REF!,#REF!,$A16,#REF!,#REF!,#REF!,#REF!))/P16,0)</f>
        <v>0</v>
      </c>
      <c r="R16" s="110" t="e">
        <f>_xll.DBGET(#REF!,#REF!,#REF!,#REF!,#REF!,#REF!,$A16,#REF!,#REF!,#REF!,#REF!)</f>
        <v>#VALUE!</v>
      </c>
      <c r="S16" s="111" t="e">
        <f>_xll.DBGET(#REF!,#REF!,#REF!,#REF!,#REF!,#REF!,$A16,#REF!,#REF!,#REF!,#REF!)</f>
        <v>#VALUE!</v>
      </c>
    </row>
    <row r="17" spans="1:19" x14ac:dyDescent="0.35">
      <c r="A17" s="9" t="s">
        <v>68</v>
      </c>
      <c r="B17" s="103" t="e">
        <f>_xll.DBGET(#REF!,#REF!,#REF!,#REF!,#REF!,#REF!,$A17,#REF!,#REF!,#REF!,#REF!)</f>
        <v>#VALUE!</v>
      </c>
      <c r="C17" s="104" t="e">
        <f>_xll.DBGET(#REF!,#REF!,#REF!,#REF!,#REF!,#REF!,$A17,#REF!,#REF!,#REF!,#REF!)</f>
        <v>#VALUE!</v>
      </c>
      <c r="D17" s="103" t="e">
        <f>_xll.DBGET(#REF!,#REF!,#REF!,#REF!,#REF!,#REF!,$A17,#REF!,#REF!,#REF!,#REF!)</f>
        <v>#VALUE!</v>
      </c>
      <c r="E17" s="104" t="e">
        <f>_xll.DBGET(#REF!,#REF!,#REF!,#REF!,#REF!,#REF!,$A17,#REF!,#REF!,#REF!,#REF!)</f>
        <v>#VALUE!</v>
      </c>
      <c r="F17" s="103" t="e">
        <f>_xll.DBGET(#REF!,#REF!,#REF!,#REF!,#REF!,#REF!,$A17,#REF!,#REF!,#REF!,#REF!)</f>
        <v>#VALUE!</v>
      </c>
      <c r="G17" s="104" t="e">
        <f>_xll.DBGET(#REF!,#REF!,#REF!,#REF!,#REF!,#REF!,$A17,#REF!,#REF!,#REF!,#REF!)</f>
        <v>#VALUE!</v>
      </c>
      <c r="H17" s="103" t="e">
        <f>_xll.DBGET(#REF!,#REF!,#REF!,#REF!,#REF!,#REF!,$A17,#REF!,#REF!,#REF!,#REF!)</f>
        <v>#VALUE!</v>
      </c>
      <c r="I17" s="104" t="e">
        <f>_xll.DBGET(#REF!,#REF!,#REF!,#REF!,#REF!,#REF!,$A17,#REF!,#REF!,#REF!,#REF!)</f>
        <v>#VALUE!</v>
      </c>
      <c r="J17" s="103" t="e">
        <f>_xll.DBGET(#REF!,#REF!,#REF!,#REF!,#REF!,#REF!,$A17,#REF!,#REF!,#REF!,#REF!)</f>
        <v>#VALUE!</v>
      </c>
      <c r="K17" s="104" t="e">
        <f>_xll.DBGET(#REF!,#REF!,#REF!,#REF!,#REF!,#REF!,$A17,#REF!,#REF!,#REF!,#REF!)</f>
        <v>#VALUE!</v>
      </c>
      <c r="L17" s="103" t="e">
        <f>_xll.DBGET(#REF!,#REF!,#REF!,#REF!,#REF!,#REF!,$A17,#REF!,#REF!,#REF!,#REF!)</f>
        <v>#VALUE!</v>
      </c>
      <c r="M17" s="104">
        <f>IFERROR((_xll.DBGET(#REF!,#REF!,#REF!,#REF!,#REF!,#REF!,$A17,#REF!,#REF!,#REF!,#REF!))/L17,0)</f>
        <v>0</v>
      </c>
      <c r="N17" s="103" t="e">
        <f>_xll.DBGET(#REF!,#REF!,#REF!,#REF!,#REF!,#REF!,$A17,#REF!,#REF!,#REF!,#REF!)</f>
        <v>#VALUE!</v>
      </c>
      <c r="O17" s="104">
        <f>IFERROR((_xll.DBGET(#REF!,#REF!,#REF!,#REF!,#REF!,#REF!,$A17,#REF!,#REF!,#REF!,#REF!))/N17,0)</f>
        <v>0</v>
      </c>
      <c r="P17" s="103" t="e">
        <f>_xll.DBGET(#REF!,#REF!,#REF!,#REF!,#REF!,#REF!,$A17,#REF!,#REF!,#REF!,#REF!)</f>
        <v>#VALUE!</v>
      </c>
      <c r="Q17" s="104">
        <f>IFERROR((_xll.DBGET(#REF!,#REF!,#REF!,#REF!,#REF!,#REF!,$A17,#REF!,#REF!,#REF!,#REF!))/P17,0)</f>
        <v>0</v>
      </c>
      <c r="R17" s="103" t="e">
        <f>_xll.DBGET(#REF!,#REF!,#REF!,#REF!,#REF!,#REF!,$A17,#REF!,#REF!,#REF!,#REF!)</f>
        <v>#VALUE!</v>
      </c>
      <c r="S17" s="104" t="e">
        <f>_xll.DBGET(#REF!,#REF!,#REF!,#REF!,#REF!,#REF!,$A17,#REF!,#REF!,#REF!,#REF!)</f>
        <v>#VALUE!</v>
      </c>
    </row>
    <row r="18" spans="1:19" x14ac:dyDescent="0.35">
      <c r="A18" s="67" t="s">
        <v>97</v>
      </c>
      <c r="B18" s="110" t="e">
        <f>_xll.DBGET(#REF!,#REF!,#REF!,#REF!,#REF!,#REF!,$A18,#REF!,#REF!,#REF!,#REF!)</f>
        <v>#VALUE!</v>
      </c>
      <c r="C18" s="111" t="e">
        <f>_xll.DBGET(#REF!,#REF!,#REF!,#REF!,#REF!,#REF!,$A18,#REF!,#REF!,#REF!,#REF!)</f>
        <v>#VALUE!</v>
      </c>
      <c r="D18" s="110" t="e">
        <f>_xll.DBGET(#REF!,#REF!,#REF!,#REF!,#REF!,#REF!,$A18,#REF!,#REF!,#REF!,#REF!)</f>
        <v>#VALUE!</v>
      </c>
      <c r="E18" s="111" t="e">
        <f>_xll.DBGET(#REF!,#REF!,#REF!,#REF!,#REF!,#REF!,$A18,#REF!,#REF!,#REF!,#REF!)</f>
        <v>#VALUE!</v>
      </c>
      <c r="F18" s="110" t="e">
        <f>_xll.DBGET(#REF!,#REF!,#REF!,#REF!,#REF!,#REF!,$A18,#REF!,#REF!,#REF!,#REF!)</f>
        <v>#VALUE!</v>
      </c>
      <c r="G18" s="111" t="e">
        <f>_xll.DBGET(#REF!,#REF!,#REF!,#REF!,#REF!,#REF!,$A18,#REF!,#REF!,#REF!,#REF!)</f>
        <v>#VALUE!</v>
      </c>
      <c r="H18" s="110" t="e">
        <f>_xll.DBGET(#REF!,#REF!,#REF!,#REF!,#REF!,#REF!,$A18,#REF!,#REF!,#REF!,#REF!)</f>
        <v>#VALUE!</v>
      </c>
      <c r="I18" s="111" t="e">
        <f>_xll.DBGET(#REF!,#REF!,#REF!,#REF!,#REF!,#REF!,$A18,#REF!,#REF!,#REF!,#REF!)</f>
        <v>#VALUE!</v>
      </c>
      <c r="J18" s="110" t="e">
        <f>_xll.DBGET(#REF!,#REF!,#REF!,#REF!,#REF!,#REF!,$A18,#REF!,#REF!,#REF!,#REF!)</f>
        <v>#VALUE!</v>
      </c>
      <c r="K18" s="111" t="e">
        <f>_xll.DBGET(#REF!,#REF!,#REF!,#REF!,#REF!,#REF!,$A18,#REF!,#REF!,#REF!,#REF!)</f>
        <v>#VALUE!</v>
      </c>
      <c r="L18" s="110" t="e">
        <f>_xll.DBGET(#REF!,#REF!,#REF!,#REF!,#REF!,#REF!,$A18,#REF!,#REF!,#REF!,#REF!)</f>
        <v>#VALUE!</v>
      </c>
      <c r="M18" s="111">
        <f>IFERROR((_xll.DBGET(#REF!,#REF!,#REF!,#REF!,#REF!,#REF!,$A18,#REF!,#REF!,#REF!,#REF!))/L18,0)</f>
        <v>0</v>
      </c>
      <c r="N18" s="110" t="e">
        <f>_xll.DBGET(#REF!,#REF!,#REF!,#REF!,#REF!,#REF!,$A18,#REF!,#REF!,#REF!,#REF!)</f>
        <v>#VALUE!</v>
      </c>
      <c r="O18" s="111">
        <f>IFERROR((_xll.DBGET(#REF!,#REF!,#REF!,#REF!,#REF!,#REF!,$A18,#REF!,#REF!,#REF!,#REF!))/N18,0)</f>
        <v>0</v>
      </c>
      <c r="P18" s="110" t="e">
        <f>_xll.DBGET(#REF!,#REF!,#REF!,#REF!,#REF!,#REF!,$A18,#REF!,#REF!,#REF!,#REF!)</f>
        <v>#VALUE!</v>
      </c>
      <c r="Q18" s="111">
        <f>IFERROR((_xll.DBGET(#REF!,#REF!,#REF!,#REF!,#REF!,#REF!,$A18,#REF!,#REF!,#REF!,#REF!))/P18,0)</f>
        <v>0</v>
      </c>
      <c r="R18" s="110" t="e">
        <f>_xll.DBGET(#REF!,#REF!,#REF!,#REF!,#REF!,#REF!,$A18,#REF!,#REF!,#REF!,#REF!)</f>
        <v>#VALUE!</v>
      </c>
      <c r="S18" s="111" t="e">
        <f>_xll.DBGET(#REF!,#REF!,#REF!,#REF!,#REF!,#REF!,$A18,#REF!,#REF!,#REF!,#REF!)</f>
        <v>#VALUE!</v>
      </c>
    </row>
    <row r="19" spans="1:19" hidden="1" outlineLevel="1" x14ac:dyDescent="0.35">
      <c r="A19" s="67" t="s">
        <v>98</v>
      </c>
      <c r="B19" s="110" t="e">
        <f>_xll.DBGET(#REF!,#REF!,#REF!,#REF!,#REF!,#REF!,$A19,#REF!,#REF!,#REF!,#REF!)</f>
        <v>#VALUE!</v>
      </c>
      <c r="C19" s="111" t="e">
        <f>_xll.DBGET(#REF!,#REF!,#REF!,#REF!,#REF!,#REF!,$A19,#REF!,#REF!,#REF!,#REF!)</f>
        <v>#VALUE!</v>
      </c>
      <c r="D19" s="110" t="e">
        <f>_xll.DBGET(#REF!,#REF!,#REF!,#REF!,#REF!,#REF!,$A19,#REF!,#REF!,#REF!,#REF!)</f>
        <v>#VALUE!</v>
      </c>
      <c r="E19" s="111" t="e">
        <f>_xll.DBGET(#REF!,#REF!,#REF!,#REF!,#REF!,#REF!,$A19,#REF!,#REF!,#REF!,#REF!)</f>
        <v>#VALUE!</v>
      </c>
      <c r="F19" s="110" t="e">
        <f>_xll.DBGET(#REF!,#REF!,#REF!,#REF!,#REF!,#REF!,$A19,#REF!,#REF!,#REF!,#REF!)</f>
        <v>#VALUE!</v>
      </c>
      <c r="G19" s="111" t="e">
        <f>_xll.DBGET(#REF!,#REF!,#REF!,#REF!,#REF!,#REF!,$A19,#REF!,#REF!,#REF!,#REF!)</f>
        <v>#VALUE!</v>
      </c>
      <c r="H19" s="110" t="e">
        <f>_xll.DBGET(#REF!,#REF!,#REF!,#REF!,#REF!,#REF!,$A19,#REF!,#REF!,#REF!,#REF!)</f>
        <v>#VALUE!</v>
      </c>
      <c r="I19" s="111" t="e">
        <f>_xll.DBGET(#REF!,#REF!,#REF!,#REF!,#REF!,#REF!,$A19,#REF!,#REF!,#REF!,#REF!)</f>
        <v>#VALUE!</v>
      </c>
      <c r="J19" s="110" t="e">
        <f>_xll.DBGET(#REF!,#REF!,#REF!,#REF!,#REF!,#REF!,$A19,#REF!,#REF!,#REF!,#REF!)</f>
        <v>#VALUE!</v>
      </c>
      <c r="K19" s="111" t="e">
        <f>_xll.DBGET(#REF!,#REF!,#REF!,#REF!,#REF!,#REF!,$A19,#REF!,#REF!,#REF!,#REF!)</f>
        <v>#VALUE!</v>
      </c>
      <c r="L19" s="110" t="e">
        <f>_xll.DBGET(#REF!,#REF!,#REF!,#REF!,#REF!,#REF!,$A19,#REF!,#REF!,#REF!,#REF!)-J19</f>
        <v>#VALUE!</v>
      </c>
      <c r="M19" s="111">
        <f>IFERROR((_xll.DBGET(#REF!,#REF!,#REF!,#REF!,#REF!,#REF!,$A19,#REF!,#REF!,#REF!,#REF!)-(J19*K19))/L19,0)</f>
        <v>0</v>
      </c>
      <c r="N19" s="110" t="e">
        <f>_xll.DBGET(#REF!,#REF!,#REF!,#REF!,#REF!,#REF!,$A19,#REF!,#REF!,#REF!,#REF!)-J19-L19</f>
        <v>#VALUE!</v>
      </c>
      <c r="O19" s="111">
        <f>IFERROR((_xll.DBGET(#REF!,#REF!,#REF!,#REF!,#REF!,#REF!,$A19,#REF!,#REF!,#REF!,#REF!)-(J19*K19)-(L19*M19))/N19,0)</f>
        <v>0</v>
      </c>
      <c r="P19" s="110" t="e">
        <f>_xll.DBGET(#REF!,#REF!,#REF!,#REF!,#REF!,#REF!,$A19,#REF!,#REF!,#REF!,#REF!)-J19-L19-N19</f>
        <v>#VALUE!</v>
      </c>
      <c r="Q19" s="111">
        <f>IFERROR((_xll.DBGET(#REF!,#REF!,#REF!,#REF!,#REF!,#REF!,$A19,#REF!,#REF!,#REF!,#REF!)-(J19*K19)-(L19*M19)-(N19*O19))/P19,0)</f>
        <v>0</v>
      </c>
      <c r="R19" s="110" t="e">
        <f>_xll.DBGET(#REF!,#REF!,#REF!,#REF!,#REF!,#REF!,$A19,#REF!,#REF!,#REF!,#REF!)</f>
        <v>#VALUE!</v>
      </c>
      <c r="S19" s="111" t="e">
        <f>_xll.DBGET(#REF!,#REF!,#REF!,#REF!,#REF!,#REF!,$A19,#REF!,#REF!,#REF!,#REF!)</f>
        <v>#VALUE!</v>
      </c>
    </row>
    <row r="20" spans="1:19" hidden="1" outlineLevel="1" x14ac:dyDescent="0.35">
      <c r="A20" s="67" t="s">
        <v>99</v>
      </c>
      <c r="B20" s="110" t="e">
        <f>_xll.DBGET(#REF!,#REF!,#REF!,#REF!,#REF!,#REF!,$A20,#REF!,#REF!,#REF!,#REF!)</f>
        <v>#VALUE!</v>
      </c>
      <c r="C20" s="111" t="e">
        <f>_xll.DBGET(#REF!,#REF!,#REF!,#REF!,#REF!,#REF!,$A20,#REF!,#REF!,#REF!,#REF!)</f>
        <v>#VALUE!</v>
      </c>
      <c r="D20" s="110" t="e">
        <f>_xll.DBGET(#REF!,#REF!,#REF!,#REF!,#REF!,#REF!,$A20,#REF!,#REF!,#REF!,#REF!)</f>
        <v>#VALUE!</v>
      </c>
      <c r="E20" s="111" t="e">
        <f>_xll.DBGET(#REF!,#REF!,#REF!,#REF!,#REF!,#REF!,$A20,#REF!,#REF!,#REF!,#REF!)</f>
        <v>#VALUE!</v>
      </c>
      <c r="F20" s="110" t="e">
        <f>_xll.DBGET(#REF!,#REF!,#REF!,#REF!,#REF!,#REF!,$A20,#REF!,#REF!,#REF!,#REF!)</f>
        <v>#VALUE!</v>
      </c>
      <c r="G20" s="111" t="e">
        <f>_xll.DBGET(#REF!,#REF!,#REF!,#REF!,#REF!,#REF!,$A20,#REF!,#REF!,#REF!,#REF!)</f>
        <v>#VALUE!</v>
      </c>
      <c r="H20" s="110" t="e">
        <f>_xll.DBGET(#REF!,#REF!,#REF!,#REF!,#REF!,#REF!,$A20,#REF!,#REF!,#REF!,#REF!)</f>
        <v>#VALUE!</v>
      </c>
      <c r="I20" s="111" t="e">
        <f>_xll.DBGET(#REF!,#REF!,#REF!,#REF!,#REF!,#REF!,$A20,#REF!,#REF!,#REF!,#REF!)</f>
        <v>#VALUE!</v>
      </c>
      <c r="J20" s="110" t="e">
        <f>_xll.DBGET(#REF!,#REF!,#REF!,#REF!,#REF!,#REF!,$A20,#REF!,#REF!,#REF!,#REF!)</f>
        <v>#VALUE!</v>
      </c>
      <c r="K20" s="111" t="e">
        <f>_xll.DBGET(#REF!,#REF!,#REF!,#REF!,#REF!,#REF!,$A20,#REF!,#REF!,#REF!,#REF!)</f>
        <v>#VALUE!</v>
      </c>
      <c r="L20" s="110" t="e">
        <f>_xll.DBGET(#REF!,#REF!,#REF!,#REF!,#REF!,#REF!,$A20,#REF!,#REF!,#REF!,#REF!)-J20</f>
        <v>#VALUE!</v>
      </c>
      <c r="M20" s="111">
        <f>IFERROR((_xll.DBGET(#REF!,#REF!,#REF!,#REF!,#REF!,#REF!,$A20,#REF!,#REF!,#REF!,#REF!)-(J20*K20))/L20,0)</f>
        <v>0</v>
      </c>
      <c r="N20" s="110" t="e">
        <f>_xll.DBGET(#REF!,#REF!,#REF!,#REF!,#REF!,#REF!,$A20,#REF!,#REF!,#REF!,#REF!)-J20-L20</f>
        <v>#VALUE!</v>
      </c>
      <c r="O20" s="111">
        <f>IFERROR((_xll.DBGET(#REF!,#REF!,#REF!,#REF!,#REF!,#REF!,$A20,#REF!,#REF!,#REF!,#REF!)-(J20*K20)-(L20*M20))/N20,0)</f>
        <v>0</v>
      </c>
      <c r="P20" s="110" t="e">
        <f>_xll.DBGET(#REF!,#REF!,#REF!,#REF!,#REF!,#REF!,$A20,#REF!,#REF!,#REF!,#REF!)-J20-L20-N20</f>
        <v>#VALUE!</v>
      </c>
      <c r="Q20" s="111">
        <f>IFERROR((_xll.DBGET(#REF!,#REF!,#REF!,#REF!,#REF!,#REF!,$A20,#REF!,#REF!,#REF!,#REF!)-(J20*K20)-(L20*M20)-(N20*O20))/P20,0)</f>
        <v>0</v>
      </c>
      <c r="R20" s="110" t="e">
        <f>_xll.DBGET(#REF!,#REF!,#REF!,#REF!,#REF!,#REF!,$A20,#REF!,#REF!,#REF!,#REF!)</f>
        <v>#VALUE!</v>
      </c>
      <c r="S20" s="111" t="e">
        <f>_xll.DBGET(#REF!,#REF!,#REF!,#REF!,#REF!,#REF!,$A20,#REF!,#REF!,#REF!,#REF!)</f>
        <v>#VALUE!</v>
      </c>
    </row>
    <row r="21" spans="1:19" hidden="1" outlineLevel="1" x14ac:dyDescent="0.35">
      <c r="A21" s="67" t="s">
        <v>100</v>
      </c>
      <c r="B21" s="110" t="e">
        <f>_xll.DBGET(#REF!,#REF!,#REF!,#REF!,#REF!,#REF!,$A21,#REF!,#REF!,#REF!,#REF!)</f>
        <v>#VALUE!</v>
      </c>
      <c r="C21" s="111" t="e">
        <f>_xll.DBGET(#REF!,#REF!,#REF!,#REF!,#REF!,#REF!,$A21,#REF!,#REF!,#REF!,#REF!)</f>
        <v>#VALUE!</v>
      </c>
      <c r="D21" s="110" t="e">
        <f>_xll.DBGET(#REF!,#REF!,#REF!,#REF!,#REF!,#REF!,$A21,#REF!,#REF!,#REF!,#REF!)</f>
        <v>#VALUE!</v>
      </c>
      <c r="E21" s="111" t="e">
        <f>_xll.DBGET(#REF!,#REF!,#REF!,#REF!,#REF!,#REF!,$A21,#REF!,#REF!,#REF!,#REF!)</f>
        <v>#VALUE!</v>
      </c>
      <c r="F21" s="110" t="e">
        <f>_xll.DBGET(#REF!,#REF!,#REF!,#REF!,#REF!,#REF!,$A21,#REF!,#REF!,#REF!,#REF!)</f>
        <v>#VALUE!</v>
      </c>
      <c r="G21" s="111" t="e">
        <f>_xll.DBGET(#REF!,#REF!,#REF!,#REF!,#REF!,#REF!,$A21,#REF!,#REF!,#REF!,#REF!)</f>
        <v>#VALUE!</v>
      </c>
      <c r="H21" s="110" t="e">
        <f>_xll.DBGET(#REF!,#REF!,#REF!,#REF!,#REF!,#REF!,$A21,#REF!,#REF!,#REF!,#REF!)</f>
        <v>#VALUE!</v>
      </c>
      <c r="I21" s="111" t="e">
        <f>_xll.DBGET(#REF!,#REF!,#REF!,#REF!,#REF!,#REF!,$A21,#REF!,#REF!,#REF!,#REF!)</f>
        <v>#VALUE!</v>
      </c>
      <c r="J21" s="110" t="e">
        <f>_xll.DBGET(#REF!,#REF!,#REF!,#REF!,#REF!,#REF!,$A21,#REF!,#REF!,#REF!,#REF!)</f>
        <v>#VALUE!</v>
      </c>
      <c r="K21" s="111" t="e">
        <f>_xll.DBGET(#REF!,#REF!,#REF!,#REF!,#REF!,#REF!,$A21,#REF!,#REF!,#REF!,#REF!)</f>
        <v>#VALUE!</v>
      </c>
      <c r="L21" s="110" t="e">
        <f>_xll.DBGET(#REF!,#REF!,#REF!,#REF!,#REF!,#REF!,$A21,#REF!,#REF!,#REF!,#REF!)-J21</f>
        <v>#VALUE!</v>
      </c>
      <c r="M21" s="111">
        <f>IFERROR((_xll.DBGET(#REF!,#REF!,#REF!,#REF!,#REF!,#REF!,$A21,#REF!,#REF!,#REF!,#REF!)-(J21*K21))/L21,0)</f>
        <v>0</v>
      </c>
      <c r="N21" s="110" t="e">
        <f>_xll.DBGET(#REF!,#REF!,#REF!,#REF!,#REF!,#REF!,$A21,#REF!,#REF!,#REF!,#REF!)-J21-L21</f>
        <v>#VALUE!</v>
      </c>
      <c r="O21" s="111">
        <f>IFERROR((_xll.DBGET(#REF!,#REF!,#REF!,#REF!,#REF!,#REF!,$A21,#REF!,#REF!,#REF!,#REF!)-(J21*K21)-(L21*M21))/N21,0)</f>
        <v>0</v>
      </c>
      <c r="P21" s="110" t="e">
        <f>_xll.DBGET(#REF!,#REF!,#REF!,#REF!,#REF!,#REF!,$A21,#REF!,#REF!,#REF!,#REF!)-J21-L21-N21</f>
        <v>#VALUE!</v>
      </c>
      <c r="Q21" s="111">
        <f>IFERROR((_xll.DBGET(#REF!,#REF!,#REF!,#REF!,#REF!,#REF!,$A21,#REF!,#REF!,#REF!,#REF!)-(J21*K21)-(L21*M21)-(N21*O21))/P21,0)</f>
        <v>0</v>
      </c>
      <c r="R21" s="110" t="e">
        <f>_xll.DBGET(#REF!,#REF!,#REF!,#REF!,#REF!,#REF!,$A21,#REF!,#REF!,#REF!,#REF!)</f>
        <v>#VALUE!</v>
      </c>
      <c r="S21" s="111" t="e">
        <f>_xll.DBGET(#REF!,#REF!,#REF!,#REF!,#REF!,#REF!,$A21,#REF!,#REF!,#REF!,#REF!)</f>
        <v>#VALUE!</v>
      </c>
    </row>
    <row r="22" spans="1:19" hidden="1" outlineLevel="1" x14ac:dyDescent="0.35">
      <c r="A22" s="67" t="s">
        <v>101</v>
      </c>
      <c r="B22" s="110" t="e">
        <f>_xll.DBGET(#REF!,#REF!,#REF!,#REF!,#REF!,#REF!,$A22,#REF!,#REF!,#REF!,#REF!)</f>
        <v>#VALUE!</v>
      </c>
      <c r="C22" s="111" t="e">
        <f>_xll.DBGET(#REF!,#REF!,#REF!,#REF!,#REF!,#REF!,$A22,#REF!,#REF!,#REF!,#REF!)</f>
        <v>#VALUE!</v>
      </c>
      <c r="D22" s="110" t="e">
        <f>_xll.DBGET(#REF!,#REF!,#REF!,#REF!,#REF!,#REF!,$A22,#REF!,#REF!,#REF!,#REF!)</f>
        <v>#VALUE!</v>
      </c>
      <c r="E22" s="111" t="e">
        <f>_xll.DBGET(#REF!,#REF!,#REF!,#REF!,#REF!,#REF!,$A22,#REF!,#REF!,#REF!,#REF!)</f>
        <v>#VALUE!</v>
      </c>
      <c r="F22" s="110" t="e">
        <f>_xll.DBGET(#REF!,#REF!,#REF!,#REF!,#REF!,#REF!,$A22,#REF!,#REF!,#REF!,#REF!)</f>
        <v>#VALUE!</v>
      </c>
      <c r="G22" s="111" t="e">
        <f>_xll.DBGET(#REF!,#REF!,#REF!,#REF!,#REF!,#REF!,$A22,#REF!,#REF!,#REF!,#REF!)</f>
        <v>#VALUE!</v>
      </c>
      <c r="H22" s="110" t="e">
        <f>_xll.DBGET(#REF!,#REF!,#REF!,#REF!,#REF!,#REF!,$A22,#REF!,#REF!,#REF!,#REF!)</f>
        <v>#VALUE!</v>
      </c>
      <c r="I22" s="111" t="e">
        <f>_xll.DBGET(#REF!,#REF!,#REF!,#REF!,#REF!,#REF!,$A22,#REF!,#REF!,#REF!,#REF!)</f>
        <v>#VALUE!</v>
      </c>
      <c r="J22" s="110" t="e">
        <f>_xll.DBGET(#REF!,#REF!,#REF!,#REF!,#REF!,#REF!,$A22,#REF!,#REF!,#REF!,#REF!)</f>
        <v>#VALUE!</v>
      </c>
      <c r="K22" s="111" t="e">
        <f>_xll.DBGET(#REF!,#REF!,#REF!,#REF!,#REF!,#REF!,$A22,#REF!,#REF!,#REF!,#REF!)</f>
        <v>#VALUE!</v>
      </c>
      <c r="L22" s="110" t="e">
        <f>_xll.DBGET(#REF!,#REF!,#REF!,#REF!,#REF!,#REF!,$A22,#REF!,#REF!,#REF!,#REF!)-J22</f>
        <v>#VALUE!</v>
      </c>
      <c r="M22" s="111">
        <f>IFERROR((_xll.DBGET(#REF!,#REF!,#REF!,#REF!,#REF!,#REF!,$A22,#REF!,#REF!,#REF!,#REF!)-(J22*K22))/L22,0)</f>
        <v>0</v>
      </c>
      <c r="N22" s="110" t="e">
        <f>_xll.DBGET(#REF!,#REF!,#REF!,#REF!,#REF!,#REF!,$A22,#REF!,#REF!,#REF!,#REF!)-J22-L22</f>
        <v>#VALUE!</v>
      </c>
      <c r="O22" s="111">
        <f>IFERROR((_xll.DBGET(#REF!,#REF!,#REF!,#REF!,#REF!,#REF!,$A22,#REF!,#REF!,#REF!,#REF!)-(J22*K22)-(L22*M22))/N22,0)</f>
        <v>0</v>
      </c>
      <c r="P22" s="110" t="e">
        <f>_xll.DBGET(#REF!,#REF!,#REF!,#REF!,#REF!,#REF!,$A22,#REF!,#REF!,#REF!,#REF!)-J22-L22-N22</f>
        <v>#VALUE!</v>
      </c>
      <c r="Q22" s="111">
        <f>IFERROR((_xll.DBGET(#REF!,#REF!,#REF!,#REF!,#REF!,#REF!,$A22,#REF!,#REF!,#REF!,#REF!)-(J22*K22)-(L22*M22)-(N22*O22))/P22,0)</f>
        <v>0</v>
      </c>
      <c r="R22" s="110" t="e">
        <f>_xll.DBGET(#REF!,#REF!,#REF!,#REF!,#REF!,#REF!,$A22,#REF!,#REF!,#REF!,#REF!)</f>
        <v>#VALUE!</v>
      </c>
      <c r="S22" s="111" t="e">
        <f>_xll.DBGET(#REF!,#REF!,#REF!,#REF!,#REF!,#REF!,$A22,#REF!,#REF!,#REF!,#REF!)</f>
        <v>#VALUE!</v>
      </c>
    </row>
    <row r="23" spans="1:19" hidden="1" outlineLevel="1" x14ac:dyDescent="0.35">
      <c r="A23" s="67" t="s">
        <v>102</v>
      </c>
      <c r="B23" s="110" t="e">
        <f>_xll.DBGET(#REF!,#REF!,#REF!,#REF!,#REF!,#REF!,$A23,#REF!,#REF!,#REF!,#REF!)</f>
        <v>#VALUE!</v>
      </c>
      <c r="C23" s="111" t="e">
        <f>_xll.DBGET(#REF!,#REF!,#REF!,#REF!,#REF!,#REF!,$A23,#REF!,#REF!,#REF!,#REF!)</f>
        <v>#VALUE!</v>
      </c>
      <c r="D23" s="110" t="e">
        <f>_xll.DBGET(#REF!,#REF!,#REF!,#REF!,#REF!,#REF!,$A23,#REF!,#REF!,#REF!,#REF!)</f>
        <v>#VALUE!</v>
      </c>
      <c r="E23" s="111" t="e">
        <f>_xll.DBGET(#REF!,#REF!,#REF!,#REF!,#REF!,#REF!,$A23,#REF!,#REF!,#REF!,#REF!)</f>
        <v>#VALUE!</v>
      </c>
      <c r="F23" s="110" t="e">
        <f>_xll.DBGET(#REF!,#REF!,#REF!,#REF!,#REF!,#REF!,$A23,#REF!,#REF!,#REF!,#REF!)</f>
        <v>#VALUE!</v>
      </c>
      <c r="G23" s="111" t="e">
        <f>_xll.DBGET(#REF!,#REF!,#REF!,#REF!,#REF!,#REF!,$A23,#REF!,#REF!,#REF!,#REF!)</f>
        <v>#VALUE!</v>
      </c>
      <c r="H23" s="110" t="e">
        <f>_xll.DBGET(#REF!,#REF!,#REF!,#REF!,#REF!,#REF!,$A23,#REF!,#REF!,#REF!,#REF!)</f>
        <v>#VALUE!</v>
      </c>
      <c r="I23" s="111" t="e">
        <f>_xll.DBGET(#REF!,#REF!,#REF!,#REF!,#REF!,#REF!,$A23,#REF!,#REF!,#REF!,#REF!)</f>
        <v>#VALUE!</v>
      </c>
      <c r="J23" s="110" t="e">
        <f>_xll.DBGET(#REF!,#REF!,#REF!,#REF!,#REF!,#REF!,$A23,#REF!,#REF!,#REF!,#REF!)</f>
        <v>#VALUE!</v>
      </c>
      <c r="K23" s="111" t="e">
        <f>_xll.DBGET(#REF!,#REF!,#REF!,#REF!,#REF!,#REF!,$A23,#REF!,#REF!,#REF!,#REF!)</f>
        <v>#VALUE!</v>
      </c>
      <c r="L23" s="110" t="e">
        <f>_xll.DBGET(#REF!,#REF!,#REF!,#REF!,#REF!,#REF!,$A23,#REF!,#REF!,#REF!,#REF!)-J23</f>
        <v>#VALUE!</v>
      </c>
      <c r="M23" s="111">
        <f>IFERROR((_xll.DBGET(#REF!,#REF!,#REF!,#REF!,#REF!,#REF!,$A23,#REF!,#REF!,#REF!,#REF!)-(J23*K23))/L23,0)</f>
        <v>0</v>
      </c>
      <c r="N23" s="110" t="e">
        <f>_xll.DBGET(#REF!,#REF!,#REF!,#REF!,#REF!,#REF!,$A23,#REF!,#REF!,#REF!,#REF!)-J23-L23</f>
        <v>#VALUE!</v>
      </c>
      <c r="O23" s="111">
        <f>IFERROR((_xll.DBGET(#REF!,#REF!,#REF!,#REF!,#REF!,#REF!,$A23,#REF!,#REF!,#REF!,#REF!)-(J23*K23)-(L23*M23))/N23,0)</f>
        <v>0</v>
      </c>
      <c r="P23" s="110" t="e">
        <f>_xll.DBGET(#REF!,#REF!,#REF!,#REF!,#REF!,#REF!,$A23,#REF!,#REF!,#REF!,#REF!)-J23-L23-N23</f>
        <v>#VALUE!</v>
      </c>
      <c r="Q23" s="111">
        <f>IFERROR((_xll.DBGET(#REF!,#REF!,#REF!,#REF!,#REF!,#REF!,$A23,#REF!,#REF!,#REF!,#REF!)-(J23*K23)-(L23*M23)-(N23*O23))/P23,0)</f>
        <v>0</v>
      </c>
      <c r="R23" s="110" t="e">
        <f>_xll.DBGET(#REF!,#REF!,#REF!,#REF!,#REF!,#REF!,$A23,#REF!,#REF!,#REF!,#REF!)</f>
        <v>#VALUE!</v>
      </c>
      <c r="S23" s="111" t="e">
        <f>_xll.DBGET(#REF!,#REF!,#REF!,#REF!,#REF!,#REF!,$A23,#REF!,#REF!,#REF!,#REF!)</f>
        <v>#VALUE!</v>
      </c>
    </row>
    <row r="24" spans="1:19" hidden="1" outlineLevel="1" x14ac:dyDescent="0.35">
      <c r="A24" s="67" t="s">
        <v>103</v>
      </c>
      <c r="B24" s="110" t="e">
        <f>_xll.DBGET(#REF!,#REF!,#REF!,#REF!,#REF!,#REF!,$A24,#REF!,#REF!,#REF!,#REF!)</f>
        <v>#VALUE!</v>
      </c>
      <c r="C24" s="111" t="e">
        <f>_xll.DBGET(#REF!,#REF!,#REF!,#REF!,#REF!,#REF!,$A24,#REF!,#REF!,#REF!,#REF!)</f>
        <v>#VALUE!</v>
      </c>
      <c r="D24" s="110" t="e">
        <f>_xll.DBGET(#REF!,#REF!,#REF!,#REF!,#REF!,#REF!,$A24,#REF!,#REF!,#REF!,#REF!)</f>
        <v>#VALUE!</v>
      </c>
      <c r="E24" s="111" t="e">
        <f>_xll.DBGET(#REF!,#REF!,#REF!,#REF!,#REF!,#REF!,$A24,#REF!,#REF!,#REF!,#REF!)</f>
        <v>#VALUE!</v>
      </c>
      <c r="F24" s="110" t="e">
        <f>_xll.DBGET(#REF!,#REF!,#REF!,#REF!,#REF!,#REF!,$A24,#REF!,#REF!,#REF!,#REF!)</f>
        <v>#VALUE!</v>
      </c>
      <c r="G24" s="111" t="e">
        <f>_xll.DBGET(#REF!,#REF!,#REF!,#REF!,#REF!,#REF!,$A24,#REF!,#REF!,#REF!,#REF!)</f>
        <v>#VALUE!</v>
      </c>
      <c r="H24" s="110" t="e">
        <f>_xll.DBGET(#REF!,#REF!,#REF!,#REF!,#REF!,#REF!,$A24,#REF!,#REF!,#REF!,#REF!)</f>
        <v>#VALUE!</v>
      </c>
      <c r="I24" s="111" t="e">
        <f>_xll.DBGET(#REF!,#REF!,#REF!,#REF!,#REF!,#REF!,$A24,#REF!,#REF!,#REF!,#REF!)</f>
        <v>#VALUE!</v>
      </c>
      <c r="J24" s="110" t="e">
        <f>_xll.DBGET(#REF!,#REF!,#REF!,#REF!,#REF!,#REF!,$A24,#REF!,#REF!,#REF!,#REF!)</f>
        <v>#VALUE!</v>
      </c>
      <c r="K24" s="111" t="e">
        <f>_xll.DBGET(#REF!,#REF!,#REF!,#REF!,#REF!,#REF!,$A24,#REF!,#REF!,#REF!,#REF!)</f>
        <v>#VALUE!</v>
      </c>
      <c r="L24" s="110" t="e">
        <f>_xll.DBGET(#REF!,#REF!,#REF!,#REF!,#REF!,#REF!,$A24,#REF!,#REF!,#REF!,#REF!)-J24</f>
        <v>#VALUE!</v>
      </c>
      <c r="M24" s="111">
        <f>IFERROR((_xll.DBGET(#REF!,#REF!,#REF!,#REF!,#REF!,#REF!,$A24,#REF!,#REF!,#REF!,#REF!)-(J24*K24))/L24,0)</f>
        <v>0</v>
      </c>
      <c r="N24" s="110" t="e">
        <f>_xll.DBGET(#REF!,#REF!,#REF!,#REF!,#REF!,#REF!,$A24,#REF!,#REF!,#REF!,#REF!)-J24-L24</f>
        <v>#VALUE!</v>
      </c>
      <c r="O24" s="111">
        <f>IFERROR((_xll.DBGET(#REF!,#REF!,#REF!,#REF!,#REF!,#REF!,$A24,#REF!,#REF!,#REF!,#REF!)-(J24*K24)-(L24*M24))/N24,0)</f>
        <v>0</v>
      </c>
      <c r="P24" s="110" t="e">
        <f>_xll.DBGET(#REF!,#REF!,#REF!,#REF!,#REF!,#REF!,$A24,#REF!,#REF!,#REF!,#REF!)-J24-L24-N24</f>
        <v>#VALUE!</v>
      </c>
      <c r="Q24" s="111">
        <f>IFERROR((_xll.DBGET(#REF!,#REF!,#REF!,#REF!,#REF!,#REF!,$A24,#REF!,#REF!,#REF!,#REF!)-(J24*K24)-(L24*M24)-(N24*O24))/P24,0)</f>
        <v>0</v>
      </c>
      <c r="R24" s="110" t="e">
        <f>_xll.DBGET(#REF!,#REF!,#REF!,#REF!,#REF!,#REF!,$A24,#REF!,#REF!,#REF!,#REF!)</f>
        <v>#VALUE!</v>
      </c>
      <c r="S24" s="111" t="e">
        <f>_xll.DBGET(#REF!,#REF!,#REF!,#REF!,#REF!,#REF!,$A24,#REF!,#REF!,#REF!,#REF!)</f>
        <v>#VALUE!</v>
      </c>
    </row>
    <row r="25" spans="1:19" hidden="1" outlineLevel="1" x14ac:dyDescent="0.35">
      <c r="A25" s="67" t="s">
        <v>104</v>
      </c>
      <c r="B25" s="110" t="e">
        <f>_xll.DBGET(#REF!,#REF!,#REF!,#REF!,#REF!,#REF!,$A25,#REF!,#REF!,#REF!,#REF!)</f>
        <v>#VALUE!</v>
      </c>
      <c r="C25" s="111" t="e">
        <f>_xll.DBGET(#REF!,#REF!,#REF!,#REF!,#REF!,#REF!,$A25,#REF!,#REF!,#REF!,#REF!)</f>
        <v>#VALUE!</v>
      </c>
      <c r="D25" s="110" t="e">
        <f>_xll.DBGET(#REF!,#REF!,#REF!,#REF!,#REF!,#REF!,$A25,#REF!,#REF!,#REF!,#REF!)</f>
        <v>#VALUE!</v>
      </c>
      <c r="E25" s="111" t="e">
        <f>_xll.DBGET(#REF!,#REF!,#REF!,#REF!,#REF!,#REF!,$A25,#REF!,#REF!,#REF!,#REF!)</f>
        <v>#VALUE!</v>
      </c>
      <c r="F25" s="110" t="e">
        <f>_xll.DBGET(#REF!,#REF!,#REF!,#REF!,#REF!,#REF!,$A25,#REF!,#REF!,#REF!,#REF!)</f>
        <v>#VALUE!</v>
      </c>
      <c r="G25" s="111" t="e">
        <f>_xll.DBGET(#REF!,#REF!,#REF!,#REF!,#REF!,#REF!,$A25,#REF!,#REF!,#REF!,#REF!)</f>
        <v>#VALUE!</v>
      </c>
      <c r="H25" s="110" t="e">
        <f>_xll.DBGET(#REF!,#REF!,#REF!,#REF!,#REF!,#REF!,$A25,#REF!,#REF!,#REF!,#REF!)</f>
        <v>#VALUE!</v>
      </c>
      <c r="I25" s="111" t="e">
        <f>_xll.DBGET(#REF!,#REF!,#REF!,#REF!,#REF!,#REF!,$A25,#REF!,#REF!,#REF!,#REF!)</f>
        <v>#VALUE!</v>
      </c>
      <c r="J25" s="110" t="e">
        <f>_xll.DBGET(#REF!,#REF!,#REF!,#REF!,#REF!,#REF!,$A25,#REF!,#REF!,#REF!,#REF!)</f>
        <v>#VALUE!</v>
      </c>
      <c r="K25" s="111" t="e">
        <f>_xll.DBGET(#REF!,#REF!,#REF!,#REF!,#REF!,#REF!,$A25,#REF!,#REF!,#REF!,#REF!)</f>
        <v>#VALUE!</v>
      </c>
      <c r="L25" s="110" t="e">
        <f>_xll.DBGET(#REF!,#REF!,#REF!,#REF!,#REF!,#REF!,$A25,#REF!,#REF!,#REF!,#REF!)-J25</f>
        <v>#VALUE!</v>
      </c>
      <c r="M25" s="111">
        <f>IFERROR((_xll.DBGET(#REF!,#REF!,#REF!,#REF!,#REF!,#REF!,$A25,#REF!,#REF!,#REF!,#REF!)-(J25*K25))/L25,0)</f>
        <v>0</v>
      </c>
      <c r="N25" s="110" t="e">
        <f>_xll.DBGET(#REF!,#REF!,#REF!,#REF!,#REF!,#REF!,$A25,#REF!,#REF!,#REF!,#REF!)-J25-L25</f>
        <v>#VALUE!</v>
      </c>
      <c r="O25" s="111">
        <f>IFERROR((_xll.DBGET(#REF!,#REF!,#REF!,#REF!,#REF!,#REF!,$A25,#REF!,#REF!,#REF!,#REF!)-(J25*K25)-(L25*M25))/N25,0)</f>
        <v>0</v>
      </c>
      <c r="P25" s="110" t="e">
        <f>_xll.DBGET(#REF!,#REF!,#REF!,#REF!,#REF!,#REF!,$A25,#REF!,#REF!,#REF!,#REF!)-J25-L25-N25</f>
        <v>#VALUE!</v>
      </c>
      <c r="Q25" s="111">
        <f>IFERROR((_xll.DBGET(#REF!,#REF!,#REF!,#REF!,#REF!,#REF!,$A25,#REF!,#REF!,#REF!,#REF!)-(J25*K25)-(L25*M25)-(N25*O25))/P25,0)</f>
        <v>0</v>
      </c>
      <c r="R25" s="110" t="e">
        <f>_xll.DBGET(#REF!,#REF!,#REF!,#REF!,#REF!,#REF!,$A25,#REF!,#REF!,#REF!,#REF!)</f>
        <v>#VALUE!</v>
      </c>
      <c r="S25" s="111" t="e">
        <f>_xll.DBGET(#REF!,#REF!,#REF!,#REF!,#REF!,#REF!,$A25,#REF!,#REF!,#REF!,#REF!)</f>
        <v>#VALUE!</v>
      </c>
    </row>
    <row r="26" spans="1:19" hidden="1" outlineLevel="1" x14ac:dyDescent="0.35">
      <c r="A26" s="67" t="s">
        <v>105</v>
      </c>
      <c r="B26" s="110" t="e">
        <f>_xll.DBGET(#REF!,#REF!,#REF!,#REF!,#REF!,#REF!,$A26,#REF!,#REF!,#REF!,#REF!)</f>
        <v>#VALUE!</v>
      </c>
      <c r="C26" s="111" t="e">
        <f>_xll.DBGET(#REF!,#REF!,#REF!,#REF!,#REF!,#REF!,$A26,#REF!,#REF!,#REF!,#REF!)</f>
        <v>#VALUE!</v>
      </c>
      <c r="D26" s="110" t="e">
        <f>_xll.DBGET(#REF!,#REF!,#REF!,#REF!,#REF!,#REF!,$A26,#REF!,#REF!,#REF!,#REF!)</f>
        <v>#VALUE!</v>
      </c>
      <c r="E26" s="111" t="e">
        <f>_xll.DBGET(#REF!,#REF!,#REF!,#REF!,#REF!,#REF!,$A26,#REF!,#REF!,#REF!,#REF!)</f>
        <v>#VALUE!</v>
      </c>
      <c r="F26" s="110" t="e">
        <f>_xll.DBGET(#REF!,#REF!,#REF!,#REF!,#REF!,#REF!,$A26,#REF!,#REF!,#REF!,#REF!)</f>
        <v>#VALUE!</v>
      </c>
      <c r="G26" s="111" t="e">
        <f>_xll.DBGET(#REF!,#REF!,#REF!,#REF!,#REF!,#REF!,$A26,#REF!,#REF!,#REF!,#REF!)</f>
        <v>#VALUE!</v>
      </c>
      <c r="H26" s="110" t="e">
        <f>_xll.DBGET(#REF!,#REF!,#REF!,#REF!,#REF!,#REF!,$A26,#REF!,#REF!,#REF!,#REF!)</f>
        <v>#VALUE!</v>
      </c>
      <c r="I26" s="111" t="e">
        <f>_xll.DBGET(#REF!,#REF!,#REF!,#REF!,#REF!,#REF!,$A26,#REF!,#REF!,#REF!,#REF!)</f>
        <v>#VALUE!</v>
      </c>
      <c r="J26" s="110" t="e">
        <f>_xll.DBGET(#REF!,#REF!,#REF!,#REF!,#REF!,#REF!,$A26,#REF!,#REF!,#REF!,#REF!)</f>
        <v>#VALUE!</v>
      </c>
      <c r="K26" s="111" t="e">
        <f>_xll.DBGET(#REF!,#REF!,#REF!,#REF!,#REF!,#REF!,$A26,#REF!,#REF!,#REF!,#REF!)</f>
        <v>#VALUE!</v>
      </c>
      <c r="L26" s="110" t="e">
        <f>_xll.DBGET(#REF!,#REF!,#REF!,#REF!,#REF!,#REF!,$A26,#REF!,#REF!,#REF!,#REF!)-J26</f>
        <v>#VALUE!</v>
      </c>
      <c r="M26" s="111">
        <f>IFERROR((_xll.DBGET(#REF!,#REF!,#REF!,#REF!,#REF!,#REF!,$A26,#REF!,#REF!,#REF!,#REF!)-(J26*K26))/L26,0)</f>
        <v>0</v>
      </c>
      <c r="N26" s="110" t="e">
        <f>_xll.DBGET(#REF!,#REF!,#REF!,#REF!,#REF!,#REF!,$A26,#REF!,#REF!,#REF!,#REF!)-J26-L26</f>
        <v>#VALUE!</v>
      </c>
      <c r="O26" s="111">
        <f>IFERROR((_xll.DBGET(#REF!,#REF!,#REF!,#REF!,#REF!,#REF!,$A26,#REF!,#REF!,#REF!,#REF!)-(J26*K26)-(L26*M26))/N26,0)</f>
        <v>0</v>
      </c>
      <c r="P26" s="110" t="e">
        <f>_xll.DBGET(#REF!,#REF!,#REF!,#REF!,#REF!,#REF!,$A26,#REF!,#REF!,#REF!,#REF!)-J26-L26-N26</f>
        <v>#VALUE!</v>
      </c>
      <c r="Q26" s="111">
        <f>IFERROR((_xll.DBGET(#REF!,#REF!,#REF!,#REF!,#REF!,#REF!,$A26,#REF!,#REF!,#REF!,#REF!)-(J26*K26)-(L26*M26)-(N26*O26))/P26,0)</f>
        <v>0</v>
      </c>
      <c r="R26" s="110" t="e">
        <f>_xll.DBGET(#REF!,#REF!,#REF!,#REF!,#REF!,#REF!,$A26,#REF!,#REF!,#REF!,#REF!)</f>
        <v>#VALUE!</v>
      </c>
      <c r="S26" s="111" t="e">
        <f>_xll.DBGET(#REF!,#REF!,#REF!,#REF!,#REF!,#REF!,$A26,#REF!,#REF!,#REF!,#REF!)</f>
        <v>#VALUE!</v>
      </c>
    </row>
    <row r="27" spans="1:19" hidden="1" outlineLevel="1" x14ac:dyDescent="0.35">
      <c r="A27" s="67" t="s">
        <v>106</v>
      </c>
      <c r="B27" s="110" t="e">
        <f>_xll.DBGET(#REF!,#REF!,#REF!,#REF!,#REF!,#REF!,$A27,#REF!,#REF!,#REF!,#REF!)</f>
        <v>#VALUE!</v>
      </c>
      <c r="C27" s="111" t="e">
        <f>_xll.DBGET(#REF!,#REF!,#REF!,#REF!,#REF!,#REF!,$A27,#REF!,#REF!,#REF!,#REF!)</f>
        <v>#VALUE!</v>
      </c>
      <c r="D27" s="110" t="e">
        <f>_xll.DBGET(#REF!,#REF!,#REF!,#REF!,#REF!,#REF!,$A27,#REF!,#REF!,#REF!,#REF!)</f>
        <v>#VALUE!</v>
      </c>
      <c r="E27" s="111" t="e">
        <f>_xll.DBGET(#REF!,#REF!,#REF!,#REF!,#REF!,#REF!,$A27,#REF!,#REF!,#REF!,#REF!)</f>
        <v>#VALUE!</v>
      </c>
      <c r="F27" s="110" t="e">
        <f>_xll.DBGET(#REF!,#REF!,#REF!,#REF!,#REF!,#REF!,$A27,#REF!,#REF!,#REF!,#REF!)</f>
        <v>#VALUE!</v>
      </c>
      <c r="G27" s="111" t="e">
        <f>_xll.DBGET(#REF!,#REF!,#REF!,#REF!,#REF!,#REF!,$A27,#REF!,#REF!,#REF!,#REF!)</f>
        <v>#VALUE!</v>
      </c>
      <c r="H27" s="110" t="e">
        <f>_xll.DBGET(#REF!,#REF!,#REF!,#REF!,#REF!,#REF!,$A27,#REF!,#REF!,#REF!,#REF!)</f>
        <v>#VALUE!</v>
      </c>
      <c r="I27" s="111" t="e">
        <f>_xll.DBGET(#REF!,#REF!,#REF!,#REF!,#REF!,#REF!,$A27,#REF!,#REF!,#REF!,#REF!)</f>
        <v>#VALUE!</v>
      </c>
      <c r="J27" s="110" t="e">
        <f>_xll.DBGET(#REF!,#REF!,#REF!,#REF!,#REF!,#REF!,$A27,#REF!,#REF!,#REF!,#REF!)</f>
        <v>#VALUE!</v>
      </c>
      <c r="K27" s="111" t="e">
        <f>_xll.DBGET(#REF!,#REF!,#REF!,#REF!,#REF!,#REF!,$A27,#REF!,#REF!,#REF!,#REF!)</f>
        <v>#VALUE!</v>
      </c>
      <c r="L27" s="110" t="e">
        <f>_xll.DBGET(#REF!,#REF!,#REF!,#REF!,#REF!,#REF!,$A27,#REF!,#REF!,#REF!,#REF!)-J27</f>
        <v>#VALUE!</v>
      </c>
      <c r="M27" s="111">
        <f>IFERROR((_xll.DBGET(#REF!,#REF!,#REF!,#REF!,#REF!,#REF!,$A27,#REF!,#REF!,#REF!,#REF!)-(J27*K27))/L27,0)</f>
        <v>0</v>
      </c>
      <c r="N27" s="110" t="e">
        <f>_xll.DBGET(#REF!,#REF!,#REF!,#REF!,#REF!,#REF!,$A27,#REF!,#REF!,#REF!,#REF!)-J27-L27</f>
        <v>#VALUE!</v>
      </c>
      <c r="O27" s="111">
        <f>IFERROR((_xll.DBGET(#REF!,#REF!,#REF!,#REF!,#REF!,#REF!,$A27,#REF!,#REF!,#REF!,#REF!)-(J27*K27)-(L27*M27))/N27,0)</f>
        <v>0</v>
      </c>
      <c r="P27" s="110" t="e">
        <f>_xll.DBGET(#REF!,#REF!,#REF!,#REF!,#REF!,#REF!,$A27,#REF!,#REF!,#REF!,#REF!)-J27-L27-N27</f>
        <v>#VALUE!</v>
      </c>
      <c r="Q27" s="111">
        <f>IFERROR((_xll.DBGET(#REF!,#REF!,#REF!,#REF!,#REF!,#REF!,$A27,#REF!,#REF!,#REF!,#REF!)-(J27*K27)-(L27*M27)-(N27*O27))/P27,0)</f>
        <v>0</v>
      </c>
      <c r="R27" s="110" t="e">
        <f>_xll.DBGET(#REF!,#REF!,#REF!,#REF!,#REF!,#REF!,$A27,#REF!,#REF!,#REF!,#REF!)</f>
        <v>#VALUE!</v>
      </c>
      <c r="S27" s="111" t="e">
        <f>_xll.DBGET(#REF!,#REF!,#REF!,#REF!,#REF!,#REF!,$A27,#REF!,#REF!,#REF!,#REF!)</f>
        <v>#VALUE!</v>
      </c>
    </row>
    <row r="28" spans="1:19" hidden="1" outlineLevel="1" x14ac:dyDescent="0.35">
      <c r="A28" s="67" t="s">
        <v>107</v>
      </c>
      <c r="B28" s="110" t="e">
        <f>_xll.DBGET(#REF!,#REF!,#REF!,#REF!,#REF!,#REF!,$A28,#REF!,#REF!,#REF!,#REF!)</f>
        <v>#VALUE!</v>
      </c>
      <c r="C28" s="111" t="e">
        <f>_xll.DBGET(#REF!,#REF!,#REF!,#REF!,#REF!,#REF!,$A28,#REF!,#REF!,#REF!,#REF!)</f>
        <v>#VALUE!</v>
      </c>
      <c r="D28" s="110" t="e">
        <f>_xll.DBGET(#REF!,#REF!,#REF!,#REF!,#REF!,#REF!,$A28,#REF!,#REF!,#REF!,#REF!)</f>
        <v>#VALUE!</v>
      </c>
      <c r="E28" s="111" t="e">
        <f>_xll.DBGET(#REF!,#REF!,#REF!,#REF!,#REF!,#REF!,$A28,#REF!,#REF!,#REF!,#REF!)</f>
        <v>#VALUE!</v>
      </c>
      <c r="F28" s="110" t="e">
        <f>_xll.DBGET(#REF!,#REF!,#REF!,#REF!,#REF!,#REF!,$A28,#REF!,#REF!,#REF!,#REF!)</f>
        <v>#VALUE!</v>
      </c>
      <c r="G28" s="111" t="e">
        <f>_xll.DBGET(#REF!,#REF!,#REF!,#REF!,#REF!,#REF!,$A28,#REF!,#REF!,#REF!,#REF!)</f>
        <v>#VALUE!</v>
      </c>
      <c r="H28" s="110" t="e">
        <f>_xll.DBGET(#REF!,#REF!,#REF!,#REF!,#REF!,#REF!,$A28,#REF!,#REF!,#REF!,#REF!)</f>
        <v>#VALUE!</v>
      </c>
      <c r="I28" s="111" t="e">
        <f>_xll.DBGET(#REF!,#REF!,#REF!,#REF!,#REF!,#REF!,$A28,#REF!,#REF!,#REF!,#REF!)</f>
        <v>#VALUE!</v>
      </c>
      <c r="J28" s="110" t="e">
        <f>_xll.DBGET(#REF!,#REF!,#REF!,#REF!,#REF!,#REF!,$A28,#REF!,#REF!,#REF!,#REF!)</f>
        <v>#VALUE!</v>
      </c>
      <c r="K28" s="111" t="e">
        <f>_xll.DBGET(#REF!,#REF!,#REF!,#REF!,#REF!,#REF!,$A28,#REF!,#REF!,#REF!,#REF!)</f>
        <v>#VALUE!</v>
      </c>
      <c r="L28" s="110" t="e">
        <f>_xll.DBGET(#REF!,#REF!,#REF!,#REF!,#REF!,#REF!,$A28,#REF!,#REF!,#REF!,#REF!)-J28</f>
        <v>#VALUE!</v>
      </c>
      <c r="M28" s="111">
        <f>IFERROR((_xll.DBGET(#REF!,#REF!,#REF!,#REF!,#REF!,#REF!,$A28,#REF!,#REF!,#REF!,#REF!)-(J28*K28))/L28,0)</f>
        <v>0</v>
      </c>
      <c r="N28" s="110" t="e">
        <f>_xll.DBGET(#REF!,#REF!,#REF!,#REF!,#REF!,#REF!,$A28,#REF!,#REF!,#REF!,#REF!)-J28-L28</f>
        <v>#VALUE!</v>
      </c>
      <c r="O28" s="111">
        <f>IFERROR((_xll.DBGET(#REF!,#REF!,#REF!,#REF!,#REF!,#REF!,$A28,#REF!,#REF!,#REF!,#REF!)-(J28*K28)-(L28*M28))/N28,0)</f>
        <v>0</v>
      </c>
      <c r="P28" s="110" t="e">
        <f>_xll.DBGET(#REF!,#REF!,#REF!,#REF!,#REF!,#REF!,$A28,#REF!,#REF!,#REF!,#REF!)-J28-L28-N28</f>
        <v>#VALUE!</v>
      </c>
      <c r="Q28" s="111">
        <f>IFERROR((_xll.DBGET(#REF!,#REF!,#REF!,#REF!,#REF!,#REF!,$A28,#REF!,#REF!,#REF!,#REF!)-(J28*K28)-(L28*M28)-(N28*O28))/P28,0)</f>
        <v>0</v>
      </c>
      <c r="R28" s="110" t="e">
        <f>_xll.DBGET(#REF!,#REF!,#REF!,#REF!,#REF!,#REF!,$A28,#REF!,#REF!,#REF!,#REF!)</f>
        <v>#VALUE!</v>
      </c>
      <c r="S28" s="111" t="e">
        <f>_xll.DBGET(#REF!,#REF!,#REF!,#REF!,#REF!,#REF!,$A28,#REF!,#REF!,#REF!,#REF!)</f>
        <v>#VALUE!</v>
      </c>
    </row>
    <row r="29" spans="1:19" hidden="1" outlineLevel="1" x14ac:dyDescent="0.35">
      <c r="A29" s="67" t="s">
        <v>108</v>
      </c>
      <c r="B29" s="110" t="e">
        <f>_xll.DBGET(#REF!,#REF!,#REF!,#REF!,#REF!,#REF!,$A29,#REF!,#REF!,#REF!,#REF!)</f>
        <v>#VALUE!</v>
      </c>
      <c r="C29" s="111" t="e">
        <f>_xll.DBGET(#REF!,#REF!,#REF!,#REF!,#REF!,#REF!,$A29,#REF!,#REF!,#REF!,#REF!)</f>
        <v>#VALUE!</v>
      </c>
      <c r="D29" s="110" t="e">
        <f>_xll.DBGET(#REF!,#REF!,#REF!,#REF!,#REF!,#REF!,$A29,#REF!,#REF!,#REF!,#REF!)</f>
        <v>#VALUE!</v>
      </c>
      <c r="E29" s="111" t="e">
        <f>_xll.DBGET(#REF!,#REF!,#REF!,#REF!,#REF!,#REF!,$A29,#REF!,#REF!,#REF!,#REF!)</f>
        <v>#VALUE!</v>
      </c>
      <c r="F29" s="110" t="e">
        <f>_xll.DBGET(#REF!,#REF!,#REF!,#REF!,#REF!,#REF!,$A29,#REF!,#REF!,#REF!,#REF!)</f>
        <v>#VALUE!</v>
      </c>
      <c r="G29" s="111" t="e">
        <f>_xll.DBGET(#REF!,#REF!,#REF!,#REF!,#REF!,#REF!,$A29,#REF!,#REF!,#REF!,#REF!)</f>
        <v>#VALUE!</v>
      </c>
      <c r="H29" s="110" t="e">
        <f>_xll.DBGET(#REF!,#REF!,#REF!,#REF!,#REF!,#REF!,$A29,#REF!,#REF!,#REF!,#REF!)</f>
        <v>#VALUE!</v>
      </c>
      <c r="I29" s="111" t="e">
        <f>_xll.DBGET(#REF!,#REF!,#REF!,#REF!,#REF!,#REF!,$A29,#REF!,#REF!,#REF!,#REF!)</f>
        <v>#VALUE!</v>
      </c>
      <c r="J29" s="110" t="e">
        <f>_xll.DBGET(#REF!,#REF!,#REF!,#REF!,#REF!,#REF!,$A29,#REF!,#REF!,#REF!,#REF!)</f>
        <v>#VALUE!</v>
      </c>
      <c r="K29" s="111" t="e">
        <f>_xll.DBGET(#REF!,#REF!,#REF!,#REF!,#REF!,#REF!,$A29,#REF!,#REF!,#REF!,#REF!)</f>
        <v>#VALUE!</v>
      </c>
      <c r="L29" s="110" t="e">
        <f>_xll.DBGET(#REF!,#REF!,#REF!,#REF!,#REF!,#REF!,$A29,#REF!,#REF!,#REF!,#REF!)-J29</f>
        <v>#VALUE!</v>
      </c>
      <c r="M29" s="111">
        <f>IFERROR((_xll.DBGET(#REF!,#REF!,#REF!,#REF!,#REF!,#REF!,$A29,#REF!,#REF!,#REF!,#REF!)-(J29*K29))/L29,0)</f>
        <v>0</v>
      </c>
      <c r="N29" s="110" t="e">
        <f>_xll.DBGET(#REF!,#REF!,#REF!,#REF!,#REF!,#REF!,$A29,#REF!,#REF!,#REF!,#REF!)-J29-L29</f>
        <v>#VALUE!</v>
      </c>
      <c r="O29" s="111">
        <f>IFERROR((_xll.DBGET(#REF!,#REF!,#REF!,#REF!,#REF!,#REF!,$A29,#REF!,#REF!,#REF!,#REF!)-(J29*K29)-(L29*M29))/N29,0)</f>
        <v>0</v>
      </c>
      <c r="P29" s="110" t="e">
        <f>_xll.DBGET(#REF!,#REF!,#REF!,#REF!,#REF!,#REF!,$A29,#REF!,#REF!,#REF!,#REF!)-J29-L29-N29</f>
        <v>#VALUE!</v>
      </c>
      <c r="Q29" s="111">
        <f>IFERROR((_xll.DBGET(#REF!,#REF!,#REF!,#REF!,#REF!,#REF!,$A29,#REF!,#REF!,#REF!,#REF!)-(J29*K29)-(L29*M29)-(N29*O29))/P29,0)</f>
        <v>0</v>
      </c>
      <c r="R29" s="110" t="e">
        <f>_xll.DBGET(#REF!,#REF!,#REF!,#REF!,#REF!,#REF!,$A29,#REF!,#REF!,#REF!,#REF!)</f>
        <v>#VALUE!</v>
      </c>
      <c r="S29" s="111" t="e">
        <f>_xll.DBGET(#REF!,#REF!,#REF!,#REF!,#REF!,#REF!,$A29,#REF!,#REF!,#REF!,#REF!)</f>
        <v>#VALUE!</v>
      </c>
    </row>
    <row r="30" spans="1:19" hidden="1" outlineLevel="1" x14ac:dyDescent="0.35">
      <c r="A30" s="67" t="s">
        <v>109</v>
      </c>
      <c r="B30" s="110" t="e">
        <f>_xll.DBGET(#REF!,#REF!,#REF!,#REF!,#REF!,#REF!,$A30,#REF!,#REF!,#REF!,#REF!)</f>
        <v>#VALUE!</v>
      </c>
      <c r="C30" s="111" t="e">
        <f>_xll.DBGET(#REF!,#REF!,#REF!,#REF!,#REF!,#REF!,$A30,#REF!,#REF!,#REF!,#REF!)</f>
        <v>#VALUE!</v>
      </c>
      <c r="D30" s="110" t="e">
        <f>_xll.DBGET(#REF!,#REF!,#REF!,#REF!,#REF!,#REF!,$A30,#REF!,#REF!,#REF!,#REF!)</f>
        <v>#VALUE!</v>
      </c>
      <c r="E30" s="111" t="e">
        <f>_xll.DBGET(#REF!,#REF!,#REF!,#REF!,#REF!,#REF!,$A30,#REF!,#REF!,#REF!,#REF!)</f>
        <v>#VALUE!</v>
      </c>
      <c r="F30" s="110" t="e">
        <f>_xll.DBGET(#REF!,#REF!,#REF!,#REF!,#REF!,#REF!,$A30,#REF!,#REF!,#REF!,#REF!)</f>
        <v>#VALUE!</v>
      </c>
      <c r="G30" s="111" t="e">
        <f>_xll.DBGET(#REF!,#REF!,#REF!,#REF!,#REF!,#REF!,$A30,#REF!,#REF!,#REF!,#REF!)</f>
        <v>#VALUE!</v>
      </c>
      <c r="H30" s="110" t="e">
        <f>_xll.DBGET(#REF!,#REF!,#REF!,#REF!,#REF!,#REF!,$A30,#REF!,#REF!,#REF!,#REF!)</f>
        <v>#VALUE!</v>
      </c>
      <c r="I30" s="111" t="e">
        <f>_xll.DBGET(#REF!,#REF!,#REF!,#REF!,#REF!,#REF!,$A30,#REF!,#REF!,#REF!,#REF!)</f>
        <v>#VALUE!</v>
      </c>
      <c r="J30" s="110" t="e">
        <f>_xll.DBGET(#REF!,#REF!,#REF!,#REF!,#REF!,#REF!,$A30,#REF!,#REF!,#REF!,#REF!)</f>
        <v>#VALUE!</v>
      </c>
      <c r="K30" s="111" t="e">
        <f>_xll.DBGET(#REF!,#REF!,#REF!,#REF!,#REF!,#REF!,$A30,#REF!,#REF!,#REF!,#REF!)</f>
        <v>#VALUE!</v>
      </c>
      <c r="L30" s="110" t="e">
        <f>_xll.DBGET(#REF!,#REF!,#REF!,#REF!,#REF!,#REF!,$A30,#REF!,#REF!,#REF!,#REF!)-J30</f>
        <v>#VALUE!</v>
      </c>
      <c r="M30" s="111">
        <f>IFERROR((_xll.DBGET(#REF!,#REF!,#REF!,#REF!,#REF!,#REF!,$A30,#REF!,#REF!,#REF!,#REF!)-(J30*K30))/L30,0)</f>
        <v>0</v>
      </c>
      <c r="N30" s="110" t="e">
        <f>_xll.DBGET(#REF!,#REF!,#REF!,#REF!,#REF!,#REF!,$A30,#REF!,#REF!,#REF!,#REF!)-J30-L30</f>
        <v>#VALUE!</v>
      </c>
      <c r="O30" s="111">
        <f>IFERROR((_xll.DBGET(#REF!,#REF!,#REF!,#REF!,#REF!,#REF!,$A30,#REF!,#REF!,#REF!,#REF!)-(J30*K30)-(L30*M30))/N30,0)</f>
        <v>0</v>
      </c>
      <c r="P30" s="110" t="e">
        <f>_xll.DBGET(#REF!,#REF!,#REF!,#REF!,#REF!,#REF!,$A30,#REF!,#REF!,#REF!,#REF!)-J30-L30-N30</f>
        <v>#VALUE!</v>
      </c>
      <c r="Q30" s="111">
        <f>IFERROR((_xll.DBGET(#REF!,#REF!,#REF!,#REF!,#REF!,#REF!,$A30,#REF!,#REF!,#REF!,#REF!)-(J30*K30)-(L30*M30)-(N30*O30))/P30,0)</f>
        <v>0</v>
      </c>
      <c r="R30" s="110" t="e">
        <f>_xll.DBGET(#REF!,#REF!,#REF!,#REF!,#REF!,#REF!,$A30,#REF!,#REF!,#REF!,#REF!)</f>
        <v>#VALUE!</v>
      </c>
      <c r="S30" s="111" t="e">
        <f>_xll.DBGET(#REF!,#REF!,#REF!,#REF!,#REF!,#REF!,$A30,#REF!,#REF!,#REF!,#REF!)</f>
        <v>#VALUE!</v>
      </c>
    </row>
    <row r="31" spans="1:19" hidden="1" outlineLevel="1" x14ac:dyDescent="0.35">
      <c r="A31" s="67" t="s">
        <v>110</v>
      </c>
      <c r="B31" s="110" t="e">
        <f>_xll.DBGET(#REF!,#REF!,#REF!,#REF!,#REF!,#REF!,$A31,#REF!,#REF!,#REF!,#REF!)</f>
        <v>#VALUE!</v>
      </c>
      <c r="C31" s="111" t="e">
        <f>_xll.DBGET(#REF!,#REF!,#REF!,#REF!,#REF!,#REF!,$A31,#REF!,#REF!,#REF!,#REF!)</f>
        <v>#VALUE!</v>
      </c>
      <c r="D31" s="110" t="e">
        <f>_xll.DBGET(#REF!,#REF!,#REF!,#REF!,#REF!,#REF!,$A31,#REF!,#REF!,#REF!,#REF!)</f>
        <v>#VALUE!</v>
      </c>
      <c r="E31" s="111" t="e">
        <f>_xll.DBGET(#REF!,#REF!,#REF!,#REF!,#REF!,#REF!,$A31,#REF!,#REF!,#REF!,#REF!)</f>
        <v>#VALUE!</v>
      </c>
      <c r="F31" s="110" t="e">
        <f>_xll.DBGET(#REF!,#REF!,#REF!,#REF!,#REF!,#REF!,$A31,#REF!,#REF!,#REF!,#REF!)</f>
        <v>#VALUE!</v>
      </c>
      <c r="G31" s="111" t="e">
        <f>_xll.DBGET(#REF!,#REF!,#REF!,#REF!,#REF!,#REF!,$A31,#REF!,#REF!,#REF!,#REF!)</f>
        <v>#VALUE!</v>
      </c>
      <c r="H31" s="110" t="e">
        <f>_xll.DBGET(#REF!,#REF!,#REF!,#REF!,#REF!,#REF!,$A31,#REF!,#REF!,#REF!,#REF!)</f>
        <v>#VALUE!</v>
      </c>
      <c r="I31" s="111" t="e">
        <f>_xll.DBGET(#REF!,#REF!,#REF!,#REF!,#REF!,#REF!,$A31,#REF!,#REF!,#REF!,#REF!)</f>
        <v>#VALUE!</v>
      </c>
      <c r="J31" s="110" t="e">
        <f>_xll.DBGET(#REF!,#REF!,#REF!,#REF!,#REF!,#REF!,$A31,#REF!,#REF!,#REF!,#REF!)</f>
        <v>#VALUE!</v>
      </c>
      <c r="K31" s="111" t="e">
        <f>_xll.DBGET(#REF!,#REF!,#REF!,#REF!,#REF!,#REF!,$A31,#REF!,#REF!,#REF!,#REF!)</f>
        <v>#VALUE!</v>
      </c>
      <c r="L31" s="110" t="e">
        <f>_xll.DBGET(#REF!,#REF!,#REF!,#REF!,#REF!,#REF!,$A31,#REF!,#REF!,#REF!,#REF!)-J31</f>
        <v>#VALUE!</v>
      </c>
      <c r="M31" s="111">
        <f>IFERROR((_xll.DBGET(#REF!,#REF!,#REF!,#REF!,#REF!,#REF!,$A31,#REF!,#REF!,#REF!,#REF!)-(J31*K31))/L31,0)</f>
        <v>0</v>
      </c>
      <c r="N31" s="110" t="e">
        <f>_xll.DBGET(#REF!,#REF!,#REF!,#REF!,#REF!,#REF!,$A31,#REF!,#REF!,#REF!,#REF!)-J31-L31</f>
        <v>#VALUE!</v>
      </c>
      <c r="O31" s="111">
        <f>IFERROR((_xll.DBGET(#REF!,#REF!,#REF!,#REF!,#REF!,#REF!,$A31,#REF!,#REF!,#REF!,#REF!)-(J31*K31)-(L31*M31))/N31,0)</f>
        <v>0</v>
      </c>
      <c r="P31" s="110" t="e">
        <f>_xll.DBGET(#REF!,#REF!,#REF!,#REF!,#REF!,#REF!,$A31,#REF!,#REF!,#REF!,#REF!)-J31-L31-N31</f>
        <v>#VALUE!</v>
      </c>
      <c r="Q31" s="111">
        <f>IFERROR((_xll.DBGET(#REF!,#REF!,#REF!,#REF!,#REF!,#REF!,$A31,#REF!,#REF!,#REF!,#REF!)-(J31*K31)-(L31*M31)-(N31*O31))/P31,0)</f>
        <v>0</v>
      </c>
      <c r="R31" s="110" t="e">
        <f>_xll.DBGET(#REF!,#REF!,#REF!,#REF!,#REF!,#REF!,$A31,#REF!,#REF!,#REF!,#REF!)</f>
        <v>#VALUE!</v>
      </c>
      <c r="S31" s="111" t="e">
        <f>_xll.DBGET(#REF!,#REF!,#REF!,#REF!,#REF!,#REF!,$A31,#REF!,#REF!,#REF!,#REF!)</f>
        <v>#VALUE!</v>
      </c>
    </row>
    <row r="32" spans="1:19" hidden="1" outlineLevel="1" x14ac:dyDescent="0.35">
      <c r="A32" s="67" t="s">
        <v>111</v>
      </c>
      <c r="B32" s="110" t="e">
        <f>_xll.DBGET(#REF!,#REF!,#REF!,#REF!,#REF!,#REF!,$A32,#REF!,#REF!,#REF!,#REF!)</f>
        <v>#VALUE!</v>
      </c>
      <c r="C32" s="111" t="e">
        <f>_xll.DBGET(#REF!,#REF!,#REF!,#REF!,#REF!,#REF!,$A32,#REF!,#REF!,#REF!,#REF!)</f>
        <v>#VALUE!</v>
      </c>
      <c r="D32" s="110" t="e">
        <f>_xll.DBGET(#REF!,#REF!,#REF!,#REF!,#REF!,#REF!,$A32,#REF!,#REF!,#REF!,#REF!)</f>
        <v>#VALUE!</v>
      </c>
      <c r="E32" s="111" t="e">
        <f>_xll.DBGET(#REF!,#REF!,#REF!,#REF!,#REF!,#REF!,$A32,#REF!,#REF!,#REF!,#REF!)</f>
        <v>#VALUE!</v>
      </c>
      <c r="F32" s="110" t="e">
        <f>_xll.DBGET(#REF!,#REF!,#REF!,#REF!,#REF!,#REF!,$A32,#REF!,#REF!,#REF!,#REF!)</f>
        <v>#VALUE!</v>
      </c>
      <c r="G32" s="111" t="e">
        <f>_xll.DBGET(#REF!,#REF!,#REF!,#REF!,#REF!,#REF!,$A32,#REF!,#REF!,#REF!,#REF!)</f>
        <v>#VALUE!</v>
      </c>
      <c r="H32" s="110" t="e">
        <f>_xll.DBGET(#REF!,#REF!,#REF!,#REF!,#REF!,#REF!,$A32,#REF!,#REF!,#REF!,#REF!)</f>
        <v>#VALUE!</v>
      </c>
      <c r="I32" s="111" t="e">
        <f>_xll.DBGET(#REF!,#REF!,#REF!,#REF!,#REF!,#REF!,$A32,#REF!,#REF!,#REF!,#REF!)</f>
        <v>#VALUE!</v>
      </c>
      <c r="J32" s="110" t="e">
        <f>_xll.DBGET(#REF!,#REF!,#REF!,#REF!,#REF!,#REF!,$A32,#REF!,#REF!,#REF!,#REF!)</f>
        <v>#VALUE!</v>
      </c>
      <c r="K32" s="111" t="e">
        <f>_xll.DBGET(#REF!,#REF!,#REF!,#REF!,#REF!,#REF!,$A32,#REF!,#REF!,#REF!,#REF!)</f>
        <v>#VALUE!</v>
      </c>
      <c r="L32" s="110" t="e">
        <f>_xll.DBGET(#REF!,#REF!,#REF!,#REF!,#REF!,#REF!,$A32,#REF!,#REF!,#REF!,#REF!)-J32</f>
        <v>#VALUE!</v>
      </c>
      <c r="M32" s="111">
        <f>IFERROR((_xll.DBGET(#REF!,#REF!,#REF!,#REF!,#REF!,#REF!,$A32,#REF!,#REF!,#REF!,#REF!)-(J32*K32))/L32,0)</f>
        <v>0</v>
      </c>
      <c r="N32" s="110" t="e">
        <f>_xll.DBGET(#REF!,#REF!,#REF!,#REF!,#REF!,#REF!,$A32,#REF!,#REF!,#REF!,#REF!)-J32-L32</f>
        <v>#VALUE!</v>
      </c>
      <c r="O32" s="111">
        <f>IFERROR((_xll.DBGET(#REF!,#REF!,#REF!,#REF!,#REF!,#REF!,$A32,#REF!,#REF!,#REF!,#REF!)-(J32*K32)-(L32*M32))/N32,0)</f>
        <v>0</v>
      </c>
      <c r="P32" s="110" t="e">
        <f>_xll.DBGET(#REF!,#REF!,#REF!,#REF!,#REF!,#REF!,$A32,#REF!,#REF!,#REF!,#REF!)-J32-L32-N32</f>
        <v>#VALUE!</v>
      </c>
      <c r="Q32" s="111">
        <f>IFERROR((_xll.DBGET(#REF!,#REF!,#REF!,#REF!,#REF!,#REF!,$A32,#REF!,#REF!,#REF!,#REF!)-(J32*K32)-(L32*M32)-(N32*O32))/P32,0)</f>
        <v>0</v>
      </c>
      <c r="R32" s="110" t="e">
        <f>_xll.DBGET(#REF!,#REF!,#REF!,#REF!,#REF!,#REF!,$A32,#REF!,#REF!,#REF!,#REF!)</f>
        <v>#VALUE!</v>
      </c>
      <c r="S32" s="111" t="e">
        <f>_xll.DBGET(#REF!,#REF!,#REF!,#REF!,#REF!,#REF!,$A32,#REF!,#REF!,#REF!,#REF!)</f>
        <v>#VALUE!</v>
      </c>
    </row>
    <row r="33" spans="1:19" collapsed="1" x14ac:dyDescent="0.35">
      <c r="A33" s="67" t="s">
        <v>112</v>
      </c>
      <c r="B33" s="110" t="e">
        <f>_xll.DBGET(#REF!,#REF!,#REF!,#REF!,#REF!,#REF!,$A33,#REF!,#REF!,#REF!,#REF!)</f>
        <v>#VALUE!</v>
      </c>
      <c r="C33" s="111" t="e">
        <f>_xll.DBGET(#REF!,#REF!,#REF!,#REF!,#REF!,#REF!,$A33,#REF!,#REF!,#REF!,#REF!)</f>
        <v>#VALUE!</v>
      </c>
      <c r="D33" s="110" t="e">
        <f>_xll.DBGET(#REF!,#REF!,#REF!,#REF!,#REF!,#REF!,$A33,#REF!,#REF!,#REF!,#REF!)</f>
        <v>#VALUE!</v>
      </c>
      <c r="E33" s="111" t="e">
        <f>_xll.DBGET(#REF!,#REF!,#REF!,#REF!,#REF!,#REF!,$A33,#REF!,#REF!,#REF!,#REF!)</f>
        <v>#VALUE!</v>
      </c>
      <c r="F33" s="110" t="e">
        <f>_xll.DBGET(#REF!,#REF!,#REF!,#REF!,#REF!,#REF!,$A33,#REF!,#REF!,#REF!,#REF!)</f>
        <v>#VALUE!</v>
      </c>
      <c r="G33" s="111" t="e">
        <f>_xll.DBGET(#REF!,#REF!,#REF!,#REF!,#REF!,#REF!,$A33,#REF!,#REF!,#REF!,#REF!)</f>
        <v>#VALUE!</v>
      </c>
      <c r="H33" s="110" t="e">
        <f>_xll.DBGET(#REF!,#REF!,#REF!,#REF!,#REF!,#REF!,$A33,#REF!,#REF!,#REF!,#REF!)</f>
        <v>#VALUE!</v>
      </c>
      <c r="I33" s="111" t="e">
        <f>_xll.DBGET(#REF!,#REF!,#REF!,#REF!,#REF!,#REF!,$A33,#REF!,#REF!,#REF!,#REF!)</f>
        <v>#VALUE!</v>
      </c>
      <c r="J33" s="110" t="e">
        <f>_xll.DBGET(#REF!,#REF!,#REF!,#REF!,#REF!,#REF!,$A33,#REF!,#REF!,#REF!,#REF!)</f>
        <v>#VALUE!</v>
      </c>
      <c r="K33" s="111" t="e">
        <f>_xll.DBGET(#REF!,#REF!,#REF!,#REF!,#REF!,#REF!,$A33,#REF!,#REF!,#REF!,#REF!)</f>
        <v>#VALUE!</v>
      </c>
      <c r="L33" s="110" t="e">
        <f>_xll.DBGET(#REF!,#REF!,#REF!,#REF!,#REF!,#REF!,$A33,#REF!,#REF!,#REF!,#REF!)</f>
        <v>#VALUE!</v>
      </c>
      <c r="M33" s="111">
        <f>IFERROR((_xll.DBGET(#REF!,#REF!,#REF!,#REF!,#REF!,#REF!,$A33,#REF!,#REF!,#REF!,#REF!))/L33,0)</f>
        <v>0</v>
      </c>
      <c r="N33" s="110" t="e">
        <f>_xll.DBGET(#REF!,#REF!,#REF!,#REF!,#REF!,#REF!,$A33,#REF!,#REF!,#REF!,#REF!)</f>
        <v>#VALUE!</v>
      </c>
      <c r="O33" s="111">
        <f>IFERROR((_xll.DBGET(#REF!,#REF!,#REF!,#REF!,#REF!,#REF!,$A33,#REF!,#REF!,#REF!,#REF!))/N33,0)</f>
        <v>0</v>
      </c>
      <c r="P33" s="110" t="e">
        <f>_xll.DBGET(#REF!,#REF!,#REF!,#REF!,#REF!,#REF!,$A33,#REF!,#REF!,#REF!,#REF!)</f>
        <v>#VALUE!</v>
      </c>
      <c r="Q33" s="111">
        <f>IFERROR((_xll.DBGET(#REF!,#REF!,#REF!,#REF!,#REF!,#REF!,$A33,#REF!,#REF!,#REF!,#REF!))/P33,0)</f>
        <v>0</v>
      </c>
      <c r="R33" s="110" t="e">
        <f>_xll.DBGET(#REF!,#REF!,#REF!,#REF!,#REF!,#REF!,$A33,#REF!,#REF!,#REF!,#REF!)</f>
        <v>#VALUE!</v>
      </c>
      <c r="S33" s="111" t="e">
        <f>_xll.DBGET(#REF!,#REF!,#REF!,#REF!,#REF!,#REF!,$A33,#REF!,#REF!,#REF!,#REF!)</f>
        <v>#VALUE!</v>
      </c>
    </row>
    <row r="34" spans="1:19" x14ac:dyDescent="0.35">
      <c r="A34" s="67" t="s">
        <v>113</v>
      </c>
      <c r="B34" s="110" t="e">
        <f>_xll.DBGET(#REF!,#REF!,#REF!,#REF!,#REF!,#REF!,$A34,#REF!,#REF!,#REF!,#REF!)</f>
        <v>#VALUE!</v>
      </c>
      <c r="C34" s="111" t="e">
        <f>_xll.DBGET(#REF!,#REF!,#REF!,#REF!,#REF!,#REF!,$A34,#REF!,#REF!,#REF!,#REF!)</f>
        <v>#VALUE!</v>
      </c>
      <c r="D34" s="110" t="e">
        <f>_xll.DBGET(#REF!,#REF!,#REF!,#REF!,#REF!,#REF!,$A34,#REF!,#REF!,#REF!,#REF!)</f>
        <v>#VALUE!</v>
      </c>
      <c r="E34" s="111" t="e">
        <f>_xll.DBGET(#REF!,#REF!,#REF!,#REF!,#REF!,#REF!,$A34,#REF!,#REF!,#REF!,#REF!)</f>
        <v>#VALUE!</v>
      </c>
      <c r="F34" s="110" t="e">
        <f>_xll.DBGET(#REF!,#REF!,#REF!,#REF!,#REF!,#REF!,$A34,#REF!,#REF!,#REF!,#REF!)</f>
        <v>#VALUE!</v>
      </c>
      <c r="G34" s="111" t="e">
        <f>_xll.DBGET(#REF!,#REF!,#REF!,#REF!,#REF!,#REF!,$A34,#REF!,#REF!,#REF!,#REF!)</f>
        <v>#VALUE!</v>
      </c>
      <c r="H34" s="110" t="e">
        <f>_xll.DBGET(#REF!,#REF!,#REF!,#REF!,#REF!,#REF!,$A34,#REF!,#REF!,#REF!,#REF!)</f>
        <v>#VALUE!</v>
      </c>
      <c r="I34" s="111" t="e">
        <f>_xll.DBGET(#REF!,#REF!,#REF!,#REF!,#REF!,#REF!,$A34,#REF!,#REF!,#REF!,#REF!)</f>
        <v>#VALUE!</v>
      </c>
      <c r="J34" s="110" t="e">
        <f>_xll.DBGET(#REF!,#REF!,#REF!,#REF!,#REF!,#REF!,$A34,#REF!,#REF!,#REF!,#REF!)</f>
        <v>#VALUE!</v>
      </c>
      <c r="K34" s="111" t="e">
        <f>_xll.DBGET(#REF!,#REF!,#REF!,#REF!,#REF!,#REF!,$A34,#REF!,#REF!,#REF!,#REF!)</f>
        <v>#VALUE!</v>
      </c>
      <c r="L34" s="110" t="e">
        <f>_xll.DBGET(#REF!,#REF!,#REF!,#REF!,#REF!,#REF!,$A34,#REF!,#REF!,#REF!,#REF!)</f>
        <v>#VALUE!</v>
      </c>
      <c r="M34" s="111">
        <f>IFERROR((_xll.DBGET(#REF!,#REF!,#REF!,#REF!,#REF!,#REF!,$A34,#REF!,#REF!,#REF!,#REF!))/L34,0)</f>
        <v>0</v>
      </c>
      <c r="N34" s="110" t="e">
        <f>_xll.DBGET(#REF!,#REF!,#REF!,#REF!,#REF!,#REF!,$A34,#REF!,#REF!,#REF!,#REF!)</f>
        <v>#VALUE!</v>
      </c>
      <c r="O34" s="111">
        <f>IFERROR((_xll.DBGET(#REF!,#REF!,#REF!,#REF!,#REF!,#REF!,$A34,#REF!,#REF!,#REF!,#REF!))/N34,0)</f>
        <v>0</v>
      </c>
      <c r="P34" s="110" t="e">
        <f>_xll.DBGET(#REF!,#REF!,#REF!,#REF!,#REF!,#REF!,$A34,#REF!,#REF!,#REF!,#REF!)</f>
        <v>#VALUE!</v>
      </c>
      <c r="Q34" s="111">
        <f>IFERROR((_xll.DBGET(#REF!,#REF!,#REF!,#REF!,#REF!,#REF!,$A34,#REF!,#REF!,#REF!,#REF!))/P34,0)</f>
        <v>0</v>
      </c>
      <c r="R34" s="110" t="e">
        <f>_xll.DBGET(#REF!,#REF!,#REF!,#REF!,#REF!,#REF!,$A34,#REF!,#REF!,#REF!,#REF!)</f>
        <v>#VALUE!</v>
      </c>
      <c r="S34" s="111" t="e">
        <f>_xll.DBGET(#REF!,#REF!,#REF!,#REF!,#REF!,#REF!,$A34,#REF!,#REF!,#REF!,#REF!)</f>
        <v>#VALUE!</v>
      </c>
    </row>
    <row r="35" spans="1:19" x14ac:dyDescent="0.35">
      <c r="A35" s="67" t="s">
        <v>114</v>
      </c>
      <c r="B35" s="110" t="e">
        <f>_xll.DBGET(#REF!,#REF!,#REF!,#REF!,#REF!,#REF!,$A35,#REF!,#REF!,#REF!,#REF!)</f>
        <v>#VALUE!</v>
      </c>
      <c r="C35" s="111" t="e">
        <f>_xll.DBGET(#REF!,#REF!,#REF!,#REF!,#REF!,#REF!,$A35,#REF!,#REF!,#REF!,#REF!)</f>
        <v>#VALUE!</v>
      </c>
      <c r="D35" s="110" t="e">
        <f>_xll.DBGET(#REF!,#REF!,#REF!,#REF!,#REF!,#REF!,$A35,#REF!,#REF!,#REF!,#REF!)</f>
        <v>#VALUE!</v>
      </c>
      <c r="E35" s="111" t="e">
        <f>_xll.DBGET(#REF!,#REF!,#REF!,#REF!,#REF!,#REF!,$A35,#REF!,#REF!,#REF!,#REF!)</f>
        <v>#VALUE!</v>
      </c>
      <c r="F35" s="110" t="e">
        <f>_xll.DBGET(#REF!,#REF!,#REF!,#REF!,#REF!,#REF!,$A35,#REF!,#REF!,#REF!,#REF!)</f>
        <v>#VALUE!</v>
      </c>
      <c r="G35" s="111" t="e">
        <f>_xll.DBGET(#REF!,#REF!,#REF!,#REF!,#REF!,#REF!,$A35,#REF!,#REF!,#REF!,#REF!)</f>
        <v>#VALUE!</v>
      </c>
      <c r="H35" s="110" t="e">
        <f>_xll.DBGET(#REF!,#REF!,#REF!,#REF!,#REF!,#REF!,$A35,#REF!,#REF!,#REF!,#REF!)</f>
        <v>#VALUE!</v>
      </c>
      <c r="I35" s="111" t="e">
        <f>_xll.DBGET(#REF!,#REF!,#REF!,#REF!,#REF!,#REF!,$A35,#REF!,#REF!,#REF!,#REF!)</f>
        <v>#VALUE!</v>
      </c>
      <c r="J35" s="110" t="e">
        <f>_xll.DBGET(#REF!,#REF!,#REF!,#REF!,#REF!,#REF!,$A35,#REF!,#REF!,#REF!,#REF!)</f>
        <v>#VALUE!</v>
      </c>
      <c r="K35" s="111" t="e">
        <f>_xll.DBGET(#REF!,#REF!,#REF!,#REF!,#REF!,#REF!,$A35,#REF!,#REF!,#REF!,#REF!)</f>
        <v>#VALUE!</v>
      </c>
      <c r="L35" s="110" t="e">
        <f>_xll.DBGET(#REF!,#REF!,#REF!,#REF!,#REF!,#REF!,$A35,#REF!,#REF!,#REF!,#REF!)</f>
        <v>#VALUE!</v>
      </c>
      <c r="M35" s="111">
        <f>IFERROR((_xll.DBGET(#REF!,#REF!,#REF!,#REF!,#REF!,#REF!,$A35,#REF!,#REF!,#REF!,#REF!))/L35,0)</f>
        <v>0</v>
      </c>
      <c r="N35" s="110" t="e">
        <f>_xll.DBGET(#REF!,#REF!,#REF!,#REF!,#REF!,#REF!,$A35,#REF!,#REF!,#REF!,#REF!)</f>
        <v>#VALUE!</v>
      </c>
      <c r="O35" s="111">
        <f>IFERROR((_xll.DBGET(#REF!,#REF!,#REF!,#REF!,#REF!,#REF!,$A35,#REF!,#REF!,#REF!,#REF!))/N35,0)</f>
        <v>0</v>
      </c>
      <c r="P35" s="110" t="e">
        <f>_xll.DBGET(#REF!,#REF!,#REF!,#REF!,#REF!,#REF!,$A35,#REF!,#REF!,#REF!,#REF!)</f>
        <v>#VALUE!</v>
      </c>
      <c r="Q35" s="111">
        <f>IFERROR((_xll.DBGET(#REF!,#REF!,#REF!,#REF!,#REF!,#REF!,$A35,#REF!,#REF!,#REF!,#REF!))/P35,0)</f>
        <v>0</v>
      </c>
      <c r="R35" s="110" t="e">
        <f>_xll.DBGET(#REF!,#REF!,#REF!,#REF!,#REF!,#REF!,$A35,#REF!,#REF!,#REF!,#REF!)</f>
        <v>#VALUE!</v>
      </c>
      <c r="S35" s="111" t="e">
        <f>_xll.DBGET(#REF!,#REF!,#REF!,#REF!,#REF!,#REF!,$A35,#REF!,#REF!,#REF!,#REF!)</f>
        <v>#VALUE!</v>
      </c>
    </row>
    <row r="36" spans="1:19" x14ac:dyDescent="0.35">
      <c r="A36" s="67" t="s">
        <v>115</v>
      </c>
      <c r="B36" s="110" t="e">
        <f>_xll.DBGET(#REF!,#REF!,#REF!,#REF!,#REF!,#REF!,$A36,#REF!,#REF!,#REF!,#REF!)</f>
        <v>#VALUE!</v>
      </c>
      <c r="C36" s="111" t="e">
        <f>_xll.DBGET(#REF!,#REF!,#REF!,#REF!,#REF!,#REF!,$A36,#REF!,#REF!,#REF!,#REF!)</f>
        <v>#VALUE!</v>
      </c>
      <c r="D36" s="110" t="e">
        <f>_xll.DBGET(#REF!,#REF!,#REF!,#REF!,#REF!,#REF!,$A36,#REF!,#REF!,#REF!,#REF!)</f>
        <v>#VALUE!</v>
      </c>
      <c r="E36" s="111" t="e">
        <f>_xll.DBGET(#REF!,#REF!,#REF!,#REF!,#REF!,#REF!,$A36,#REF!,#REF!,#REF!,#REF!)</f>
        <v>#VALUE!</v>
      </c>
      <c r="F36" s="110" t="e">
        <f>_xll.DBGET(#REF!,#REF!,#REF!,#REF!,#REF!,#REF!,$A36,#REF!,#REF!,#REF!,#REF!)</f>
        <v>#VALUE!</v>
      </c>
      <c r="G36" s="111" t="e">
        <f>_xll.DBGET(#REF!,#REF!,#REF!,#REF!,#REF!,#REF!,$A36,#REF!,#REF!,#REF!,#REF!)</f>
        <v>#VALUE!</v>
      </c>
      <c r="H36" s="110" t="e">
        <f>_xll.DBGET(#REF!,#REF!,#REF!,#REF!,#REF!,#REF!,$A36,#REF!,#REF!,#REF!,#REF!)</f>
        <v>#VALUE!</v>
      </c>
      <c r="I36" s="111" t="e">
        <f>_xll.DBGET(#REF!,#REF!,#REF!,#REF!,#REF!,#REF!,$A36,#REF!,#REF!,#REF!,#REF!)</f>
        <v>#VALUE!</v>
      </c>
      <c r="J36" s="110" t="e">
        <f>_xll.DBGET(#REF!,#REF!,#REF!,#REF!,#REF!,#REF!,$A36,#REF!,#REF!,#REF!,#REF!)</f>
        <v>#VALUE!</v>
      </c>
      <c r="K36" s="111" t="e">
        <f>_xll.DBGET(#REF!,#REF!,#REF!,#REF!,#REF!,#REF!,$A36,#REF!,#REF!,#REF!,#REF!)</f>
        <v>#VALUE!</v>
      </c>
      <c r="L36" s="110" t="e">
        <f>_xll.DBGET(#REF!,#REF!,#REF!,#REF!,#REF!,#REF!,$A36,#REF!,#REF!,#REF!,#REF!)</f>
        <v>#VALUE!</v>
      </c>
      <c r="M36" s="111">
        <f>IFERROR((_xll.DBGET(#REF!,#REF!,#REF!,#REF!,#REF!,#REF!,$A36,#REF!,#REF!,#REF!,#REF!))/L36,0)</f>
        <v>0</v>
      </c>
      <c r="N36" s="110" t="e">
        <f>_xll.DBGET(#REF!,#REF!,#REF!,#REF!,#REF!,#REF!,$A36,#REF!,#REF!,#REF!,#REF!)</f>
        <v>#VALUE!</v>
      </c>
      <c r="O36" s="111">
        <f>IFERROR((_xll.DBGET(#REF!,#REF!,#REF!,#REF!,#REF!,#REF!,$A36,#REF!,#REF!,#REF!,#REF!))/N36,0)</f>
        <v>0</v>
      </c>
      <c r="P36" s="110" t="e">
        <f>_xll.DBGET(#REF!,#REF!,#REF!,#REF!,#REF!,#REF!,$A36,#REF!,#REF!,#REF!,#REF!)</f>
        <v>#VALUE!</v>
      </c>
      <c r="Q36" s="111">
        <f>IFERROR((_xll.DBGET(#REF!,#REF!,#REF!,#REF!,#REF!,#REF!,$A36,#REF!,#REF!,#REF!,#REF!))/P36,0)</f>
        <v>0</v>
      </c>
      <c r="R36" s="110" t="e">
        <f>_xll.DBGET(#REF!,#REF!,#REF!,#REF!,#REF!,#REF!,$A36,#REF!,#REF!,#REF!,#REF!)</f>
        <v>#VALUE!</v>
      </c>
      <c r="S36" s="111" t="e">
        <f>_xll.DBGET(#REF!,#REF!,#REF!,#REF!,#REF!,#REF!,$A36,#REF!,#REF!,#REF!,#REF!)</f>
        <v>#VALUE!</v>
      </c>
    </row>
    <row r="37" spans="1:19" x14ac:dyDescent="0.35">
      <c r="A37" s="67" t="s">
        <v>116</v>
      </c>
      <c r="B37" s="110" t="e">
        <f>_xll.DBGET(#REF!,#REF!,#REF!,#REF!,#REF!,#REF!,$A37,#REF!,#REF!,#REF!,#REF!)</f>
        <v>#VALUE!</v>
      </c>
      <c r="C37" s="111" t="e">
        <f>_xll.DBGET(#REF!,#REF!,#REF!,#REF!,#REF!,#REF!,$A37,#REF!,#REF!,#REF!,#REF!)</f>
        <v>#VALUE!</v>
      </c>
      <c r="D37" s="110" t="e">
        <f>_xll.DBGET(#REF!,#REF!,#REF!,#REF!,#REF!,#REF!,$A37,#REF!,#REF!,#REF!,#REF!)</f>
        <v>#VALUE!</v>
      </c>
      <c r="E37" s="111" t="e">
        <f>_xll.DBGET(#REF!,#REF!,#REF!,#REF!,#REF!,#REF!,$A37,#REF!,#REF!,#REF!,#REF!)</f>
        <v>#VALUE!</v>
      </c>
      <c r="F37" s="110" t="e">
        <f>_xll.DBGET(#REF!,#REF!,#REF!,#REF!,#REF!,#REF!,$A37,#REF!,#REF!,#REF!,#REF!)</f>
        <v>#VALUE!</v>
      </c>
      <c r="G37" s="111" t="e">
        <f>_xll.DBGET(#REF!,#REF!,#REF!,#REF!,#REF!,#REF!,$A37,#REF!,#REF!,#REF!,#REF!)</f>
        <v>#VALUE!</v>
      </c>
      <c r="H37" s="110" t="e">
        <f>_xll.DBGET(#REF!,#REF!,#REF!,#REF!,#REF!,#REF!,$A37,#REF!,#REF!,#REF!,#REF!)</f>
        <v>#VALUE!</v>
      </c>
      <c r="I37" s="111" t="e">
        <f>_xll.DBGET(#REF!,#REF!,#REF!,#REF!,#REF!,#REF!,$A37,#REF!,#REF!,#REF!,#REF!)</f>
        <v>#VALUE!</v>
      </c>
      <c r="J37" s="110" t="e">
        <f>_xll.DBGET(#REF!,#REF!,#REF!,#REF!,#REF!,#REF!,$A37,#REF!,#REF!,#REF!,#REF!)</f>
        <v>#VALUE!</v>
      </c>
      <c r="K37" s="111" t="e">
        <f>_xll.DBGET(#REF!,#REF!,#REF!,#REF!,#REF!,#REF!,$A37,#REF!,#REF!,#REF!,#REF!)</f>
        <v>#VALUE!</v>
      </c>
      <c r="L37" s="110" t="e">
        <f>_xll.DBGET(#REF!,#REF!,#REF!,#REF!,#REF!,#REF!,$A37,#REF!,#REF!,#REF!,#REF!)</f>
        <v>#VALUE!</v>
      </c>
      <c r="M37" s="111">
        <f>IFERROR((_xll.DBGET(#REF!,#REF!,#REF!,#REF!,#REF!,#REF!,$A37,#REF!,#REF!,#REF!,#REF!))/L37,0)</f>
        <v>0</v>
      </c>
      <c r="N37" s="110" t="e">
        <f>_xll.DBGET(#REF!,#REF!,#REF!,#REF!,#REF!,#REF!,$A37,#REF!,#REF!,#REF!,#REF!)</f>
        <v>#VALUE!</v>
      </c>
      <c r="O37" s="111">
        <f>IFERROR((_xll.DBGET(#REF!,#REF!,#REF!,#REF!,#REF!,#REF!,$A37,#REF!,#REF!,#REF!,#REF!))/N37,0)</f>
        <v>0</v>
      </c>
      <c r="P37" s="110" t="e">
        <f>_xll.DBGET(#REF!,#REF!,#REF!,#REF!,#REF!,#REF!,$A37,#REF!,#REF!,#REF!,#REF!)</f>
        <v>#VALUE!</v>
      </c>
      <c r="Q37" s="111">
        <f>IFERROR((_xll.DBGET(#REF!,#REF!,#REF!,#REF!,#REF!,#REF!,$A37,#REF!,#REF!,#REF!,#REF!))/P37,0)</f>
        <v>0</v>
      </c>
      <c r="R37" s="110" t="e">
        <f>_xll.DBGET(#REF!,#REF!,#REF!,#REF!,#REF!,#REF!,$A37,#REF!,#REF!,#REF!,#REF!)</f>
        <v>#VALUE!</v>
      </c>
      <c r="S37" s="111" t="e">
        <f>_xll.DBGET(#REF!,#REF!,#REF!,#REF!,#REF!,#REF!,$A37,#REF!,#REF!,#REF!,#REF!)</f>
        <v>#VALUE!</v>
      </c>
    </row>
    <row r="38" spans="1:19" x14ac:dyDescent="0.35">
      <c r="A38" s="67" t="s">
        <v>117</v>
      </c>
      <c r="B38" s="110" t="e">
        <f>_xll.DBGET(#REF!,#REF!,#REF!,#REF!,#REF!,#REF!,$A38,#REF!,#REF!,#REF!,#REF!)</f>
        <v>#VALUE!</v>
      </c>
      <c r="C38" s="111" t="e">
        <f>_xll.DBGET(#REF!,#REF!,#REF!,#REF!,#REF!,#REF!,$A38,#REF!,#REF!,#REF!,#REF!)</f>
        <v>#VALUE!</v>
      </c>
      <c r="D38" s="110" t="e">
        <f>_xll.DBGET(#REF!,#REF!,#REF!,#REF!,#REF!,#REF!,$A38,#REF!,#REF!,#REF!,#REF!)</f>
        <v>#VALUE!</v>
      </c>
      <c r="E38" s="111" t="e">
        <f>_xll.DBGET(#REF!,#REF!,#REF!,#REF!,#REF!,#REF!,$A38,#REF!,#REF!,#REF!,#REF!)</f>
        <v>#VALUE!</v>
      </c>
      <c r="F38" s="110" t="e">
        <f>_xll.DBGET(#REF!,#REF!,#REF!,#REF!,#REF!,#REF!,$A38,#REF!,#REF!,#REF!,#REF!)</f>
        <v>#VALUE!</v>
      </c>
      <c r="G38" s="111" t="e">
        <f>_xll.DBGET(#REF!,#REF!,#REF!,#REF!,#REF!,#REF!,$A38,#REF!,#REF!,#REF!,#REF!)</f>
        <v>#VALUE!</v>
      </c>
      <c r="H38" s="110" t="e">
        <f>_xll.DBGET(#REF!,#REF!,#REF!,#REF!,#REF!,#REF!,$A38,#REF!,#REF!,#REF!,#REF!)</f>
        <v>#VALUE!</v>
      </c>
      <c r="I38" s="111" t="e">
        <f>_xll.DBGET(#REF!,#REF!,#REF!,#REF!,#REF!,#REF!,$A38,#REF!,#REF!,#REF!,#REF!)</f>
        <v>#VALUE!</v>
      </c>
      <c r="J38" s="110" t="e">
        <f>_xll.DBGET(#REF!,#REF!,#REF!,#REF!,#REF!,#REF!,$A38,#REF!,#REF!,#REF!,#REF!)</f>
        <v>#VALUE!</v>
      </c>
      <c r="K38" s="111" t="e">
        <f>_xll.DBGET(#REF!,#REF!,#REF!,#REF!,#REF!,#REF!,$A38,#REF!,#REF!,#REF!,#REF!)</f>
        <v>#VALUE!</v>
      </c>
      <c r="L38" s="110" t="e">
        <f>_xll.DBGET(#REF!,#REF!,#REF!,#REF!,#REF!,#REF!,$A38,#REF!,#REF!,#REF!,#REF!)</f>
        <v>#VALUE!</v>
      </c>
      <c r="M38" s="111">
        <f>IFERROR((_xll.DBGET(#REF!,#REF!,#REF!,#REF!,#REF!,#REF!,$A38,#REF!,#REF!,#REF!,#REF!))/L38,0)</f>
        <v>0</v>
      </c>
      <c r="N38" s="110" t="e">
        <f>_xll.DBGET(#REF!,#REF!,#REF!,#REF!,#REF!,#REF!,$A38,#REF!,#REF!,#REF!,#REF!)</f>
        <v>#VALUE!</v>
      </c>
      <c r="O38" s="111">
        <f>IFERROR((_xll.DBGET(#REF!,#REF!,#REF!,#REF!,#REF!,#REF!,$A38,#REF!,#REF!,#REF!,#REF!))/N38,0)</f>
        <v>0</v>
      </c>
      <c r="P38" s="110" t="e">
        <f>_xll.DBGET(#REF!,#REF!,#REF!,#REF!,#REF!,#REF!,$A38,#REF!,#REF!,#REF!,#REF!)</f>
        <v>#VALUE!</v>
      </c>
      <c r="Q38" s="111">
        <f>IFERROR((_xll.DBGET(#REF!,#REF!,#REF!,#REF!,#REF!,#REF!,$A38,#REF!,#REF!,#REF!,#REF!))/P38,0)</f>
        <v>0</v>
      </c>
      <c r="R38" s="110" t="e">
        <f>_xll.DBGET(#REF!,#REF!,#REF!,#REF!,#REF!,#REF!,$A38,#REF!,#REF!,#REF!,#REF!)</f>
        <v>#VALUE!</v>
      </c>
      <c r="S38" s="111" t="e">
        <f>_xll.DBGET(#REF!,#REF!,#REF!,#REF!,#REF!,#REF!,$A38,#REF!,#REF!,#REF!,#REF!)</f>
        <v>#VALUE!</v>
      </c>
    </row>
    <row r="39" spans="1:19" hidden="1" outlineLevel="1" x14ac:dyDescent="0.35">
      <c r="A39" s="67" t="s">
        <v>118</v>
      </c>
      <c r="B39" s="110" t="e">
        <f>_xll.DBGET(#REF!,#REF!,#REF!,#REF!,#REF!,#REF!,$A39,#REF!,#REF!,#REF!,#REF!)</f>
        <v>#VALUE!</v>
      </c>
      <c r="C39" s="111" t="e">
        <f>_xll.DBGET(#REF!,#REF!,#REF!,#REF!,#REF!,#REF!,$A39,#REF!,#REF!,#REF!,#REF!)</f>
        <v>#VALUE!</v>
      </c>
      <c r="D39" s="110" t="e">
        <f>_xll.DBGET(#REF!,#REF!,#REF!,#REF!,#REF!,#REF!,$A39,#REF!,#REF!,#REF!,#REF!)</f>
        <v>#VALUE!</v>
      </c>
      <c r="E39" s="111" t="e">
        <f>_xll.DBGET(#REF!,#REF!,#REF!,#REF!,#REF!,#REF!,$A39,#REF!,#REF!,#REF!,#REF!)</f>
        <v>#VALUE!</v>
      </c>
      <c r="F39" s="110" t="e">
        <f>_xll.DBGET(#REF!,#REF!,#REF!,#REF!,#REF!,#REF!,$A39,#REF!,#REF!,#REF!,#REF!)</f>
        <v>#VALUE!</v>
      </c>
      <c r="G39" s="111" t="e">
        <f>_xll.DBGET(#REF!,#REF!,#REF!,#REF!,#REF!,#REF!,$A39,#REF!,#REF!,#REF!,#REF!)</f>
        <v>#VALUE!</v>
      </c>
      <c r="H39" s="110" t="e">
        <f>_xll.DBGET(#REF!,#REF!,#REF!,#REF!,#REF!,#REF!,$A39,#REF!,#REF!,#REF!,#REF!)</f>
        <v>#VALUE!</v>
      </c>
      <c r="I39" s="111" t="e">
        <f>_xll.DBGET(#REF!,#REF!,#REF!,#REF!,#REF!,#REF!,$A39,#REF!,#REF!,#REF!,#REF!)</f>
        <v>#VALUE!</v>
      </c>
      <c r="J39" s="110" t="e">
        <f>_xll.DBGET(#REF!,#REF!,#REF!,#REF!,#REF!,#REF!,$A39,#REF!,#REF!,#REF!,#REF!)</f>
        <v>#VALUE!</v>
      </c>
      <c r="K39" s="111" t="e">
        <f>_xll.DBGET(#REF!,#REF!,#REF!,#REF!,#REF!,#REF!,$A39,#REF!,#REF!,#REF!,#REF!)</f>
        <v>#VALUE!</v>
      </c>
      <c r="L39" s="110" t="e">
        <f>_xll.DBGET(#REF!,#REF!,#REF!,#REF!,#REF!,#REF!,$A39,#REF!,#REF!,#REF!,#REF!)</f>
        <v>#VALUE!</v>
      </c>
      <c r="M39" s="111">
        <f>IFERROR((_xll.DBGET(#REF!,#REF!,#REF!,#REF!,#REF!,#REF!,$A39,#REF!,#REF!,#REF!,#REF!))/L39,0)</f>
        <v>0</v>
      </c>
      <c r="N39" s="110" t="e">
        <f>_xll.DBGET(#REF!,#REF!,#REF!,#REF!,#REF!,#REF!,$A39,#REF!,#REF!,#REF!,#REF!)</f>
        <v>#VALUE!</v>
      </c>
      <c r="O39" s="111">
        <f>IFERROR((_xll.DBGET(#REF!,#REF!,#REF!,#REF!,#REF!,#REF!,$A39,#REF!,#REF!,#REF!,#REF!))/N39,0)</f>
        <v>0</v>
      </c>
      <c r="P39" s="110" t="e">
        <f>_xll.DBGET(#REF!,#REF!,#REF!,#REF!,#REF!,#REF!,$A39,#REF!,#REF!,#REF!,#REF!)</f>
        <v>#VALUE!</v>
      </c>
      <c r="Q39" s="111">
        <f>IFERROR((_xll.DBGET(#REF!,#REF!,#REF!,#REF!,#REF!,#REF!,$A39,#REF!,#REF!,#REF!,#REF!))/P39,0)</f>
        <v>0</v>
      </c>
      <c r="R39" s="110" t="e">
        <f>_xll.DBGET(#REF!,#REF!,#REF!,#REF!,#REF!,#REF!,$A39,#REF!,#REF!,#REF!,#REF!)</f>
        <v>#VALUE!</v>
      </c>
      <c r="S39" s="111" t="e">
        <f>_xll.DBGET(#REF!,#REF!,#REF!,#REF!,#REF!,#REF!,$A39,#REF!,#REF!,#REF!,#REF!)</f>
        <v>#VALUE!</v>
      </c>
    </row>
    <row r="40" spans="1:19" collapsed="1" x14ac:dyDescent="0.35">
      <c r="A40" s="67" t="s">
        <v>119</v>
      </c>
      <c r="B40" s="110" t="e">
        <f>_xll.DBGET(#REF!,#REF!,#REF!,#REF!,#REF!,#REF!,$A40,#REF!,#REF!,#REF!,#REF!)</f>
        <v>#VALUE!</v>
      </c>
      <c r="C40" s="111" t="e">
        <f>_xll.DBGET(#REF!,#REF!,#REF!,#REF!,#REF!,#REF!,$A40,#REF!,#REF!,#REF!,#REF!)</f>
        <v>#VALUE!</v>
      </c>
      <c r="D40" s="110" t="e">
        <f>_xll.DBGET(#REF!,#REF!,#REF!,#REF!,#REF!,#REF!,$A40,#REF!,#REF!,#REF!,#REF!)</f>
        <v>#VALUE!</v>
      </c>
      <c r="E40" s="111" t="e">
        <f>_xll.DBGET(#REF!,#REF!,#REF!,#REF!,#REF!,#REF!,$A40,#REF!,#REF!,#REF!,#REF!)</f>
        <v>#VALUE!</v>
      </c>
      <c r="F40" s="110" t="e">
        <f>_xll.DBGET(#REF!,#REF!,#REF!,#REF!,#REF!,#REF!,$A40,#REF!,#REF!,#REF!,#REF!)</f>
        <v>#VALUE!</v>
      </c>
      <c r="G40" s="111" t="e">
        <f>_xll.DBGET(#REF!,#REF!,#REF!,#REF!,#REF!,#REF!,$A40,#REF!,#REF!,#REF!,#REF!)</f>
        <v>#VALUE!</v>
      </c>
      <c r="H40" s="110" t="e">
        <f>_xll.DBGET(#REF!,#REF!,#REF!,#REF!,#REF!,#REF!,$A40,#REF!,#REF!,#REF!,#REF!)</f>
        <v>#VALUE!</v>
      </c>
      <c r="I40" s="111" t="e">
        <f>_xll.DBGET(#REF!,#REF!,#REF!,#REF!,#REF!,#REF!,$A40,#REF!,#REF!,#REF!,#REF!)</f>
        <v>#VALUE!</v>
      </c>
      <c r="J40" s="110" t="e">
        <f>_xll.DBGET(#REF!,#REF!,#REF!,#REF!,#REF!,#REF!,$A40,#REF!,#REF!,#REF!,#REF!)</f>
        <v>#VALUE!</v>
      </c>
      <c r="K40" s="111" t="e">
        <f>_xll.DBGET(#REF!,#REF!,#REF!,#REF!,#REF!,#REF!,$A40,#REF!,#REF!,#REF!,#REF!)</f>
        <v>#VALUE!</v>
      </c>
      <c r="L40" s="110" t="e">
        <f>_xll.DBGET(#REF!,#REF!,#REF!,#REF!,#REF!,#REF!,$A40,#REF!,#REF!,#REF!,#REF!)</f>
        <v>#VALUE!</v>
      </c>
      <c r="M40" s="111">
        <f>IFERROR((_xll.DBGET(#REF!,#REF!,#REF!,#REF!,#REF!,#REF!,$A40,#REF!,#REF!,#REF!,#REF!))/L40,0)</f>
        <v>0</v>
      </c>
      <c r="N40" s="110" t="e">
        <f>_xll.DBGET(#REF!,#REF!,#REF!,#REF!,#REF!,#REF!,$A40,#REF!,#REF!,#REF!,#REF!)</f>
        <v>#VALUE!</v>
      </c>
      <c r="O40" s="111">
        <f>IFERROR((_xll.DBGET(#REF!,#REF!,#REF!,#REF!,#REF!,#REF!,$A40,#REF!,#REF!,#REF!,#REF!))/N40,0)</f>
        <v>0</v>
      </c>
      <c r="P40" s="110" t="e">
        <f>_xll.DBGET(#REF!,#REF!,#REF!,#REF!,#REF!,#REF!,$A40,#REF!,#REF!,#REF!,#REF!)</f>
        <v>#VALUE!</v>
      </c>
      <c r="Q40" s="111">
        <f>IFERROR((_xll.DBGET(#REF!,#REF!,#REF!,#REF!,#REF!,#REF!,$A40,#REF!,#REF!,#REF!,#REF!))/P40,0)</f>
        <v>0</v>
      </c>
      <c r="R40" s="110" t="e">
        <f>_xll.DBGET(#REF!,#REF!,#REF!,#REF!,#REF!,#REF!,$A40,#REF!,#REF!,#REF!,#REF!)</f>
        <v>#VALUE!</v>
      </c>
      <c r="S40" s="111" t="e">
        <f>_xll.DBGET(#REF!,#REF!,#REF!,#REF!,#REF!,#REF!,$A40,#REF!,#REF!,#REF!,#REF!)</f>
        <v>#VALUE!</v>
      </c>
    </row>
    <row r="41" spans="1:19" x14ac:dyDescent="0.35">
      <c r="A41" s="67" t="s">
        <v>120</v>
      </c>
      <c r="B41" s="110" t="e">
        <f>_xll.DBGET(#REF!,#REF!,#REF!,#REF!,#REF!,#REF!,$A41,#REF!,#REF!,#REF!,#REF!)</f>
        <v>#VALUE!</v>
      </c>
      <c r="C41" s="111" t="e">
        <f>_xll.DBGET(#REF!,#REF!,#REF!,#REF!,#REF!,#REF!,$A41,#REF!,#REF!,#REF!,#REF!)</f>
        <v>#VALUE!</v>
      </c>
      <c r="D41" s="110" t="e">
        <f>_xll.DBGET(#REF!,#REF!,#REF!,#REF!,#REF!,#REF!,$A41,#REF!,#REF!,#REF!,#REF!)</f>
        <v>#VALUE!</v>
      </c>
      <c r="E41" s="111" t="e">
        <f>_xll.DBGET(#REF!,#REF!,#REF!,#REF!,#REF!,#REF!,$A41,#REF!,#REF!,#REF!,#REF!)</f>
        <v>#VALUE!</v>
      </c>
      <c r="F41" s="110" t="e">
        <f>_xll.DBGET(#REF!,#REF!,#REF!,#REF!,#REF!,#REF!,$A41,#REF!,#REF!,#REF!,#REF!)</f>
        <v>#VALUE!</v>
      </c>
      <c r="G41" s="111" t="e">
        <f>_xll.DBGET(#REF!,#REF!,#REF!,#REF!,#REF!,#REF!,$A41,#REF!,#REF!,#REF!,#REF!)</f>
        <v>#VALUE!</v>
      </c>
      <c r="H41" s="110" t="e">
        <f>_xll.DBGET(#REF!,#REF!,#REF!,#REF!,#REF!,#REF!,$A41,#REF!,#REF!,#REF!,#REF!)</f>
        <v>#VALUE!</v>
      </c>
      <c r="I41" s="111" t="e">
        <f>_xll.DBGET(#REF!,#REF!,#REF!,#REF!,#REF!,#REF!,$A41,#REF!,#REF!,#REF!,#REF!)</f>
        <v>#VALUE!</v>
      </c>
      <c r="J41" s="110" t="e">
        <f>_xll.DBGET(#REF!,#REF!,#REF!,#REF!,#REF!,#REF!,$A41,#REF!,#REF!,#REF!,#REF!)</f>
        <v>#VALUE!</v>
      </c>
      <c r="K41" s="111" t="e">
        <f>_xll.DBGET(#REF!,#REF!,#REF!,#REF!,#REF!,#REF!,$A41,#REF!,#REF!,#REF!,#REF!)</f>
        <v>#VALUE!</v>
      </c>
      <c r="L41" s="110" t="e">
        <f>_xll.DBGET(#REF!,#REF!,#REF!,#REF!,#REF!,#REF!,$A41,#REF!,#REF!,#REF!,#REF!)</f>
        <v>#VALUE!</v>
      </c>
      <c r="M41" s="111">
        <f>IFERROR((_xll.DBGET(#REF!,#REF!,#REF!,#REF!,#REF!,#REF!,$A41,#REF!,#REF!,#REF!,#REF!))/L41,0)</f>
        <v>0</v>
      </c>
      <c r="N41" s="110" t="e">
        <f>_xll.DBGET(#REF!,#REF!,#REF!,#REF!,#REF!,#REF!,$A41,#REF!,#REF!,#REF!,#REF!)</f>
        <v>#VALUE!</v>
      </c>
      <c r="O41" s="111">
        <f>IFERROR((_xll.DBGET(#REF!,#REF!,#REF!,#REF!,#REF!,#REF!,$A41,#REF!,#REF!,#REF!,#REF!))/N41,0)</f>
        <v>0</v>
      </c>
      <c r="P41" s="110" t="e">
        <f>_xll.DBGET(#REF!,#REF!,#REF!,#REF!,#REF!,#REF!,$A41,#REF!,#REF!,#REF!,#REF!)</f>
        <v>#VALUE!</v>
      </c>
      <c r="Q41" s="111">
        <f>IFERROR((_xll.DBGET(#REF!,#REF!,#REF!,#REF!,#REF!,#REF!,$A41,#REF!,#REF!,#REF!,#REF!))/P41,0)</f>
        <v>0</v>
      </c>
      <c r="R41" s="110" t="e">
        <f>_xll.DBGET(#REF!,#REF!,#REF!,#REF!,#REF!,#REF!,$A41,#REF!,#REF!,#REF!,#REF!)</f>
        <v>#VALUE!</v>
      </c>
      <c r="S41" s="111" t="e">
        <f>_xll.DBGET(#REF!,#REF!,#REF!,#REF!,#REF!,#REF!,$A41,#REF!,#REF!,#REF!,#REF!)</f>
        <v>#VALUE!</v>
      </c>
    </row>
    <row r="42" spans="1:19" x14ac:dyDescent="0.35">
      <c r="A42" s="67" t="s">
        <v>121</v>
      </c>
      <c r="B42" s="110" t="e">
        <f>_xll.DBGET(#REF!,#REF!,#REF!,#REF!,#REF!,#REF!,$A42,#REF!,#REF!,#REF!,#REF!)</f>
        <v>#VALUE!</v>
      </c>
      <c r="C42" s="111" t="e">
        <f>_xll.DBGET(#REF!,#REF!,#REF!,#REF!,#REF!,#REF!,$A42,#REF!,#REF!,#REF!,#REF!)</f>
        <v>#VALUE!</v>
      </c>
      <c r="D42" s="110" t="e">
        <f>_xll.DBGET(#REF!,#REF!,#REF!,#REF!,#REF!,#REF!,$A42,#REF!,#REF!,#REF!,#REF!)</f>
        <v>#VALUE!</v>
      </c>
      <c r="E42" s="111" t="e">
        <f>_xll.DBGET(#REF!,#REF!,#REF!,#REF!,#REF!,#REF!,$A42,#REF!,#REF!,#REF!,#REF!)</f>
        <v>#VALUE!</v>
      </c>
      <c r="F42" s="110" t="e">
        <f>_xll.DBGET(#REF!,#REF!,#REF!,#REF!,#REF!,#REF!,$A42,#REF!,#REF!,#REF!,#REF!)</f>
        <v>#VALUE!</v>
      </c>
      <c r="G42" s="111" t="e">
        <f>_xll.DBGET(#REF!,#REF!,#REF!,#REF!,#REF!,#REF!,$A42,#REF!,#REF!,#REF!,#REF!)</f>
        <v>#VALUE!</v>
      </c>
      <c r="H42" s="110" t="e">
        <f>_xll.DBGET(#REF!,#REF!,#REF!,#REF!,#REF!,#REF!,$A42,#REF!,#REF!,#REF!,#REF!)</f>
        <v>#VALUE!</v>
      </c>
      <c r="I42" s="111" t="e">
        <f>_xll.DBGET(#REF!,#REF!,#REF!,#REF!,#REF!,#REF!,$A42,#REF!,#REF!,#REF!,#REF!)</f>
        <v>#VALUE!</v>
      </c>
      <c r="J42" s="110" t="e">
        <f>_xll.DBGET(#REF!,#REF!,#REF!,#REF!,#REF!,#REF!,$A42,#REF!,#REF!,#REF!,#REF!)</f>
        <v>#VALUE!</v>
      </c>
      <c r="K42" s="111" t="e">
        <f>_xll.DBGET(#REF!,#REF!,#REF!,#REF!,#REF!,#REF!,$A42,#REF!,#REF!,#REF!,#REF!)</f>
        <v>#VALUE!</v>
      </c>
      <c r="L42" s="110" t="e">
        <f>_xll.DBGET(#REF!,#REF!,#REF!,#REF!,#REF!,#REF!,$A42,#REF!,#REF!,#REF!,#REF!)</f>
        <v>#VALUE!</v>
      </c>
      <c r="M42" s="111">
        <f>IFERROR((_xll.DBGET(#REF!,#REF!,#REF!,#REF!,#REF!,#REF!,$A42,#REF!,#REF!,#REF!,#REF!))/L42,0)</f>
        <v>0</v>
      </c>
      <c r="N42" s="110" t="e">
        <f>_xll.DBGET(#REF!,#REF!,#REF!,#REF!,#REF!,#REF!,$A42,#REF!,#REF!,#REF!,#REF!)</f>
        <v>#VALUE!</v>
      </c>
      <c r="O42" s="111">
        <f>IFERROR((_xll.DBGET(#REF!,#REF!,#REF!,#REF!,#REF!,#REF!,$A42,#REF!,#REF!,#REF!,#REF!))/N42,0)</f>
        <v>0</v>
      </c>
      <c r="P42" s="110" t="e">
        <f>_xll.DBGET(#REF!,#REF!,#REF!,#REF!,#REF!,#REF!,$A42,#REF!,#REF!,#REF!,#REF!)</f>
        <v>#VALUE!</v>
      </c>
      <c r="Q42" s="111">
        <f>IFERROR((_xll.DBGET(#REF!,#REF!,#REF!,#REF!,#REF!,#REF!,$A42,#REF!,#REF!,#REF!,#REF!))/P42,0)</f>
        <v>0</v>
      </c>
      <c r="R42" s="110" t="e">
        <f>_xll.DBGET(#REF!,#REF!,#REF!,#REF!,#REF!,#REF!,$A42,#REF!,#REF!,#REF!,#REF!)</f>
        <v>#VALUE!</v>
      </c>
      <c r="S42" s="111" t="e">
        <f>_xll.DBGET(#REF!,#REF!,#REF!,#REF!,#REF!,#REF!,$A42,#REF!,#REF!,#REF!,#REF!)</f>
        <v>#VALUE!</v>
      </c>
    </row>
    <row r="43" spans="1:19" x14ac:dyDescent="0.35">
      <c r="A43" s="67" t="s">
        <v>122</v>
      </c>
      <c r="B43" s="110" t="e">
        <f>_xll.DBGET(#REF!,#REF!,#REF!,#REF!,#REF!,#REF!,$A43,#REF!,#REF!,#REF!,#REF!)</f>
        <v>#VALUE!</v>
      </c>
      <c r="C43" s="111" t="e">
        <f>_xll.DBGET(#REF!,#REF!,#REF!,#REF!,#REF!,#REF!,$A43,#REF!,#REF!,#REF!,#REF!)</f>
        <v>#VALUE!</v>
      </c>
      <c r="D43" s="110" t="e">
        <f>_xll.DBGET(#REF!,#REF!,#REF!,#REF!,#REF!,#REF!,$A43,#REF!,#REF!,#REF!,#REF!)</f>
        <v>#VALUE!</v>
      </c>
      <c r="E43" s="111" t="e">
        <f>_xll.DBGET(#REF!,#REF!,#REF!,#REF!,#REF!,#REF!,$A43,#REF!,#REF!,#REF!,#REF!)</f>
        <v>#VALUE!</v>
      </c>
      <c r="F43" s="110" t="e">
        <f>_xll.DBGET(#REF!,#REF!,#REF!,#REF!,#REF!,#REF!,$A43,#REF!,#REF!,#REF!,#REF!)</f>
        <v>#VALUE!</v>
      </c>
      <c r="G43" s="111" t="e">
        <f>_xll.DBGET(#REF!,#REF!,#REF!,#REF!,#REF!,#REF!,$A43,#REF!,#REF!,#REF!,#REF!)</f>
        <v>#VALUE!</v>
      </c>
      <c r="H43" s="110" t="e">
        <f>_xll.DBGET(#REF!,#REF!,#REF!,#REF!,#REF!,#REF!,$A43,#REF!,#REF!,#REF!,#REF!)</f>
        <v>#VALUE!</v>
      </c>
      <c r="I43" s="111" t="e">
        <f>_xll.DBGET(#REF!,#REF!,#REF!,#REF!,#REF!,#REF!,$A43,#REF!,#REF!,#REF!,#REF!)</f>
        <v>#VALUE!</v>
      </c>
      <c r="J43" s="110" t="e">
        <f>_xll.DBGET(#REF!,#REF!,#REF!,#REF!,#REF!,#REF!,$A43,#REF!,#REF!,#REF!,#REF!)</f>
        <v>#VALUE!</v>
      </c>
      <c r="K43" s="111" t="e">
        <f>_xll.DBGET(#REF!,#REF!,#REF!,#REF!,#REF!,#REF!,$A43,#REF!,#REF!,#REF!,#REF!)</f>
        <v>#VALUE!</v>
      </c>
      <c r="L43" s="110" t="e">
        <f>_xll.DBGET(#REF!,#REF!,#REF!,#REF!,#REF!,#REF!,$A43,#REF!,#REF!,#REF!,#REF!)</f>
        <v>#VALUE!</v>
      </c>
      <c r="M43" s="111">
        <f>IFERROR((_xll.DBGET(#REF!,#REF!,#REF!,#REF!,#REF!,#REF!,$A43,#REF!,#REF!,#REF!,#REF!))/L43,0)</f>
        <v>0</v>
      </c>
      <c r="N43" s="110" t="e">
        <f>_xll.DBGET(#REF!,#REF!,#REF!,#REF!,#REF!,#REF!,$A43,#REF!,#REF!,#REF!,#REF!)</f>
        <v>#VALUE!</v>
      </c>
      <c r="O43" s="111">
        <f>IFERROR((_xll.DBGET(#REF!,#REF!,#REF!,#REF!,#REF!,#REF!,$A43,#REF!,#REF!,#REF!,#REF!))/N43,0)</f>
        <v>0</v>
      </c>
      <c r="P43" s="110" t="e">
        <f>_xll.DBGET(#REF!,#REF!,#REF!,#REF!,#REF!,#REF!,$A43,#REF!,#REF!,#REF!,#REF!)</f>
        <v>#VALUE!</v>
      </c>
      <c r="Q43" s="111">
        <f>IFERROR((_xll.DBGET(#REF!,#REF!,#REF!,#REF!,#REF!,#REF!,$A43,#REF!,#REF!,#REF!,#REF!))/P43,0)</f>
        <v>0</v>
      </c>
      <c r="R43" s="110" t="e">
        <f>_xll.DBGET(#REF!,#REF!,#REF!,#REF!,#REF!,#REF!,$A43,#REF!,#REF!,#REF!,#REF!)</f>
        <v>#VALUE!</v>
      </c>
      <c r="S43" s="111" t="e">
        <f>_xll.DBGET(#REF!,#REF!,#REF!,#REF!,#REF!,#REF!,$A43,#REF!,#REF!,#REF!,#REF!)</f>
        <v>#VALUE!</v>
      </c>
    </row>
    <row r="44" spans="1:19" hidden="1" outlineLevel="1" x14ac:dyDescent="0.35">
      <c r="A44" s="67" t="s">
        <v>123</v>
      </c>
      <c r="B44" s="110" t="e">
        <f>_xll.DBGET(#REF!,#REF!,#REF!,#REF!,#REF!,#REF!,$A44,#REF!,#REF!,#REF!,#REF!)</f>
        <v>#VALUE!</v>
      </c>
      <c r="C44" s="111" t="e">
        <f>_xll.DBGET(#REF!,#REF!,#REF!,#REF!,#REF!,#REF!,$A44,#REF!,#REF!,#REF!,#REF!)</f>
        <v>#VALUE!</v>
      </c>
      <c r="D44" s="110" t="e">
        <f>_xll.DBGET(#REF!,#REF!,#REF!,#REF!,#REF!,#REF!,$A44,#REF!,#REF!,#REF!,#REF!)</f>
        <v>#VALUE!</v>
      </c>
      <c r="E44" s="111" t="e">
        <f>_xll.DBGET(#REF!,#REF!,#REF!,#REF!,#REF!,#REF!,$A44,#REF!,#REF!,#REF!,#REF!)</f>
        <v>#VALUE!</v>
      </c>
      <c r="F44" s="110" t="e">
        <f>_xll.DBGET(#REF!,#REF!,#REF!,#REF!,#REF!,#REF!,$A44,#REF!,#REF!,#REF!,#REF!)</f>
        <v>#VALUE!</v>
      </c>
      <c r="G44" s="111" t="e">
        <f>_xll.DBGET(#REF!,#REF!,#REF!,#REF!,#REF!,#REF!,$A44,#REF!,#REF!,#REF!,#REF!)</f>
        <v>#VALUE!</v>
      </c>
      <c r="H44" s="110" t="e">
        <f>_xll.DBGET(#REF!,#REF!,#REF!,#REF!,#REF!,#REF!,$A44,#REF!,#REF!,#REF!,#REF!)</f>
        <v>#VALUE!</v>
      </c>
      <c r="I44" s="111" t="e">
        <f>_xll.DBGET(#REF!,#REF!,#REF!,#REF!,#REF!,#REF!,$A44,#REF!,#REF!,#REF!,#REF!)</f>
        <v>#VALUE!</v>
      </c>
      <c r="J44" s="110" t="e">
        <f>_xll.DBGET(#REF!,#REF!,#REF!,#REF!,#REF!,#REF!,$A44,#REF!,#REF!,#REF!,#REF!)</f>
        <v>#VALUE!</v>
      </c>
      <c r="K44" s="111" t="e">
        <f>_xll.DBGET(#REF!,#REF!,#REF!,#REF!,#REF!,#REF!,$A44,#REF!,#REF!,#REF!,#REF!)</f>
        <v>#VALUE!</v>
      </c>
      <c r="L44" s="110" t="e">
        <f>_xll.DBGET(#REF!,#REF!,#REF!,#REF!,#REF!,#REF!,$A44,#REF!,#REF!,#REF!,#REF!)-J44</f>
        <v>#VALUE!</v>
      </c>
      <c r="M44" s="111">
        <f>IFERROR((_xll.DBGET(#REF!,#REF!,#REF!,#REF!,#REF!,#REF!,$A44,#REF!,#REF!,#REF!,#REF!)-(J44*K44))/L44,0)</f>
        <v>0</v>
      </c>
      <c r="N44" s="110" t="e">
        <f>_xll.DBGET(#REF!,#REF!,#REF!,#REF!,#REF!,#REF!,$A44,#REF!,#REF!,#REF!,#REF!)-J44-L44</f>
        <v>#VALUE!</v>
      </c>
      <c r="O44" s="111">
        <f>IFERROR((_xll.DBGET(#REF!,#REF!,#REF!,#REF!,#REF!,#REF!,$A44,#REF!,#REF!,#REF!,#REF!)-(J44*K44)-(L44*M44))/N44,0)</f>
        <v>0</v>
      </c>
      <c r="P44" s="110" t="e">
        <f>_xll.DBGET(#REF!,#REF!,#REF!,#REF!,#REF!,#REF!,$A44,#REF!,#REF!,#REF!,#REF!)-J44-L44-N44</f>
        <v>#VALUE!</v>
      </c>
      <c r="Q44" s="111">
        <f>IFERROR((_xll.DBGET(#REF!,#REF!,#REF!,#REF!,#REF!,#REF!,$A44,#REF!,#REF!,#REF!,#REF!)-(J44*K44)-(L44*M44)-(N44*O44))/P44,0)</f>
        <v>0</v>
      </c>
      <c r="R44" s="110" t="e">
        <f>_xll.DBGET(#REF!,#REF!,#REF!,#REF!,#REF!,#REF!,$A44,#REF!,#REF!,#REF!,#REF!)</f>
        <v>#VALUE!</v>
      </c>
      <c r="S44" s="111" t="e">
        <f>_xll.DBGET(#REF!,#REF!,#REF!,#REF!,#REF!,#REF!,$A44,#REF!,#REF!,#REF!,#REF!)</f>
        <v>#VALUE!</v>
      </c>
    </row>
    <row r="45" spans="1:19" collapsed="1" x14ac:dyDescent="0.35">
      <c r="A45" s="67" t="s">
        <v>124</v>
      </c>
      <c r="B45" s="110" t="e">
        <f>_xll.DBGET(#REF!,#REF!,#REF!,#REF!,#REF!,#REF!,$A45,#REF!,#REF!,#REF!,#REF!)</f>
        <v>#VALUE!</v>
      </c>
      <c r="C45" s="111" t="e">
        <f>_xll.DBGET(#REF!,#REF!,#REF!,#REF!,#REF!,#REF!,$A45,#REF!,#REF!,#REF!,#REF!)</f>
        <v>#VALUE!</v>
      </c>
      <c r="D45" s="110" t="e">
        <f>_xll.DBGET(#REF!,#REF!,#REF!,#REF!,#REF!,#REF!,$A45,#REF!,#REF!,#REF!,#REF!)</f>
        <v>#VALUE!</v>
      </c>
      <c r="E45" s="111" t="e">
        <f>_xll.DBGET(#REF!,#REF!,#REF!,#REF!,#REF!,#REF!,$A45,#REF!,#REF!,#REF!,#REF!)</f>
        <v>#VALUE!</v>
      </c>
      <c r="F45" s="110" t="e">
        <f>_xll.DBGET(#REF!,#REF!,#REF!,#REF!,#REF!,#REF!,$A45,#REF!,#REF!,#REF!,#REF!)</f>
        <v>#VALUE!</v>
      </c>
      <c r="G45" s="111" t="e">
        <f>_xll.DBGET(#REF!,#REF!,#REF!,#REF!,#REF!,#REF!,$A45,#REF!,#REF!,#REF!,#REF!)</f>
        <v>#VALUE!</v>
      </c>
      <c r="H45" s="110" t="e">
        <f>_xll.DBGET(#REF!,#REF!,#REF!,#REF!,#REF!,#REF!,$A45,#REF!,#REF!,#REF!,#REF!)</f>
        <v>#VALUE!</v>
      </c>
      <c r="I45" s="111" t="e">
        <f>_xll.DBGET(#REF!,#REF!,#REF!,#REF!,#REF!,#REF!,$A45,#REF!,#REF!,#REF!,#REF!)</f>
        <v>#VALUE!</v>
      </c>
      <c r="J45" s="110" t="e">
        <f>_xll.DBGET(#REF!,#REF!,#REF!,#REF!,#REF!,#REF!,$A45,#REF!,#REF!,#REF!,#REF!)</f>
        <v>#VALUE!</v>
      </c>
      <c r="K45" s="111" t="e">
        <f>_xll.DBGET(#REF!,#REF!,#REF!,#REF!,#REF!,#REF!,$A45,#REF!,#REF!,#REF!,#REF!)</f>
        <v>#VALUE!</v>
      </c>
      <c r="L45" s="110" t="e">
        <f>_xll.DBGET(#REF!,#REF!,#REF!,#REF!,#REF!,#REF!,$A45,#REF!,#REF!,#REF!,#REF!)</f>
        <v>#VALUE!</v>
      </c>
      <c r="M45" s="111">
        <f>IFERROR((_xll.DBGET(#REF!,#REF!,#REF!,#REF!,#REF!,#REF!,$A45,#REF!,#REF!,#REF!,#REF!))/L45,0)</f>
        <v>0</v>
      </c>
      <c r="N45" s="110" t="e">
        <f>_xll.DBGET(#REF!,#REF!,#REF!,#REF!,#REF!,#REF!,$A45,#REF!,#REF!,#REF!,#REF!)</f>
        <v>#VALUE!</v>
      </c>
      <c r="O45" s="111">
        <f>IFERROR((_xll.DBGET(#REF!,#REF!,#REF!,#REF!,#REF!,#REF!,$A45,#REF!,#REF!,#REF!,#REF!))/N45,0)</f>
        <v>0</v>
      </c>
      <c r="P45" s="110" t="e">
        <f>_xll.DBGET(#REF!,#REF!,#REF!,#REF!,#REF!,#REF!,$A45,#REF!,#REF!,#REF!,#REF!)</f>
        <v>#VALUE!</v>
      </c>
      <c r="Q45" s="111">
        <f>IFERROR((_xll.DBGET(#REF!,#REF!,#REF!,#REF!,#REF!,#REF!,$A45,#REF!,#REF!,#REF!,#REF!))/P45,0)</f>
        <v>0</v>
      </c>
      <c r="R45" s="110" t="e">
        <f>_xll.DBGET(#REF!,#REF!,#REF!,#REF!,#REF!,#REF!,$A45,#REF!,#REF!,#REF!,#REF!)</f>
        <v>#VALUE!</v>
      </c>
      <c r="S45" s="111" t="e">
        <f>_xll.DBGET(#REF!,#REF!,#REF!,#REF!,#REF!,#REF!,$A45,#REF!,#REF!,#REF!,#REF!)</f>
        <v>#VALUE!</v>
      </c>
    </row>
    <row r="46" spans="1:19" hidden="1" outlineLevel="1" x14ac:dyDescent="0.35">
      <c r="A46" s="67" t="s">
        <v>125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5">
      <c r="B47" s="70"/>
      <c r="D47" s="70"/>
      <c r="F47" s="70"/>
      <c r="H47" s="70"/>
      <c r="J47" s="70"/>
      <c r="L47" s="70"/>
      <c r="N47" s="70"/>
      <c r="P47" s="70"/>
      <c r="R47" s="70"/>
    </row>
    <row r="48" spans="1:19" ht="37.5" customHeight="1" x14ac:dyDescent="0.5">
      <c r="A48" s="92"/>
      <c r="B48" s="168" t="e">
        <f>CONCATENATE(#REF!,"
 Forecast")</f>
        <v>#REF!</v>
      </c>
      <c r="C48" s="168"/>
    </row>
    <row r="49" spans="1:3" ht="16" x14ac:dyDescent="0.5">
      <c r="A49" s="93"/>
      <c r="B49" s="95" t="s">
        <v>60</v>
      </c>
      <c r="C49" s="94" t="s">
        <v>61</v>
      </c>
    </row>
    <row r="50" spans="1:3" x14ac:dyDescent="0.35">
      <c r="A50" s="8" t="s">
        <v>64</v>
      </c>
      <c r="B50" s="108" t="e">
        <f>_xll.DBGET(#REF!,#REF!,#REF!,#REF!,#REF!,#REF!,$A50,#REF!,#REF!,#REF!,#REF!)</f>
        <v>#VALUE!</v>
      </c>
      <c r="C50" s="109" t="e">
        <f>_xll.DBGET(#REF!,#REF!,#REF!,#REF!,#REF!,#REF!,$A50,#REF!,#REF!,#REF!,#REF!)</f>
        <v>#VALUE!</v>
      </c>
    </row>
    <row r="51" spans="1:3" x14ac:dyDescent="0.35">
      <c r="A51" s="9" t="s">
        <v>67</v>
      </c>
      <c r="B51" s="103" t="e">
        <f>_xll.DBGET(#REF!,#REF!,#REF!,#REF!,#REF!,#REF!,$A51,#REF!,#REF!,#REF!,#REF!)</f>
        <v>#VALUE!</v>
      </c>
      <c r="C51" s="104" t="e">
        <f>_xll.DBGET(#REF!,#REF!,#REF!,#REF!,#REF!,#REF!,$A51,#REF!,#REF!,#REF!,#REF!)</f>
        <v>#VALUE!</v>
      </c>
    </row>
    <row r="52" spans="1:3" hidden="1" outlineLevel="1" x14ac:dyDescent="0.35">
      <c r="A52" s="67" t="s">
        <v>86</v>
      </c>
      <c r="B52" s="110" t="e">
        <f>_xll.DBGET(#REF!,#REF!,#REF!,#REF!,#REF!,#REF!,$A52,#REF!,#REF!,#REF!,#REF!)</f>
        <v>#VALUE!</v>
      </c>
      <c r="C52" s="111" t="e">
        <f>_xll.DBGET(#REF!,#REF!,#REF!,#REF!,#REF!,#REF!,$A52,#REF!,#REF!,#REF!,#REF!)</f>
        <v>#VALUE!</v>
      </c>
    </row>
    <row r="53" spans="1:3" hidden="1" outlineLevel="1" x14ac:dyDescent="0.35">
      <c r="A53" s="67" t="s">
        <v>87</v>
      </c>
      <c r="B53" s="110" t="e">
        <f>_xll.DBGET(#REF!,#REF!,#REF!,#REF!,#REF!,#REF!,$A53,#REF!,#REF!,#REF!,#REF!)</f>
        <v>#VALUE!</v>
      </c>
      <c r="C53" s="111" t="e">
        <f>_xll.DBGET(#REF!,#REF!,#REF!,#REF!,#REF!,#REF!,$A53,#REF!,#REF!,#REF!,#REF!)</f>
        <v>#VALUE!</v>
      </c>
    </row>
    <row r="54" spans="1:3" hidden="1" outlineLevel="1" x14ac:dyDescent="0.35">
      <c r="A54" s="67" t="s">
        <v>88</v>
      </c>
      <c r="B54" s="110" t="e">
        <f>_xll.DBGET(#REF!,#REF!,#REF!,#REF!,#REF!,#REF!,$A54,#REF!,#REF!,#REF!,#REF!)</f>
        <v>#VALUE!</v>
      </c>
      <c r="C54" s="111" t="e">
        <f>_xll.DBGET(#REF!,#REF!,#REF!,#REF!,#REF!,#REF!,$A54,#REF!,#REF!,#REF!,#REF!)</f>
        <v>#VALUE!</v>
      </c>
    </row>
    <row r="55" spans="1:3" hidden="1" outlineLevel="1" x14ac:dyDescent="0.35">
      <c r="A55" s="67" t="s">
        <v>89</v>
      </c>
      <c r="B55" s="110" t="e">
        <f>_xll.DBGET(#REF!,#REF!,#REF!,#REF!,#REF!,#REF!,$A55,#REF!,#REF!,#REF!,#REF!)</f>
        <v>#VALUE!</v>
      </c>
      <c r="C55" s="111" t="e">
        <f>_xll.DBGET(#REF!,#REF!,#REF!,#REF!,#REF!,#REF!,$A55,#REF!,#REF!,#REF!,#REF!)</f>
        <v>#VALUE!</v>
      </c>
    </row>
    <row r="56" spans="1:3" collapsed="1" x14ac:dyDescent="0.35">
      <c r="A56" s="67" t="s">
        <v>90</v>
      </c>
      <c r="B56" s="110" t="e">
        <f>_xll.DBGET(#REF!,#REF!,#REF!,#REF!,#REF!,#REF!,$A56,#REF!,#REF!,#REF!,#REF!)</f>
        <v>#VALUE!</v>
      </c>
      <c r="C56" s="111" t="e">
        <f>_xll.DBGET(#REF!,#REF!,#REF!,#REF!,#REF!,#REF!,$A56,#REF!,#REF!,#REF!,#REF!)</f>
        <v>#VALUE!</v>
      </c>
    </row>
    <row r="57" spans="1:3" hidden="1" outlineLevel="1" x14ac:dyDescent="0.35">
      <c r="A57" s="67" t="s">
        <v>91</v>
      </c>
      <c r="B57" s="110" t="e">
        <f>_xll.DBGET(#REF!,#REF!,#REF!,#REF!,#REF!,#REF!,$A57,#REF!,#REF!,#REF!,#REF!)</f>
        <v>#VALUE!</v>
      </c>
      <c r="C57" s="111" t="e">
        <f>_xll.DBGET(#REF!,#REF!,#REF!,#REF!,#REF!,#REF!,$A57,#REF!,#REF!,#REF!,#REF!)</f>
        <v>#VALUE!</v>
      </c>
    </row>
    <row r="58" spans="1:3" collapsed="1" x14ac:dyDescent="0.35">
      <c r="A58" s="67" t="s">
        <v>92</v>
      </c>
      <c r="B58" s="110" t="e">
        <f>_xll.DBGET(#REF!,#REF!,#REF!,#REF!,#REF!,#REF!,$A58,#REF!,#REF!,#REF!,#REF!)</f>
        <v>#VALUE!</v>
      </c>
      <c r="C58" s="111" t="e">
        <f>_xll.DBGET(#REF!,#REF!,#REF!,#REF!,#REF!,#REF!,$A58,#REF!,#REF!,#REF!,#REF!)</f>
        <v>#VALUE!</v>
      </c>
    </row>
    <row r="59" spans="1:3" x14ac:dyDescent="0.35">
      <c r="A59" s="67" t="s">
        <v>93</v>
      </c>
      <c r="B59" s="110" t="e">
        <f>_xll.DBGET(#REF!,#REF!,#REF!,#REF!,#REF!,#REF!,$A59,#REF!,#REF!,#REF!,#REF!)</f>
        <v>#VALUE!</v>
      </c>
      <c r="C59" s="111" t="e">
        <f>_xll.DBGET(#REF!,#REF!,#REF!,#REF!,#REF!,#REF!,$A59,#REF!,#REF!,#REF!,#REF!)</f>
        <v>#VALUE!</v>
      </c>
    </row>
    <row r="60" spans="1:3" x14ac:dyDescent="0.35">
      <c r="A60" s="67" t="s">
        <v>94</v>
      </c>
      <c r="B60" s="110" t="e">
        <f>_xll.DBGET(#REF!,#REF!,#REF!,#REF!,#REF!,#REF!,$A60,#REF!,#REF!,#REF!,#REF!)</f>
        <v>#VALUE!</v>
      </c>
      <c r="C60" s="111" t="e">
        <f>_xll.DBGET(#REF!,#REF!,#REF!,#REF!,#REF!,#REF!,$A60,#REF!,#REF!,#REF!,#REF!)</f>
        <v>#VALUE!</v>
      </c>
    </row>
    <row r="61" spans="1:3" x14ac:dyDescent="0.35">
      <c r="A61" s="67" t="s">
        <v>95</v>
      </c>
      <c r="B61" s="110" t="e">
        <f>_xll.DBGET(#REF!,#REF!,#REF!,#REF!,#REF!,#REF!,$A61,#REF!,#REF!,#REF!,#REF!)</f>
        <v>#VALUE!</v>
      </c>
      <c r="C61" s="111" t="e">
        <f>_xll.DBGET(#REF!,#REF!,#REF!,#REF!,#REF!,#REF!,$A61,#REF!,#REF!,#REF!,#REF!)</f>
        <v>#VALUE!</v>
      </c>
    </row>
    <row r="62" spans="1:3" x14ac:dyDescent="0.35">
      <c r="A62" s="67" t="s">
        <v>96</v>
      </c>
      <c r="B62" s="110" t="e">
        <f>_xll.DBGET(#REF!,#REF!,#REF!,#REF!,#REF!,#REF!,$A62,#REF!,#REF!,#REF!,#REF!)</f>
        <v>#VALUE!</v>
      </c>
      <c r="C62" s="111" t="e">
        <f>_xll.DBGET(#REF!,#REF!,#REF!,#REF!,#REF!,#REF!,$A62,#REF!,#REF!,#REF!,#REF!)</f>
        <v>#VALUE!</v>
      </c>
    </row>
    <row r="63" spans="1:3" x14ac:dyDescent="0.35">
      <c r="A63" s="9" t="s">
        <v>68</v>
      </c>
      <c r="B63" s="103" t="e">
        <f>_xll.DBGET(#REF!,#REF!,#REF!,#REF!,#REF!,#REF!,$A63,#REF!,#REF!,#REF!,#REF!)</f>
        <v>#VALUE!</v>
      </c>
      <c r="C63" s="104" t="e">
        <f>_xll.DBGET(#REF!,#REF!,#REF!,#REF!,#REF!,#REF!,$A63,#REF!,#REF!,#REF!,#REF!)</f>
        <v>#VALUE!</v>
      </c>
    </row>
    <row r="64" spans="1:3" x14ac:dyDescent="0.35">
      <c r="A64" s="67" t="s">
        <v>97</v>
      </c>
      <c r="B64" s="110" t="e">
        <f>_xll.DBGET(#REF!,#REF!,#REF!,#REF!,#REF!,#REF!,$A64,#REF!,#REF!,#REF!,#REF!)</f>
        <v>#VALUE!</v>
      </c>
      <c r="C64" s="111" t="e">
        <f>_xll.DBGET(#REF!,#REF!,#REF!,#REF!,#REF!,#REF!,$A64,#REF!,#REF!,#REF!,#REF!)</f>
        <v>#VALUE!</v>
      </c>
    </row>
    <row r="65" spans="1:3" hidden="1" outlineLevel="1" x14ac:dyDescent="0.35">
      <c r="A65" s="67" t="s">
        <v>98</v>
      </c>
      <c r="B65" s="110" t="e">
        <f>_xll.DBGET(#REF!,#REF!,#REF!,#REF!,#REF!,#REF!,$A65,#REF!,#REF!,#REF!,#REF!)</f>
        <v>#VALUE!</v>
      </c>
      <c r="C65" s="111" t="e">
        <f>_xll.DBGET(#REF!,#REF!,#REF!,#REF!,#REF!,#REF!,$A65,#REF!,#REF!,#REF!,#REF!)</f>
        <v>#VALUE!</v>
      </c>
    </row>
    <row r="66" spans="1:3" hidden="1" outlineLevel="1" x14ac:dyDescent="0.35">
      <c r="A66" s="67" t="s">
        <v>99</v>
      </c>
      <c r="B66" s="110" t="e">
        <f>_xll.DBGET(#REF!,#REF!,#REF!,#REF!,#REF!,#REF!,$A66,#REF!,#REF!,#REF!,#REF!)</f>
        <v>#VALUE!</v>
      </c>
      <c r="C66" s="111" t="e">
        <f>_xll.DBGET(#REF!,#REF!,#REF!,#REF!,#REF!,#REF!,$A66,#REF!,#REF!,#REF!,#REF!)</f>
        <v>#VALUE!</v>
      </c>
    </row>
    <row r="67" spans="1:3" hidden="1" outlineLevel="1" x14ac:dyDescent="0.35">
      <c r="A67" s="67" t="s">
        <v>100</v>
      </c>
      <c r="B67" s="110" t="e">
        <f>_xll.DBGET(#REF!,#REF!,#REF!,#REF!,#REF!,#REF!,$A67,#REF!,#REF!,#REF!,#REF!)</f>
        <v>#VALUE!</v>
      </c>
      <c r="C67" s="111" t="e">
        <f>_xll.DBGET(#REF!,#REF!,#REF!,#REF!,#REF!,#REF!,$A67,#REF!,#REF!,#REF!,#REF!)</f>
        <v>#VALUE!</v>
      </c>
    </row>
    <row r="68" spans="1:3" hidden="1" outlineLevel="1" x14ac:dyDescent="0.35">
      <c r="A68" s="67" t="s">
        <v>101</v>
      </c>
      <c r="B68" s="110" t="e">
        <f>_xll.DBGET(#REF!,#REF!,#REF!,#REF!,#REF!,#REF!,$A68,#REF!,#REF!,#REF!,#REF!)</f>
        <v>#VALUE!</v>
      </c>
      <c r="C68" s="111" t="e">
        <f>_xll.DBGET(#REF!,#REF!,#REF!,#REF!,#REF!,#REF!,$A68,#REF!,#REF!,#REF!,#REF!)</f>
        <v>#VALUE!</v>
      </c>
    </row>
    <row r="69" spans="1:3" hidden="1" outlineLevel="1" x14ac:dyDescent="0.35">
      <c r="A69" s="67" t="s">
        <v>102</v>
      </c>
      <c r="B69" s="110" t="e">
        <f>_xll.DBGET(#REF!,#REF!,#REF!,#REF!,#REF!,#REF!,$A69,#REF!,#REF!,#REF!,#REF!)</f>
        <v>#VALUE!</v>
      </c>
      <c r="C69" s="111" t="e">
        <f>_xll.DBGET(#REF!,#REF!,#REF!,#REF!,#REF!,#REF!,$A69,#REF!,#REF!,#REF!,#REF!)</f>
        <v>#VALUE!</v>
      </c>
    </row>
    <row r="70" spans="1:3" hidden="1" outlineLevel="1" x14ac:dyDescent="0.35">
      <c r="A70" s="67" t="s">
        <v>103</v>
      </c>
      <c r="B70" s="110" t="e">
        <f>_xll.DBGET(#REF!,#REF!,#REF!,#REF!,#REF!,#REF!,$A70,#REF!,#REF!,#REF!,#REF!)</f>
        <v>#VALUE!</v>
      </c>
      <c r="C70" s="111" t="e">
        <f>_xll.DBGET(#REF!,#REF!,#REF!,#REF!,#REF!,#REF!,$A70,#REF!,#REF!,#REF!,#REF!)</f>
        <v>#VALUE!</v>
      </c>
    </row>
    <row r="71" spans="1:3" hidden="1" outlineLevel="1" x14ac:dyDescent="0.35">
      <c r="A71" s="67" t="s">
        <v>104</v>
      </c>
      <c r="B71" s="110" t="e">
        <f>_xll.DBGET(#REF!,#REF!,#REF!,#REF!,#REF!,#REF!,$A71,#REF!,#REF!,#REF!,#REF!)</f>
        <v>#VALUE!</v>
      </c>
      <c r="C71" s="111" t="e">
        <f>_xll.DBGET(#REF!,#REF!,#REF!,#REF!,#REF!,#REF!,$A71,#REF!,#REF!,#REF!,#REF!)</f>
        <v>#VALUE!</v>
      </c>
    </row>
    <row r="72" spans="1:3" hidden="1" outlineLevel="1" x14ac:dyDescent="0.35">
      <c r="A72" s="67" t="s">
        <v>105</v>
      </c>
      <c r="B72" s="110" t="e">
        <f>_xll.DBGET(#REF!,#REF!,#REF!,#REF!,#REF!,#REF!,$A72,#REF!,#REF!,#REF!,#REF!)</f>
        <v>#VALUE!</v>
      </c>
      <c r="C72" s="111" t="e">
        <f>_xll.DBGET(#REF!,#REF!,#REF!,#REF!,#REF!,#REF!,$A72,#REF!,#REF!,#REF!,#REF!)</f>
        <v>#VALUE!</v>
      </c>
    </row>
    <row r="73" spans="1:3" hidden="1" outlineLevel="1" x14ac:dyDescent="0.35">
      <c r="A73" s="67" t="s">
        <v>106</v>
      </c>
      <c r="B73" s="110" t="e">
        <f>_xll.DBGET(#REF!,#REF!,#REF!,#REF!,#REF!,#REF!,$A73,#REF!,#REF!,#REF!,#REF!)</f>
        <v>#VALUE!</v>
      </c>
      <c r="C73" s="111" t="e">
        <f>_xll.DBGET(#REF!,#REF!,#REF!,#REF!,#REF!,#REF!,$A73,#REF!,#REF!,#REF!,#REF!)</f>
        <v>#VALUE!</v>
      </c>
    </row>
    <row r="74" spans="1:3" hidden="1" outlineLevel="1" x14ac:dyDescent="0.35">
      <c r="A74" s="67" t="s">
        <v>107</v>
      </c>
      <c r="B74" s="110" t="e">
        <f>_xll.DBGET(#REF!,#REF!,#REF!,#REF!,#REF!,#REF!,$A74,#REF!,#REF!,#REF!,#REF!)</f>
        <v>#VALUE!</v>
      </c>
      <c r="C74" s="111" t="e">
        <f>_xll.DBGET(#REF!,#REF!,#REF!,#REF!,#REF!,#REF!,$A74,#REF!,#REF!,#REF!,#REF!)</f>
        <v>#VALUE!</v>
      </c>
    </row>
    <row r="75" spans="1:3" hidden="1" outlineLevel="1" x14ac:dyDescent="0.35">
      <c r="A75" s="67" t="s">
        <v>108</v>
      </c>
      <c r="B75" s="110" t="e">
        <f>_xll.DBGET(#REF!,#REF!,#REF!,#REF!,#REF!,#REF!,$A75,#REF!,#REF!,#REF!,#REF!)</f>
        <v>#VALUE!</v>
      </c>
      <c r="C75" s="111" t="e">
        <f>_xll.DBGET(#REF!,#REF!,#REF!,#REF!,#REF!,#REF!,$A75,#REF!,#REF!,#REF!,#REF!)</f>
        <v>#VALUE!</v>
      </c>
    </row>
    <row r="76" spans="1:3" hidden="1" outlineLevel="1" x14ac:dyDescent="0.35">
      <c r="A76" s="67" t="s">
        <v>109</v>
      </c>
      <c r="B76" s="110" t="e">
        <f>_xll.DBGET(#REF!,#REF!,#REF!,#REF!,#REF!,#REF!,$A76,#REF!,#REF!,#REF!,#REF!)</f>
        <v>#VALUE!</v>
      </c>
      <c r="C76" s="111" t="e">
        <f>_xll.DBGET(#REF!,#REF!,#REF!,#REF!,#REF!,#REF!,$A76,#REF!,#REF!,#REF!,#REF!)</f>
        <v>#VALUE!</v>
      </c>
    </row>
    <row r="77" spans="1:3" hidden="1" outlineLevel="1" x14ac:dyDescent="0.35">
      <c r="A77" s="67" t="s">
        <v>110</v>
      </c>
      <c r="B77" s="110" t="e">
        <f>_xll.DBGET(#REF!,#REF!,#REF!,#REF!,#REF!,#REF!,$A77,#REF!,#REF!,#REF!,#REF!)</f>
        <v>#VALUE!</v>
      </c>
      <c r="C77" s="111" t="e">
        <f>_xll.DBGET(#REF!,#REF!,#REF!,#REF!,#REF!,#REF!,$A77,#REF!,#REF!,#REF!,#REF!)</f>
        <v>#VALUE!</v>
      </c>
    </row>
    <row r="78" spans="1:3" hidden="1" outlineLevel="1" x14ac:dyDescent="0.35">
      <c r="A78" s="67" t="s">
        <v>111</v>
      </c>
      <c r="B78" s="110" t="e">
        <f>_xll.DBGET(#REF!,#REF!,#REF!,#REF!,#REF!,#REF!,$A78,#REF!,#REF!,#REF!,#REF!)</f>
        <v>#VALUE!</v>
      </c>
      <c r="C78" s="111" t="e">
        <f>_xll.DBGET(#REF!,#REF!,#REF!,#REF!,#REF!,#REF!,$A78,#REF!,#REF!,#REF!,#REF!)</f>
        <v>#VALUE!</v>
      </c>
    </row>
    <row r="79" spans="1:3" collapsed="1" x14ac:dyDescent="0.35">
      <c r="A79" s="67" t="s">
        <v>112</v>
      </c>
      <c r="B79" s="110" t="e">
        <f>_xll.DBGET(#REF!,#REF!,#REF!,#REF!,#REF!,#REF!,$A79,#REF!,#REF!,#REF!,#REF!)</f>
        <v>#VALUE!</v>
      </c>
      <c r="C79" s="111" t="e">
        <f>_xll.DBGET(#REF!,#REF!,#REF!,#REF!,#REF!,#REF!,$A79,#REF!,#REF!,#REF!,#REF!)</f>
        <v>#VALUE!</v>
      </c>
    </row>
    <row r="80" spans="1:3" x14ac:dyDescent="0.35">
      <c r="A80" s="67" t="s">
        <v>113</v>
      </c>
      <c r="B80" s="110" t="e">
        <f>_xll.DBGET(#REF!,#REF!,#REF!,#REF!,#REF!,#REF!,$A80,#REF!,#REF!,#REF!,#REF!)</f>
        <v>#VALUE!</v>
      </c>
      <c r="C80" s="111" t="e">
        <f>_xll.DBGET(#REF!,#REF!,#REF!,#REF!,#REF!,#REF!,$A80,#REF!,#REF!,#REF!,#REF!)</f>
        <v>#VALUE!</v>
      </c>
    </row>
    <row r="81" spans="1:3" x14ac:dyDescent="0.35">
      <c r="A81" s="67" t="s">
        <v>114</v>
      </c>
      <c r="B81" s="110" t="e">
        <f>_xll.DBGET(#REF!,#REF!,#REF!,#REF!,#REF!,#REF!,$A81,#REF!,#REF!,#REF!,#REF!)</f>
        <v>#VALUE!</v>
      </c>
      <c r="C81" s="111" t="e">
        <f>_xll.DBGET(#REF!,#REF!,#REF!,#REF!,#REF!,#REF!,$A81,#REF!,#REF!,#REF!,#REF!)</f>
        <v>#VALUE!</v>
      </c>
    </row>
    <row r="82" spans="1:3" x14ac:dyDescent="0.35">
      <c r="A82" s="67" t="s">
        <v>115</v>
      </c>
      <c r="B82" s="110" t="e">
        <f>_xll.DBGET(#REF!,#REF!,#REF!,#REF!,#REF!,#REF!,$A82,#REF!,#REF!,#REF!,#REF!)</f>
        <v>#VALUE!</v>
      </c>
      <c r="C82" s="111" t="e">
        <f>_xll.DBGET(#REF!,#REF!,#REF!,#REF!,#REF!,#REF!,$A82,#REF!,#REF!,#REF!,#REF!)</f>
        <v>#VALUE!</v>
      </c>
    </row>
    <row r="83" spans="1:3" x14ac:dyDescent="0.35">
      <c r="A83" s="67" t="s">
        <v>116</v>
      </c>
      <c r="B83" s="110" t="e">
        <f>_xll.DBGET(#REF!,#REF!,#REF!,#REF!,#REF!,#REF!,$A83,#REF!,#REF!,#REF!,#REF!)</f>
        <v>#VALUE!</v>
      </c>
      <c r="C83" s="111" t="e">
        <f>_xll.DBGET(#REF!,#REF!,#REF!,#REF!,#REF!,#REF!,$A83,#REF!,#REF!,#REF!,#REF!)</f>
        <v>#VALUE!</v>
      </c>
    </row>
    <row r="84" spans="1:3" x14ac:dyDescent="0.35">
      <c r="A84" s="67" t="s">
        <v>117</v>
      </c>
      <c r="B84" s="110" t="e">
        <f>_xll.DBGET(#REF!,#REF!,#REF!,#REF!,#REF!,#REF!,$A84,#REF!,#REF!,#REF!,#REF!)</f>
        <v>#VALUE!</v>
      </c>
      <c r="C84" s="111" t="e">
        <f>_xll.DBGET(#REF!,#REF!,#REF!,#REF!,#REF!,#REF!,$A84,#REF!,#REF!,#REF!,#REF!)</f>
        <v>#VALUE!</v>
      </c>
    </row>
    <row r="85" spans="1:3" hidden="1" outlineLevel="1" x14ac:dyDescent="0.35">
      <c r="A85" s="67" t="s">
        <v>118</v>
      </c>
      <c r="B85" s="110" t="e">
        <f>_xll.DBGET(#REF!,#REF!,#REF!,#REF!,#REF!,#REF!,$A85,#REF!,#REF!,#REF!,#REF!)</f>
        <v>#VALUE!</v>
      </c>
      <c r="C85" s="111" t="e">
        <f>_xll.DBGET(#REF!,#REF!,#REF!,#REF!,#REF!,#REF!,$A85,#REF!,#REF!,#REF!,#REF!)</f>
        <v>#VALUE!</v>
      </c>
    </row>
    <row r="86" spans="1:3" collapsed="1" x14ac:dyDescent="0.35">
      <c r="A86" s="67" t="s">
        <v>119</v>
      </c>
      <c r="B86" s="110" t="e">
        <f>_xll.DBGET(#REF!,#REF!,#REF!,#REF!,#REF!,#REF!,$A86,#REF!,#REF!,#REF!,#REF!)</f>
        <v>#VALUE!</v>
      </c>
      <c r="C86" s="111" t="e">
        <f>_xll.DBGET(#REF!,#REF!,#REF!,#REF!,#REF!,#REF!,$A86,#REF!,#REF!,#REF!,#REF!)</f>
        <v>#VALUE!</v>
      </c>
    </row>
    <row r="87" spans="1:3" x14ac:dyDescent="0.35">
      <c r="A87" s="67" t="s">
        <v>120</v>
      </c>
      <c r="B87" s="110" t="e">
        <f>_xll.DBGET(#REF!,#REF!,#REF!,#REF!,#REF!,#REF!,$A87,#REF!,#REF!,#REF!,#REF!)</f>
        <v>#VALUE!</v>
      </c>
      <c r="C87" s="111" t="e">
        <f>_xll.DBGET(#REF!,#REF!,#REF!,#REF!,#REF!,#REF!,$A87,#REF!,#REF!,#REF!,#REF!)</f>
        <v>#VALUE!</v>
      </c>
    </row>
    <row r="88" spans="1:3" x14ac:dyDescent="0.35">
      <c r="A88" s="67" t="s">
        <v>121</v>
      </c>
      <c r="B88" s="110" t="e">
        <f>_xll.DBGET(#REF!,#REF!,#REF!,#REF!,#REF!,#REF!,$A88,#REF!,#REF!,#REF!,#REF!)</f>
        <v>#VALUE!</v>
      </c>
      <c r="C88" s="111" t="e">
        <f>_xll.DBGET(#REF!,#REF!,#REF!,#REF!,#REF!,#REF!,$A88,#REF!,#REF!,#REF!,#REF!)</f>
        <v>#VALUE!</v>
      </c>
    </row>
    <row r="89" spans="1:3" x14ac:dyDescent="0.35">
      <c r="A89" s="67" t="s">
        <v>122</v>
      </c>
      <c r="B89" s="110" t="e">
        <f>_xll.DBGET(#REF!,#REF!,#REF!,#REF!,#REF!,#REF!,$A89,#REF!,#REF!,#REF!,#REF!)</f>
        <v>#VALUE!</v>
      </c>
      <c r="C89" s="111" t="e">
        <f>_xll.DBGET(#REF!,#REF!,#REF!,#REF!,#REF!,#REF!,$A89,#REF!,#REF!,#REF!,#REF!)</f>
        <v>#VALUE!</v>
      </c>
    </row>
    <row r="90" spans="1:3" hidden="1" outlineLevel="1" x14ac:dyDescent="0.35">
      <c r="A90" s="67" t="s">
        <v>123</v>
      </c>
      <c r="B90" s="110" t="e">
        <f>_xll.DBGET(#REF!,#REF!,#REF!,#REF!,#REF!,#REF!,$A90,#REF!,#REF!,#REF!,#REF!)</f>
        <v>#VALUE!</v>
      </c>
      <c r="C90" s="111" t="e">
        <f>_xll.DBGET(#REF!,#REF!,#REF!,#REF!,#REF!,#REF!,$A90,#REF!,#REF!,#REF!,#REF!)</f>
        <v>#VALUE!</v>
      </c>
    </row>
    <row r="91" spans="1:3" collapsed="1" x14ac:dyDescent="0.35">
      <c r="A91" s="67" t="s">
        <v>124</v>
      </c>
      <c r="B91" s="110" t="e">
        <f>_xll.DBGET(#REF!,#REF!,#REF!,#REF!,#REF!,#REF!,$A91,#REF!,#REF!,#REF!,#REF!)</f>
        <v>#VALUE!</v>
      </c>
      <c r="C91" s="111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EpmWorksheetKeyString_GUID" r:id="rId2"/>
    <customPr name="QAA_DRILLPATH_NODE_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6BD4-B90E-476E-A434-B6E2B9681F18}">
  <sheetPr>
    <tabColor theme="5"/>
    <pageSetUpPr fitToPage="1"/>
  </sheetPr>
  <dimension ref="A1:AF48"/>
  <sheetViews>
    <sheetView showGridLines="0" zoomScale="85" zoomScaleNormal="85" workbookViewId="0">
      <selection activeCell="M4" activeCellId="2" sqref="I4 K4 M4"/>
    </sheetView>
  </sheetViews>
  <sheetFormatPr defaultColWidth="10.6328125" defaultRowHeight="14.5" outlineLevelCol="1" x14ac:dyDescent="0.35"/>
  <cols>
    <col min="2" max="2" width="0" hidden="1" customWidth="1" outlineLevel="1"/>
    <col min="3" max="3" width="10.6328125" collapsed="1"/>
    <col min="4" max="4" width="13.453125" bestFit="1" customWidth="1"/>
    <col min="5" max="5" width="17" customWidth="1"/>
    <col min="6" max="6" width="12.36328125" bestFit="1" customWidth="1"/>
    <col min="7" max="7" width="15.54296875" customWidth="1"/>
    <col min="8" max="8" width="12.6328125" customWidth="1"/>
    <col min="9" max="9" width="14.6328125" customWidth="1"/>
    <col min="10" max="10" width="14" customWidth="1"/>
    <col min="11" max="11" width="15.90625" customWidth="1"/>
    <col min="12" max="12" width="13.36328125" customWidth="1"/>
    <col min="13" max="13" width="16.90625" customWidth="1"/>
    <col min="14" max="14" width="12.36328125" bestFit="1" customWidth="1"/>
    <col min="15" max="15" width="17.54296875" customWidth="1"/>
    <col min="16" max="16" width="12.90625" bestFit="1" customWidth="1"/>
    <col min="17" max="17" width="17.453125" customWidth="1"/>
    <col min="18" max="18" width="12.36328125" bestFit="1" customWidth="1"/>
    <col min="19" max="19" width="17.6328125" customWidth="1"/>
    <col min="20" max="20" width="12.36328125" bestFit="1" customWidth="1"/>
    <col min="21" max="21" width="16.6328125" customWidth="1"/>
    <col min="22" max="22" width="13.453125" bestFit="1" customWidth="1"/>
    <col min="23" max="23" width="16.36328125" customWidth="1"/>
    <col min="24" max="25" width="0" hidden="1" customWidth="1"/>
  </cols>
  <sheetData>
    <row r="1" spans="1:32" ht="26.5" x14ac:dyDescent="0.85">
      <c r="A1" s="164" t="s">
        <v>59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35"/>
      <c r="Y1" s="135"/>
    </row>
    <row r="2" spans="1:32" s="6" customFormat="1" ht="37.5" customHeight="1" x14ac:dyDescent="0.5">
      <c r="A2" s="92"/>
      <c r="B2" s="92"/>
      <c r="C2" s="92"/>
      <c r="D2" s="168" t="s">
        <v>126</v>
      </c>
      <c r="E2" s="168"/>
      <c r="F2" s="168" t="s">
        <v>127</v>
      </c>
      <c r="G2" s="168"/>
      <c r="H2" s="168" t="s">
        <v>128</v>
      </c>
      <c r="I2" s="168"/>
      <c r="J2" s="168" t="s">
        <v>129</v>
      </c>
      <c r="K2" s="168"/>
      <c r="L2" s="168" t="s">
        <v>130</v>
      </c>
      <c r="M2" s="168"/>
      <c r="N2" s="168" t="s">
        <v>131</v>
      </c>
      <c r="O2" s="168"/>
      <c r="P2" s="168" t="s">
        <v>132</v>
      </c>
      <c r="Q2" s="168"/>
      <c r="R2" s="168" t="s">
        <v>133</v>
      </c>
      <c r="S2" s="168"/>
      <c r="T2" s="168" t="s">
        <v>134</v>
      </c>
      <c r="U2" s="168"/>
      <c r="V2" s="168" t="s">
        <v>135</v>
      </c>
      <c r="W2" s="168"/>
      <c r="X2" s="168" t="s">
        <v>136</v>
      </c>
      <c r="Y2" s="168"/>
    </row>
    <row r="3" spans="1:32" ht="16" x14ac:dyDescent="0.5">
      <c r="A3" s="93"/>
      <c r="B3" s="93"/>
      <c r="C3" s="93"/>
      <c r="D3" s="95" t="s">
        <v>60</v>
      </c>
      <c r="E3" s="94" t="s">
        <v>61</v>
      </c>
      <c r="F3" s="95" t="s">
        <v>60</v>
      </c>
      <c r="G3" s="94" t="s">
        <v>61</v>
      </c>
      <c r="H3" s="95" t="s">
        <v>60</v>
      </c>
      <c r="I3" s="94" t="s">
        <v>61</v>
      </c>
      <c r="J3" s="95" t="s">
        <v>60</v>
      </c>
      <c r="K3" s="94" t="s">
        <v>61</v>
      </c>
      <c r="L3" s="95" t="s">
        <v>60</v>
      </c>
      <c r="M3" s="94" t="s">
        <v>61</v>
      </c>
      <c r="N3" s="95" t="s">
        <v>60</v>
      </c>
      <c r="O3" s="94" t="s">
        <v>61</v>
      </c>
      <c r="P3" s="95" t="s">
        <v>60</v>
      </c>
      <c r="Q3" s="94" t="s">
        <v>61</v>
      </c>
      <c r="R3" s="95" t="s">
        <v>60</v>
      </c>
      <c r="S3" s="94" t="s">
        <v>61</v>
      </c>
      <c r="T3" s="95" t="s">
        <v>60</v>
      </c>
      <c r="U3" s="94" t="s">
        <v>61</v>
      </c>
      <c r="V3" s="95" t="s">
        <v>60</v>
      </c>
      <c r="W3" s="94" t="s">
        <v>61</v>
      </c>
      <c r="X3" s="95" t="s">
        <v>60</v>
      </c>
      <c r="Y3" s="94" t="s">
        <v>61</v>
      </c>
      <c r="AA3" s="170"/>
      <c r="AB3" s="170"/>
      <c r="AC3" s="170"/>
      <c r="AD3" s="170"/>
      <c r="AE3" s="170"/>
      <c r="AF3" s="170"/>
    </row>
    <row r="4" spans="1:32" x14ac:dyDescent="0.35">
      <c r="A4" s="7" t="s">
        <v>62</v>
      </c>
      <c r="B4" s="16" t="s">
        <v>63</v>
      </c>
      <c r="C4" s="2" t="s">
        <v>64</v>
      </c>
      <c r="D4" s="38">
        <v>3906070.35</v>
      </c>
      <c r="E4" s="4">
        <v>504.72643264034002</v>
      </c>
      <c r="F4" s="38">
        <v>1265394.584</v>
      </c>
      <c r="G4" s="4">
        <v>579.84399928182995</v>
      </c>
      <c r="H4" s="38">
        <v>1327893</v>
      </c>
      <c r="I4" s="4">
        <v>697.16572475467001</v>
      </c>
      <c r="J4" s="38">
        <v>1457580</v>
      </c>
      <c r="K4" s="4">
        <v>720.19109250489998</v>
      </c>
      <c r="L4" s="38">
        <v>1233550</v>
      </c>
      <c r="M4" s="4">
        <v>650.32462470748999</v>
      </c>
      <c r="N4" s="38">
        <v>2761009.27</v>
      </c>
      <c r="O4" s="4">
        <v>483.30771294664999</v>
      </c>
      <c r="P4" s="38">
        <v>3738348.6639999999</v>
      </c>
      <c r="Q4" s="4">
        <v>614.32815023465002</v>
      </c>
      <c r="R4" s="38">
        <v>3799566</v>
      </c>
      <c r="S4" s="4">
        <v>698.30288374828001</v>
      </c>
      <c r="T4" s="38">
        <v>3569186</v>
      </c>
      <c r="U4" s="4">
        <v>784.33999350030001</v>
      </c>
      <c r="V4" s="38">
        <v>13868109.934</v>
      </c>
      <c r="W4" s="4">
        <v>655.00584848686003</v>
      </c>
      <c r="X4" s="38">
        <v>2023900</v>
      </c>
      <c r="Y4" s="4">
        <v>907.88768987949004</v>
      </c>
    </row>
    <row r="5" spans="1:32" x14ac:dyDescent="0.35">
      <c r="A5" s="10" t="s">
        <v>65</v>
      </c>
      <c r="B5" s="11" t="s">
        <v>66</v>
      </c>
      <c r="C5" s="14" t="s">
        <v>64</v>
      </c>
      <c r="D5" s="39">
        <v>2229643</v>
      </c>
      <c r="E5" s="5">
        <v>427.68503293831998</v>
      </c>
      <c r="F5" s="39">
        <v>662008</v>
      </c>
      <c r="G5" s="5">
        <v>475.77312091991001</v>
      </c>
      <c r="H5" s="39">
        <v>509114</v>
      </c>
      <c r="I5" s="5">
        <v>507.53113712064999</v>
      </c>
      <c r="J5" s="39">
        <v>698990</v>
      </c>
      <c r="K5" s="5">
        <v>509.14957759652998</v>
      </c>
      <c r="L5" s="39">
        <v>791800</v>
      </c>
      <c r="M5" s="5">
        <v>540.59767207105995</v>
      </c>
      <c r="N5" s="39">
        <v>1624125</v>
      </c>
      <c r="O5" s="5">
        <v>404.76061000643</v>
      </c>
      <c r="P5" s="39">
        <v>1776640</v>
      </c>
      <c r="Q5" s="5">
        <v>489.44070478373999</v>
      </c>
      <c r="R5" s="39">
        <v>2105726</v>
      </c>
      <c r="S5" s="5">
        <v>555.59850421631995</v>
      </c>
      <c r="T5" s="39">
        <v>2004236</v>
      </c>
      <c r="U5" s="5">
        <v>734.67925106272003</v>
      </c>
      <c r="V5" s="39">
        <v>7510727</v>
      </c>
      <c r="W5" s="5">
        <v>555.11944167268996</v>
      </c>
      <c r="X5" s="39">
        <v>1061000</v>
      </c>
      <c r="Y5" s="5">
        <v>840.38281375787005</v>
      </c>
    </row>
    <row r="6" spans="1:32" x14ac:dyDescent="0.35">
      <c r="A6" s="48"/>
      <c r="B6" s="49" t="s">
        <v>66</v>
      </c>
      <c r="C6" s="53" t="s">
        <v>67</v>
      </c>
      <c r="D6" s="57">
        <v>1689991</v>
      </c>
      <c r="E6" s="55">
        <v>417.50503988779002</v>
      </c>
      <c r="F6" s="57">
        <v>542200</v>
      </c>
      <c r="G6" s="55">
        <v>468.18977267435002</v>
      </c>
      <c r="H6" s="57">
        <v>270698</v>
      </c>
      <c r="I6" s="55">
        <v>475.60537906994</v>
      </c>
      <c r="J6" s="57">
        <v>591284</v>
      </c>
      <c r="K6" s="55">
        <v>490.81324402678001</v>
      </c>
      <c r="L6" s="57">
        <v>636300</v>
      </c>
      <c r="M6" s="55">
        <v>518.74064621732998</v>
      </c>
      <c r="N6" s="57">
        <v>1292931</v>
      </c>
      <c r="O6" s="55">
        <v>401.88007437187002</v>
      </c>
      <c r="P6" s="57">
        <v>1209958</v>
      </c>
      <c r="Q6" s="55">
        <v>469.91256975432998</v>
      </c>
      <c r="R6" s="57">
        <v>1718284</v>
      </c>
      <c r="S6" s="55">
        <v>529.16083001950994</v>
      </c>
      <c r="T6" s="57">
        <v>1662800</v>
      </c>
      <c r="U6" s="55">
        <v>729.92409453802998</v>
      </c>
      <c r="V6" s="57">
        <v>5883973</v>
      </c>
      <c r="W6" s="55">
        <v>545.74418535903999</v>
      </c>
      <c r="X6" s="57">
        <v>860500</v>
      </c>
      <c r="Y6" s="55">
        <v>859.28696292515997</v>
      </c>
    </row>
    <row r="7" spans="1:32" x14ac:dyDescent="0.35">
      <c r="A7" s="50"/>
      <c r="B7" s="51" t="s">
        <v>66</v>
      </c>
      <c r="C7" s="54" t="s">
        <v>68</v>
      </c>
      <c r="D7" s="58">
        <v>539652</v>
      </c>
      <c r="E7" s="56">
        <v>459.56501603014999</v>
      </c>
      <c r="F7" s="58">
        <v>119808</v>
      </c>
      <c r="G7" s="56">
        <v>510.09212648497999</v>
      </c>
      <c r="H7" s="58">
        <v>238416</v>
      </c>
      <c r="I7" s="56">
        <v>543.77970623015995</v>
      </c>
      <c r="J7" s="58">
        <v>107706</v>
      </c>
      <c r="K7" s="56">
        <v>609.81231373434002</v>
      </c>
      <c r="L7" s="58">
        <v>155500</v>
      </c>
      <c r="M7" s="56">
        <v>630.03577850663999</v>
      </c>
      <c r="N7" s="58">
        <v>331194</v>
      </c>
      <c r="O7" s="56">
        <v>416.00578298217999</v>
      </c>
      <c r="P7" s="58">
        <v>566682</v>
      </c>
      <c r="Q7" s="56">
        <v>531.13644102368005</v>
      </c>
      <c r="R7" s="58">
        <v>387442</v>
      </c>
      <c r="S7" s="56">
        <v>672.84813788943995</v>
      </c>
      <c r="T7" s="58">
        <v>341436</v>
      </c>
      <c r="U7" s="56">
        <v>757.83695636985999</v>
      </c>
      <c r="V7" s="58">
        <v>1626754</v>
      </c>
      <c r="W7" s="56">
        <v>589.02976555548003</v>
      </c>
      <c r="X7" s="58">
        <v>200500</v>
      </c>
      <c r="Y7" s="56">
        <v>759.25054264338996</v>
      </c>
    </row>
    <row r="8" spans="1:32" x14ac:dyDescent="0.35">
      <c r="A8" s="10" t="s">
        <v>69</v>
      </c>
      <c r="B8" s="11" t="s">
        <v>70</v>
      </c>
      <c r="C8" s="14" t="s">
        <v>64</v>
      </c>
      <c r="D8" s="59">
        <v>1330546.5900000001</v>
      </c>
      <c r="E8" s="5">
        <v>626.36356705946002</v>
      </c>
      <c r="F8" s="59">
        <v>441683.049</v>
      </c>
      <c r="G8" s="5">
        <v>707.06935221367996</v>
      </c>
      <c r="H8" s="59">
        <v>641408</v>
      </c>
      <c r="I8" s="5">
        <v>834.78732136940005</v>
      </c>
      <c r="J8" s="59">
        <v>665490</v>
      </c>
      <c r="K8" s="5">
        <v>925.61781071343</v>
      </c>
      <c r="L8" s="59">
        <v>384000</v>
      </c>
      <c r="M8" s="5">
        <v>851.80284000926997</v>
      </c>
      <c r="N8" s="59">
        <v>876290</v>
      </c>
      <c r="O8" s="5">
        <v>613.87492844023996</v>
      </c>
      <c r="P8" s="59">
        <v>1537347.639</v>
      </c>
      <c r="Q8" s="5">
        <v>743.62703123999995</v>
      </c>
      <c r="R8" s="59">
        <v>1410490</v>
      </c>
      <c r="S8" s="5">
        <v>886.94210454844006</v>
      </c>
      <c r="T8" s="59">
        <v>1232400</v>
      </c>
      <c r="U8" s="5">
        <v>846.46897340554995</v>
      </c>
      <c r="V8" s="59">
        <v>5056527.6390000004</v>
      </c>
      <c r="W8" s="5">
        <v>786.18319477276998</v>
      </c>
      <c r="X8" s="59">
        <v>925500</v>
      </c>
      <c r="Y8" s="5">
        <v>979.86448400864003</v>
      </c>
    </row>
    <row r="9" spans="1:32" x14ac:dyDescent="0.35">
      <c r="A9" s="48"/>
      <c r="B9" s="49" t="s">
        <v>70</v>
      </c>
      <c r="C9" s="53" t="s">
        <v>67</v>
      </c>
      <c r="D9" s="57">
        <v>90636</v>
      </c>
      <c r="E9" s="55">
        <v>630.96487670682995</v>
      </c>
      <c r="F9" s="57">
        <v>34986</v>
      </c>
      <c r="G9" s="55">
        <v>683.82899995132004</v>
      </c>
      <c r="H9" s="57">
        <v>50090</v>
      </c>
      <c r="I9" s="55">
        <v>862.05538373014997</v>
      </c>
      <c r="J9" s="57">
        <v>41500</v>
      </c>
      <c r="K9" s="55">
        <v>983.83845593231001</v>
      </c>
      <c r="L9" s="57">
        <v>37500</v>
      </c>
      <c r="M9" s="55">
        <v>931.85971684422998</v>
      </c>
      <c r="N9" s="57">
        <v>58323</v>
      </c>
      <c r="O9" s="55">
        <v>609.12807245168995</v>
      </c>
      <c r="P9" s="57">
        <v>117389</v>
      </c>
      <c r="Q9" s="55">
        <v>756.17606043957005</v>
      </c>
      <c r="R9" s="57">
        <v>102000</v>
      </c>
      <c r="S9" s="55">
        <v>935.29518209416995</v>
      </c>
      <c r="T9" s="57">
        <v>123400</v>
      </c>
      <c r="U9" s="55">
        <v>839.59409681229999</v>
      </c>
      <c r="V9" s="57">
        <v>401112</v>
      </c>
      <c r="W9" s="55">
        <v>806.00667207359004</v>
      </c>
      <c r="X9" s="57">
        <v>33000</v>
      </c>
      <c r="Y9" s="55">
        <v>980.35166515152002</v>
      </c>
    </row>
    <row r="10" spans="1:32" x14ac:dyDescent="0.35">
      <c r="A10" s="50"/>
      <c r="B10" s="51" t="s">
        <v>70</v>
      </c>
      <c r="C10" s="54" t="s">
        <v>68</v>
      </c>
      <c r="D10" s="58">
        <v>1239910.5900000001</v>
      </c>
      <c r="E10" s="56">
        <v>626.02721675761995</v>
      </c>
      <c r="F10" s="58">
        <v>406697.049</v>
      </c>
      <c r="G10" s="56">
        <v>709.06859702318002</v>
      </c>
      <c r="H10" s="58">
        <v>591318</v>
      </c>
      <c r="I10" s="56">
        <v>832.47746906716998</v>
      </c>
      <c r="J10" s="58">
        <v>623990</v>
      </c>
      <c r="K10" s="56">
        <v>921.74570254410003</v>
      </c>
      <c r="L10" s="58">
        <v>346500</v>
      </c>
      <c r="M10" s="56">
        <v>843.13867584963998</v>
      </c>
      <c r="N10" s="58">
        <v>817967</v>
      </c>
      <c r="O10" s="56">
        <v>614.21339060537002</v>
      </c>
      <c r="P10" s="58">
        <v>1419958.639</v>
      </c>
      <c r="Q10" s="56">
        <v>742.58959398778995</v>
      </c>
      <c r="R10" s="58">
        <v>1308490</v>
      </c>
      <c r="S10" s="56">
        <v>883.17286373676995</v>
      </c>
      <c r="T10" s="58">
        <v>1109000</v>
      </c>
      <c r="U10" s="56">
        <v>847.23395065678005</v>
      </c>
      <c r="V10" s="58">
        <v>4655415.6390000004</v>
      </c>
      <c r="W10" s="56">
        <v>784.47519805590002</v>
      </c>
      <c r="X10" s="58">
        <v>892500</v>
      </c>
      <c r="Y10" s="56">
        <v>979.84647058823998</v>
      </c>
    </row>
    <row r="11" spans="1:32" x14ac:dyDescent="0.35">
      <c r="A11" s="12" t="s">
        <v>71</v>
      </c>
      <c r="B11" s="13" t="s">
        <v>72</v>
      </c>
      <c r="C11" s="15" t="s">
        <v>64</v>
      </c>
      <c r="D11" s="59">
        <v>152922</v>
      </c>
      <c r="E11" s="5">
        <v>576.98781117040005</v>
      </c>
      <c r="F11" s="59">
        <v>57834</v>
      </c>
      <c r="G11" s="5">
        <v>580.62645339103995</v>
      </c>
      <c r="H11" s="59">
        <v>18756</v>
      </c>
      <c r="I11" s="5">
        <v>650.63349343754999</v>
      </c>
      <c r="J11" s="59">
        <v>17600</v>
      </c>
      <c r="K11" s="5">
        <v>650.09953803860003</v>
      </c>
      <c r="L11" s="59">
        <v>37250</v>
      </c>
      <c r="M11" s="5">
        <v>781.69417232002002</v>
      </c>
      <c r="N11" s="59">
        <v>132816</v>
      </c>
      <c r="O11" s="5">
        <v>578.11157759606999</v>
      </c>
      <c r="P11" s="59">
        <v>96696</v>
      </c>
      <c r="Q11" s="5">
        <v>591.90550672346001</v>
      </c>
      <c r="R11" s="59">
        <v>82350</v>
      </c>
      <c r="S11" s="5">
        <v>777.34769504046994</v>
      </c>
      <c r="T11" s="59">
        <v>88550</v>
      </c>
      <c r="U11" s="5">
        <v>895.75979876967995</v>
      </c>
      <c r="V11" s="59">
        <v>400412</v>
      </c>
      <c r="W11" s="5">
        <v>692.66524238976001</v>
      </c>
      <c r="X11" s="59">
        <v>37400</v>
      </c>
      <c r="Y11" s="5">
        <v>1041.795459893</v>
      </c>
    </row>
    <row r="12" spans="1:32" x14ac:dyDescent="0.35">
      <c r="A12" s="48"/>
      <c r="B12" s="49" t="s">
        <v>72</v>
      </c>
      <c r="C12" s="53" t="s">
        <v>67</v>
      </c>
      <c r="D12" s="106">
        <v>0</v>
      </c>
      <c r="E12" s="102">
        <v>0</v>
      </c>
      <c r="F12" s="106">
        <v>0</v>
      </c>
      <c r="G12" s="102">
        <v>0</v>
      </c>
      <c r="H12" s="106">
        <v>0</v>
      </c>
      <c r="I12" s="102">
        <v>0</v>
      </c>
      <c r="J12" s="106">
        <v>0</v>
      </c>
      <c r="K12" s="102">
        <v>0</v>
      </c>
      <c r="L12" s="106">
        <v>0</v>
      </c>
      <c r="M12" s="102">
        <v>0</v>
      </c>
      <c r="N12" s="106">
        <v>0</v>
      </c>
      <c r="O12" s="102">
        <v>0</v>
      </c>
      <c r="P12" s="106">
        <v>0</v>
      </c>
      <c r="Q12" s="102">
        <v>0</v>
      </c>
      <c r="R12" s="106">
        <v>0</v>
      </c>
      <c r="S12" s="102">
        <v>0</v>
      </c>
      <c r="T12" s="106">
        <v>0</v>
      </c>
      <c r="U12" s="102">
        <v>0</v>
      </c>
      <c r="V12" s="106">
        <v>0</v>
      </c>
      <c r="W12" s="102">
        <v>0</v>
      </c>
      <c r="X12" s="106">
        <v>15000</v>
      </c>
      <c r="Y12" s="102">
        <v>1098.1559999999999</v>
      </c>
    </row>
    <row r="13" spans="1:32" x14ac:dyDescent="0.35">
      <c r="A13" s="48"/>
      <c r="B13" s="49" t="s">
        <v>72</v>
      </c>
      <c r="C13" s="53" t="s">
        <v>68</v>
      </c>
      <c r="D13" s="106">
        <v>152922</v>
      </c>
      <c r="E13" s="102">
        <v>577.27427433463004</v>
      </c>
      <c r="F13" s="106">
        <v>57834</v>
      </c>
      <c r="G13" s="102">
        <v>580.62645339103995</v>
      </c>
      <c r="H13" s="106">
        <v>18756</v>
      </c>
      <c r="I13" s="102">
        <v>650.63349343754999</v>
      </c>
      <c r="J13" s="106">
        <v>17600</v>
      </c>
      <c r="K13" s="102">
        <v>650.09953803860003</v>
      </c>
      <c r="L13" s="106">
        <v>37250</v>
      </c>
      <c r="M13" s="102">
        <v>781.69417232002002</v>
      </c>
      <c r="N13" s="106">
        <v>132816</v>
      </c>
      <c r="O13" s="102">
        <v>578.44140623118005</v>
      </c>
      <c r="P13" s="106">
        <v>96696</v>
      </c>
      <c r="Q13" s="102">
        <v>591.90550672346001</v>
      </c>
      <c r="R13" s="106">
        <v>82350</v>
      </c>
      <c r="S13" s="102">
        <v>777.34769504046994</v>
      </c>
      <c r="T13" s="106">
        <v>88550</v>
      </c>
      <c r="U13" s="102">
        <v>895.75979876967995</v>
      </c>
      <c r="V13" s="106">
        <v>400412</v>
      </c>
      <c r="W13" s="102">
        <v>692.77464600404005</v>
      </c>
      <c r="X13" s="106">
        <v>22400</v>
      </c>
      <c r="Y13" s="102">
        <v>1004.0540267857</v>
      </c>
    </row>
    <row r="14" spans="1:32" x14ac:dyDescent="0.35">
      <c r="A14" s="10" t="s">
        <v>73</v>
      </c>
      <c r="B14" s="11" t="s">
        <v>74</v>
      </c>
      <c r="C14" s="14" t="s">
        <v>64</v>
      </c>
      <c r="D14" s="105">
        <v>184458.76</v>
      </c>
      <c r="E14" s="104">
        <v>496.20455660061998</v>
      </c>
      <c r="F14" s="105">
        <v>71069.535000000003</v>
      </c>
      <c r="G14" s="104">
        <v>550.47144836032999</v>
      </c>
      <c r="H14" s="105">
        <v>118615</v>
      </c>
      <c r="I14" s="104">
        <v>663.11865276771005</v>
      </c>
      <c r="J14" s="105">
        <v>35500</v>
      </c>
      <c r="K14" s="104">
        <v>873.11887830131002</v>
      </c>
      <c r="L14" s="105">
        <v>20500</v>
      </c>
      <c r="M14" s="104">
        <v>875.72222339389998</v>
      </c>
      <c r="N14" s="105">
        <v>123278.27</v>
      </c>
      <c r="O14" s="104">
        <v>484.93923922844999</v>
      </c>
      <c r="P14" s="105">
        <v>250865.02499999999</v>
      </c>
      <c r="Q14" s="104">
        <v>596.03516119271001</v>
      </c>
      <c r="R14" s="105">
        <v>161000</v>
      </c>
      <c r="S14" s="104">
        <v>825.17594225559003</v>
      </c>
      <c r="T14" s="105">
        <v>224000</v>
      </c>
      <c r="U14" s="104">
        <v>830.80502212975</v>
      </c>
      <c r="V14" s="105">
        <v>759143.29500000004</v>
      </c>
      <c r="W14" s="104">
        <v>695.86401041834995</v>
      </c>
      <c r="X14" s="105">
        <v>0</v>
      </c>
      <c r="Y14" s="104">
        <v>0</v>
      </c>
    </row>
    <row r="15" spans="1:32" x14ac:dyDescent="0.35">
      <c r="A15" s="48"/>
      <c r="B15" s="49" t="s">
        <v>74</v>
      </c>
      <c r="C15" s="53" t="s">
        <v>67</v>
      </c>
      <c r="D15" s="106">
        <v>27619</v>
      </c>
      <c r="E15" s="102">
        <v>465.74607654512999</v>
      </c>
      <c r="F15" s="106">
        <v>12909</v>
      </c>
      <c r="G15" s="102">
        <v>443.60361328404002</v>
      </c>
      <c r="H15" s="106">
        <v>49724</v>
      </c>
      <c r="I15" s="102">
        <v>630.69696659215003</v>
      </c>
      <c r="J15" s="106">
        <v>5000</v>
      </c>
      <c r="K15" s="102">
        <v>1093.2331050214</v>
      </c>
      <c r="L15" s="106">
        <v>0</v>
      </c>
      <c r="M15" s="102">
        <v>0</v>
      </c>
      <c r="N15" s="106">
        <v>27619</v>
      </c>
      <c r="O15" s="102">
        <v>466.68647228718999</v>
      </c>
      <c r="P15" s="106">
        <v>62633</v>
      </c>
      <c r="Q15" s="102">
        <v>591.72133253574998</v>
      </c>
      <c r="R15" s="106">
        <v>56000</v>
      </c>
      <c r="S15" s="102">
        <v>775.41844506816005</v>
      </c>
      <c r="T15" s="106">
        <v>75000</v>
      </c>
      <c r="U15" s="102">
        <v>739.90513966786</v>
      </c>
      <c r="V15" s="106">
        <v>221252</v>
      </c>
      <c r="W15" s="102">
        <v>672.83918020048998</v>
      </c>
      <c r="X15" s="106">
        <v>0</v>
      </c>
      <c r="Y15" s="102">
        <v>0</v>
      </c>
    </row>
    <row r="16" spans="1:32" x14ac:dyDescent="0.35">
      <c r="A16" s="48"/>
      <c r="B16" s="49" t="s">
        <v>74</v>
      </c>
      <c r="C16" s="53" t="s">
        <v>68</v>
      </c>
      <c r="D16" s="106">
        <v>156839.76</v>
      </c>
      <c r="E16" s="102">
        <v>501.56820138465002</v>
      </c>
      <c r="F16" s="106">
        <v>58160.535000000003</v>
      </c>
      <c r="G16" s="102">
        <v>574.19125910485002</v>
      </c>
      <c r="H16" s="106">
        <v>68891</v>
      </c>
      <c r="I16" s="102">
        <v>686.51990871398004</v>
      </c>
      <c r="J16" s="106">
        <v>30500</v>
      </c>
      <c r="K16" s="102">
        <v>837.03457883899</v>
      </c>
      <c r="L16" s="106">
        <v>20500</v>
      </c>
      <c r="M16" s="102">
        <v>875.72222339389998</v>
      </c>
      <c r="N16" s="106">
        <v>95659.27</v>
      </c>
      <c r="O16" s="102">
        <v>490.20922686426002</v>
      </c>
      <c r="P16" s="106">
        <v>188232.02499999999</v>
      </c>
      <c r="Q16" s="102">
        <v>597.47056003237003</v>
      </c>
      <c r="R16" s="106">
        <v>105000</v>
      </c>
      <c r="S16" s="102">
        <v>851.71327408888999</v>
      </c>
      <c r="T16" s="106">
        <v>149000</v>
      </c>
      <c r="U16" s="102">
        <v>876.55999652331002</v>
      </c>
      <c r="V16" s="106">
        <v>537891.29500000004</v>
      </c>
      <c r="W16" s="102">
        <v>705.33486406986003</v>
      </c>
      <c r="X16" s="106">
        <v>0</v>
      </c>
      <c r="Y16" s="102">
        <v>0</v>
      </c>
    </row>
    <row r="17" spans="1:25" x14ac:dyDescent="0.35">
      <c r="A17" s="10" t="s">
        <v>75</v>
      </c>
      <c r="B17" s="11" t="s">
        <v>76</v>
      </c>
      <c r="C17" s="14" t="s">
        <v>64</v>
      </c>
      <c r="D17" s="105">
        <v>8500</v>
      </c>
      <c r="E17" s="104">
        <v>557.96446754118006</v>
      </c>
      <c r="F17" s="105">
        <v>32800</v>
      </c>
      <c r="G17" s="104">
        <v>1029.3779424033</v>
      </c>
      <c r="H17" s="105">
        <v>40000</v>
      </c>
      <c r="I17" s="104">
        <v>1026.7977842936</v>
      </c>
      <c r="J17" s="105">
        <v>40000</v>
      </c>
      <c r="K17" s="104">
        <v>885.47001170577005</v>
      </c>
      <c r="L17" s="105">
        <v>0</v>
      </c>
      <c r="M17" s="104">
        <v>0</v>
      </c>
      <c r="N17" s="105">
        <v>4500</v>
      </c>
      <c r="O17" s="104">
        <v>563.96692919999998</v>
      </c>
      <c r="P17" s="105">
        <v>76800</v>
      </c>
      <c r="Q17" s="104">
        <v>1003.1296181676</v>
      </c>
      <c r="R17" s="105">
        <v>40000</v>
      </c>
      <c r="S17" s="104">
        <v>885.47001170577005</v>
      </c>
      <c r="T17" s="105">
        <v>20000</v>
      </c>
      <c r="U17" s="104">
        <v>918.82513226535002</v>
      </c>
      <c r="V17" s="105">
        <v>141300</v>
      </c>
      <c r="W17" s="104">
        <v>943.90310665397999</v>
      </c>
      <c r="X17" s="105">
        <v>0</v>
      </c>
      <c r="Y17" s="104">
        <v>0</v>
      </c>
    </row>
    <row r="18" spans="1:25" x14ac:dyDescent="0.35">
      <c r="A18" s="48"/>
      <c r="B18" s="49" t="s">
        <v>76</v>
      </c>
      <c r="C18" s="53" t="s">
        <v>67</v>
      </c>
      <c r="D18" s="106">
        <v>0</v>
      </c>
      <c r="E18" s="102">
        <v>0</v>
      </c>
      <c r="F18" s="106">
        <v>0</v>
      </c>
      <c r="G18" s="102">
        <v>0</v>
      </c>
      <c r="H18" s="106">
        <v>0</v>
      </c>
      <c r="I18" s="102">
        <v>0</v>
      </c>
      <c r="J18" s="106">
        <v>40000</v>
      </c>
      <c r="K18" s="102">
        <v>885.47001170577005</v>
      </c>
      <c r="L18" s="106">
        <v>0</v>
      </c>
      <c r="M18" s="102">
        <v>0</v>
      </c>
      <c r="N18" s="106">
        <v>0</v>
      </c>
      <c r="O18" s="102">
        <v>0</v>
      </c>
      <c r="P18" s="106">
        <v>0</v>
      </c>
      <c r="Q18" s="102">
        <v>0</v>
      </c>
      <c r="R18" s="106">
        <v>40000</v>
      </c>
      <c r="S18" s="102">
        <v>885.47001170577005</v>
      </c>
      <c r="T18" s="106">
        <v>0</v>
      </c>
      <c r="U18" s="102">
        <v>0</v>
      </c>
      <c r="V18" s="106">
        <v>40000</v>
      </c>
      <c r="W18" s="102">
        <v>885.47001170577005</v>
      </c>
      <c r="X18" s="106">
        <v>0</v>
      </c>
      <c r="Y18" s="102">
        <v>0</v>
      </c>
    </row>
    <row r="19" spans="1:25" x14ac:dyDescent="0.35">
      <c r="A19" s="48"/>
      <c r="B19" s="49" t="s">
        <v>76</v>
      </c>
      <c r="C19" s="53" t="s">
        <v>68</v>
      </c>
      <c r="D19" s="106">
        <v>8500</v>
      </c>
      <c r="E19" s="102">
        <v>557.96446754118006</v>
      </c>
      <c r="F19" s="106">
        <v>32800</v>
      </c>
      <c r="G19" s="102">
        <v>1029.3779424033</v>
      </c>
      <c r="H19" s="106">
        <v>40000</v>
      </c>
      <c r="I19" s="102">
        <v>1026.7977842936</v>
      </c>
      <c r="J19" s="106">
        <v>0</v>
      </c>
      <c r="K19" s="102">
        <v>0</v>
      </c>
      <c r="L19" s="106">
        <v>0</v>
      </c>
      <c r="M19" s="102">
        <v>0</v>
      </c>
      <c r="N19" s="106">
        <v>4500</v>
      </c>
      <c r="O19" s="102">
        <v>563.96692919999998</v>
      </c>
      <c r="P19" s="106">
        <v>76800</v>
      </c>
      <c r="Q19" s="102">
        <v>1003.1296181676</v>
      </c>
      <c r="R19" s="106">
        <v>0</v>
      </c>
      <c r="S19" s="102">
        <v>0</v>
      </c>
      <c r="T19" s="106">
        <v>20000</v>
      </c>
      <c r="U19" s="102">
        <v>918.82513226535002</v>
      </c>
      <c r="V19" s="106">
        <v>101300</v>
      </c>
      <c r="W19" s="102">
        <v>966.97639192474003</v>
      </c>
      <c r="X19" s="106">
        <v>0</v>
      </c>
      <c r="Y19" s="102">
        <v>0</v>
      </c>
    </row>
    <row r="20" spans="1:25" ht="6.75" customHeight="1" x14ac:dyDescent="0.35"/>
    <row r="21" spans="1:25" ht="18.5" x14ac:dyDescent="0.65">
      <c r="A21" s="169" t="s">
        <v>77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52"/>
      <c r="Y21" s="152"/>
    </row>
    <row r="22" spans="1:25" x14ac:dyDescent="0.35">
      <c r="A22" s="7" t="s">
        <v>62</v>
      </c>
      <c r="B22" s="16" t="s">
        <v>63</v>
      </c>
      <c r="C22" s="2" t="s">
        <v>64</v>
      </c>
      <c r="D22" s="60">
        <v>1</v>
      </c>
      <c r="E22" s="17">
        <v>0.99999999999999556</v>
      </c>
      <c r="F22" s="60">
        <v>1</v>
      </c>
      <c r="G22" s="17">
        <v>1.0000000000000058</v>
      </c>
      <c r="H22" s="60">
        <v>1</v>
      </c>
      <c r="I22" s="17">
        <v>0.99999999999999389</v>
      </c>
      <c r="J22" s="60">
        <v>0.99999999999999989</v>
      </c>
      <c r="K22" s="17">
        <v>0.99999999999999389</v>
      </c>
      <c r="L22" s="60">
        <v>1</v>
      </c>
      <c r="M22" s="17">
        <v>0.99999999999999545</v>
      </c>
      <c r="N22" s="60">
        <v>0.99999999999999989</v>
      </c>
      <c r="O22" s="17">
        <v>0.99999999999999278</v>
      </c>
      <c r="P22" s="60">
        <v>0.99999999999999989</v>
      </c>
      <c r="Q22" s="17">
        <v>0.99999999999998845</v>
      </c>
      <c r="R22" s="60">
        <v>1</v>
      </c>
      <c r="S22" s="17">
        <v>0.99999999999999611</v>
      </c>
      <c r="T22" s="60">
        <v>1</v>
      </c>
      <c r="U22" s="17">
        <v>1.000000000000002</v>
      </c>
      <c r="V22" s="60">
        <v>1</v>
      </c>
      <c r="W22" s="17">
        <v>0.999999999999998</v>
      </c>
      <c r="X22" s="60">
        <v>0.99999999999999989</v>
      </c>
      <c r="Y22" s="17">
        <v>0.99999999999999722</v>
      </c>
    </row>
    <row r="23" spans="1:25" x14ac:dyDescent="0.35">
      <c r="A23" s="10" t="s">
        <v>65</v>
      </c>
      <c r="B23" s="11" t="s">
        <v>66</v>
      </c>
      <c r="C23" s="14" t="s">
        <v>64</v>
      </c>
      <c r="D23" s="61">
        <v>0.57081486000373749</v>
      </c>
      <c r="E23" s="18">
        <v>0.48368572837623386</v>
      </c>
      <c r="F23" s="61">
        <v>0.52316329496791969</v>
      </c>
      <c r="G23" s="18">
        <v>0.42926551608004265</v>
      </c>
      <c r="H23" s="61">
        <v>0.38339986730858588</v>
      </c>
      <c r="I23" s="18">
        <v>0.27911207295153168</v>
      </c>
      <c r="J23" s="61">
        <v>0.47955515306192453</v>
      </c>
      <c r="K23" s="18">
        <v>0.33902849695972453</v>
      </c>
      <c r="L23" s="61">
        <v>0.64188723602610354</v>
      </c>
      <c r="M23" s="18">
        <v>0.53358389386518645</v>
      </c>
      <c r="N23" s="61">
        <v>0.58823598227180163</v>
      </c>
      <c r="O23" s="18">
        <v>0.49263595145304062</v>
      </c>
      <c r="P23" s="61">
        <v>0.4752472708361587</v>
      </c>
      <c r="Q23" s="18">
        <v>0.37863373035364256</v>
      </c>
      <c r="R23" s="61">
        <v>0.55420171672238361</v>
      </c>
      <c r="S23" s="18">
        <v>0.4409456870524221</v>
      </c>
      <c r="T23" s="61">
        <v>0.56153868136880514</v>
      </c>
      <c r="U23" s="18">
        <v>0.52598467665747473</v>
      </c>
      <c r="V23" s="61">
        <v>0.54158259746601745</v>
      </c>
      <c r="W23" s="18">
        <v>0.45899289268867027</v>
      </c>
      <c r="X23" s="61">
        <v>0.52423538712386974</v>
      </c>
      <c r="Y23" s="18">
        <v>0.48525650762054301</v>
      </c>
    </row>
    <row r="24" spans="1:25" x14ac:dyDescent="0.35">
      <c r="A24" s="48"/>
      <c r="B24" s="49" t="s">
        <v>66</v>
      </c>
      <c r="C24" s="53" t="s">
        <v>67</v>
      </c>
      <c r="D24" s="62">
        <v>0.4326575940958155</v>
      </c>
      <c r="E24" s="52">
        <v>0.35789036277687392</v>
      </c>
      <c r="F24" s="62">
        <v>0.42848294662844866</v>
      </c>
      <c r="G24" s="52">
        <v>0.34597466495346624</v>
      </c>
      <c r="H24" s="62">
        <v>0.20385528050829396</v>
      </c>
      <c r="I24" s="52">
        <v>0.13906975704474583</v>
      </c>
      <c r="J24" s="62">
        <v>0.40566143882325501</v>
      </c>
      <c r="K24" s="52">
        <v>0.27645996852433757</v>
      </c>
      <c r="L24" s="62">
        <v>0.51582830043370764</v>
      </c>
      <c r="M24" s="52">
        <v>0.4114577485429281</v>
      </c>
      <c r="N24" s="62">
        <v>0.46828202065399077</v>
      </c>
      <c r="O24" s="52">
        <v>0.38938590932069217</v>
      </c>
      <c r="P24" s="62">
        <v>0.32366108909310659</v>
      </c>
      <c r="Q24" s="52">
        <v>0.24757519909698641</v>
      </c>
      <c r="R24" s="62">
        <v>0.45223164961471918</v>
      </c>
      <c r="S24" s="52">
        <v>0.34269266337081256</v>
      </c>
      <c r="T24" s="62">
        <v>0.46587653319272238</v>
      </c>
      <c r="U24" s="52">
        <v>0.43355497548919042</v>
      </c>
      <c r="V24" s="62">
        <v>0.42428081605947271</v>
      </c>
      <c r="W24" s="52">
        <v>0.3535064440397751</v>
      </c>
      <c r="X24" s="62">
        <v>0.42516922772864274</v>
      </c>
      <c r="Y24" s="52">
        <v>0.40240921701744348</v>
      </c>
    </row>
    <row r="25" spans="1:25" x14ac:dyDescent="0.35">
      <c r="A25" s="48"/>
      <c r="B25" s="49" t="s">
        <v>66</v>
      </c>
      <c r="C25" s="53" t="s">
        <v>68</v>
      </c>
      <c r="D25" s="62">
        <v>0.13815726590792202</v>
      </c>
      <c r="E25" s="52">
        <v>0.12579536559936705</v>
      </c>
      <c r="F25" s="62">
        <v>9.4680348339471004E-2</v>
      </c>
      <c r="G25" s="52">
        <v>8.3290851126572668E-2</v>
      </c>
      <c r="H25" s="62">
        <v>0.17954458680029189</v>
      </c>
      <c r="I25" s="52">
        <v>0.14004231590678781</v>
      </c>
      <c r="J25" s="62">
        <v>7.3893714238669569E-2</v>
      </c>
      <c r="K25" s="52">
        <v>6.256852843538975E-2</v>
      </c>
      <c r="L25" s="62">
        <v>0.12605893559239592</v>
      </c>
      <c r="M25" s="52">
        <v>0.12212614532226375</v>
      </c>
      <c r="N25" s="62">
        <v>0.11995396161781087</v>
      </c>
      <c r="O25" s="52">
        <v>0.10325004213235091</v>
      </c>
      <c r="P25" s="62">
        <v>0.15158618174305211</v>
      </c>
      <c r="Q25" s="52">
        <v>0.13105853125665909</v>
      </c>
      <c r="R25" s="62">
        <v>0.1019700671076644</v>
      </c>
      <c r="S25" s="52">
        <v>9.8253023681605586E-2</v>
      </c>
      <c r="T25" s="62">
        <v>9.566214817608272E-2</v>
      </c>
      <c r="U25" s="52">
        <v>9.2429701168282141E-2</v>
      </c>
      <c r="V25" s="62">
        <v>0.11730178140654476</v>
      </c>
      <c r="W25" s="52">
        <v>0.10548644864889831</v>
      </c>
      <c r="X25" s="62">
        <v>9.9066159395227033E-2</v>
      </c>
      <c r="Y25" s="52">
        <v>8.2847290603099394E-2</v>
      </c>
    </row>
    <row r="26" spans="1:25" x14ac:dyDescent="0.35">
      <c r="A26" s="10" t="s">
        <v>69</v>
      </c>
      <c r="B26" s="11" t="s">
        <v>70</v>
      </c>
      <c r="C26" s="14" t="s">
        <v>64</v>
      </c>
      <c r="D26" s="61">
        <v>0.34063559300717666</v>
      </c>
      <c r="E26" s="18">
        <v>0.42272746443503145</v>
      </c>
      <c r="F26" s="61">
        <v>0.34904768408586773</v>
      </c>
      <c r="G26" s="18">
        <v>0.42563330858637294</v>
      </c>
      <c r="H26" s="61">
        <v>0.48302687038790021</v>
      </c>
      <c r="I26" s="18">
        <v>0.57837712463912772</v>
      </c>
      <c r="J26" s="61">
        <v>0.45657185197381961</v>
      </c>
      <c r="K26" s="18">
        <v>0.58680403361765798</v>
      </c>
      <c r="L26" s="61">
        <v>0.31129666409955009</v>
      </c>
      <c r="M26" s="18">
        <v>0.40774003088792238</v>
      </c>
      <c r="N26" s="61">
        <v>0.3173803179588745</v>
      </c>
      <c r="O26" s="18">
        <v>0.40312168574237345</v>
      </c>
      <c r="P26" s="61">
        <v>0.41123709348048121</v>
      </c>
      <c r="Q26" s="18">
        <v>0.49779099141696492</v>
      </c>
      <c r="R26" s="61">
        <v>0.37122397663312073</v>
      </c>
      <c r="S26" s="18">
        <v>0.47150625145135239</v>
      </c>
      <c r="T26" s="61">
        <v>0.3452888137519311</v>
      </c>
      <c r="U26" s="18">
        <v>0.37263976098001367</v>
      </c>
      <c r="V26" s="61">
        <v>0.36461548567646368</v>
      </c>
      <c r="W26" s="18">
        <v>0.43763665325271955</v>
      </c>
      <c r="X26" s="61">
        <v>0.45728543900390334</v>
      </c>
      <c r="Y26" s="18">
        <v>0.49353875565126404</v>
      </c>
    </row>
    <row r="27" spans="1:25" x14ac:dyDescent="0.35">
      <c r="A27" s="48"/>
      <c r="B27" s="49" t="s">
        <v>70</v>
      </c>
      <c r="C27" s="53" t="s">
        <v>67</v>
      </c>
      <c r="D27" s="62">
        <v>2.320388315586789E-2</v>
      </c>
      <c r="E27" s="52">
        <v>2.9007466872642863E-2</v>
      </c>
      <c r="F27" s="62">
        <v>2.7648292826895803E-2</v>
      </c>
      <c r="G27" s="52">
        <v>3.2606536340109502E-2</v>
      </c>
      <c r="H27" s="62">
        <v>3.772141279455498E-2</v>
      </c>
      <c r="I27" s="52">
        <v>4.6643066098661728E-2</v>
      </c>
      <c r="J27" s="62">
        <v>2.8471850601682242E-2</v>
      </c>
      <c r="K27" s="52">
        <v>3.8894818090663738E-2</v>
      </c>
      <c r="L27" s="62">
        <v>3.0400064853471687E-2</v>
      </c>
      <c r="M27" s="52">
        <v>4.3560699918358918E-2</v>
      </c>
      <c r="N27" s="62">
        <v>2.1123797240999484E-2</v>
      </c>
      <c r="O27" s="52">
        <v>2.6622993077891718E-2</v>
      </c>
      <c r="P27" s="62">
        <v>3.1401297886001572E-2</v>
      </c>
      <c r="Q27" s="52">
        <v>3.8651834071182348E-2</v>
      </c>
      <c r="R27" s="62">
        <v>2.6845171264297026E-2</v>
      </c>
      <c r="S27" s="52">
        <v>3.5955972587735585E-2</v>
      </c>
      <c r="T27" s="62">
        <v>3.4573709523684111E-2</v>
      </c>
      <c r="U27" s="52">
        <v>3.7009310581556203E-2</v>
      </c>
      <c r="V27" s="62">
        <v>2.8923335761609919E-2</v>
      </c>
      <c r="W27" s="52">
        <v>3.5591135035414771E-2</v>
      </c>
      <c r="X27" s="62">
        <v>1.6305153416670784E-2</v>
      </c>
      <c r="Y27" s="52">
        <v>1.7606565746811662E-2</v>
      </c>
    </row>
    <row r="28" spans="1:25" x14ac:dyDescent="0.35">
      <c r="A28" s="48"/>
      <c r="B28" s="49" t="s">
        <v>70</v>
      </c>
      <c r="C28" s="53" t="s">
        <v>68</v>
      </c>
      <c r="D28" s="62">
        <v>0.31743170985130875</v>
      </c>
      <c r="E28" s="52">
        <v>0.39371999756238746</v>
      </c>
      <c r="F28" s="62">
        <v>0.32139939125897188</v>
      </c>
      <c r="G28" s="52">
        <v>0.3930267722462652</v>
      </c>
      <c r="H28" s="62">
        <v>0.44530545759334522</v>
      </c>
      <c r="I28" s="52">
        <v>0.53173405854046596</v>
      </c>
      <c r="J28" s="62">
        <v>0.42810000137213738</v>
      </c>
      <c r="K28" s="52">
        <v>0.54790921552699745</v>
      </c>
      <c r="L28" s="62">
        <v>0.2808965992460784</v>
      </c>
      <c r="M28" s="52">
        <v>0.36417933096956251</v>
      </c>
      <c r="N28" s="62">
        <v>0.296256520717875</v>
      </c>
      <c r="O28" s="52">
        <v>0.37649869266448532</v>
      </c>
      <c r="P28" s="62">
        <v>0.37983579559447961</v>
      </c>
      <c r="Q28" s="52">
        <v>0.45913915734578792</v>
      </c>
      <c r="R28" s="62">
        <v>0.3443788053688237</v>
      </c>
      <c r="S28" s="52">
        <v>0.43555027886361763</v>
      </c>
      <c r="T28" s="62">
        <v>0.310715104228247</v>
      </c>
      <c r="U28" s="52">
        <v>0.33563045039846001</v>
      </c>
      <c r="V28" s="62">
        <v>0.33569214991485374</v>
      </c>
      <c r="W28" s="52">
        <v>0.40204551821730583</v>
      </c>
      <c r="X28" s="62">
        <v>0.44098028558723257</v>
      </c>
      <c r="Y28" s="52">
        <v>0.47593218990445674</v>
      </c>
    </row>
    <row r="29" spans="1:25" x14ac:dyDescent="0.35">
      <c r="A29" s="12" t="s">
        <v>71</v>
      </c>
      <c r="B29" s="13" t="s">
        <v>72</v>
      </c>
      <c r="C29" s="15" t="s">
        <v>64</v>
      </c>
      <c r="D29" s="61">
        <v>3.9149832516457365E-2</v>
      </c>
      <c r="E29" s="18">
        <v>4.4754890393178655E-2</v>
      </c>
      <c r="F29" s="61">
        <v>4.570432079548082E-2</v>
      </c>
      <c r="G29" s="18">
        <v>4.5765995200423126E-2</v>
      </c>
      <c r="H29" s="61">
        <v>1.4124632029839754E-2</v>
      </c>
      <c r="I29" s="18">
        <v>1.3181885389343352E-2</v>
      </c>
      <c r="J29" s="61">
        <v>1.2074808929870059E-2</v>
      </c>
      <c r="K29" s="18">
        <v>1.0899645648088156E-2</v>
      </c>
      <c r="L29" s="61">
        <v>3.0197397754448543E-2</v>
      </c>
      <c r="M29" s="18">
        <v>3.6297456604075934E-2</v>
      </c>
      <c r="N29" s="61">
        <v>4.8104148523920025E-2</v>
      </c>
      <c r="O29" s="18">
        <v>5.7540081499069369E-2</v>
      </c>
      <c r="P29" s="61">
        <v>2.5865966150020941E-2</v>
      </c>
      <c r="Q29" s="18">
        <v>2.4921872447277716E-2</v>
      </c>
      <c r="R29" s="61">
        <v>2.1673527976616275E-2</v>
      </c>
      <c r="S29" s="18">
        <v>2.4126875898870009E-2</v>
      </c>
      <c r="T29" s="61">
        <v>2.4809578430488071E-2</v>
      </c>
      <c r="U29" s="18">
        <v>2.8333915351271815E-2</v>
      </c>
      <c r="V29" s="61">
        <v>2.8872860245960606E-2</v>
      </c>
      <c r="W29" s="18">
        <v>3.0532897968704426E-2</v>
      </c>
      <c r="X29" s="61">
        <v>1.8479173872226889E-2</v>
      </c>
      <c r="Y29" s="18">
        <v>2.1204736728190138E-2</v>
      </c>
    </row>
    <row r="30" spans="1:25" x14ac:dyDescent="0.35">
      <c r="A30" s="48"/>
      <c r="B30" s="49" t="s">
        <v>72</v>
      </c>
      <c r="C30" s="53" t="s">
        <v>67</v>
      </c>
      <c r="D30" s="62">
        <v>0</v>
      </c>
      <c r="E30" s="52">
        <v>0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0</v>
      </c>
      <c r="O30" s="52">
        <v>0</v>
      </c>
      <c r="P30" s="62">
        <v>0</v>
      </c>
      <c r="Q30" s="52">
        <v>0</v>
      </c>
      <c r="R30" s="62">
        <v>0</v>
      </c>
      <c r="S30" s="52">
        <v>0</v>
      </c>
      <c r="T30" s="62">
        <v>0</v>
      </c>
      <c r="U30" s="52">
        <v>0</v>
      </c>
      <c r="V30" s="62">
        <v>0</v>
      </c>
      <c r="W30" s="52">
        <v>0</v>
      </c>
      <c r="X30" s="62">
        <v>7.411433371213993E-3</v>
      </c>
      <c r="Y30" s="52">
        <v>8.9646661320842511E-3</v>
      </c>
    </row>
    <row r="31" spans="1:25" x14ac:dyDescent="0.35">
      <c r="A31" s="48"/>
      <c r="B31" s="49" t="s">
        <v>72</v>
      </c>
      <c r="C31" s="53" t="s">
        <v>68</v>
      </c>
      <c r="D31" s="62">
        <v>3.9149832516457365E-2</v>
      </c>
      <c r="E31" s="52">
        <v>4.4777110320997918E-2</v>
      </c>
      <c r="F31" s="62">
        <v>4.570432079548082E-2</v>
      </c>
      <c r="G31" s="52">
        <v>4.5765995200423126E-2</v>
      </c>
      <c r="H31" s="62">
        <v>1.4124632029839754E-2</v>
      </c>
      <c r="I31" s="52">
        <v>1.3181885389343352E-2</v>
      </c>
      <c r="J31" s="62">
        <v>1.2074808929870059E-2</v>
      </c>
      <c r="K31" s="52">
        <v>1.0899645648088156E-2</v>
      </c>
      <c r="L31" s="62">
        <v>3.0197397754448543E-2</v>
      </c>
      <c r="M31" s="52">
        <v>3.6297456604075934E-2</v>
      </c>
      <c r="N31" s="62">
        <v>4.8104148523920025E-2</v>
      </c>
      <c r="O31" s="52">
        <v>5.7572909706080679E-2</v>
      </c>
      <c r="P31" s="62">
        <v>2.5865966150020941E-2</v>
      </c>
      <c r="Q31" s="52">
        <v>2.4921872447277716E-2</v>
      </c>
      <c r="R31" s="62">
        <v>2.1673527976616275E-2</v>
      </c>
      <c r="S31" s="52">
        <v>2.4126875898870009E-2</v>
      </c>
      <c r="T31" s="62">
        <v>2.4809578430488071E-2</v>
      </c>
      <c r="U31" s="52">
        <v>2.8333915351271815E-2</v>
      </c>
      <c r="V31" s="62">
        <v>2.8872860245960606E-2</v>
      </c>
      <c r="W31" s="52">
        <v>3.05377205138356E-2</v>
      </c>
      <c r="X31" s="62">
        <v>1.1067740501012896E-2</v>
      </c>
      <c r="Y31" s="52">
        <v>1.2240070596106694E-2</v>
      </c>
    </row>
    <row r="32" spans="1:25" x14ac:dyDescent="0.35">
      <c r="A32" s="10" t="s">
        <v>73</v>
      </c>
      <c r="B32" s="11" t="s">
        <v>74</v>
      </c>
      <c r="C32" s="14" t="s">
        <v>64</v>
      </c>
      <c r="D32" s="61">
        <v>4.7223614392915378E-2</v>
      </c>
      <c r="E32" s="18">
        <v>4.6426283874878627E-2</v>
      </c>
      <c r="F32" s="61">
        <v>5.6163931708435387E-2</v>
      </c>
      <c r="G32" s="18">
        <v>5.3318894170578848E-2</v>
      </c>
      <c r="H32" s="61">
        <v>8.9325721274229178E-2</v>
      </c>
      <c r="I32" s="18">
        <v>8.4963373622125346E-2</v>
      </c>
      <c r="J32" s="61">
        <v>2.4355438466499266E-2</v>
      </c>
      <c r="K32" s="18">
        <v>2.9527153745325909E-2</v>
      </c>
      <c r="L32" s="61">
        <v>1.6618702119897855E-2</v>
      </c>
      <c r="M32" s="18">
        <v>2.2378618642810641E-2</v>
      </c>
      <c r="N32" s="61">
        <v>4.4649712458227277E-2</v>
      </c>
      <c r="O32" s="18">
        <v>4.4800438749985114E-2</v>
      </c>
      <c r="P32" s="61">
        <v>6.7105839381920204E-2</v>
      </c>
      <c r="Q32" s="18">
        <v>6.5107613541227793E-2</v>
      </c>
      <c r="R32" s="61">
        <v>4.2373260525017858E-2</v>
      </c>
      <c r="S32" s="18">
        <v>5.0071961599942809E-2</v>
      </c>
      <c r="T32" s="61">
        <v>6.2759407887400656E-2</v>
      </c>
      <c r="U32" s="18">
        <v>6.6477333415131998E-2</v>
      </c>
      <c r="V32" s="61">
        <v>5.4740213238347123E-2</v>
      </c>
      <c r="W32" s="18">
        <v>5.8154815568728507E-2</v>
      </c>
      <c r="X32" s="61">
        <v>0</v>
      </c>
      <c r="Y32" s="18">
        <v>0</v>
      </c>
    </row>
    <row r="33" spans="1:25" x14ac:dyDescent="0.35">
      <c r="A33" s="48"/>
      <c r="B33" s="49" t="s">
        <v>74</v>
      </c>
      <c r="C33" s="53" t="s">
        <v>67</v>
      </c>
      <c r="D33" s="62">
        <v>7.0707891884230914E-3</v>
      </c>
      <c r="E33" s="52">
        <v>6.524707464513663E-3</v>
      </c>
      <c r="F33" s="62">
        <v>1.0201560970170866E-2</v>
      </c>
      <c r="G33" s="52">
        <v>7.8045979834408261E-3</v>
      </c>
      <c r="H33" s="62">
        <v>3.744578817721006E-2</v>
      </c>
      <c r="I33" s="52">
        <v>3.3875654204499644E-2</v>
      </c>
      <c r="J33" s="62">
        <v>3.4303434459858123E-3</v>
      </c>
      <c r="K33" s="52">
        <v>5.207180504970441E-3</v>
      </c>
      <c r="L33" s="62">
        <v>0</v>
      </c>
      <c r="M33" s="52">
        <v>0</v>
      </c>
      <c r="N33" s="62">
        <v>1.0003226102895337E-2</v>
      </c>
      <c r="O33" s="52">
        <v>9.659209187846499E-3</v>
      </c>
      <c r="P33" s="62">
        <v>1.6754188982732083E-2</v>
      </c>
      <c r="Q33" s="52">
        <v>1.6137647325181682E-2</v>
      </c>
      <c r="R33" s="62">
        <v>1.4738525400006211E-2</v>
      </c>
      <c r="S33" s="52">
        <v>1.6366142420786683E-2</v>
      </c>
      <c r="T33" s="62">
        <v>2.1013194605156469E-2</v>
      </c>
      <c r="U33" s="52">
        <v>1.9822743731083593E-2</v>
      </c>
      <c r="V33" s="62">
        <v>1.5954012554916627E-2</v>
      </c>
      <c r="W33" s="52">
        <v>1.6388379971196198E-2</v>
      </c>
      <c r="X33" s="62">
        <v>0</v>
      </c>
      <c r="Y33" s="52">
        <v>0</v>
      </c>
    </row>
    <row r="34" spans="1:25" x14ac:dyDescent="0.35">
      <c r="A34" s="48"/>
      <c r="B34" s="49" t="s">
        <v>74</v>
      </c>
      <c r="C34" s="53" t="s">
        <v>68</v>
      </c>
      <c r="D34" s="62">
        <v>4.0152825204492287E-2</v>
      </c>
      <c r="E34" s="52">
        <v>3.9901576410364938E-2</v>
      </c>
      <c r="F34" s="62">
        <v>4.5962370738264514E-2</v>
      </c>
      <c r="G34" s="52">
        <v>4.5514296187138308E-2</v>
      </c>
      <c r="H34" s="62">
        <v>5.1879933097019111E-2</v>
      </c>
      <c r="I34" s="52">
        <v>5.1087719417626708E-2</v>
      </c>
      <c r="J34" s="62">
        <v>2.0925095020513453E-2</v>
      </c>
      <c r="K34" s="52">
        <v>2.4319973240355175E-2</v>
      </c>
      <c r="L34" s="62">
        <v>1.6618702119897855E-2</v>
      </c>
      <c r="M34" s="52">
        <v>2.2378618642810641E-2</v>
      </c>
      <c r="N34" s="62">
        <v>3.4646486355331942E-2</v>
      </c>
      <c r="O34" s="52">
        <v>3.5141229562138582E-2</v>
      </c>
      <c r="P34" s="62">
        <v>5.0351650399188125E-2</v>
      </c>
      <c r="Q34" s="52">
        <v>4.8969966216046316E-2</v>
      </c>
      <c r="R34" s="62">
        <v>2.7634735125011647E-2</v>
      </c>
      <c r="S34" s="52">
        <v>3.3705819179156285E-2</v>
      </c>
      <c r="T34" s="62">
        <v>4.1746213282244184E-2</v>
      </c>
      <c r="U34" s="52">
        <v>4.6654589684047933E-2</v>
      </c>
      <c r="V34" s="62">
        <v>3.8786200683430493E-2</v>
      </c>
      <c r="W34" s="52">
        <v>4.1766435597532785E-2</v>
      </c>
      <c r="X34" s="62">
        <v>0</v>
      </c>
      <c r="Y34" s="52">
        <v>0</v>
      </c>
    </row>
    <row r="35" spans="1:25" x14ac:dyDescent="0.35">
      <c r="A35" s="10" t="s">
        <v>75</v>
      </c>
      <c r="B35" s="11" t="s">
        <v>76</v>
      </c>
      <c r="C35" s="14" t="s">
        <v>64</v>
      </c>
      <c r="D35" s="61">
        <v>2.1761000797131062E-3</v>
      </c>
      <c r="E35" s="18">
        <v>2.4056329206729944E-3</v>
      </c>
      <c r="F35" s="61">
        <v>2.5920768442296415E-2</v>
      </c>
      <c r="G35" s="18">
        <v>4.6016285962588208E-2</v>
      </c>
      <c r="H35" s="61">
        <v>3.0122908999444985E-2</v>
      </c>
      <c r="I35" s="18">
        <v>4.4365543397865768E-2</v>
      </c>
      <c r="J35" s="61">
        <v>2.7442747567886498E-2</v>
      </c>
      <c r="K35" s="18">
        <v>3.3740670029197312E-2</v>
      </c>
      <c r="L35" s="61">
        <v>0</v>
      </c>
      <c r="M35" s="18">
        <v>0</v>
      </c>
      <c r="N35" s="61">
        <v>1.6298387871765457E-3</v>
      </c>
      <c r="O35" s="18">
        <v>1.9018425555241908E-3</v>
      </c>
      <c r="P35" s="61">
        <v>2.0543830151418963E-2</v>
      </c>
      <c r="Q35" s="18">
        <v>3.3545792240875519E-2</v>
      </c>
      <c r="R35" s="61">
        <v>1.052751814286158E-2</v>
      </c>
      <c r="S35" s="18">
        <v>1.3349223997408859E-2</v>
      </c>
      <c r="T35" s="61">
        <v>5.6035185613750585E-3</v>
      </c>
      <c r="U35" s="18">
        <v>6.5643135961099153E-3</v>
      </c>
      <c r="V35" s="61">
        <v>1.0188843373211177E-2</v>
      </c>
      <c r="W35" s="18">
        <v>1.4682740521175327E-2</v>
      </c>
      <c r="X35" s="61">
        <v>0</v>
      </c>
      <c r="Y35" s="18">
        <v>0</v>
      </c>
    </row>
    <row r="36" spans="1:25" x14ac:dyDescent="0.35">
      <c r="A36" s="48"/>
      <c r="B36" s="49" t="s">
        <v>76</v>
      </c>
      <c r="C36" s="53" t="s">
        <v>67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2.7442747567886498E-2</v>
      </c>
      <c r="K36" s="52">
        <v>3.3740670029197312E-2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1.052751814286158E-2</v>
      </c>
      <c r="S36" s="52">
        <v>1.3349223997408859E-2</v>
      </c>
      <c r="T36" s="62">
        <v>0</v>
      </c>
      <c r="U36" s="52">
        <v>0</v>
      </c>
      <c r="V36" s="62">
        <v>2.8843151799607014E-3</v>
      </c>
      <c r="W36" s="52">
        <v>3.8991630411589627E-3</v>
      </c>
      <c r="X36" s="62">
        <v>0</v>
      </c>
      <c r="Y36" s="52">
        <v>0</v>
      </c>
    </row>
    <row r="37" spans="1:25" x14ac:dyDescent="0.35">
      <c r="A37" s="48"/>
      <c r="B37" s="49" t="s">
        <v>76</v>
      </c>
      <c r="C37" s="53" t="s">
        <v>68</v>
      </c>
      <c r="D37" s="62">
        <v>2.1761000797131062E-3</v>
      </c>
      <c r="E37" s="52">
        <v>2.4056329206729944E-3</v>
      </c>
      <c r="F37" s="62">
        <v>2.5920768442296415E-2</v>
      </c>
      <c r="G37" s="52">
        <v>4.6016285962588208E-2</v>
      </c>
      <c r="H37" s="62">
        <v>3.0122908999444985E-2</v>
      </c>
      <c r="I37" s="52">
        <v>4.4365543397865768E-2</v>
      </c>
      <c r="J37" s="62">
        <v>0</v>
      </c>
      <c r="K37" s="52">
        <v>0</v>
      </c>
      <c r="L37" s="62">
        <v>0</v>
      </c>
      <c r="M37" s="52">
        <v>0</v>
      </c>
      <c r="N37" s="62">
        <v>1.6298387871765457E-3</v>
      </c>
      <c r="O37" s="52">
        <v>1.9018425555241908E-3</v>
      </c>
      <c r="P37" s="62">
        <v>2.0543830151418963E-2</v>
      </c>
      <c r="Q37" s="52">
        <v>3.3545792240875519E-2</v>
      </c>
      <c r="R37" s="62">
        <v>0</v>
      </c>
      <c r="S37" s="52">
        <v>0</v>
      </c>
      <c r="T37" s="62">
        <v>5.6035185613750585E-3</v>
      </c>
      <c r="U37" s="52">
        <v>6.5643135961099153E-3</v>
      </c>
      <c r="V37" s="62">
        <v>7.3045281932504758E-3</v>
      </c>
      <c r="W37" s="52">
        <v>1.0783577480016319E-2</v>
      </c>
      <c r="X37" s="62">
        <v>0</v>
      </c>
      <c r="Y37" s="52">
        <v>0</v>
      </c>
    </row>
    <row r="39" spans="1:25" x14ac:dyDescent="0.35">
      <c r="F39" s="156" t="s">
        <v>156</v>
      </c>
      <c r="G39" s="156"/>
      <c r="H39" s="156" t="s">
        <v>157</v>
      </c>
      <c r="I39" s="156"/>
      <c r="J39" s="156" t="s">
        <v>158</v>
      </c>
      <c r="K39" s="156"/>
      <c r="L39" s="156" t="s">
        <v>159</v>
      </c>
      <c r="M39" s="156"/>
      <c r="N39" s="156" t="s">
        <v>154</v>
      </c>
      <c r="S39">
        <f>(R4*S4)-(M4*L4+K4*J4)</f>
        <v>801303821.37070084</v>
      </c>
      <c r="T39" s="157" t="s">
        <v>160</v>
      </c>
    </row>
    <row r="40" spans="1:25" x14ac:dyDescent="0.35">
      <c r="E40" t="s">
        <v>79</v>
      </c>
      <c r="F40" s="154">
        <f>(F8+F11+F14)/Region!F4</f>
        <v>0.45091593658978391</v>
      </c>
      <c r="G40" s="154"/>
      <c r="H40" s="154">
        <f>(H8+H11+H14)/Region!H4</f>
        <v>0.5864772236919692</v>
      </c>
      <c r="I40" s="154"/>
      <c r="J40" s="154">
        <f>(J8+J11+J14)/Region!J4</f>
        <v>0.49300209937018896</v>
      </c>
      <c r="K40" s="154"/>
      <c r="L40" s="154">
        <f>(L8+L11+L14)/Region!L4</f>
        <v>0.35811276397389646</v>
      </c>
      <c r="M40" s="154"/>
      <c r="N40" s="154">
        <f>(R8+R11+R14-L8-L11-L14-J8-J11-J14)/(R4-L4-J4)</f>
        <v>0.44522191628564933</v>
      </c>
      <c r="P40" s="128">
        <f>N40*R4</f>
        <v>1691650.0555737994</v>
      </c>
      <c r="R40" s="128"/>
      <c r="S40" s="128">
        <f>(R4-L4-J4)</f>
        <v>1108436</v>
      </c>
      <c r="T40" s="154">
        <f>(T8+T11+T14)/Region!T4</f>
        <v>0.43285780006981983</v>
      </c>
      <c r="V40" s="154">
        <f>(V8+V11+V14)/Region!V4</f>
        <v>0.44822855916077137</v>
      </c>
    </row>
    <row r="41" spans="1:25" ht="15" thickBot="1" x14ac:dyDescent="0.4">
      <c r="E41" t="s">
        <v>155</v>
      </c>
      <c r="F41" s="154">
        <f>(F5+F17-Country!F7-Country!F10)/Region!F4</f>
        <v>0.27613283984152093</v>
      </c>
      <c r="G41" s="154"/>
      <c r="H41" s="154">
        <f>(H5+H17-Country!H7-Country!H10)/Region!H4</f>
        <v>0.30443793287561571</v>
      </c>
      <c r="I41" s="154"/>
      <c r="J41" s="154">
        <f>(J5+J17-Country!J7-Country!J10)/Region!J4</f>
        <v>0.25782735767505044</v>
      </c>
      <c r="K41" s="154"/>
      <c r="L41" s="154">
        <f>(L5+L17-Country!L7-Country!L10)/Region!L4</f>
        <v>0.393012038425682</v>
      </c>
      <c r="M41" s="154"/>
      <c r="N41" s="154">
        <f>P41/R4</f>
        <v>0.34908285187417237</v>
      </c>
      <c r="P41" s="128">
        <f>R4-P42-P43-P40</f>
        <v>1326363.3351641416</v>
      </c>
      <c r="S41" s="128">
        <f>S39/S40</f>
        <v>722.91392680380363</v>
      </c>
      <c r="T41" s="154">
        <f>1-T40-T42-T43</f>
        <v>0.3175860922817727</v>
      </c>
      <c r="V41" s="154">
        <f>1-V40-V42-V43</f>
        <v>0.35478540503470457</v>
      </c>
    </row>
    <row r="42" spans="1:25" x14ac:dyDescent="0.35">
      <c r="E42" t="s">
        <v>81</v>
      </c>
      <c r="F42" s="154">
        <f>Country!F7/Region!F4</f>
        <v>0.15070002860072301</v>
      </c>
      <c r="G42" s="154"/>
      <c r="H42" s="158">
        <f>Country!H7/Region!H4</f>
        <v>0.10908484343241512</v>
      </c>
      <c r="I42" s="159"/>
      <c r="J42" s="160">
        <f>Country!J7/Region!J4</f>
        <v>8.6444654838842463E-2</v>
      </c>
      <c r="K42" s="154"/>
      <c r="L42" s="154">
        <f>Country!L7/Region!L4</f>
        <v>0.18564306270520045</v>
      </c>
      <c r="M42" s="154"/>
      <c r="N42" s="154">
        <f>(Country!R7-Country!L7-Country!J7)/(Region!R4-Region!L4-Region!J4)</f>
        <v>0.13532581042117001</v>
      </c>
      <c r="P42" s="128">
        <f>N42*R4</f>
        <v>514179.34819872322</v>
      </c>
      <c r="T42" s="154">
        <f>Country!T7/Region!T4</f>
        <v>0.1328033899045889</v>
      </c>
      <c r="V42" s="154">
        <f>Country!V7/Region!V4</f>
        <v>0.12910439912294397</v>
      </c>
    </row>
    <row r="43" spans="1:25" ht="15" thickBot="1" x14ac:dyDescent="0.4">
      <c r="E43" t="s">
        <v>83</v>
      </c>
      <c r="F43" s="154">
        <f>Country!F10/Region!F4</f>
        <v>0.12225119496797214</v>
      </c>
      <c r="G43" s="154"/>
      <c r="H43" s="161">
        <f>Country!H10/Region!H4</f>
        <v>0</v>
      </c>
      <c r="I43" s="162"/>
      <c r="J43" s="163">
        <f>Country!J10/Region!J4</f>
        <v>0.16272588811591818</v>
      </c>
      <c r="K43" s="154"/>
      <c r="L43" s="154">
        <f>Country!L10/Region!L4</f>
        <v>6.3232134895221115E-2</v>
      </c>
      <c r="M43" s="154"/>
      <c r="N43" s="154">
        <f>(Country!R10-Country!L10-Country!J10)/(Region!R4-Region!L4-Region!J4)</f>
        <v>7.0369421419008399E-2</v>
      </c>
      <c r="P43" s="128">
        <f>N43*R4</f>
        <v>267373.26106333605</v>
      </c>
      <c r="T43" s="154">
        <f>Country!T10/Region!T5</f>
        <v>0.1167527177438186</v>
      </c>
      <c r="V43" s="154">
        <f>Country!V10/Region!V4</f>
        <v>6.7881636681580121E-2</v>
      </c>
    </row>
    <row r="44" spans="1:25" x14ac:dyDescent="0.35">
      <c r="F44" s="155">
        <f>SUM(F40:F43)</f>
        <v>1</v>
      </c>
      <c r="H44" s="155">
        <f>SUM(H40:H43)</f>
        <v>1</v>
      </c>
      <c r="J44" s="155">
        <f>SUM(J40:J43)</f>
        <v>1</v>
      </c>
      <c r="L44" s="155">
        <f>SUM(L40:L43)</f>
        <v>1</v>
      </c>
      <c r="N44" s="155">
        <f>SUM(N40:N43)</f>
        <v>1</v>
      </c>
    </row>
    <row r="47" spans="1:25" x14ac:dyDescent="0.35">
      <c r="O47" s="154"/>
      <c r="V47">
        <f>(V11+V14)/(V8+V11+V14)</f>
        <v>0.18654115579082778</v>
      </c>
    </row>
    <row r="48" spans="1:25" x14ac:dyDescent="0.35">
      <c r="O48" s="154"/>
    </row>
  </sheetData>
  <mergeCells count="16"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A3:AB3"/>
    <mergeCell ref="AC3:AD3"/>
    <mergeCell ref="AE3:AF3"/>
    <mergeCell ref="A21:W21"/>
  </mergeCells>
  <pageMargins left="0.70866141732283505" right="0.70866141732283505" top="0.74803149606299202" bottom="0.74803149606299202" header="0.31496062992126" footer="0.31496062992126"/>
  <pageSetup paperSize="5" scale="50" orientation="landscape" r:id="rId1"/>
  <customProperties>
    <customPr name="EpmWorksheetKeyString_GUID" r:id="rId2"/>
    <customPr name="QAA_DRILLPATH_NODE_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2587-EBAE-4AB9-86D3-38C6EA09EB14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G39" sqref="G39"/>
    </sheetView>
  </sheetViews>
  <sheetFormatPr defaultColWidth="9.08984375" defaultRowHeight="14.5" outlineLevelCol="1" x14ac:dyDescent="0.35"/>
  <cols>
    <col min="1" max="1" width="12.36328125" customWidth="1"/>
    <col min="2" max="2" width="14" style="1" hidden="1" customWidth="1" outlineLevel="1"/>
    <col min="3" max="3" width="12.453125" bestFit="1" customWidth="1" collapsed="1"/>
    <col min="4" max="4" width="11.6328125" customWidth="1"/>
    <col min="5" max="5" width="15.54296875" bestFit="1" customWidth="1"/>
    <col min="6" max="6" width="11.6328125" customWidth="1"/>
    <col min="7" max="7" width="15.54296875" bestFit="1" customWidth="1"/>
    <col min="8" max="8" width="11.6328125" customWidth="1"/>
    <col min="9" max="9" width="15.54296875" bestFit="1" customWidth="1"/>
    <col min="10" max="10" width="11.6328125" customWidth="1"/>
    <col min="11" max="11" width="15.54296875" bestFit="1" customWidth="1"/>
    <col min="12" max="12" width="11.6328125" customWidth="1"/>
    <col min="13" max="13" width="15.54296875" bestFit="1" customWidth="1"/>
    <col min="14" max="14" width="11.6328125" customWidth="1"/>
    <col min="15" max="15" width="15.54296875" bestFit="1" customWidth="1"/>
    <col min="16" max="16" width="11.6328125" customWidth="1"/>
    <col min="17" max="17" width="15.54296875" bestFit="1" customWidth="1"/>
    <col min="18" max="18" width="11.6328125" customWidth="1"/>
    <col min="19" max="19" width="15.54296875" bestFit="1" customWidth="1"/>
    <col min="20" max="20" width="11.6328125" customWidth="1"/>
    <col min="21" max="21" width="15.54296875" bestFit="1" customWidth="1"/>
    <col min="22" max="22" width="11.6328125" customWidth="1"/>
    <col min="23" max="23" width="15.54296875" bestFit="1" customWidth="1"/>
    <col min="24" max="24" width="11.6328125" hidden="1" customWidth="1"/>
    <col min="25" max="25" width="14.36328125" hidden="1" customWidth="1"/>
    <col min="28" max="28" width="16" bestFit="1" customWidth="1"/>
    <col min="30" max="30" width="16" bestFit="1" customWidth="1"/>
    <col min="31" max="31" width="13.90625" customWidth="1"/>
    <col min="32" max="32" width="16" bestFit="1" customWidth="1"/>
  </cols>
  <sheetData>
    <row r="1" spans="1:32" ht="26.5" x14ac:dyDescent="0.85">
      <c r="A1" s="164" t="s">
        <v>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spans="1:32" s="6" customFormat="1" ht="37.5" customHeight="1" x14ac:dyDescent="0.5">
      <c r="A2" s="92"/>
      <c r="B2" s="96"/>
      <c r="C2" s="92"/>
      <c r="D2" s="168" t="s">
        <v>126</v>
      </c>
      <c r="E2" s="168"/>
      <c r="F2" s="168" t="s">
        <v>127</v>
      </c>
      <c r="G2" s="168"/>
      <c r="H2" s="168" t="s">
        <v>128</v>
      </c>
      <c r="I2" s="168"/>
      <c r="J2" s="168" t="s">
        <v>129</v>
      </c>
      <c r="K2" s="168"/>
      <c r="L2" s="168" t="s">
        <v>130</v>
      </c>
      <c r="M2" s="168"/>
      <c r="N2" s="168" t="s">
        <v>131</v>
      </c>
      <c r="O2" s="168"/>
      <c r="P2" s="168" t="s">
        <v>132</v>
      </c>
      <c r="Q2" s="168"/>
      <c r="R2" s="168" t="s">
        <v>133</v>
      </c>
      <c r="S2" s="168"/>
      <c r="T2" s="168" t="s">
        <v>134</v>
      </c>
      <c r="U2" s="168"/>
      <c r="V2" s="168" t="s">
        <v>135</v>
      </c>
      <c r="W2" s="168"/>
      <c r="X2" s="168" t="s">
        <v>136</v>
      </c>
      <c r="Y2" s="168"/>
    </row>
    <row r="3" spans="1:32" ht="16" x14ac:dyDescent="0.5">
      <c r="A3" s="93"/>
      <c r="B3" s="97"/>
      <c r="C3" s="93"/>
      <c r="D3" s="95" t="s">
        <v>60</v>
      </c>
      <c r="E3" s="94" t="s">
        <v>61</v>
      </c>
      <c r="F3" s="95" t="s">
        <v>60</v>
      </c>
      <c r="G3" s="94" t="s">
        <v>61</v>
      </c>
      <c r="H3" s="95" t="s">
        <v>60</v>
      </c>
      <c r="I3" s="94" t="s">
        <v>61</v>
      </c>
      <c r="J3" s="95" t="s">
        <v>60</v>
      </c>
      <c r="K3" s="94" t="s">
        <v>61</v>
      </c>
      <c r="L3" s="95" t="s">
        <v>60</v>
      </c>
      <c r="M3" s="94" t="s">
        <v>61</v>
      </c>
      <c r="N3" s="95" t="s">
        <v>60</v>
      </c>
      <c r="O3" s="94" t="s">
        <v>61</v>
      </c>
      <c r="P3" s="95" t="s">
        <v>60</v>
      </c>
      <c r="Q3" s="94" t="s">
        <v>61</v>
      </c>
      <c r="R3" s="95" t="s">
        <v>60</v>
      </c>
      <c r="S3" s="94" t="s">
        <v>61</v>
      </c>
      <c r="T3" s="95" t="s">
        <v>60</v>
      </c>
      <c r="U3" s="94" t="s">
        <v>61</v>
      </c>
      <c r="V3" s="95" t="s">
        <v>60</v>
      </c>
      <c r="W3" s="94" t="s">
        <v>61</v>
      </c>
      <c r="X3" s="95" t="s">
        <v>60</v>
      </c>
      <c r="Y3" s="94" t="s">
        <v>61</v>
      </c>
      <c r="AA3" s="170"/>
      <c r="AB3" s="170"/>
      <c r="AC3" s="170"/>
      <c r="AD3" s="170"/>
      <c r="AE3" s="170"/>
      <c r="AF3" s="170"/>
    </row>
    <row r="4" spans="1:32" x14ac:dyDescent="0.35">
      <c r="A4" s="7" t="s">
        <v>79</v>
      </c>
      <c r="B4" s="3" t="s">
        <v>80</v>
      </c>
      <c r="C4" s="2" t="s">
        <v>64</v>
      </c>
      <c r="D4" s="38">
        <v>1051880</v>
      </c>
      <c r="E4" s="4">
        <v>622.79139267245</v>
      </c>
      <c r="F4" s="38">
        <v>330563</v>
      </c>
      <c r="G4" s="4">
        <v>717.71053849224995</v>
      </c>
      <c r="H4" s="38">
        <v>563926</v>
      </c>
      <c r="I4" s="4">
        <v>825.20707027991</v>
      </c>
      <c r="J4" s="38">
        <v>579298</v>
      </c>
      <c r="K4" s="4">
        <v>918.53005293545004</v>
      </c>
      <c r="L4" s="38">
        <v>292000</v>
      </c>
      <c r="M4" s="4">
        <v>838.49003059000995</v>
      </c>
      <c r="N4" s="38">
        <v>698886</v>
      </c>
      <c r="O4" s="4">
        <v>613.04853645343997</v>
      </c>
      <c r="P4" s="38">
        <v>1247483</v>
      </c>
      <c r="Q4" s="4">
        <v>744.90397201947997</v>
      </c>
      <c r="R4" s="38">
        <v>1147298</v>
      </c>
      <c r="S4" s="4">
        <v>881.97420420029005</v>
      </c>
      <c r="T4" s="38">
        <v>1047900</v>
      </c>
      <c r="U4" s="4">
        <v>844.83061890568001</v>
      </c>
      <c r="V4" s="38">
        <v>4141567</v>
      </c>
      <c r="W4" s="4">
        <v>785.90816646367</v>
      </c>
      <c r="X4" s="38">
        <v>853000</v>
      </c>
      <c r="Y4" s="4">
        <v>978.95626611958005</v>
      </c>
    </row>
    <row r="5" spans="1:32" x14ac:dyDescent="0.35">
      <c r="A5" s="63"/>
      <c r="B5" s="64" t="s">
        <v>80</v>
      </c>
      <c r="C5" s="65" t="s">
        <v>67</v>
      </c>
      <c r="D5" s="101">
        <v>40804</v>
      </c>
      <c r="E5" s="107">
        <v>645.68779710812998</v>
      </c>
      <c r="F5" s="101">
        <v>19579</v>
      </c>
      <c r="G5" s="107">
        <v>707.46294665255004</v>
      </c>
      <c r="H5" s="101">
        <v>30630</v>
      </c>
      <c r="I5" s="107">
        <v>762.41428943663004</v>
      </c>
      <c r="J5" s="101">
        <v>31000</v>
      </c>
      <c r="K5" s="107">
        <v>985.70047601400995</v>
      </c>
      <c r="L5" s="101">
        <v>9000</v>
      </c>
      <c r="M5" s="107">
        <v>902.24846533284995</v>
      </c>
      <c r="N5" s="101">
        <v>22567</v>
      </c>
      <c r="O5" s="107">
        <v>612.56618832808999</v>
      </c>
      <c r="P5" s="101">
        <v>68446</v>
      </c>
      <c r="Q5" s="107">
        <v>726.51477689206001</v>
      </c>
      <c r="R5" s="101">
        <v>50000</v>
      </c>
      <c r="S5" s="107">
        <v>946.60490954408999</v>
      </c>
      <c r="T5" s="101">
        <v>75400</v>
      </c>
      <c r="U5" s="107">
        <v>845.41823652045002</v>
      </c>
      <c r="V5" s="101">
        <v>216413</v>
      </c>
      <c r="W5" s="107">
        <v>806.90897544048005</v>
      </c>
      <c r="X5" s="101">
        <v>12000</v>
      </c>
      <c r="Y5" s="107">
        <v>966.39791666666997</v>
      </c>
    </row>
    <row r="6" spans="1:32" x14ac:dyDescent="0.35">
      <c r="A6" s="63"/>
      <c r="B6" s="64" t="s">
        <v>80</v>
      </c>
      <c r="C6" s="65" t="s">
        <v>68</v>
      </c>
      <c r="D6" s="101">
        <v>1011076</v>
      </c>
      <c r="E6" s="107">
        <v>621.86736234575994</v>
      </c>
      <c r="F6" s="101">
        <v>310984</v>
      </c>
      <c r="G6" s="107">
        <v>718.35570866379999</v>
      </c>
      <c r="H6" s="101">
        <v>533296</v>
      </c>
      <c r="I6" s="107">
        <v>828.81359063113996</v>
      </c>
      <c r="J6" s="101">
        <v>548298</v>
      </c>
      <c r="K6" s="107">
        <v>914.73233141278001</v>
      </c>
      <c r="L6" s="101">
        <v>283000</v>
      </c>
      <c r="M6" s="107">
        <v>836.46237718829002</v>
      </c>
      <c r="N6" s="101">
        <v>676319</v>
      </c>
      <c r="O6" s="107">
        <v>613.06463115156998</v>
      </c>
      <c r="P6" s="101">
        <v>1179037</v>
      </c>
      <c r="Q6" s="107">
        <v>745.97151006086006</v>
      </c>
      <c r="R6" s="101">
        <v>1097298</v>
      </c>
      <c r="S6" s="107">
        <v>879.02921089201004</v>
      </c>
      <c r="T6" s="101">
        <v>972500</v>
      </c>
      <c r="U6" s="107">
        <v>844.78505965823001</v>
      </c>
      <c r="V6" s="101">
        <v>3925154</v>
      </c>
      <c r="W6" s="107">
        <v>784.75028881781998</v>
      </c>
      <c r="X6" s="101">
        <v>841000</v>
      </c>
      <c r="Y6" s="107">
        <v>979.13545778834998</v>
      </c>
    </row>
    <row r="7" spans="1:32" x14ac:dyDescent="0.35">
      <c r="A7" s="7" t="s">
        <v>81</v>
      </c>
      <c r="B7" s="3" t="s">
        <v>82</v>
      </c>
      <c r="C7" s="2" t="s">
        <v>64</v>
      </c>
      <c r="D7" s="108">
        <v>475886</v>
      </c>
      <c r="E7" s="109">
        <v>404.94483072185</v>
      </c>
      <c r="F7" s="108">
        <v>190695</v>
      </c>
      <c r="G7" s="109">
        <v>473.04942997206001</v>
      </c>
      <c r="H7" s="108">
        <v>144853</v>
      </c>
      <c r="I7" s="109">
        <v>482.03008695733001</v>
      </c>
      <c r="J7" s="108">
        <v>126000</v>
      </c>
      <c r="K7" s="109">
        <v>485.25889113875002</v>
      </c>
      <c r="L7" s="108">
        <v>229000</v>
      </c>
      <c r="M7" s="109">
        <v>535.99228849838005</v>
      </c>
      <c r="N7" s="108">
        <v>358435</v>
      </c>
      <c r="O7" s="109">
        <v>381.22201554897998</v>
      </c>
      <c r="P7" s="108">
        <v>452999</v>
      </c>
      <c r="Q7" s="109">
        <v>477.03400626525001</v>
      </c>
      <c r="R7" s="108">
        <v>505000</v>
      </c>
      <c r="S7" s="109">
        <v>507.95847346719</v>
      </c>
      <c r="T7" s="108">
        <v>474000</v>
      </c>
      <c r="U7" s="109">
        <v>532.00912457181005</v>
      </c>
      <c r="V7" s="108">
        <v>1790434</v>
      </c>
      <c r="W7" s="109">
        <v>481.12948876944</v>
      </c>
      <c r="X7" s="108">
        <v>194000</v>
      </c>
      <c r="Y7" s="109">
        <v>649.99812886597999</v>
      </c>
    </row>
    <row r="8" spans="1:32" x14ac:dyDescent="0.35">
      <c r="A8" s="63"/>
      <c r="B8" s="64" t="s">
        <v>82</v>
      </c>
      <c r="C8" s="65" t="s">
        <v>67</v>
      </c>
      <c r="D8" s="101">
        <v>289053</v>
      </c>
      <c r="E8" s="107">
        <v>418.09067315786001</v>
      </c>
      <c r="F8" s="101">
        <v>137418</v>
      </c>
      <c r="G8" s="107">
        <v>472.34725324392002</v>
      </c>
      <c r="H8" s="101">
        <v>53745</v>
      </c>
      <c r="I8" s="107">
        <v>484.52362164075998</v>
      </c>
      <c r="J8" s="101">
        <v>97000</v>
      </c>
      <c r="K8" s="107">
        <v>487.00278980134999</v>
      </c>
      <c r="L8" s="101">
        <v>151000</v>
      </c>
      <c r="M8" s="107">
        <v>559.63254539562001</v>
      </c>
      <c r="N8" s="101">
        <v>241861</v>
      </c>
      <c r="O8" s="107">
        <v>407.38318852728997</v>
      </c>
      <c r="P8" s="101">
        <v>238355</v>
      </c>
      <c r="Q8" s="107">
        <v>475.21551836233999</v>
      </c>
      <c r="R8" s="101">
        <v>358000</v>
      </c>
      <c r="S8" s="107">
        <v>515.74081135694996</v>
      </c>
      <c r="T8" s="101">
        <v>348000</v>
      </c>
      <c r="U8" s="107">
        <v>535.28729434689001</v>
      </c>
      <c r="V8" s="101">
        <v>1186216</v>
      </c>
      <c r="W8" s="107">
        <v>491.23877028985999</v>
      </c>
      <c r="X8" s="101">
        <v>78000</v>
      </c>
      <c r="Y8" s="107">
        <v>704.02601282051</v>
      </c>
    </row>
    <row r="9" spans="1:32" x14ac:dyDescent="0.35">
      <c r="A9" s="63"/>
      <c r="B9" s="64" t="s">
        <v>82</v>
      </c>
      <c r="C9" s="65" t="s">
        <v>68</v>
      </c>
      <c r="D9" s="101">
        <v>186833</v>
      </c>
      <c r="E9" s="107">
        <v>384.60663996509999</v>
      </c>
      <c r="F9" s="101">
        <v>53277</v>
      </c>
      <c r="G9" s="107">
        <v>474.86056276157001</v>
      </c>
      <c r="H9" s="101">
        <v>91108</v>
      </c>
      <c r="I9" s="107">
        <v>480.55914015177001</v>
      </c>
      <c r="J9" s="101">
        <v>29000</v>
      </c>
      <c r="K9" s="107">
        <v>479.42585078453999</v>
      </c>
      <c r="L9" s="101">
        <v>78000</v>
      </c>
      <c r="M9" s="107">
        <v>490.22717578703998</v>
      </c>
      <c r="N9" s="101">
        <v>116574</v>
      </c>
      <c r="O9" s="107">
        <v>326.94432534612997</v>
      </c>
      <c r="P9" s="101">
        <v>214644</v>
      </c>
      <c r="Q9" s="107">
        <v>479.05337640417002</v>
      </c>
      <c r="R9" s="101">
        <v>147000</v>
      </c>
      <c r="S9" s="107">
        <v>489.00556894651999</v>
      </c>
      <c r="T9" s="101">
        <v>126000</v>
      </c>
      <c r="U9" s="107">
        <v>522.95513185968002</v>
      </c>
      <c r="V9" s="101">
        <v>604218</v>
      </c>
      <c r="W9" s="107">
        <v>461.28269259977998</v>
      </c>
      <c r="X9" s="101">
        <v>116000</v>
      </c>
      <c r="Y9" s="107">
        <v>613.66903448276003</v>
      </c>
    </row>
    <row r="10" spans="1:32" x14ac:dyDescent="0.35">
      <c r="A10" s="7" t="s">
        <v>83</v>
      </c>
      <c r="B10" s="3" t="s">
        <v>84</v>
      </c>
      <c r="C10" s="2" t="s">
        <v>64</v>
      </c>
      <c r="D10" s="108">
        <v>159508</v>
      </c>
      <c r="E10" s="109">
        <v>483.81729070517002</v>
      </c>
      <c r="F10" s="108">
        <v>154696</v>
      </c>
      <c r="G10" s="109">
        <v>467.49794275237002</v>
      </c>
      <c r="H10" s="108">
        <v>0</v>
      </c>
      <c r="I10" s="109">
        <v>0</v>
      </c>
      <c r="J10" s="108">
        <v>237186</v>
      </c>
      <c r="K10" s="109">
        <v>474.11644443496999</v>
      </c>
      <c r="L10" s="108">
        <v>78000</v>
      </c>
      <c r="M10" s="109">
        <v>469.80987137280999</v>
      </c>
      <c r="N10" s="108">
        <v>25003</v>
      </c>
      <c r="O10" s="109">
        <v>462.04552740870997</v>
      </c>
      <c r="P10" s="108">
        <v>289201</v>
      </c>
      <c r="Q10" s="109">
        <v>476.9702242939</v>
      </c>
      <c r="R10" s="108">
        <v>393186</v>
      </c>
      <c r="S10" s="109">
        <v>471.65635159754999</v>
      </c>
      <c r="T10" s="108">
        <v>234000</v>
      </c>
      <c r="U10" s="109">
        <v>470.06303194960998</v>
      </c>
      <c r="V10" s="108">
        <v>941390</v>
      </c>
      <c r="W10" s="109">
        <v>472.63749762932002</v>
      </c>
      <c r="X10" s="108">
        <v>208000</v>
      </c>
      <c r="Y10" s="109">
        <v>568.94513916874996</v>
      </c>
    </row>
    <row r="11" spans="1:32" x14ac:dyDescent="0.35">
      <c r="A11" s="63"/>
      <c r="B11" s="64" t="s">
        <v>84</v>
      </c>
      <c r="C11" s="65" t="s">
        <v>67</v>
      </c>
      <c r="D11" s="101">
        <v>146695</v>
      </c>
      <c r="E11" s="107">
        <v>478.10814110638</v>
      </c>
      <c r="F11" s="101">
        <v>154696</v>
      </c>
      <c r="G11" s="107">
        <v>467.49794275237002</v>
      </c>
      <c r="H11" s="101">
        <v>0</v>
      </c>
      <c r="I11" s="107">
        <v>0</v>
      </c>
      <c r="J11" s="101">
        <v>222178</v>
      </c>
      <c r="K11" s="107">
        <v>469.78173401039999</v>
      </c>
      <c r="L11" s="101">
        <v>78000</v>
      </c>
      <c r="M11" s="107">
        <v>469.80987137280999</v>
      </c>
      <c r="N11" s="101">
        <v>25003</v>
      </c>
      <c r="O11" s="107">
        <v>463.23908218214001</v>
      </c>
      <c r="P11" s="101">
        <v>276388</v>
      </c>
      <c r="Q11" s="107">
        <v>473.51465599020003</v>
      </c>
      <c r="R11" s="101">
        <v>378178</v>
      </c>
      <c r="S11" s="107">
        <v>469.01209845216999</v>
      </c>
      <c r="T11" s="101">
        <v>219000</v>
      </c>
      <c r="U11" s="107">
        <v>466.06315394562</v>
      </c>
      <c r="V11" s="101">
        <v>898569</v>
      </c>
      <c r="W11" s="107">
        <v>469.51767042281</v>
      </c>
      <c r="X11" s="101">
        <v>193000</v>
      </c>
      <c r="Y11" s="107">
        <v>564.19994273109</v>
      </c>
    </row>
    <row r="12" spans="1:32" x14ac:dyDescent="0.35">
      <c r="A12" s="63"/>
      <c r="B12" s="64" t="s">
        <v>84</v>
      </c>
      <c r="C12" s="65" t="s">
        <v>68</v>
      </c>
      <c r="D12" s="101">
        <v>12813</v>
      </c>
      <c r="E12" s="107">
        <v>549.18088240069005</v>
      </c>
      <c r="F12" s="101">
        <v>0</v>
      </c>
      <c r="G12" s="107">
        <v>0</v>
      </c>
      <c r="H12" s="101">
        <v>0</v>
      </c>
      <c r="I12" s="107">
        <v>0</v>
      </c>
      <c r="J12" s="101">
        <v>15008</v>
      </c>
      <c r="K12" s="107">
        <v>538.28737278712003</v>
      </c>
      <c r="L12" s="101">
        <v>0</v>
      </c>
      <c r="M12" s="107">
        <v>0</v>
      </c>
      <c r="N12" s="101">
        <v>0</v>
      </c>
      <c r="O12" s="107">
        <v>0</v>
      </c>
      <c r="P12" s="101">
        <v>12813</v>
      </c>
      <c r="Q12" s="107">
        <v>551.50995833919001</v>
      </c>
      <c r="R12" s="101">
        <v>15008</v>
      </c>
      <c r="S12" s="107">
        <v>538.28737278712003</v>
      </c>
      <c r="T12" s="101">
        <v>15000</v>
      </c>
      <c r="U12" s="107">
        <v>528.46125080779996</v>
      </c>
      <c r="V12" s="101">
        <v>42821</v>
      </c>
      <c r="W12" s="107">
        <v>538.10490878555004</v>
      </c>
      <c r="X12" s="101">
        <v>15000</v>
      </c>
      <c r="Y12" s="107">
        <v>630</v>
      </c>
    </row>
    <row r="13" spans="1:32" x14ac:dyDescent="0.35">
      <c r="A13" s="7" t="s">
        <v>137</v>
      </c>
      <c r="B13" s="3" t="s">
        <v>138</v>
      </c>
      <c r="C13" s="2" t="s">
        <v>64</v>
      </c>
      <c r="D13" s="108">
        <v>623127</v>
      </c>
      <c r="E13" s="109">
        <v>404.28542834719002</v>
      </c>
      <c r="F13" s="108">
        <v>66123</v>
      </c>
      <c r="G13" s="109">
        <v>430.35477311839998</v>
      </c>
      <c r="H13" s="108">
        <v>75322</v>
      </c>
      <c r="I13" s="109">
        <v>438.29545425293998</v>
      </c>
      <c r="J13" s="108">
        <v>139348</v>
      </c>
      <c r="K13" s="109">
        <v>467.05205355384999</v>
      </c>
      <c r="L13" s="108">
        <v>201000</v>
      </c>
      <c r="M13" s="109">
        <v>460.44789521095998</v>
      </c>
      <c r="N13" s="108">
        <v>487662</v>
      </c>
      <c r="O13" s="109">
        <v>388.59692917061</v>
      </c>
      <c r="P13" s="108">
        <v>276910</v>
      </c>
      <c r="Q13" s="109">
        <v>447.39030480896002</v>
      </c>
      <c r="R13" s="108">
        <v>454848</v>
      </c>
      <c r="S13" s="109">
        <v>488.21028210723</v>
      </c>
      <c r="T13" s="108">
        <v>534500</v>
      </c>
      <c r="U13" s="109">
        <v>801.67373483555002</v>
      </c>
      <c r="V13" s="108">
        <v>1753920</v>
      </c>
      <c r="W13" s="109">
        <v>549.59569800410998</v>
      </c>
      <c r="X13" s="108">
        <v>226000</v>
      </c>
      <c r="Y13" s="109">
        <v>1021.2960099557999</v>
      </c>
    </row>
    <row r="14" spans="1:32" x14ac:dyDescent="0.35">
      <c r="A14" s="63"/>
      <c r="B14" s="64" t="s">
        <v>138</v>
      </c>
      <c r="C14" s="65" t="s">
        <v>67</v>
      </c>
      <c r="D14" s="101">
        <v>592957</v>
      </c>
      <c r="E14" s="107">
        <v>402.21264423439999</v>
      </c>
      <c r="F14" s="101">
        <v>66123</v>
      </c>
      <c r="G14" s="107">
        <v>430.35477311839998</v>
      </c>
      <c r="H14" s="101">
        <v>75322</v>
      </c>
      <c r="I14" s="107">
        <v>438.29545425293998</v>
      </c>
      <c r="J14" s="101">
        <v>139348</v>
      </c>
      <c r="K14" s="107">
        <v>467.05205355384999</v>
      </c>
      <c r="L14" s="101">
        <v>201000</v>
      </c>
      <c r="M14" s="107">
        <v>460.44789521095998</v>
      </c>
      <c r="N14" s="101">
        <v>472661</v>
      </c>
      <c r="O14" s="107">
        <v>388.30932847474003</v>
      </c>
      <c r="P14" s="101">
        <v>261741</v>
      </c>
      <c r="Q14" s="107">
        <v>444.81287321912998</v>
      </c>
      <c r="R14" s="101">
        <v>454848</v>
      </c>
      <c r="S14" s="107">
        <v>488.21028210723</v>
      </c>
      <c r="T14" s="101">
        <v>534500</v>
      </c>
      <c r="U14" s="107">
        <v>801.67373483555002</v>
      </c>
      <c r="V14" s="101">
        <v>1723750</v>
      </c>
      <c r="W14" s="107">
        <v>551.42597442839997</v>
      </c>
      <c r="X14" s="101">
        <v>226000</v>
      </c>
      <c r="Y14" s="107">
        <v>1021.2960099557999</v>
      </c>
    </row>
    <row r="15" spans="1:32" x14ac:dyDescent="0.35">
      <c r="A15" s="63"/>
      <c r="B15" s="64" t="s">
        <v>138</v>
      </c>
      <c r="C15" s="65" t="s">
        <v>68</v>
      </c>
      <c r="D15" s="101">
        <v>30170</v>
      </c>
      <c r="E15" s="107">
        <v>445.02364011932002</v>
      </c>
      <c r="F15" s="101">
        <v>0</v>
      </c>
      <c r="G15" s="107">
        <v>0</v>
      </c>
      <c r="H15" s="101">
        <v>0</v>
      </c>
      <c r="I15" s="107">
        <v>0</v>
      </c>
      <c r="J15" s="101">
        <v>0</v>
      </c>
      <c r="K15" s="107">
        <v>0</v>
      </c>
      <c r="L15" s="101">
        <v>0</v>
      </c>
      <c r="M15" s="107">
        <v>0</v>
      </c>
      <c r="N15" s="101">
        <v>15001</v>
      </c>
      <c r="O15" s="107">
        <v>397.65883387773999</v>
      </c>
      <c r="P15" s="101">
        <v>15169</v>
      </c>
      <c r="Q15" s="107">
        <v>491.86387074955002</v>
      </c>
      <c r="R15" s="101">
        <v>0</v>
      </c>
      <c r="S15" s="107">
        <v>0</v>
      </c>
      <c r="T15" s="101">
        <v>0</v>
      </c>
      <c r="U15" s="107">
        <v>0</v>
      </c>
      <c r="V15" s="101">
        <v>30170</v>
      </c>
      <c r="W15" s="107">
        <v>445.02364011932002</v>
      </c>
      <c r="X15" s="101">
        <v>0</v>
      </c>
      <c r="Y15" s="107">
        <v>0</v>
      </c>
    </row>
    <row r="16" spans="1:32" x14ac:dyDescent="0.35">
      <c r="A16" s="7" t="s">
        <v>139</v>
      </c>
      <c r="B16" s="3" t="s">
        <v>140</v>
      </c>
      <c r="C16" s="2" t="s">
        <v>64</v>
      </c>
      <c r="D16" s="108">
        <v>119501</v>
      </c>
      <c r="E16" s="109">
        <v>386.35265818110003</v>
      </c>
      <c r="F16" s="108">
        <v>98759</v>
      </c>
      <c r="G16" s="109">
        <v>468.34820550389998</v>
      </c>
      <c r="H16" s="108">
        <v>81409</v>
      </c>
      <c r="I16" s="109">
        <v>463.28252852189001</v>
      </c>
      <c r="J16" s="108">
        <v>5500</v>
      </c>
      <c r="K16" s="109">
        <v>422.80907278234002</v>
      </c>
      <c r="L16" s="108">
        <v>111800</v>
      </c>
      <c r="M16" s="109">
        <v>491.37869767673999</v>
      </c>
      <c r="N16" s="108">
        <v>91246</v>
      </c>
      <c r="O16" s="109">
        <v>358.02813854854003</v>
      </c>
      <c r="P16" s="108">
        <v>208423</v>
      </c>
      <c r="Q16" s="109">
        <v>467.65405577646999</v>
      </c>
      <c r="R16" s="108">
        <v>199000</v>
      </c>
      <c r="S16" s="109">
        <v>535.19432353300999</v>
      </c>
      <c r="T16" s="108">
        <v>111800</v>
      </c>
      <c r="U16" s="109">
        <v>739.69237282185998</v>
      </c>
      <c r="V16" s="108">
        <v>610469</v>
      </c>
      <c r="W16" s="109">
        <v>523.10563593179995</v>
      </c>
      <c r="X16" s="108">
        <v>174500</v>
      </c>
      <c r="Y16" s="109">
        <v>855.89296275072002</v>
      </c>
    </row>
    <row r="17" spans="1:25" x14ac:dyDescent="0.35">
      <c r="A17" s="63"/>
      <c r="B17" s="64" t="s">
        <v>140</v>
      </c>
      <c r="C17" s="65" t="s">
        <v>67</v>
      </c>
      <c r="D17" s="101">
        <v>119501</v>
      </c>
      <c r="E17" s="107">
        <v>386.35265818110003</v>
      </c>
      <c r="F17" s="101">
        <v>98759</v>
      </c>
      <c r="G17" s="107">
        <v>468.34820550389998</v>
      </c>
      <c r="H17" s="101">
        <v>81409</v>
      </c>
      <c r="I17" s="107">
        <v>463.28252852189001</v>
      </c>
      <c r="J17" s="101">
        <v>5500</v>
      </c>
      <c r="K17" s="107">
        <v>422.80907278234002</v>
      </c>
      <c r="L17" s="101">
        <v>111800</v>
      </c>
      <c r="M17" s="107">
        <v>491.37869767673999</v>
      </c>
      <c r="N17" s="101">
        <v>91246</v>
      </c>
      <c r="O17" s="107">
        <v>358.02813854854003</v>
      </c>
      <c r="P17" s="101">
        <v>208423</v>
      </c>
      <c r="Q17" s="107">
        <v>467.65405577646999</v>
      </c>
      <c r="R17" s="101">
        <v>199000</v>
      </c>
      <c r="S17" s="107">
        <v>535.19432353300999</v>
      </c>
      <c r="T17" s="101">
        <v>111800</v>
      </c>
      <c r="U17" s="107">
        <v>739.69237282185998</v>
      </c>
      <c r="V17" s="101">
        <v>610469</v>
      </c>
      <c r="W17" s="107">
        <v>523.10563593179995</v>
      </c>
      <c r="X17" s="101">
        <v>174500</v>
      </c>
      <c r="Y17" s="107">
        <v>855.89296275072002</v>
      </c>
    </row>
    <row r="18" spans="1:25" x14ac:dyDescent="0.35">
      <c r="A18" s="63"/>
      <c r="B18" s="64" t="s">
        <v>140</v>
      </c>
      <c r="C18" s="65" t="s">
        <v>68</v>
      </c>
      <c r="D18" s="101">
        <v>0</v>
      </c>
      <c r="E18" s="107">
        <v>0</v>
      </c>
      <c r="F18" s="101">
        <v>0</v>
      </c>
      <c r="G18" s="107">
        <v>0</v>
      </c>
      <c r="H18" s="101">
        <v>0</v>
      </c>
      <c r="I18" s="107">
        <v>0</v>
      </c>
      <c r="J18" s="101">
        <v>0</v>
      </c>
      <c r="K18" s="107">
        <v>0</v>
      </c>
      <c r="L18" s="101">
        <v>0</v>
      </c>
      <c r="M18" s="107">
        <v>0</v>
      </c>
      <c r="N18" s="101">
        <v>0</v>
      </c>
      <c r="O18" s="107">
        <v>0</v>
      </c>
      <c r="P18" s="101">
        <v>0</v>
      </c>
      <c r="Q18" s="107">
        <v>0</v>
      </c>
      <c r="R18" s="101">
        <v>0</v>
      </c>
      <c r="S18" s="107">
        <v>0</v>
      </c>
      <c r="T18" s="101">
        <v>0</v>
      </c>
      <c r="U18" s="107">
        <v>0</v>
      </c>
      <c r="V18" s="101">
        <v>0</v>
      </c>
      <c r="W18" s="107">
        <v>0</v>
      </c>
      <c r="X18" s="101">
        <v>0</v>
      </c>
      <c r="Y18" s="107">
        <v>0</v>
      </c>
    </row>
  </sheetData>
  <mergeCells count="15">
    <mergeCell ref="AA3:AB3"/>
    <mergeCell ref="AC3:AD3"/>
    <mergeCell ref="AE3:AF3"/>
    <mergeCell ref="L2:M2"/>
    <mergeCell ref="N2:O2"/>
    <mergeCell ref="P2:Q2"/>
    <mergeCell ref="R2:S2"/>
    <mergeCell ref="T2:U2"/>
    <mergeCell ref="A1:Y1"/>
    <mergeCell ref="D2:E2"/>
    <mergeCell ref="F2:G2"/>
    <mergeCell ref="H2:I2"/>
    <mergeCell ref="J2:K2"/>
    <mergeCell ref="V2:W2"/>
    <mergeCell ref="X2:Y2"/>
  </mergeCells>
  <pageMargins left="0.70866141732283505" right="0.70866141732283505" top="0.74803149606299202" bottom="0.74803149606299202" header="0.31496062992126" footer="0.31496062992126"/>
  <pageSetup paperSize="5" scale="54" orientation="landscape" r:id="rId1"/>
  <customProperties>
    <customPr name="EpmWorksheetKeyString_GUID" r:id="rId2"/>
    <customPr name="QAA_DRILLPATH_NODE_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6E25-FECE-4C7F-B08D-6807B08CA639}">
  <sheetPr>
    <tabColor theme="5"/>
    <pageSetUpPr fitToPage="1"/>
  </sheetPr>
  <dimension ref="A1:W27"/>
  <sheetViews>
    <sheetView zoomScale="85" zoomScaleNormal="85" workbookViewId="0">
      <selection activeCell="F38" sqref="F38"/>
    </sheetView>
  </sheetViews>
  <sheetFormatPr defaultRowHeight="14.5" x14ac:dyDescent="0.35"/>
  <cols>
    <col min="1" max="1" width="10.08984375" bestFit="1" customWidth="1"/>
    <col min="2" max="2" width="12.54296875" bestFit="1" customWidth="1"/>
    <col min="3" max="3" width="14.36328125" customWidth="1"/>
    <col min="4" max="4" width="11.6328125" customWidth="1"/>
    <col min="5" max="5" width="14.36328125" customWidth="1"/>
    <col min="6" max="6" width="11.6328125" customWidth="1"/>
    <col min="7" max="7" width="14.36328125" customWidth="1"/>
    <col min="8" max="8" width="11.6328125" customWidth="1"/>
    <col min="9" max="9" width="14.36328125" customWidth="1"/>
    <col min="10" max="10" width="11.6328125" customWidth="1"/>
    <col min="11" max="11" width="14.36328125" customWidth="1"/>
    <col min="12" max="12" width="11.6328125" customWidth="1"/>
    <col min="13" max="13" width="14.36328125" customWidth="1"/>
    <col min="14" max="14" width="11.6328125" customWidth="1"/>
    <col min="15" max="15" width="14.36328125" customWidth="1"/>
    <col min="16" max="16" width="11.6328125" customWidth="1"/>
    <col min="17" max="17" width="14.36328125" customWidth="1"/>
    <col min="18" max="18" width="11.6328125" customWidth="1"/>
    <col min="19" max="19" width="14.36328125" customWidth="1"/>
    <col min="20" max="20" width="12.54296875" bestFit="1" customWidth="1"/>
    <col min="21" max="21" width="14.36328125" customWidth="1"/>
    <col min="22" max="22" width="11.6328125" hidden="1" customWidth="1"/>
    <col min="23" max="23" width="14.36328125" hidden="1" customWidth="1"/>
  </cols>
  <sheetData>
    <row r="1" spans="1:23" ht="26.5" x14ac:dyDescent="0.85">
      <c r="A1" s="164" t="s">
        <v>85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</row>
    <row r="2" spans="1:23" s="6" customFormat="1" ht="37.5" customHeight="1" x14ac:dyDescent="0.5">
      <c r="A2" s="92"/>
      <c r="B2" s="168" t="s">
        <v>126</v>
      </c>
      <c r="C2" s="168"/>
      <c r="D2" s="168" t="s">
        <v>141</v>
      </c>
      <c r="E2" s="168"/>
      <c r="F2" s="168" t="s">
        <v>142</v>
      </c>
      <c r="G2" s="168"/>
      <c r="H2" s="168" t="s">
        <v>143</v>
      </c>
      <c r="I2" s="168"/>
      <c r="J2" s="168" t="s">
        <v>144</v>
      </c>
      <c r="K2" s="168"/>
      <c r="L2" s="168" t="s">
        <v>131</v>
      </c>
      <c r="M2" s="168"/>
      <c r="N2" s="168" t="s">
        <v>132</v>
      </c>
      <c r="O2" s="168"/>
      <c r="P2" s="168" t="s">
        <v>133</v>
      </c>
      <c r="Q2" s="168"/>
      <c r="R2" s="168" t="s">
        <v>134</v>
      </c>
      <c r="S2" s="168"/>
      <c r="T2" s="168" t="s">
        <v>135</v>
      </c>
      <c r="U2" s="168"/>
      <c r="V2" s="168" t="s">
        <v>136</v>
      </c>
      <c r="W2" s="168"/>
    </row>
    <row r="3" spans="1:23" ht="16" x14ac:dyDescent="0.5">
      <c r="A3" s="93"/>
      <c r="B3" s="95" t="s">
        <v>60</v>
      </c>
      <c r="C3" s="94" t="s">
        <v>61</v>
      </c>
      <c r="D3" s="95" t="s">
        <v>60</v>
      </c>
      <c r="E3" s="94" t="s">
        <v>61</v>
      </c>
      <c r="F3" s="95" t="s">
        <v>60</v>
      </c>
      <c r="G3" s="94" t="s">
        <v>61</v>
      </c>
      <c r="H3" s="95" t="s">
        <v>60</v>
      </c>
      <c r="I3" s="94" t="s">
        <v>61</v>
      </c>
      <c r="J3" s="95" t="s">
        <v>60</v>
      </c>
      <c r="K3" s="94" t="s">
        <v>61</v>
      </c>
      <c r="L3" s="95" t="s">
        <v>60</v>
      </c>
      <c r="M3" s="94" t="s">
        <v>61</v>
      </c>
      <c r="N3" s="95" t="s">
        <v>60</v>
      </c>
      <c r="O3" s="94" t="s">
        <v>61</v>
      </c>
      <c r="P3" s="95" t="s">
        <v>60</v>
      </c>
      <c r="Q3" s="94" t="s">
        <v>61</v>
      </c>
      <c r="R3" s="95" t="s">
        <v>60</v>
      </c>
      <c r="S3" s="94" t="s">
        <v>61</v>
      </c>
      <c r="T3" s="95" t="s">
        <v>60</v>
      </c>
      <c r="U3" s="94" t="s">
        <v>61</v>
      </c>
      <c r="V3" s="95" t="s">
        <v>60</v>
      </c>
      <c r="W3" s="94" t="s">
        <v>61</v>
      </c>
    </row>
    <row r="4" spans="1:23" x14ac:dyDescent="0.35">
      <c r="A4" s="8" t="s">
        <v>64</v>
      </c>
      <c r="B4" s="108">
        <v>3906070.35</v>
      </c>
      <c r="C4" s="109">
        <v>504.72643264034002</v>
      </c>
      <c r="D4" s="108">
        <v>1265394.584</v>
      </c>
      <c r="E4" s="109">
        <v>579.84399928182995</v>
      </c>
      <c r="F4" s="108">
        <v>1327893</v>
      </c>
      <c r="G4" s="109">
        <v>697.16572475467001</v>
      </c>
      <c r="H4" s="108">
        <v>1457580</v>
      </c>
      <c r="I4" s="109">
        <v>720.19109250489998</v>
      </c>
      <c r="J4" s="108">
        <v>1233550</v>
      </c>
      <c r="K4" s="109">
        <v>650.32462470748999</v>
      </c>
      <c r="L4" s="108">
        <v>2761009.27</v>
      </c>
      <c r="M4" s="109">
        <v>483.30771294664999</v>
      </c>
      <c r="N4" s="108">
        <v>3738348.6639999999</v>
      </c>
      <c r="O4" s="109">
        <v>614.32815023465002</v>
      </c>
      <c r="P4" s="108">
        <v>3799566</v>
      </c>
      <c r="Q4" s="109">
        <v>698.30288374828001</v>
      </c>
      <c r="R4" s="108">
        <v>3569186</v>
      </c>
      <c r="S4" s="109">
        <v>784.33999350030001</v>
      </c>
      <c r="T4" s="108">
        <v>13868109.934</v>
      </c>
      <c r="U4" s="109">
        <v>655.00584848686003</v>
      </c>
      <c r="V4" s="108">
        <v>2023900</v>
      </c>
      <c r="W4" s="109">
        <v>907.88768987949004</v>
      </c>
    </row>
    <row r="5" spans="1:23" x14ac:dyDescent="0.35">
      <c r="A5" s="9" t="s">
        <v>67</v>
      </c>
      <c r="B5" s="103">
        <v>1808246</v>
      </c>
      <c r="C5" s="104">
        <v>428.91704270231997</v>
      </c>
      <c r="D5" s="103">
        <v>590095</v>
      </c>
      <c r="E5" s="104">
        <v>480.43690453268999</v>
      </c>
      <c r="F5" s="103">
        <v>370512</v>
      </c>
      <c r="G5" s="104">
        <v>548.66388954027002</v>
      </c>
      <c r="H5" s="103">
        <v>677784</v>
      </c>
      <c r="I5" s="104">
        <v>548.73570355106995</v>
      </c>
      <c r="J5" s="103">
        <v>673800</v>
      </c>
      <c r="K5" s="104">
        <v>541.73258024597999</v>
      </c>
      <c r="L5" s="103">
        <v>1378873</v>
      </c>
      <c r="M5" s="104">
        <v>411.91247501792998</v>
      </c>
      <c r="N5" s="103">
        <v>1389980</v>
      </c>
      <c r="O5" s="104">
        <v>499.57733697928001</v>
      </c>
      <c r="P5" s="103">
        <v>1916284</v>
      </c>
      <c r="Q5" s="104">
        <v>565.41250128628997</v>
      </c>
      <c r="R5" s="103">
        <v>1861200</v>
      </c>
      <c r="S5" s="104">
        <v>737.59756147623</v>
      </c>
      <c r="T5" s="103">
        <v>6546337</v>
      </c>
      <c r="U5" s="104">
        <v>568.05584681238997</v>
      </c>
      <c r="V5" s="103">
        <v>908500</v>
      </c>
      <c r="W5" s="104">
        <v>867.62837264403004</v>
      </c>
    </row>
    <row r="6" spans="1:23" x14ac:dyDescent="0.35">
      <c r="A6" s="67" t="s">
        <v>90</v>
      </c>
      <c r="B6" s="110">
        <v>146695</v>
      </c>
      <c r="C6" s="111">
        <v>478.13701714169002</v>
      </c>
      <c r="D6" s="110">
        <v>133504</v>
      </c>
      <c r="E6" s="111">
        <v>466.36625486593999</v>
      </c>
      <c r="F6" s="110">
        <v>0</v>
      </c>
      <c r="G6" s="111">
        <v>0</v>
      </c>
      <c r="H6" s="110">
        <v>201548</v>
      </c>
      <c r="I6" s="111">
        <v>469.49833607740999</v>
      </c>
      <c r="J6" s="110">
        <v>78000</v>
      </c>
      <c r="K6" s="111">
        <v>469.80987137280999</v>
      </c>
      <c r="L6" s="110">
        <v>25003</v>
      </c>
      <c r="M6" s="111">
        <v>463.40850065192001</v>
      </c>
      <c r="N6" s="110">
        <v>255196</v>
      </c>
      <c r="O6" s="111">
        <v>473.42226162409003</v>
      </c>
      <c r="P6" s="110">
        <v>336048</v>
      </c>
      <c r="Q6" s="111">
        <v>468.75449531477</v>
      </c>
      <c r="R6" s="110">
        <v>307500</v>
      </c>
      <c r="S6" s="111">
        <v>639.17826941297005</v>
      </c>
      <c r="T6" s="110">
        <v>923747</v>
      </c>
      <c r="U6" s="111">
        <v>526.63055869762002</v>
      </c>
      <c r="V6" s="110">
        <v>171500</v>
      </c>
      <c r="W6" s="111">
        <v>563.83620801633003</v>
      </c>
    </row>
    <row r="7" spans="1:23" x14ac:dyDescent="0.35">
      <c r="A7" s="67" t="s">
        <v>92</v>
      </c>
      <c r="B7" s="110">
        <v>970113</v>
      </c>
      <c r="C7" s="111">
        <v>419.77860560326002</v>
      </c>
      <c r="D7" s="110">
        <v>254598</v>
      </c>
      <c r="E7" s="111">
        <v>472.04456134253002</v>
      </c>
      <c r="F7" s="110">
        <v>228721</v>
      </c>
      <c r="G7" s="111">
        <v>548.68055801937999</v>
      </c>
      <c r="H7" s="110">
        <v>319806</v>
      </c>
      <c r="I7" s="111">
        <v>559.49952334231</v>
      </c>
      <c r="J7" s="110">
        <v>340300</v>
      </c>
      <c r="K7" s="111">
        <v>498.52354097990002</v>
      </c>
      <c r="L7" s="110">
        <v>774053</v>
      </c>
      <c r="M7" s="111">
        <v>404.50189039510002</v>
      </c>
      <c r="N7" s="110">
        <v>679379</v>
      </c>
      <c r="O7" s="111">
        <v>500.16728187217001</v>
      </c>
      <c r="P7" s="110">
        <v>974306</v>
      </c>
      <c r="Q7" s="111">
        <v>550.35865422165</v>
      </c>
      <c r="R7" s="110">
        <v>1063200</v>
      </c>
      <c r="S7" s="111">
        <v>771.91025009057</v>
      </c>
      <c r="T7" s="110">
        <v>3490938</v>
      </c>
      <c r="U7" s="111">
        <v>575.72542577766001</v>
      </c>
      <c r="V7" s="110">
        <v>570000</v>
      </c>
      <c r="W7" s="111">
        <v>975.45690982455994</v>
      </c>
    </row>
    <row r="8" spans="1:23" x14ac:dyDescent="0.35">
      <c r="A8" s="67" t="s">
        <v>93</v>
      </c>
      <c r="B8" s="110">
        <v>87212</v>
      </c>
      <c r="C8" s="111">
        <v>430.1224572662</v>
      </c>
      <c r="D8" s="110">
        <v>0</v>
      </c>
      <c r="E8" s="111">
        <v>0</v>
      </c>
      <c r="F8" s="110">
        <v>0</v>
      </c>
      <c r="G8" s="111">
        <v>0</v>
      </c>
      <c r="H8" s="110">
        <v>40000</v>
      </c>
      <c r="I8" s="111">
        <v>885.47001170577005</v>
      </c>
      <c r="J8" s="110">
        <v>50000</v>
      </c>
      <c r="K8" s="111">
        <v>484.21117035035002</v>
      </c>
      <c r="L8" s="110">
        <v>87212</v>
      </c>
      <c r="M8" s="111">
        <v>430.1224572662</v>
      </c>
      <c r="N8" s="110">
        <v>0</v>
      </c>
      <c r="O8" s="111">
        <v>0</v>
      </c>
      <c r="P8" s="110">
        <v>110000</v>
      </c>
      <c r="Q8" s="111">
        <v>628.68161246633997</v>
      </c>
      <c r="R8" s="110">
        <v>0</v>
      </c>
      <c r="S8" s="111">
        <v>0</v>
      </c>
      <c r="T8" s="110">
        <v>197212</v>
      </c>
      <c r="U8" s="111">
        <v>540.87386728189995</v>
      </c>
      <c r="V8" s="110">
        <v>0</v>
      </c>
      <c r="W8" s="111">
        <v>0</v>
      </c>
    </row>
    <row r="9" spans="1:23" x14ac:dyDescent="0.35">
      <c r="A9" s="67" t="s">
        <v>94</v>
      </c>
      <c r="B9" s="110">
        <v>99744</v>
      </c>
      <c r="C9" s="111">
        <v>430.19148732655998</v>
      </c>
      <c r="D9" s="110">
        <v>56637</v>
      </c>
      <c r="E9" s="111">
        <v>531.71278675206997</v>
      </c>
      <c r="F9" s="110">
        <v>22315</v>
      </c>
      <c r="G9" s="111">
        <v>506.53989962621</v>
      </c>
      <c r="H9" s="110">
        <v>29000</v>
      </c>
      <c r="I9" s="111">
        <v>666.21145978977995</v>
      </c>
      <c r="J9" s="110">
        <v>51000</v>
      </c>
      <c r="K9" s="111">
        <v>698.92022139702999</v>
      </c>
      <c r="L9" s="110">
        <v>95024</v>
      </c>
      <c r="M9" s="111">
        <v>419.91150643522002</v>
      </c>
      <c r="N9" s="110">
        <v>83672</v>
      </c>
      <c r="O9" s="111">
        <v>530.94707533985002</v>
      </c>
      <c r="P9" s="110">
        <v>89500</v>
      </c>
      <c r="Q9" s="111">
        <v>705.74672467744995</v>
      </c>
      <c r="R9" s="110">
        <v>75500</v>
      </c>
      <c r="S9" s="111">
        <v>850.56971607902005</v>
      </c>
      <c r="T9" s="110">
        <v>343696</v>
      </c>
      <c r="U9" s="111">
        <v>615.97871403197996</v>
      </c>
      <c r="V9" s="110">
        <v>47500</v>
      </c>
      <c r="W9" s="111">
        <v>1024.8661052632001</v>
      </c>
    </row>
    <row r="10" spans="1:23" x14ac:dyDescent="0.35">
      <c r="A10" s="67" t="s">
        <v>95</v>
      </c>
      <c r="B10" s="110">
        <v>284009</v>
      </c>
      <c r="C10" s="111">
        <v>425.05610969898999</v>
      </c>
      <c r="D10" s="110">
        <v>104255</v>
      </c>
      <c r="E10" s="111">
        <v>487.54761195458002</v>
      </c>
      <c r="F10" s="110">
        <v>59352</v>
      </c>
      <c r="G10" s="111">
        <v>502.29566897976002</v>
      </c>
      <c r="H10" s="110">
        <v>66800</v>
      </c>
      <c r="I10" s="111">
        <v>507.16881186452002</v>
      </c>
      <c r="J10" s="110">
        <v>133000</v>
      </c>
      <c r="K10" s="111">
        <v>613.50613270422002</v>
      </c>
      <c r="L10" s="110">
        <v>188105</v>
      </c>
      <c r="M10" s="111">
        <v>393.74450224873999</v>
      </c>
      <c r="N10" s="110">
        <v>259511</v>
      </c>
      <c r="O10" s="111">
        <v>490.52248225937001</v>
      </c>
      <c r="P10" s="110">
        <v>237800</v>
      </c>
      <c r="Q10" s="111">
        <v>589.58330953159998</v>
      </c>
      <c r="R10" s="110">
        <v>268500</v>
      </c>
      <c r="S10" s="111">
        <v>683.72089251183002</v>
      </c>
      <c r="T10" s="110">
        <v>953916</v>
      </c>
      <c r="U10" s="111">
        <v>550.51310611746999</v>
      </c>
      <c r="V10" s="110">
        <v>98000</v>
      </c>
      <c r="W10" s="111">
        <v>761.81845918367003</v>
      </c>
    </row>
    <row r="11" spans="1:23" ht="13.5" customHeight="1" x14ac:dyDescent="0.35">
      <c r="A11" s="67" t="s">
        <v>96</v>
      </c>
      <c r="B11" s="110">
        <v>70473</v>
      </c>
      <c r="C11" s="111">
        <v>459.05232273779001</v>
      </c>
      <c r="D11" s="110">
        <v>19909</v>
      </c>
      <c r="E11" s="111">
        <v>505.19156220334997</v>
      </c>
      <c r="F11" s="110">
        <v>60124</v>
      </c>
      <c r="G11" s="111">
        <v>610.00762965119998</v>
      </c>
      <c r="H11" s="110">
        <v>0</v>
      </c>
      <c r="I11" s="111">
        <v>0</v>
      </c>
      <c r="J11" s="110">
        <v>21500</v>
      </c>
      <c r="K11" s="111">
        <v>803.48261157109005</v>
      </c>
      <c r="L11" s="110">
        <v>59476</v>
      </c>
      <c r="M11" s="111">
        <v>455.23568792790002</v>
      </c>
      <c r="N11" s="110">
        <v>91030</v>
      </c>
      <c r="O11" s="111">
        <v>571.34081184395995</v>
      </c>
      <c r="P11" s="110">
        <v>93500</v>
      </c>
      <c r="Q11" s="111">
        <v>793.60404910971999</v>
      </c>
      <c r="R11" s="110">
        <v>92000</v>
      </c>
      <c r="S11" s="111">
        <v>767.460318852</v>
      </c>
      <c r="T11" s="110">
        <v>336006</v>
      </c>
      <c r="U11" s="111">
        <v>666.33655292910998</v>
      </c>
      <c r="V11" s="110">
        <v>0</v>
      </c>
      <c r="W11" s="111">
        <v>0</v>
      </c>
    </row>
    <row r="12" spans="1:23" ht="13.5" customHeight="1" x14ac:dyDescent="0.35">
      <c r="A12" s="67" t="s">
        <v>87</v>
      </c>
      <c r="B12" s="110">
        <v>150000</v>
      </c>
      <c r="C12" s="111">
        <v>431.51570777532999</v>
      </c>
      <c r="D12" s="110">
        <v>0</v>
      </c>
      <c r="E12" s="111">
        <v>0</v>
      </c>
      <c r="F12" s="110">
        <v>0</v>
      </c>
      <c r="G12" s="111">
        <v>0</v>
      </c>
      <c r="H12" s="110">
        <v>0</v>
      </c>
      <c r="I12" s="111">
        <v>0</v>
      </c>
      <c r="J12" s="110">
        <v>0</v>
      </c>
      <c r="K12" s="111">
        <v>0</v>
      </c>
      <c r="L12" s="110">
        <v>150000</v>
      </c>
      <c r="M12" s="111">
        <v>431.54869017533002</v>
      </c>
      <c r="N12" s="110">
        <v>0</v>
      </c>
      <c r="O12" s="111">
        <v>0</v>
      </c>
      <c r="P12" s="110">
        <v>33000</v>
      </c>
      <c r="Q12" s="111">
        <v>702.39195327471998</v>
      </c>
      <c r="R12" s="110">
        <v>33000</v>
      </c>
      <c r="S12" s="111">
        <v>822.61603428680996</v>
      </c>
      <c r="T12" s="110">
        <v>216000</v>
      </c>
      <c r="U12" s="111">
        <v>532.65101738809994</v>
      </c>
      <c r="V12" s="110">
        <v>0</v>
      </c>
      <c r="W12" s="111">
        <v>0</v>
      </c>
    </row>
    <row r="13" spans="1:23" ht="13.5" customHeight="1" x14ac:dyDescent="0.35">
      <c r="A13" s="67" t="s">
        <v>91</v>
      </c>
      <c r="B13" s="110">
        <v>0</v>
      </c>
      <c r="C13" s="111">
        <v>0</v>
      </c>
      <c r="D13" s="110">
        <v>21192</v>
      </c>
      <c r="E13" s="111">
        <v>474.62727738762999</v>
      </c>
      <c r="F13" s="110">
        <v>0</v>
      </c>
      <c r="G13" s="111">
        <v>0</v>
      </c>
      <c r="H13" s="110">
        <v>20630</v>
      </c>
      <c r="I13" s="111">
        <v>472.55043428184001</v>
      </c>
      <c r="J13" s="110">
        <v>0</v>
      </c>
      <c r="K13" s="111">
        <v>0</v>
      </c>
      <c r="L13" s="110">
        <v>0</v>
      </c>
      <c r="M13" s="111">
        <v>0</v>
      </c>
      <c r="N13" s="110">
        <v>21192</v>
      </c>
      <c r="O13" s="111">
        <v>474.62727738762999</v>
      </c>
      <c r="P13" s="110">
        <v>42130</v>
      </c>
      <c r="Q13" s="111">
        <v>471.06685798490997</v>
      </c>
      <c r="R13" s="110">
        <v>21500</v>
      </c>
      <c r="S13" s="111">
        <v>466.25739579266002</v>
      </c>
      <c r="T13" s="110">
        <v>84822</v>
      </c>
      <c r="U13" s="111">
        <v>470.68739276184999</v>
      </c>
      <c r="V13" s="110">
        <v>21500</v>
      </c>
      <c r="W13" s="111">
        <v>567.10136150232995</v>
      </c>
    </row>
    <row r="14" spans="1:23" x14ac:dyDescent="0.35">
      <c r="A14" s="9" t="s">
        <v>68</v>
      </c>
      <c r="B14" s="103">
        <v>2097824.35</v>
      </c>
      <c r="C14" s="104">
        <v>570.07128675925003</v>
      </c>
      <c r="D14" s="103">
        <v>675299.58400000003</v>
      </c>
      <c r="E14" s="104">
        <v>666.7086012538</v>
      </c>
      <c r="F14" s="103">
        <v>957381</v>
      </c>
      <c r="G14" s="104">
        <v>754.63679632278001</v>
      </c>
      <c r="H14" s="103">
        <v>779796</v>
      </c>
      <c r="I14" s="104">
        <v>869.21688815745995</v>
      </c>
      <c r="J14" s="103">
        <v>559750</v>
      </c>
      <c r="K14" s="104">
        <v>781.04248010393997</v>
      </c>
      <c r="L14" s="103">
        <v>1382136.27</v>
      </c>
      <c r="M14" s="104">
        <v>554.53438432868995</v>
      </c>
      <c r="N14" s="103">
        <v>2348368.6639999999</v>
      </c>
      <c r="O14" s="104">
        <v>682.24820804064996</v>
      </c>
      <c r="P14" s="103">
        <v>1883282</v>
      </c>
      <c r="Q14" s="104">
        <v>833.52199255182995</v>
      </c>
      <c r="R14" s="103">
        <v>1707986</v>
      </c>
      <c r="S14" s="104">
        <v>835.27543119311997</v>
      </c>
      <c r="T14" s="103">
        <v>7321772.9340000004</v>
      </c>
      <c r="U14" s="104">
        <v>732.74713031061003</v>
      </c>
      <c r="V14" s="103">
        <v>1115400</v>
      </c>
      <c r="W14" s="104">
        <v>940.67914559798999</v>
      </c>
    </row>
    <row r="15" spans="1:23" x14ac:dyDescent="0.35">
      <c r="A15" s="67" t="s">
        <v>97</v>
      </c>
      <c r="B15" s="110">
        <v>58042</v>
      </c>
      <c r="C15" s="111">
        <v>547.31601533717003</v>
      </c>
      <c r="D15" s="110">
        <v>55166</v>
      </c>
      <c r="E15" s="111">
        <v>666.68407574205003</v>
      </c>
      <c r="F15" s="110">
        <v>17485</v>
      </c>
      <c r="G15" s="111">
        <v>792.27615153620002</v>
      </c>
      <c r="H15" s="110">
        <v>11000</v>
      </c>
      <c r="I15" s="111">
        <v>712.75594839100995</v>
      </c>
      <c r="J15" s="110">
        <v>12000</v>
      </c>
      <c r="K15" s="111">
        <v>834.50240691452996</v>
      </c>
      <c r="L15" s="110">
        <v>31283</v>
      </c>
      <c r="M15" s="111">
        <v>475.22512752933</v>
      </c>
      <c r="N15" s="110">
        <v>99410</v>
      </c>
      <c r="O15" s="111">
        <v>679.32894809070001</v>
      </c>
      <c r="P15" s="110">
        <v>51000</v>
      </c>
      <c r="Q15" s="111">
        <v>807.11494676840005</v>
      </c>
      <c r="R15" s="110">
        <v>70000</v>
      </c>
      <c r="S15" s="111">
        <v>839.56873086216001</v>
      </c>
      <c r="T15" s="110">
        <v>251693</v>
      </c>
      <c r="U15" s="111">
        <v>724.41916080198996</v>
      </c>
      <c r="V15" s="110">
        <v>51000</v>
      </c>
      <c r="W15" s="111">
        <v>975.14901960784005</v>
      </c>
    </row>
    <row r="16" spans="1:23" x14ac:dyDescent="0.35">
      <c r="A16" s="67" t="s">
        <v>112</v>
      </c>
      <c r="B16" s="110">
        <v>225287</v>
      </c>
      <c r="C16" s="111">
        <v>567.31964768895</v>
      </c>
      <c r="D16" s="110">
        <v>79375</v>
      </c>
      <c r="E16" s="111">
        <v>597.94341803119005</v>
      </c>
      <c r="F16" s="110">
        <v>57817</v>
      </c>
      <c r="G16" s="111">
        <v>694.21576458046002</v>
      </c>
      <c r="H16" s="110">
        <v>23600</v>
      </c>
      <c r="I16" s="111">
        <v>645.57018246729001</v>
      </c>
      <c r="J16" s="110">
        <v>52250</v>
      </c>
      <c r="K16" s="111">
        <v>837.82984368106997</v>
      </c>
      <c r="L16" s="110">
        <v>148618</v>
      </c>
      <c r="M16" s="111">
        <v>575.26403201227004</v>
      </c>
      <c r="N16" s="110">
        <v>213861</v>
      </c>
      <c r="O16" s="111">
        <v>607.47112950128997</v>
      </c>
      <c r="P16" s="110">
        <v>128350</v>
      </c>
      <c r="Q16" s="111">
        <v>790.84785195745997</v>
      </c>
      <c r="R16" s="110">
        <v>150550</v>
      </c>
      <c r="S16" s="111">
        <v>874.58217983697</v>
      </c>
      <c r="T16" s="110">
        <v>641379</v>
      </c>
      <c r="U16" s="111">
        <v>699.40338256953999</v>
      </c>
      <c r="V16" s="110">
        <v>28400</v>
      </c>
      <c r="W16" s="111">
        <v>1021.8495140845</v>
      </c>
    </row>
    <row r="17" spans="1:23" x14ac:dyDescent="0.35">
      <c r="A17" s="67" t="s">
        <v>113</v>
      </c>
      <c r="B17" s="110">
        <v>164992</v>
      </c>
      <c r="C17" s="111">
        <v>369.42749459913</v>
      </c>
      <c r="D17" s="110">
        <v>53277</v>
      </c>
      <c r="E17" s="111">
        <v>474.86056276157001</v>
      </c>
      <c r="F17" s="110">
        <v>76817</v>
      </c>
      <c r="G17" s="111">
        <v>476.96505232760001</v>
      </c>
      <c r="H17" s="110">
        <v>29000</v>
      </c>
      <c r="I17" s="111">
        <v>479.42585078453999</v>
      </c>
      <c r="J17" s="110">
        <v>70000</v>
      </c>
      <c r="K17" s="111">
        <v>488.53134841005999</v>
      </c>
      <c r="L17" s="110">
        <v>102634</v>
      </c>
      <c r="M17" s="111">
        <v>302.31349580352997</v>
      </c>
      <c r="N17" s="110">
        <v>192452</v>
      </c>
      <c r="O17" s="111">
        <v>477.32997572120001</v>
      </c>
      <c r="P17" s="110">
        <v>139000</v>
      </c>
      <c r="Q17" s="111">
        <v>488.08124685219002</v>
      </c>
      <c r="R17" s="110">
        <v>110000</v>
      </c>
      <c r="S17" s="111">
        <v>492.84962336263999</v>
      </c>
      <c r="T17" s="110">
        <v>544086</v>
      </c>
      <c r="U17" s="111">
        <v>450.19997518433001</v>
      </c>
      <c r="V17" s="110">
        <v>100000</v>
      </c>
      <c r="W17" s="111">
        <v>577.1</v>
      </c>
    </row>
    <row r="18" spans="1:23" x14ac:dyDescent="0.35">
      <c r="A18" s="67" t="s">
        <v>114</v>
      </c>
      <c r="B18" s="110">
        <v>3557</v>
      </c>
      <c r="C18" s="111">
        <v>512.60015946021997</v>
      </c>
      <c r="D18" s="110">
        <v>0</v>
      </c>
      <c r="E18" s="111">
        <v>0</v>
      </c>
      <c r="F18" s="110">
        <v>0</v>
      </c>
      <c r="G18" s="111">
        <v>0</v>
      </c>
      <c r="H18" s="110">
        <v>0</v>
      </c>
      <c r="I18" s="111">
        <v>0</v>
      </c>
      <c r="J18" s="110">
        <v>0</v>
      </c>
      <c r="K18" s="111">
        <v>0</v>
      </c>
      <c r="L18" s="110">
        <v>3557</v>
      </c>
      <c r="M18" s="111">
        <v>512.60015946021997</v>
      </c>
      <c r="N18" s="110">
        <v>0</v>
      </c>
      <c r="O18" s="111">
        <v>0</v>
      </c>
      <c r="P18" s="110">
        <v>0</v>
      </c>
      <c r="Q18" s="111">
        <v>0</v>
      </c>
      <c r="R18" s="110">
        <v>0</v>
      </c>
      <c r="S18" s="111">
        <v>0</v>
      </c>
      <c r="T18" s="110">
        <v>3557</v>
      </c>
      <c r="U18" s="111">
        <v>512.60015946021997</v>
      </c>
      <c r="V18" s="110">
        <v>0</v>
      </c>
      <c r="W18" s="111">
        <v>0</v>
      </c>
    </row>
    <row r="19" spans="1:23" x14ac:dyDescent="0.35">
      <c r="A19" s="67" t="s">
        <v>115</v>
      </c>
      <c r="B19" s="110">
        <v>13346</v>
      </c>
      <c r="C19" s="111">
        <v>583.90539639591998</v>
      </c>
      <c r="D19" s="110">
        <v>0</v>
      </c>
      <c r="E19" s="111">
        <v>0</v>
      </c>
      <c r="F19" s="110">
        <v>8317</v>
      </c>
      <c r="G19" s="111">
        <v>690.95071673399002</v>
      </c>
      <c r="H19" s="110">
        <v>6000</v>
      </c>
      <c r="I19" s="111">
        <v>886.81907277477001</v>
      </c>
      <c r="J19" s="110">
        <v>6000</v>
      </c>
      <c r="K19" s="111">
        <v>982.03542755101</v>
      </c>
      <c r="L19" s="110">
        <v>6222</v>
      </c>
      <c r="M19" s="111">
        <v>601.60446284152999</v>
      </c>
      <c r="N19" s="110">
        <v>15441</v>
      </c>
      <c r="O19" s="111">
        <v>634.43142047643005</v>
      </c>
      <c r="P19" s="110">
        <v>12000</v>
      </c>
      <c r="Q19" s="111">
        <v>934.42725016289</v>
      </c>
      <c r="R19" s="110">
        <v>6000</v>
      </c>
      <c r="S19" s="111">
        <v>987.10255434087003</v>
      </c>
      <c r="T19" s="110">
        <v>39663</v>
      </c>
      <c r="U19" s="111">
        <v>773.39537754019</v>
      </c>
      <c r="V19" s="110">
        <v>0</v>
      </c>
      <c r="W19" s="111">
        <v>0</v>
      </c>
    </row>
    <row r="20" spans="1:23" x14ac:dyDescent="0.35">
      <c r="A20" s="67" t="s">
        <v>116</v>
      </c>
      <c r="B20" s="110">
        <v>1345789.59</v>
      </c>
      <c r="C20" s="111">
        <v>617.28881789998002</v>
      </c>
      <c r="D20" s="110">
        <v>406839.049</v>
      </c>
      <c r="E20" s="111">
        <v>732.85343579481003</v>
      </c>
      <c r="F20" s="110">
        <v>658606</v>
      </c>
      <c r="G20" s="111">
        <v>831.85061048777004</v>
      </c>
      <c r="H20" s="110">
        <v>612990</v>
      </c>
      <c r="I20" s="111">
        <v>925.49598769669001</v>
      </c>
      <c r="J20" s="110">
        <v>337500</v>
      </c>
      <c r="K20" s="111">
        <v>854.72363869409003</v>
      </c>
      <c r="L20" s="110">
        <v>893566</v>
      </c>
      <c r="M20" s="111">
        <v>603.9144436327</v>
      </c>
      <c r="N20" s="110">
        <v>1517668.639</v>
      </c>
      <c r="O20" s="111">
        <v>749.25357238020001</v>
      </c>
      <c r="P20" s="110">
        <v>1266490</v>
      </c>
      <c r="Q20" s="111">
        <v>889.60056287995997</v>
      </c>
      <c r="R20" s="110">
        <v>1097000</v>
      </c>
      <c r="S20" s="111">
        <v>852.68776744315005</v>
      </c>
      <c r="T20" s="110">
        <v>4774724.6390000004</v>
      </c>
      <c r="U20" s="111">
        <v>783.04510597899002</v>
      </c>
      <c r="V20" s="110">
        <v>833500</v>
      </c>
      <c r="W20" s="111">
        <v>979.94046190762003</v>
      </c>
    </row>
    <row r="21" spans="1:23" x14ac:dyDescent="0.35">
      <c r="A21" s="67" t="s">
        <v>117</v>
      </c>
      <c r="B21" s="110">
        <v>10745</v>
      </c>
      <c r="C21" s="111">
        <v>436.69609978595003</v>
      </c>
      <c r="D21" s="110">
        <v>7266</v>
      </c>
      <c r="E21" s="111">
        <v>565.29537000190999</v>
      </c>
      <c r="F21" s="110">
        <v>0</v>
      </c>
      <c r="G21" s="111">
        <v>0</v>
      </c>
      <c r="H21" s="110">
        <v>0</v>
      </c>
      <c r="I21" s="111">
        <v>0</v>
      </c>
      <c r="J21" s="110">
        <v>0</v>
      </c>
      <c r="K21" s="111">
        <v>0</v>
      </c>
      <c r="L21" s="110">
        <v>5662</v>
      </c>
      <c r="M21" s="111">
        <v>339.60075065348002</v>
      </c>
      <c r="N21" s="110">
        <v>12349</v>
      </c>
      <c r="O21" s="111">
        <v>556.88041950230001</v>
      </c>
      <c r="P21" s="110">
        <v>6500</v>
      </c>
      <c r="Q21" s="111">
        <v>945.63759115572998</v>
      </c>
      <c r="R21" s="110">
        <v>6000</v>
      </c>
      <c r="S21" s="111">
        <v>951.48225584087004</v>
      </c>
      <c r="T21" s="110">
        <v>30511</v>
      </c>
      <c r="U21" s="111">
        <v>676.97793019538005</v>
      </c>
      <c r="V21" s="110">
        <v>0</v>
      </c>
      <c r="W21" s="111">
        <v>0</v>
      </c>
    </row>
    <row r="22" spans="1:23" x14ac:dyDescent="0.35">
      <c r="A22" s="67" t="s">
        <v>119</v>
      </c>
      <c r="B22" s="110">
        <v>87185</v>
      </c>
      <c r="C22" s="111">
        <v>453.70954837759001</v>
      </c>
      <c r="D22" s="110">
        <v>22051</v>
      </c>
      <c r="E22" s="111">
        <v>491.77849958859002</v>
      </c>
      <c r="F22" s="110">
        <v>37436</v>
      </c>
      <c r="G22" s="111">
        <v>522.08344791879995</v>
      </c>
      <c r="H22" s="110">
        <v>16500</v>
      </c>
      <c r="I22" s="111">
        <v>494.54944427724001</v>
      </c>
      <c r="J22" s="110">
        <v>23000</v>
      </c>
      <c r="K22" s="111">
        <v>524.68237982610003</v>
      </c>
      <c r="L22" s="110">
        <v>73885</v>
      </c>
      <c r="M22" s="111">
        <v>432.70229690193997</v>
      </c>
      <c r="N22" s="110">
        <v>72787</v>
      </c>
      <c r="O22" s="111">
        <v>521.73302127324996</v>
      </c>
      <c r="P22" s="110">
        <v>62200</v>
      </c>
      <c r="Q22" s="111">
        <v>647.74206967218004</v>
      </c>
      <c r="R22" s="110">
        <v>62700</v>
      </c>
      <c r="S22" s="111">
        <v>836.07207259003997</v>
      </c>
      <c r="T22" s="110">
        <v>271572</v>
      </c>
      <c r="U22" s="111">
        <v>598.94564355317004</v>
      </c>
      <c r="V22" s="110">
        <v>36000</v>
      </c>
      <c r="W22" s="111">
        <v>925.11133333332998</v>
      </c>
    </row>
    <row r="23" spans="1:23" x14ac:dyDescent="0.35">
      <c r="A23" s="67" t="s">
        <v>120</v>
      </c>
      <c r="B23" s="110">
        <v>0</v>
      </c>
      <c r="C23" s="111">
        <v>0</v>
      </c>
      <c r="D23" s="110">
        <v>0</v>
      </c>
      <c r="E23" s="111">
        <v>0</v>
      </c>
      <c r="F23" s="110">
        <v>6500</v>
      </c>
      <c r="G23" s="111">
        <v>562.54768676163997</v>
      </c>
      <c r="H23" s="110">
        <v>6003</v>
      </c>
      <c r="I23" s="111">
        <v>592.83827278321996</v>
      </c>
      <c r="J23" s="110">
        <v>0</v>
      </c>
      <c r="K23" s="111">
        <v>0</v>
      </c>
      <c r="L23" s="110">
        <v>0</v>
      </c>
      <c r="M23" s="111">
        <v>0</v>
      </c>
      <c r="N23" s="110">
        <v>6500</v>
      </c>
      <c r="O23" s="111">
        <v>562.54768676163997</v>
      </c>
      <c r="P23" s="110">
        <v>6003</v>
      </c>
      <c r="Q23" s="111">
        <v>592.83827278321996</v>
      </c>
      <c r="R23" s="110">
        <v>5500</v>
      </c>
      <c r="S23" s="111">
        <v>947.98624584086997</v>
      </c>
      <c r="T23" s="110">
        <v>18003</v>
      </c>
      <c r="U23" s="111">
        <v>690.40118133605995</v>
      </c>
      <c r="V23" s="110">
        <v>0</v>
      </c>
      <c r="W23" s="111">
        <v>0</v>
      </c>
    </row>
    <row r="24" spans="1:23" x14ac:dyDescent="0.35">
      <c r="A24" s="67" t="s">
        <v>121</v>
      </c>
      <c r="B24" s="110">
        <v>36029.97</v>
      </c>
      <c r="C24" s="111">
        <v>487.43011791294998</v>
      </c>
      <c r="D24" s="110">
        <v>19382.665000000001</v>
      </c>
      <c r="E24" s="111">
        <v>523.71656404776002</v>
      </c>
      <c r="F24" s="110">
        <v>37338</v>
      </c>
      <c r="G24" s="111">
        <v>523.87862439871003</v>
      </c>
      <c r="H24" s="110">
        <v>42008</v>
      </c>
      <c r="I24" s="111">
        <v>732.03212001380996</v>
      </c>
      <c r="J24" s="110">
        <v>22500</v>
      </c>
      <c r="K24" s="111">
        <v>522.95976352568005</v>
      </c>
      <c r="L24" s="110">
        <v>23216.97</v>
      </c>
      <c r="M24" s="111">
        <v>453.49246001093002</v>
      </c>
      <c r="N24" s="110">
        <v>69533.664999999994</v>
      </c>
      <c r="O24" s="111">
        <v>528.44869431070003</v>
      </c>
      <c r="P24" s="110">
        <v>110008</v>
      </c>
      <c r="Q24" s="111">
        <v>764.47460149515996</v>
      </c>
      <c r="R24" s="110">
        <v>74500</v>
      </c>
      <c r="S24" s="111">
        <v>827.32028499817</v>
      </c>
      <c r="T24" s="110">
        <v>277258.63500000001</v>
      </c>
      <c r="U24" s="111">
        <v>696.12756519857999</v>
      </c>
      <c r="V24" s="110">
        <v>35000</v>
      </c>
      <c r="W24" s="111">
        <v>837.67428571429002</v>
      </c>
    </row>
    <row r="25" spans="1:23" x14ac:dyDescent="0.35">
      <c r="A25" s="67" t="s">
        <v>122</v>
      </c>
      <c r="B25" s="110">
        <v>152814.79</v>
      </c>
      <c r="C25" s="111">
        <v>478.93132783875001</v>
      </c>
      <c r="D25" s="110">
        <v>31942.87</v>
      </c>
      <c r="E25" s="111">
        <v>545.74873520012</v>
      </c>
      <c r="F25" s="110">
        <v>57029</v>
      </c>
      <c r="G25" s="111">
        <v>621.63597116947005</v>
      </c>
      <c r="H25" s="110">
        <v>32695</v>
      </c>
      <c r="I25" s="111">
        <v>786.72432763051995</v>
      </c>
      <c r="J25" s="110">
        <v>36500</v>
      </c>
      <c r="K25" s="111">
        <v>849.45111217191004</v>
      </c>
      <c r="L25" s="110">
        <v>93456.3</v>
      </c>
      <c r="M25" s="111">
        <v>485.82884848425999</v>
      </c>
      <c r="N25" s="110">
        <v>148330.35999999999</v>
      </c>
      <c r="O25" s="111">
        <v>543.84067008592001</v>
      </c>
      <c r="P25" s="110">
        <v>101695</v>
      </c>
      <c r="Q25" s="111">
        <v>857.77395315899003</v>
      </c>
      <c r="R25" s="110">
        <v>125700</v>
      </c>
      <c r="S25" s="111">
        <v>920.03744889524</v>
      </c>
      <c r="T25" s="110">
        <v>469181.66</v>
      </c>
      <c r="U25" s="111">
        <v>701.11836528673996</v>
      </c>
      <c r="V25" s="110">
        <v>31500</v>
      </c>
      <c r="W25" s="111">
        <v>1059.2828507936999</v>
      </c>
    </row>
    <row r="26" spans="1:23" x14ac:dyDescent="0.35">
      <c r="A26" s="67" t="s">
        <v>124</v>
      </c>
      <c r="B26" s="110">
        <v>36</v>
      </c>
      <c r="C26" s="111">
        <v>665.36271111111</v>
      </c>
      <c r="D26" s="110">
        <v>0</v>
      </c>
      <c r="E26" s="111">
        <v>0</v>
      </c>
      <c r="F26" s="110">
        <v>36</v>
      </c>
      <c r="G26" s="111">
        <v>664.18959583591004</v>
      </c>
      <c r="H26" s="110">
        <v>0</v>
      </c>
      <c r="I26" s="111">
        <v>0</v>
      </c>
      <c r="J26" s="110">
        <v>0</v>
      </c>
      <c r="K26" s="111">
        <v>0</v>
      </c>
      <c r="L26" s="110">
        <v>36</v>
      </c>
      <c r="M26" s="111">
        <v>665.36271111111</v>
      </c>
      <c r="N26" s="110">
        <v>36</v>
      </c>
      <c r="O26" s="111">
        <v>664.18959583591004</v>
      </c>
      <c r="P26" s="110">
        <v>36</v>
      </c>
      <c r="Q26" s="111">
        <v>1041.4039276425001</v>
      </c>
      <c r="R26" s="110">
        <v>36</v>
      </c>
      <c r="S26" s="111">
        <v>1039.5585795444999</v>
      </c>
      <c r="T26" s="110">
        <v>144</v>
      </c>
      <c r="U26" s="111">
        <v>852.62870353352002</v>
      </c>
      <c r="V26" s="110">
        <v>0</v>
      </c>
      <c r="W26" s="111">
        <v>0</v>
      </c>
    </row>
    <row r="27" spans="1:23" x14ac:dyDescent="0.35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EpmWorksheetKeyString_GUID" r:id="rId2"/>
    <customPr name="QAA_DRILLPATH_NODE_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009A-3B9E-4E19-A756-EDCA67E046F2}">
  <sheetPr>
    <tabColor theme="5"/>
    <pageSetUpPr fitToPage="1"/>
  </sheetPr>
  <dimension ref="A1:AP24"/>
  <sheetViews>
    <sheetView tabSelected="1" topLeftCell="B4" zoomScale="87" zoomScaleNormal="100" workbookViewId="0">
      <selection activeCell="H23" sqref="H23"/>
    </sheetView>
  </sheetViews>
  <sheetFormatPr defaultColWidth="9.08984375" defaultRowHeight="14.5" x14ac:dyDescent="0.35"/>
  <cols>
    <col min="1" max="1" width="10.36328125" customWidth="1"/>
    <col min="2" max="6" width="13.54296875" customWidth="1"/>
    <col min="7" max="7" width="19.6328125" customWidth="1"/>
    <col min="8" max="14" width="13.54296875" customWidth="1"/>
    <col min="15" max="15" width="10.36328125" customWidth="1"/>
    <col min="16" max="28" width="13.54296875" customWidth="1"/>
    <col min="29" max="29" width="10.36328125" customWidth="1"/>
    <col min="30" max="42" width="13.54296875" customWidth="1"/>
  </cols>
  <sheetData>
    <row r="1" spans="1:42" ht="26.5" x14ac:dyDescent="0.85">
      <c r="A1" s="164" t="s">
        <v>145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 t="s">
        <v>145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 t="s">
        <v>145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</row>
    <row r="2" spans="1:42" s="6" customFormat="1" ht="21.75" customHeight="1" x14ac:dyDescent="0.5">
      <c r="A2" s="144"/>
      <c r="B2" s="172" t="s">
        <v>146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44"/>
      <c r="P2" s="172" t="s">
        <v>147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44"/>
      <c r="AD2" s="172" t="s">
        <v>148</v>
      </c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</row>
    <row r="3" spans="1:42" ht="34.5" customHeight="1" x14ac:dyDescent="0.35">
      <c r="A3" s="93"/>
      <c r="B3" s="145">
        <v>44562</v>
      </c>
      <c r="C3" s="145">
        <v>44593</v>
      </c>
      <c r="D3" s="145">
        <v>44621</v>
      </c>
      <c r="E3" s="145">
        <v>44652</v>
      </c>
      <c r="F3" s="145">
        <v>44682</v>
      </c>
      <c r="G3" s="145">
        <v>44713</v>
      </c>
      <c r="H3" s="145">
        <v>44743</v>
      </c>
      <c r="I3" s="145">
        <v>44774</v>
      </c>
      <c r="J3" s="145">
        <v>44805</v>
      </c>
      <c r="K3" s="145">
        <v>44835</v>
      </c>
      <c r="L3" s="145">
        <v>44866</v>
      </c>
      <c r="M3" s="145">
        <v>44896</v>
      </c>
      <c r="N3" s="171" t="s">
        <v>149</v>
      </c>
      <c r="O3" s="93"/>
      <c r="P3" s="145">
        <v>44927</v>
      </c>
      <c r="Q3" s="145">
        <v>44958</v>
      </c>
      <c r="R3" s="145">
        <v>44986</v>
      </c>
      <c r="S3" s="145">
        <v>45017</v>
      </c>
      <c r="T3" s="145">
        <v>45047</v>
      </c>
      <c r="U3" s="145">
        <v>45078</v>
      </c>
      <c r="V3" s="145">
        <v>45108</v>
      </c>
      <c r="W3" s="145">
        <v>45139</v>
      </c>
      <c r="X3" s="145">
        <v>45170</v>
      </c>
      <c r="Y3" s="145">
        <v>45200</v>
      </c>
      <c r="Z3" s="145">
        <v>45231</v>
      </c>
      <c r="AA3" s="145">
        <v>45261</v>
      </c>
      <c r="AB3" s="171" t="s">
        <v>150</v>
      </c>
      <c r="AC3" s="93"/>
      <c r="AD3" s="145">
        <v>45292</v>
      </c>
      <c r="AE3" s="145">
        <v>45323</v>
      </c>
      <c r="AF3" s="145">
        <v>45352</v>
      </c>
      <c r="AG3" s="145">
        <v>45383</v>
      </c>
      <c r="AH3" s="145">
        <v>45413</v>
      </c>
      <c r="AI3" s="151">
        <v>45444</v>
      </c>
      <c r="AJ3" s="151">
        <v>45474</v>
      </c>
      <c r="AK3" s="151">
        <v>45505</v>
      </c>
      <c r="AL3" s="151">
        <v>45536</v>
      </c>
      <c r="AM3" s="151">
        <v>45566</v>
      </c>
      <c r="AN3" s="151">
        <v>45597</v>
      </c>
      <c r="AO3" s="151">
        <v>45627</v>
      </c>
      <c r="AP3" s="171" t="s">
        <v>151</v>
      </c>
    </row>
    <row r="4" spans="1:42" ht="16" x14ac:dyDescent="0.5">
      <c r="A4" s="93"/>
      <c r="B4" s="143" t="s">
        <v>152</v>
      </c>
      <c r="C4" s="143" t="s">
        <v>152</v>
      </c>
      <c r="D4" s="143" t="s">
        <v>152</v>
      </c>
      <c r="E4" s="143" t="s">
        <v>152</v>
      </c>
      <c r="F4" s="143" t="s">
        <v>153</v>
      </c>
      <c r="G4" s="143" t="s">
        <v>153</v>
      </c>
      <c r="H4" s="143" t="s">
        <v>153</v>
      </c>
      <c r="I4" s="143" t="s">
        <v>153</v>
      </c>
      <c r="J4" s="143" t="s">
        <v>153</v>
      </c>
      <c r="K4" s="143" t="s">
        <v>153</v>
      </c>
      <c r="L4" s="143" t="s">
        <v>153</v>
      </c>
      <c r="M4" s="143" t="s">
        <v>153</v>
      </c>
      <c r="N4" s="171"/>
      <c r="O4" s="93"/>
      <c r="P4" s="143" t="s">
        <v>153</v>
      </c>
      <c r="Q4" s="143" t="s">
        <v>153</v>
      </c>
      <c r="R4" s="143" t="s">
        <v>153</v>
      </c>
      <c r="S4" s="143" t="s">
        <v>153</v>
      </c>
      <c r="T4" s="143" t="s">
        <v>153</v>
      </c>
      <c r="U4" s="143" t="s">
        <v>153</v>
      </c>
      <c r="V4" s="143" t="s">
        <v>153</v>
      </c>
      <c r="W4" s="143" t="s">
        <v>153</v>
      </c>
      <c r="X4" s="143" t="s">
        <v>153</v>
      </c>
      <c r="Y4" s="143" t="s">
        <v>153</v>
      </c>
      <c r="Z4" s="143" t="s">
        <v>153</v>
      </c>
      <c r="AA4" s="143" t="s">
        <v>153</v>
      </c>
      <c r="AB4" s="171"/>
      <c r="AC4" s="93"/>
      <c r="AD4" s="143" t="s">
        <v>153</v>
      </c>
      <c r="AE4" s="143" t="s">
        <v>153</v>
      </c>
      <c r="AF4" s="143" t="s">
        <v>153</v>
      </c>
      <c r="AG4" s="143" t="s">
        <v>153</v>
      </c>
      <c r="AH4" s="143" t="s">
        <v>153</v>
      </c>
      <c r="AI4" s="150" t="s">
        <v>153</v>
      </c>
      <c r="AJ4" s="150" t="s">
        <v>153</v>
      </c>
      <c r="AK4" s="150" t="s">
        <v>153</v>
      </c>
      <c r="AL4" s="150" t="s">
        <v>153</v>
      </c>
      <c r="AM4" s="150" t="s">
        <v>153</v>
      </c>
      <c r="AN4" s="150" t="s">
        <v>153</v>
      </c>
      <c r="AO4" s="150" t="s">
        <v>153</v>
      </c>
      <c r="AP4" s="171"/>
    </row>
    <row r="5" spans="1:42" x14ac:dyDescent="0.35">
      <c r="A5" s="8" t="s">
        <v>64</v>
      </c>
      <c r="B5" s="136">
        <v>478655</v>
      </c>
      <c r="C5" s="136">
        <v>577785</v>
      </c>
      <c r="D5" s="136">
        <v>768310</v>
      </c>
      <c r="E5" s="136">
        <v>744600</v>
      </c>
      <c r="F5" s="136">
        <v>1026234</v>
      </c>
      <c r="G5" s="136">
        <v>1028458</v>
      </c>
      <c r="H5" s="136">
        <v>911861</v>
      </c>
      <c r="I5" s="136">
        <v>899444</v>
      </c>
      <c r="J5" s="136">
        <v>909429</v>
      </c>
      <c r="K5" s="136">
        <v>762019</v>
      </c>
      <c r="L5" s="136">
        <v>650823</v>
      </c>
      <c r="M5" s="136">
        <v>496415</v>
      </c>
      <c r="N5" s="138">
        <v>9254033</v>
      </c>
      <c r="O5" s="8" t="s">
        <v>64</v>
      </c>
      <c r="P5" s="136">
        <v>711096.54990727501</v>
      </c>
      <c r="Q5" s="136">
        <v>743908.23984863749</v>
      </c>
      <c r="R5" s="136">
        <v>765418.8</v>
      </c>
      <c r="S5" s="136">
        <v>865612.8812738969</v>
      </c>
      <c r="T5" s="136">
        <v>983899.83992592106</v>
      </c>
      <c r="U5" s="136">
        <v>1034883.855485717</v>
      </c>
      <c r="V5" s="136">
        <v>985985.72237802506</v>
      </c>
      <c r="W5" s="136">
        <v>970754</v>
      </c>
      <c r="X5" s="136">
        <v>898754</v>
      </c>
      <c r="Y5" s="136">
        <v>796322</v>
      </c>
      <c r="Z5" s="136">
        <v>775953.10029873438</v>
      </c>
      <c r="AA5" s="136">
        <v>679175.09881291259</v>
      </c>
      <c r="AB5" s="138">
        <v>10211764.087931119</v>
      </c>
      <c r="AC5" s="8" t="s">
        <v>64</v>
      </c>
      <c r="AD5" s="136">
        <v>715357.91277552897</v>
      </c>
      <c r="AE5" s="136">
        <v>712745.62415174348</v>
      </c>
      <c r="AF5" s="136">
        <v>839236.8</v>
      </c>
      <c r="AG5" s="136">
        <v>859682.8</v>
      </c>
      <c r="AH5" s="136">
        <v>1026234</v>
      </c>
      <c r="AI5" s="149">
        <v>0</v>
      </c>
      <c r="AJ5" s="149">
        <v>0</v>
      </c>
      <c r="AK5" s="149">
        <v>0</v>
      </c>
      <c r="AL5" s="149">
        <v>0</v>
      </c>
      <c r="AM5" s="149">
        <v>0</v>
      </c>
      <c r="AN5" s="149">
        <v>0</v>
      </c>
      <c r="AO5" s="149">
        <v>0</v>
      </c>
      <c r="AP5" s="138">
        <v>4153257.1369272722</v>
      </c>
    </row>
    <row r="6" spans="1:42" x14ac:dyDescent="0.35">
      <c r="A6" s="9" t="s">
        <v>67</v>
      </c>
      <c r="B6" s="137">
        <v>222406</v>
      </c>
      <c r="C6" s="137">
        <v>200244</v>
      </c>
      <c r="D6" s="137">
        <v>290127</v>
      </c>
      <c r="E6" s="137">
        <v>206334</v>
      </c>
      <c r="F6" s="137">
        <v>359204</v>
      </c>
      <c r="G6" s="137">
        <v>320413</v>
      </c>
      <c r="H6" s="137">
        <v>466994</v>
      </c>
      <c r="I6" s="137">
        <v>477990</v>
      </c>
      <c r="J6" s="137">
        <v>461612</v>
      </c>
      <c r="K6" s="137">
        <v>296341</v>
      </c>
      <c r="L6" s="137">
        <v>284225</v>
      </c>
      <c r="M6" s="137">
        <v>133516</v>
      </c>
      <c r="N6" s="139">
        <v>3719406</v>
      </c>
      <c r="O6" s="9" t="s">
        <v>67</v>
      </c>
      <c r="P6" s="137">
        <v>281739.91277552897</v>
      </c>
      <c r="Q6" s="137">
        <v>277783.78736585053</v>
      </c>
      <c r="R6" s="137">
        <v>370789.8</v>
      </c>
      <c r="S6" s="137">
        <v>329387.2</v>
      </c>
      <c r="T6" s="137">
        <v>412329.51701690099</v>
      </c>
      <c r="U6" s="137">
        <v>447125.98977572098</v>
      </c>
      <c r="V6" s="137">
        <v>545637.27317653107</v>
      </c>
      <c r="W6" s="137">
        <v>539036</v>
      </c>
      <c r="X6" s="137">
        <v>520018</v>
      </c>
      <c r="Y6" s="137">
        <v>432918</v>
      </c>
      <c r="Z6" s="137">
        <v>442338.52480560401</v>
      </c>
      <c r="AA6" s="137">
        <v>290001.86615898705</v>
      </c>
      <c r="AB6" s="139">
        <v>4889105.8710751245</v>
      </c>
      <c r="AC6" s="9" t="s">
        <v>67</v>
      </c>
      <c r="AD6" s="137">
        <v>263021.91277552897</v>
      </c>
      <c r="AE6" s="137">
        <v>229465.7873658505</v>
      </c>
      <c r="AF6" s="137">
        <v>384307.8</v>
      </c>
      <c r="AG6" s="137">
        <v>374571.8</v>
      </c>
      <c r="AH6" s="137">
        <v>359204</v>
      </c>
      <c r="AI6" s="148">
        <v>0</v>
      </c>
      <c r="AJ6" s="148">
        <v>0</v>
      </c>
      <c r="AK6" s="148">
        <v>0</v>
      </c>
      <c r="AL6" s="148">
        <v>0</v>
      </c>
      <c r="AM6" s="148">
        <v>0</v>
      </c>
      <c r="AN6" s="148">
        <v>0</v>
      </c>
      <c r="AO6" s="148">
        <v>0</v>
      </c>
      <c r="AP6" s="139">
        <v>1610571.3001413795</v>
      </c>
    </row>
    <row r="7" spans="1:42" x14ac:dyDescent="0.35">
      <c r="A7" s="140" t="s">
        <v>93</v>
      </c>
      <c r="B7" s="141">
        <v>19876</v>
      </c>
      <c r="C7" s="141">
        <v>0</v>
      </c>
      <c r="D7" s="141">
        <v>0</v>
      </c>
      <c r="E7" s="141">
        <v>0</v>
      </c>
      <c r="F7" s="141">
        <v>0</v>
      </c>
      <c r="G7" s="141">
        <v>20700</v>
      </c>
      <c r="H7" s="141">
        <v>20700</v>
      </c>
      <c r="I7" s="141">
        <v>0</v>
      </c>
      <c r="J7" s="141">
        <v>20700</v>
      </c>
      <c r="K7" s="141">
        <v>0</v>
      </c>
      <c r="L7" s="141">
        <v>0</v>
      </c>
      <c r="M7" s="141">
        <v>0</v>
      </c>
      <c r="N7" s="142">
        <v>81976</v>
      </c>
      <c r="O7" s="140" t="s">
        <v>93</v>
      </c>
      <c r="P7" s="141">
        <v>20700</v>
      </c>
      <c r="Q7" s="141">
        <v>11168.5</v>
      </c>
      <c r="R7" s="141">
        <v>20700</v>
      </c>
      <c r="S7" s="141">
        <v>21218</v>
      </c>
      <c r="T7" s="141">
        <v>20700</v>
      </c>
      <c r="U7" s="141">
        <v>0</v>
      </c>
      <c r="V7" s="141">
        <v>21218</v>
      </c>
      <c r="W7" s="141">
        <v>21218</v>
      </c>
      <c r="X7" s="141">
        <v>21218</v>
      </c>
      <c r="Y7" s="141">
        <v>0</v>
      </c>
      <c r="Z7" s="141">
        <v>20700</v>
      </c>
      <c r="AA7" s="141">
        <v>6500</v>
      </c>
      <c r="AB7" s="142">
        <v>185340.5</v>
      </c>
      <c r="AC7" s="140" t="s">
        <v>93</v>
      </c>
      <c r="AD7" s="141">
        <v>20700</v>
      </c>
      <c r="AE7" s="141">
        <v>11168.5</v>
      </c>
      <c r="AF7" s="141">
        <v>0</v>
      </c>
      <c r="AG7" s="141">
        <v>0</v>
      </c>
      <c r="AH7" s="141">
        <v>0</v>
      </c>
      <c r="AI7" s="147"/>
      <c r="AJ7" s="147"/>
      <c r="AK7" s="147"/>
      <c r="AL7" s="147"/>
      <c r="AM7" s="147"/>
      <c r="AN7" s="147"/>
      <c r="AO7" s="147"/>
      <c r="AP7" s="142">
        <v>31868.5</v>
      </c>
    </row>
    <row r="8" spans="1:42" x14ac:dyDescent="0.35">
      <c r="A8" s="140" t="s">
        <v>96</v>
      </c>
      <c r="B8" s="141">
        <v>15907</v>
      </c>
      <c r="C8" s="141">
        <v>16795</v>
      </c>
      <c r="D8" s="141">
        <v>42482</v>
      </c>
      <c r="E8" s="141">
        <v>37620</v>
      </c>
      <c r="F8" s="141">
        <v>25071</v>
      </c>
      <c r="G8" s="141">
        <v>6107</v>
      </c>
      <c r="H8" s="141">
        <v>27006</v>
      </c>
      <c r="I8" s="141">
        <v>41400</v>
      </c>
      <c r="J8" s="141">
        <v>31050</v>
      </c>
      <c r="K8" s="141">
        <v>66034</v>
      </c>
      <c r="L8" s="141">
        <v>15545</v>
      </c>
      <c r="M8" s="141">
        <v>4658</v>
      </c>
      <c r="N8" s="142">
        <v>329675</v>
      </c>
      <c r="O8" s="140" t="s">
        <v>96</v>
      </c>
      <c r="P8" s="141">
        <v>10000</v>
      </c>
      <c r="Q8" s="141">
        <v>24900</v>
      </c>
      <c r="R8" s="141">
        <v>7000</v>
      </c>
      <c r="S8" s="141">
        <v>6000</v>
      </c>
      <c r="T8" s="141">
        <v>12800</v>
      </c>
      <c r="U8" s="141">
        <v>27000</v>
      </c>
      <c r="V8" s="141">
        <v>35000</v>
      </c>
      <c r="W8" s="141">
        <v>24000</v>
      </c>
      <c r="X8" s="141">
        <v>42000</v>
      </c>
      <c r="Y8" s="141">
        <v>24000</v>
      </c>
      <c r="Z8" s="141">
        <v>40000</v>
      </c>
      <c r="AA8" s="141">
        <v>20700</v>
      </c>
      <c r="AB8" s="142">
        <v>273400</v>
      </c>
      <c r="AC8" s="140" t="s">
        <v>96</v>
      </c>
      <c r="AD8" s="141">
        <v>12500</v>
      </c>
      <c r="AE8" s="141">
        <v>18500</v>
      </c>
      <c r="AF8" s="141">
        <v>21218</v>
      </c>
      <c r="AG8" s="141">
        <v>12000</v>
      </c>
      <c r="AH8" s="141">
        <v>25071</v>
      </c>
      <c r="AI8" s="147"/>
      <c r="AJ8" s="147"/>
      <c r="AK8" s="147"/>
      <c r="AL8" s="147"/>
      <c r="AM8" s="147"/>
      <c r="AN8" s="147"/>
      <c r="AO8" s="147"/>
      <c r="AP8" s="142">
        <v>89289</v>
      </c>
    </row>
    <row r="9" spans="1:42" x14ac:dyDescent="0.35">
      <c r="A9" s="140" t="s">
        <v>91</v>
      </c>
      <c r="B9" s="141">
        <v>0</v>
      </c>
      <c r="C9" s="141">
        <v>0</v>
      </c>
      <c r="D9" s="141">
        <v>0</v>
      </c>
      <c r="E9" s="141">
        <v>0</v>
      </c>
      <c r="F9" s="141">
        <v>20734</v>
      </c>
      <c r="G9" s="141">
        <v>0</v>
      </c>
      <c r="H9" s="141">
        <v>0</v>
      </c>
      <c r="I9" s="141">
        <v>21218</v>
      </c>
      <c r="J9" s="141">
        <v>21218</v>
      </c>
      <c r="K9" s="141">
        <v>0</v>
      </c>
      <c r="L9" s="141">
        <v>21218</v>
      </c>
      <c r="M9" s="141">
        <v>0</v>
      </c>
      <c r="N9" s="142">
        <v>84388</v>
      </c>
      <c r="O9" s="140" t="s">
        <v>91</v>
      </c>
      <c r="P9" s="141">
        <v>28000</v>
      </c>
      <c r="Q9" s="141">
        <v>0</v>
      </c>
      <c r="R9" s="141">
        <v>21000</v>
      </c>
      <c r="S9" s="141">
        <v>0</v>
      </c>
      <c r="T9" s="141">
        <v>21000</v>
      </c>
      <c r="U9" s="141">
        <v>0</v>
      </c>
      <c r="V9" s="141">
        <v>21000</v>
      </c>
      <c r="W9" s="141">
        <v>21000</v>
      </c>
      <c r="X9" s="141">
        <v>21000</v>
      </c>
      <c r="Y9" s="141">
        <v>21218</v>
      </c>
      <c r="Z9" s="141">
        <v>20700</v>
      </c>
      <c r="AA9" s="141"/>
      <c r="AB9" s="142">
        <v>174918</v>
      </c>
      <c r="AC9" s="140" t="s">
        <v>91</v>
      </c>
      <c r="AD9" s="141">
        <v>28000</v>
      </c>
      <c r="AE9" s="141">
        <v>0</v>
      </c>
      <c r="AF9" s="141">
        <v>21000</v>
      </c>
      <c r="AG9" s="141">
        <v>21000</v>
      </c>
      <c r="AH9" s="141">
        <v>20734</v>
      </c>
      <c r="AI9" s="147"/>
      <c r="AJ9" s="147"/>
      <c r="AK9" s="147"/>
      <c r="AL9" s="147"/>
      <c r="AM9" s="147"/>
      <c r="AN9" s="147"/>
      <c r="AO9" s="147"/>
      <c r="AP9" s="142">
        <v>90734</v>
      </c>
    </row>
    <row r="10" spans="1:42" x14ac:dyDescent="0.35">
      <c r="A10" s="140" t="s">
        <v>87</v>
      </c>
      <c r="B10" s="141">
        <v>36744</v>
      </c>
      <c r="C10" s="141">
        <v>0</v>
      </c>
      <c r="D10" s="141">
        <v>0</v>
      </c>
      <c r="E10" s="141">
        <v>0</v>
      </c>
      <c r="F10" s="141">
        <v>0</v>
      </c>
      <c r="G10" s="141">
        <v>0</v>
      </c>
      <c r="H10" s="141">
        <v>33638</v>
      </c>
      <c r="I10" s="141">
        <v>33638</v>
      </c>
      <c r="J10" s="141">
        <v>0</v>
      </c>
      <c r="K10" s="141">
        <v>0</v>
      </c>
      <c r="L10" s="141">
        <v>0</v>
      </c>
      <c r="M10" s="141">
        <v>0</v>
      </c>
      <c r="N10" s="142">
        <v>104020</v>
      </c>
      <c r="O10" s="140" t="s">
        <v>87</v>
      </c>
      <c r="P10" s="141">
        <v>0</v>
      </c>
      <c r="Q10" s="141">
        <v>0</v>
      </c>
      <c r="R10" s="141">
        <v>0</v>
      </c>
      <c r="S10" s="141">
        <v>0</v>
      </c>
      <c r="T10" s="141">
        <v>0</v>
      </c>
      <c r="U10" s="141">
        <v>0</v>
      </c>
      <c r="V10" s="141">
        <v>0</v>
      </c>
      <c r="W10" s="141">
        <v>0</v>
      </c>
      <c r="X10" s="141">
        <v>0</v>
      </c>
      <c r="Y10" s="141">
        <v>0</v>
      </c>
      <c r="Z10" s="141">
        <v>0</v>
      </c>
      <c r="AA10" s="141">
        <v>0</v>
      </c>
      <c r="AB10" s="142">
        <v>0</v>
      </c>
      <c r="AC10" s="140" t="s">
        <v>87</v>
      </c>
      <c r="AD10" s="141">
        <v>0</v>
      </c>
      <c r="AE10" s="141">
        <v>0</v>
      </c>
      <c r="AF10" s="141">
        <v>0</v>
      </c>
      <c r="AG10" s="141">
        <v>0</v>
      </c>
      <c r="AH10" s="141">
        <v>0</v>
      </c>
      <c r="AI10" s="147"/>
      <c r="AJ10" s="147"/>
      <c r="AK10" s="147"/>
      <c r="AL10" s="147"/>
      <c r="AM10" s="147"/>
      <c r="AN10" s="147"/>
      <c r="AO10" s="147"/>
      <c r="AP10" s="142">
        <v>0</v>
      </c>
    </row>
    <row r="11" spans="1:42" x14ac:dyDescent="0.35">
      <c r="A11" s="140" t="s">
        <v>92</v>
      </c>
      <c r="B11" s="141">
        <v>149879</v>
      </c>
      <c r="C11" s="141">
        <v>162207</v>
      </c>
      <c r="D11" s="141">
        <v>205684</v>
      </c>
      <c r="E11" s="141">
        <v>105547</v>
      </c>
      <c r="F11" s="141">
        <v>250234</v>
      </c>
      <c r="G11" s="141">
        <v>208553</v>
      </c>
      <c r="H11" s="141">
        <v>302332</v>
      </c>
      <c r="I11" s="141">
        <v>317356</v>
      </c>
      <c r="J11" s="141">
        <v>346209</v>
      </c>
      <c r="K11" s="141">
        <v>188389</v>
      </c>
      <c r="L11" s="141">
        <v>226762</v>
      </c>
      <c r="M11" s="141">
        <v>87458</v>
      </c>
      <c r="N11" s="142">
        <v>2550610</v>
      </c>
      <c r="O11" s="140" t="s">
        <v>92</v>
      </c>
      <c r="P11" s="141">
        <v>144385.912775529</v>
      </c>
      <c r="Q11" s="141">
        <v>199279.2873658505</v>
      </c>
      <c r="R11" s="141">
        <v>233218</v>
      </c>
      <c r="S11" s="141">
        <v>222610</v>
      </c>
      <c r="T11" s="141">
        <v>278054.51701690099</v>
      </c>
      <c r="U11" s="141">
        <v>330346.38977572101</v>
      </c>
      <c r="V11" s="141">
        <v>390127.27317653102</v>
      </c>
      <c r="W11" s="141">
        <v>389500</v>
      </c>
      <c r="X11" s="141">
        <v>373700</v>
      </c>
      <c r="Y11" s="141">
        <v>325700</v>
      </c>
      <c r="Z11" s="141">
        <v>284561.12480560399</v>
      </c>
      <c r="AA11" s="141">
        <v>198404.26615898701</v>
      </c>
      <c r="AB11" s="142">
        <v>3369886.7710751239</v>
      </c>
      <c r="AC11" s="140" t="s">
        <v>92</v>
      </c>
      <c r="AD11" s="141">
        <v>123167.912775529</v>
      </c>
      <c r="AE11" s="141">
        <v>178579.2873658505</v>
      </c>
      <c r="AF11" s="141">
        <v>274436</v>
      </c>
      <c r="AG11" s="141">
        <v>273918</v>
      </c>
      <c r="AH11" s="141">
        <v>250234</v>
      </c>
      <c r="AI11" s="147"/>
      <c r="AJ11" s="147"/>
      <c r="AK11" s="147"/>
      <c r="AL11" s="147"/>
      <c r="AM11" s="147"/>
      <c r="AN11" s="147"/>
      <c r="AO11" s="147"/>
      <c r="AP11" s="142">
        <v>1100335.2001413796</v>
      </c>
    </row>
    <row r="12" spans="1:42" x14ac:dyDescent="0.35">
      <c r="A12" s="140" t="s">
        <v>90</v>
      </c>
      <c r="B12" s="141">
        <v>0</v>
      </c>
      <c r="C12" s="141">
        <v>21242</v>
      </c>
      <c r="D12" s="141">
        <v>41961</v>
      </c>
      <c r="E12" s="141">
        <v>63167</v>
      </c>
      <c r="F12" s="141">
        <v>63165</v>
      </c>
      <c r="G12" s="141">
        <v>85053</v>
      </c>
      <c r="H12" s="141">
        <v>83318</v>
      </c>
      <c r="I12" s="141">
        <v>64378</v>
      </c>
      <c r="J12" s="141">
        <v>42435</v>
      </c>
      <c r="K12" s="141">
        <v>41918</v>
      </c>
      <c r="L12" s="141">
        <v>20700</v>
      </c>
      <c r="M12" s="141">
        <v>41400</v>
      </c>
      <c r="N12" s="142">
        <v>568737</v>
      </c>
      <c r="O12" s="140" t="s">
        <v>90</v>
      </c>
      <c r="P12" s="141">
        <v>78654</v>
      </c>
      <c r="Q12" s="141">
        <v>42436</v>
      </c>
      <c r="R12" s="141">
        <v>88871.8</v>
      </c>
      <c r="S12" s="141">
        <v>79559.199999999997</v>
      </c>
      <c r="T12" s="141">
        <v>79775</v>
      </c>
      <c r="U12" s="141">
        <v>89779.6</v>
      </c>
      <c r="V12" s="141">
        <v>78292</v>
      </c>
      <c r="W12" s="141">
        <v>83318</v>
      </c>
      <c r="X12" s="141">
        <v>62100</v>
      </c>
      <c r="Y12" s="141">
        <v>62000</v>
      </c>
      <c r="Z12" s="141">
        <v>76377.399999999994</v>
      </c>
      <c r="AA12" s="141">
        <v>64397.600000000006</v>
      </c>
      <c r="AB12" s="142">
        <v>885560.6</v>
      </c>
      <c r="AC12" s="140" t="s">
        <v>90</v>
      </c>
      <c r="AD12" s="141">
        <v>78654</v>
      </c>
      <c r="AE12" s="141">
        <v>21218</v>
      </c>
      <c r="AF12" s="141">
        <v>67653.8</v>
      </c>
      <c r="AG12" s="141">
        <v>67653.8</v>
      </c>
      <c r="AH12" s="141">
        <v>63165</v>
      </c>
      <c r="AI12" s="147"/>
      <c r="AJ12" s="147"/>
      <c r="AK12" s="147"/>
      <c r="AL12" s="147"/>
      <c r="AM12" s="147"/>
      <c r="AN12" s="147"/>
      <c r="AO12" s="147"/>
      <c r="AP12" s="142">
        <v>298344.59999999998</v>
      </c>
    </row>
    <row r="13" spans="1:42" x14ac:dyDescent="0.35">
      <c r="A13" s="9" t="s">
        <v>68</v>
      </c>
      <c r="B13" s="137">
        <v>256249</v>
      </c>
      <c r="C13" s="137">
        <v>377541</v>
      </c>
      <c r="D13" s="137">
        <v>478183</v>
      </c>
      <c r="E13" s="137">
        <v>538266</v>
      </c>
      <c r="F13" s="137">
        <v>667030</v>
      </c>
      <c r="G13" s="137">
        <v>708045</v>
      </c>
      <c r="H13" s="137">
        <v>444867</v>
      </c>
      <c r="I13" s="137">
        <v>421454</v>
      </c>
      <c r="J13" s="137">
        <v>447817</v>
      </c>
      <c r="K13" s="137">
        <v>465678</v>
      </c>
      <c r="L13" s="137">
        <v>366598</v>
      </c>
      <c r="M13" s="137">
        <v>362899</v>
      </c>
      <c r="N13" s="139">
        <v>5534627</v>
      </c>
      <c r="O13" s="9" t="s">
        <v>68</v>
      </c>
      <c r="P13" s="137">
        <v>429356.63713174604</v>
      </c>
      <c r="Q13" s="137">
        <v>466124.45248278702</v>
      </c>
      <c r="R13" s="137">
        <v>394629</v>
      </c>
      <c r="S13" s="137">
        <v>536225.68127389695</v>
      </c>
      <c r="T13" s="137">
        <v>571570.32290902</v>
      </c>
      <c r="U13" s="137">
        <v>587757.86570999597</v>
      </c>
      <c r="V13" s="137">
        <v>440348.44920149399</v>
      </c>
      <c r="W13" s="137">
        <v>431718</v>
      </c>
      <c r="X13" s="137">
        <v>378736</v>
      </c>
      <c r="Y13" s="137">
        <v>363404</v>
      </c>
      <c r="Z13" s="137">
        <v>333614.57549313037</v>
      </c>
      <c r="AA13" s="137">
        <v>389173.23265392554</v>
      </c>
      <c r="AB13" s="139">
        <v>5322658.2168559954</v>
      </c>
      <c r="AC13" s="9" t="s">
        <v>68</v>
      </c>
      <c r="AD13" s="137">
        <v>452336</v>
      </c>
      <c r="AE13" s="137">
        <v>483279.83678589301</v>
      </c>
      <c r="AF13" s="137">
        <v>454929</v>
      </c>
      <c r="AG13" s="137">
        <v>485111</v>
      </c>
      <c r="AH13" s="137">
        <v>667030</v>
      </c>
      <c r="AI13" s="148">
        <v>0</v>
      </c>
      <c r="AJ13" s="148">
        <v>0</v>
      </c>
      <c r="AK13" s="148">
        <v>0</v>
      </c>
      <c r="AL13" s="148">
        <v>0</v>
      </c>
      <c r="AM13" s="148">
        <v>0</v>
      </c>
      <c r="AN13" s="148">
        <v>0</v>
      </c>
      <c r="AO13" s="148">
        <v>0</v>
      </c>
      <c r="AP13" s="139">
        <v>2542685.836785893</v>
      </c>
    </row>
    <row r="14" spans="1:42" x14ac:dyDescent="0.35">
      <c r="A14" s="140" t="s">
        <v>114</v>
      </c>
      <c r="B14" s="141">
        <v>3649</v>
      </c>
      <c r="C14" s="141">
        <v>0</v>
      </c>
      <c r="D14" s="141">
        <v>-93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1">
        <v>0</v>
      </c>
      <c r="K14" s="141">
        <v>0</v>
      </c>
      <c r="L14" s="141">
        <v>0</v>
      </c>
      <c r="M14" s="141">
        <v>0</v>
      </c>
      <c r="N14" s="142">
        <v>3556</v>
      </c>
      <c r="O14" s="140" t="s">
        <v>114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  <c r="X14" s="141">
        <v>0</v>
      </c>
      <c r="Y14" s="141">
        <v>0</v>
      </c>
      <c r="Z14" s="141">
        <v>0</v>
      </c>
      <c r="AA14" s="141">
        <v>0</v>
      </c>
      <c r="AB14" s="142">
        <v>25500</v>
      </c>
      <c r="AC14" s="140" t="s">
        <v>114</v>
      </c>
      <c r="AD14" s="141">
        <v>0</v>
      </c>
      <c r="AE14" s="141">
        <v>0</v>
      </c>
      <c r="AF14" s="141">
        <v>0</v>
      </c>
      <c r="AG14" s="141">
        <v>0</v>
      </c>
      <c r="AH14" s="141">
        <v>0</v>
      </c>
      <c r="AI14" s="147"/>
      <c r="AJ14" s="147"/>
      <c r="AK14" s="147"/>
      <c r="AL14" s="147"/>
      <c r="AM14" s="147"/>
      <c r="AN14" s="147"/>
      <c r="AO14" s="147"/>
      <c r="AP14" s="142">
        <v>0</v>
      </c>
    </row>
    <row r="15" spans="1:42" x14ac:dyDescent="0.35">
      <c r="A15" s="140" t="s">
        <v>116</v>
      </c>
      <c r="B15" s="141">
        <v>190002</v>
      </c>
      <c r="C15" s="141">
        <v>297454</v>
      </c>
      <c r="D15" s="141">
        <v>320985</v>
      </c>
      <c r="E15" s="141">
        <v>353233</v>
      </c>
      <c r="F15" s="141">
        <v>432806</v>
      </c>
      <c r="G15" s="141">
        <v>489245</v>
      </c>
      <c r="H15" s="141">
        <v>311950</v>
      </c>
      <c r="I15" s="141">
        <v>313813</v>
      </c>
      <c r="J15" s="141">
        <v>338416</v>
      </c>
      <c r="K15" s="141">
        <v>354999</v>
      </c>
      <c r="L15" s="141">
        <v>255542</v>
      </c>
      <c r="M15" s="141">
        <v>259475</v>
      </c>
      <c r="N15" s="142">
        <v>3917920</v>
      </c>
      <c r="O15" s="140" t="s">
        <v>116</v>
      </c>
      <c r="P15" s="141">
        <v>222149.01415596899</v>
      </c>
      <c r="Q15" s="141">
        <v>256834.615696894</v>
      </c>
      <c r="R15" s="141">
        <v>221000</v>
      </c>
      <c r="S15" s="141">
        <v>298481.681273897</v>
      </c>
      <c r="T15" s="141">
        <v>378688.22105942998</v>
      </c>
      <c r="U15" s="141">
        <v>361370.78620936198</v>
      </c>
      <c r="V15" s="141">
        <v>263348.44920149399</v>
      </c>
      <c r="W15" s="141">
        <v>263718</v>
      </c>
      <c r="X15" s="141">
        <v>216700</v>
      </c>
      <c r="Y15" s="141">
        <v>202500</v>
      </c>
      <c r="Z15" s="141">
        <v>179699.088275683</v>
      </c>
      <c r="AA15" s="141">
        <v>165513.1580443662</v>
      </c>
      <c r="AB15" s="142">
        <v>2272758.9648492574</v>
      </c>
      <c r="AC15" s="140" t="s">
        <v>116</v>
      </c>
      <c r="AD15" s="141">
        <v>249436</v>
      </c>
      <c r="AE15" s="141">
        <v>251508</v>
      </c>
      <c r="AF15" s="141">
        <v>256000</v>
      </c>
      <c r="AG15" s="141">
        <v>277218</v>
      </c>
      <c r="AH15" s="141">
        <v>432806</v>
      </c>
      <c r="AI15" s="147"/>
      <c r="AJ15" s="147"/>
      <c r="AK15" s="147"/>
      <c r="AL15" s="147"/>
      <c r="AM15" s="147"/>
      <c r="AN15" s="147"/>
      <c r="AO15" s="147"/>
      <c r="AP15" s="142">
        <v>1466968</v>
      </c>
    </row>
    <row r="16" spans="1:42" x14ac:dyDescent="0.35">
      <c r="A16" s="140" t="s">
        <v>124</v>
      </c>
      <c r="B16" s="141">
        <v>0</v>
      </c>
      <c r="C16" s="141">
        <v>36</v>
      </c>
      <c r="D16" s="141">
        <v>0</v>
      </c>
      <c r="E16" s="141">
        <v>0</v>
      </c>
      <c r="F16" s="141">
        <v>0</v>
      </c>
      <c r="G16" s="141">
        <v>0</v>
      </c>
      <c r="H16" s="141">
        <v>36</v>
      </c>
      <c r="I16" s="141">
        <v>0</v>
      </c>
      <c r="J16" s="141">
        <v>0</v>
      </c>
      <c r="K16" s="141">
        <v>36</v>
      </c>
      <c r="L16" s="141">
        <v>0</v>
      </c>
      <c r="M16" s="141">
        <v>0</v>
      </c>
      <c r="N16" s="142">
        <v>108</v>
      </c>
      <c r="O16" s="140" t="s">
        <v>124</v>
      </c>
      <c r="P16" s="141">
        <v>0</v>
      </c>
      <c r="Q16" s="141">
        <v>0</v>
      </c>
      <c r="R16" s="141">
        <v>36</v>
      </c>
      <c r="S16" s="141">
        <v>0</v>
      </c>
      <c r="T16" s="141">
        <v>0</v>
      </c>
      <c r="U16" s="141">
        <v>36</v>
      </c>
      <c r="V16" s="141">
        <v>0</v>
      </c>
      <c r="W16" s="141">
        <v>0</v>
      </c>
      <c r="X16" s="141">
        <v>36</v>
      </c>
      <c r="Y16" s="141">
        <v>0</v>
      </c>
      <c r="Z16" s="141">
        <v>0</v>
      </c>
      <c r="AA16" s="141">
        <v>36</v>
      </c>
      <c r="AB16" s="142">
        <v>144</v>
      </c>
      <c r="AC16" s="140" t="s">
        <v>124</v>
      </c>
      <c r="AD16" s="141">
        <v>0</v>
      </c>
      <c r="AE16" s="141">
        <v>0</v>
      </c>
      <c r="AF16" s="141">
        <v>36</v>
      </c>
      <c r="AG16" s="141">
        <v>0</v>
      </c>
      <c r="AH16" s="141">
        <v>0</v>
      </c>
      <c r="AI16" s="147"/>
      <c r="AJ16" s="147"/>
      <c r="AK16" s="147"/>
      <c r="AL16" s="147"/>
      <c r="AM16" s="147"/>
      <c r="AN16" s="147"/>
      <c r="AO16" s="147"/>
      <c r="AP16" s="142">
        <v>36</v>
      </c>
    </row>
    <row r="17" spans="1:42" x14ac:dyDescent="0.35">
      <c r="A17" s="140" t="s">
        <v>121</v>
      </c>
      <c r="B17" s="141">
        <v>0</v>
      </c>
      <c r="C17" s="141">
        <v>37235</v>
      </c>
      <c r="D17" s="141">
        <v>21133</v>
      </c>
      <c r="E17" s="141">
        <v>20608</v>
      </c>
      <c r="F17" s="141">
        <v>50522</v>
      </c>
      <c r="G17" s="141">
        <v>48852</v>
      </c>
      <c r="H17" s="141">
        <v>36225</v>
      </c>
      <c r="I17" s="141">
        <v>45437</v>
      </c>
      <c r="J17" s="141">
        <v>25979</v>
      </c>
      <c r="K17" s="141">
        <v>25979</v>
      </c>
      <c r="L17" s="141">
        <v>26910</v>
      </c>
      <c r="M17" s="141">
        <v>25978</v>
      </c>
      <c r="N17" s="142">
        <v>364858</v>
      </c>
      <c r="O17" s="140" t="s">
        <v>121</v>
      </c>
      <c r="P17" s="141">
        <v>38000</v>
      </c>
      <c r="Q17" s="141">
        <v>36000</v>
      </c>
      <c r="R17" s="141">
        <v>36000</v>
      </c>
      <c r="S17" s="141">
        <v>40000</v>
      </c>
      <c r="T17" s="141">
        <v>36000</v>
      </c>
      <c r="U17" s="141">
        <v>40000</v>
      </c>
      <c r="V17" s="141">
        <v>34000</v>
      </c>
      <c r="W17" s="141">
        <v>40000</v>
      </c>
      <c r="X17" s="141">
        <v>34000</v>
      </c>
      <c r="Y17" s="141">
        <v>40000</v>
      </c>
      <c r="Z17" s="141">
        <v>38000</v>
      </c>
      <c r="AA17" s="141">
        <v>33500</v>
      </c>
      <c r="AB17" s="142">
        <v>296800</v>
      </c>
      <c r="AC17" s="140" t="s">
        <v>121</v>
      </c>
      <c r="AD17" s="141">
        <v>33000</v>
      </c>
      <c r="AE17" s="141">
        <v>40000</v>
      </c>
      <c r="AF17" s="141">
        <v>38000</v>
      </c>
      <c r="AG17" s="141">
        <v>42000</v>
      </c>
      <c r="AH17" s="141">
        <v>50522</v>
      </c>
      <c r="AI17" s="147"/>
      <c r="AJ17" s="147"/>
      <c r="AK17" s="147"/>
      <c r="AL17" s="147"/>
      <c r="AM17" s="147"/>
      <c r="AN17" s="147"/>
      <c r="AO17" s="147"/>
      <c r="AP17" s="142">
        <v>203522</v>
      </c>
    </row>
    <row r="18" spans="1:42" x14ac:dyDescent="0.35">
      <c r="A18" s="140" t="s">
        <v>119</v>
      </c>
      <c r="B18" s="141">
        <v>31542</v>
      </c>
      <c r="C18" s="141">
        <v>23345</v>
      </c>
      <c r="D18" s="141">
        <v>18878</v>
      </c>
      <c r="E18" s="141">
        <v>22525</v>
      </c>
      <c r="F18" s="141">
        <v>30466</v>
      </c>
      <c r="G18" s="141">
        <v>23702</v>
      </c>
      <c r="H18" s="141">
        <v>22253</v>
      </c>
      <c r="I18" s="141">
        <v>23288</v>
      </c>
      <c r="J18" s="141">
        <v>23288</v>
      </c>
      <c r="K18" s="141">
        <v>23288</v>
      </c>
      <c r="L18" s="141">
        <v>23288</v>
      </c>
      <c r="M18" s="141">
        <v>23288</v>
      </c>
      <c r="N18" s="142">
        <v>289151</v>
      </c>
      <c r="O18" s="140" t="s">
        <v>119</v>
      </c>
      <c r="P18" s="141">
        <v>25000</v>
      </c>
      <c r="Q18" s="141">
        <v>24000</v>
      </c>
      <c r="R18" s="141">
        <v>23700</v>
      </c>
      <c r="S18" s="141">
        <v>28000</v>
      </c>
      <c r="T18" s="141">
        <v>25000</v>
      </c>
      <c r="U18" s="141">
        <v>27000</v>
      </c>
      <c r="V18" s="141">
        <v>25000</v>
      </c>
      <c r="W18" s="141">
        <v>23000</v>
      </c>
      <c r="X18" s="141">
        <v>28000</v>
      </c>
      <c r="Y18" s="141">
        <v>24000</v>
      </c>
      <c r="Z18" s="141">
        <v>26000</v>
      </c>
      <c r="AA18" s="141">
        <v>25000</v>
      </c>
      <c r="AB18" s="142">
        <v>283200</v>
      </c>
      <c r="AC18" s="140" t="s">
        <v>119</v>
      </c>
      <c r="AD18" s="141">
        <v>25000</v>
      </c>
      <c r="AE18" s="141">
        <v>23000</v>
      </c>
      <c r="AF18" s="141">
        <v>27000</v>
      </c>
      <c r="AG18" s="141">
        <v>25000</v>
      </c>
      <c r="AH18" s="141">
        <v>30466</v>
      </c>
      <c r="AI18" s="147"/>
      <c r="AJ18" s="147"/>
      <c r="AK18" s="147"/>
      <c r="AL18" s="147"/>
      <c r="AM18" s="147"/>
      <c r="AN18" s="147"/>
      <c r="AO18" s="147"/>
      <c r="AP18" s="142">
        <v>130466</v>
      </c>
    </row>
    <row r="19" spans="1:42" x14ac:dyDescent="0.35">
      <c r="A19" s="140" t="s">
        <v>115</v>
      </c>
      <c r="B19" s="141">
        <v>0</v>
      </c>
      <c r="C19" s="141">
        <v>0</v>
      </c>
      <c r="D19" s="141">
        <v>0</v>
      </c>
      <c r="E19" s="141">
        <v>0</v>
      </c>
      <c r="F19" s="141">
        <v>0</v>
      </c>
      <c r="G19" s="141">
        <v>0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2">
        <v>0</v>
      </c>
      <c r="O19" s="140" t="s">
        <v>115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1">
        <v>0</v>
      </c>
      <c r="V19" s="141">
        <v>0</v>
      </c>
      <c r="W19" s="141">
        <v>0</v>
      </c>
      <c r="X19" s="141">
        <v>0</v>
      </c>
      <c r="Y19" s="141">
        <v>0</v>
      </c>
      <c r="Z19" s="141">
        <v>0</v>
      </c>
      <c r="AA19" s="141">
        <v>0</v>
      </c>
      <c r="AB19" s="142">
        <v>0</v>
      </c>
      <c r="AC19" s="140" t="s">
        <v>115</v>
      </c>
      <c r="AD19" s="141">
        <v>0</v>
      </c>
      <c r="AE19" s="141">
        <v>0</v>
      </c>
      <c r="AF19" s="141">
        <v>0</v>
      </c>
      <c r="AG19" s="141">
        <v>0</v>
      </c>
      <c r="AH19" s="141">
        <v>0</v>
      </c>
      <c r="AI19" s="147"/>
      <c r="AJ19" s="147"/>
      <c r="AK19" s="147"/>
      <c r="AL19" s="147"/>
      <c r="AM19" s="147"/>
      <c r="AN19" s="147"/>
      <c r="AO19" s="147"/>
      <c r="AP19" s="142">
        <v>0</v>
      </c>
    </row>
    <row r="20" spans="1:42" x14ac:dyDescent="0.35">
      <c r="A20" s="140" t="s">
        <v>111</v>
      </c>
      <c r="B20" s="141">
        <v>0</v>
      </c>
      <c r="C20" s="141">
        <v>0</v>
      </c>
      <c r="D20" s="141">
        <v>0</v>
      </c>
      <c r="E20" s="141">
        <v>0</v>
      </c>
      <c r="F20" s="141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2">
        <v>0</v>
      </c>
      <c r="O20" s="140" t="s">
        <v>111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  <c r="X20" s="141">
        <v>0</v>
      </c>
      <c r="Y20" s="141">
        <v>0</v>
      </c>
      <c r="Z20" s="141">
        <v>0</v>
      </c>
      <c r="AA20" s="141">
        <v>0</v>
      </c>
      <c r="AB20" s="142">
        <v>0</v>
      </c>
      <c r="AC20" s="140" t="s">
        <v>111</v>
      </c>
      <c r="AD20" s="141">
        <v>0</v>
      </c>
      <c r="AE20" s="141">
        <v>0</v>
      </c>
      <c r="AF20" s="141">
        <v>0</v>
      </c>
      <c r="AG20" s="141">
        <v>0</v>
      </c>
      <c r="AH20" s="141">
        <v>0</v>
      </c>
      <c r="AI20" s="147"/>
      <c r="AJ20" s="147"/>
      <c r="AK20" s="147"/>
      <c r="AL20" s="147"/>
      <c r="AM20" s="147"/>
      <c r="AN20" s="147"/>
      <c r="AO20" s="147"/>
      <c r="AP20" s="142">
        <v>0</v>
      </c>
    </row>
    <row r="21" spans="1:42" x14ac:dyDescent="0.35">
      <c r="A21" s="140" t="s">
        <v>112</v>
      </c>
      <c r="B21" s="141">
        <v>31056</v>
      </c>
      <c r="C21" s="141">
        <v>19471</v>
      </c>
      <c r="D21" s="141">
        <v>117280</v>
      </c>
      <c r="E21" s="141">
        <v>141900</v>
      </c>
      <c r="F21" s="141">
        <v>153236</v>
      </c>
      <c r="G21" s="141">
        <v>146246</v>
      </c>
      <c r="H21" s="141">
        <v>74403</v>
      </c>
      <c r="I21" s="141">
        <v>38916</v>
      </c>
      <c r="J21" s="141">
        <v>60134</v>
      </c>
      <c r="K21" s="141">
        <v>61376</v>
      </c>
      <c r="L21" s="141">
        <v>60858</v>
      </c>
      <c r="M21" s="141">
        <v>54158</v>
      </c>
      <c r="N21" s="142">
        <v>959034</v>
      </c>
      <c r="O21" s="140" t="s">
        <v>112</v>
      </c>
      <c r="P21" s="141">
        <v>144207.62297577699</v>
      </c>
      <c r="Q21" s="141">
        <v>149289.83678589301</v>
      </c>
      <c r="R21" s="141">
        <v>113893</v>
      </c>
      <c r="S21" s="141">
        <v>169744</v>
      </c>
      <c r="T21" s="141">
        <v>131882.10184958999</v>
      </c>
      <c r="U21" s="141">
        <v>159351.07950063399</v>
      </c>
      <c r="V21" s="141">
        <v>118000</v>
      </c>
      <c r="W21" s="141">
        <v>105000</v>
      </c>
      <c r="X21" s="141">
        <v>100000</v>
      </c>
      <c r="Y21" s="141">
        <v>96904</v>
      </c>
      <c r="Z21" s="141">
        <v>89915.487217447342</v>
      </c>
      <c r="AA21" s="141">
        <v>165124.07460955932</v>
      </c>
      <c r="AB21" s="142">
        <v>1873810.451017539</v>
      </c>
      <c r="AC21" s="140" t="s">
        <v>112</v>
      </c>
      <c r="AD21" s="141">
        <v>144900</v>
      </c>
      <c r="AE21" s="141">
        <v>168771.83678589301</v>
      </c>
      <c r="AF21" s="141">
        <v>133893</v>
      </c>
      <c r="AG21" s="141">
        <v>140893</v>
      </c>
      <c r="AH21" s="141">
        <v>153236</v>
      </c>
      <c r="AI21" s="147"/>
      <c r="AJ21" s="147"/>
      <c r="AK21" s="147"/>
      <c r="AL21" s="147"/>
      <c r="AM21" s="147"/>
      <c r="AN21" s="147"/>
      <c r="AO21" s="147"/>
      <c r="AP21" s="142">
        <v>741693.83678589296</v>
      </c>
    </row>
    <row r="22" spans="1:42" ht="21" x14ac:dyDescent="0.5">
      <c r="O22" s="146"/>
      <c r="P22" s="153"/>
    </row>
    <row r="23" spans="1:42" x14ac:dyDescent="0.35">
      <c r="G23" t="s">
        <v>161</v>
      </c>
      <c r="H23" s="128">
        <f>(H5/0.6382)-H5</f>
        <v>516940.31620181771</v>
      </c>
    </row>
    <row r="24" spans="1:42" x14ac:dyDescent="0.35">
      <c r="AK24" s="119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  <customPr name="QAA_DRILLPATH_NODE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4" ma:contentTypeDescription="Create a new document." ma:contentTypeScope="" ma:versionID="929f45dc12b223a050577be3547903b9">
  <xsd:schema xmlns:xsd="http://www.w3.org/2001/XMLSchema" xmlns:xs="http://www.w3.org/2001/XMLSchema" xmlns:p="http://schemas.microsoft.com/office/2006/metadata/properties" xmlns:ns2="86188036-7031-439f-b338-c45e1e3624d8" xmlns:ns3="baa5e718-00f4-480b-9734-1b4d3bb77b2a" targetNamespace="http://schemas.microsoft.com/office/2006/metadata/properties" ma:root="true" ma:fieldsID="d8834eae036f574faad5cfeed3e6518a" ns2:_="" ns3:_="">
    <xsd:import namespace="86188036-7031-439f-b338-c45e1e3624d8"/>
    <xsd:import namespace="baa5e718-00f4-480b-9734-1b4d3bb77b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5e718-00f4-480b-9734-1b4d3bb77b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WorkbookDrillPathInfo xmlns:xsi="http://www.w3.org/2001/XMLSchema-instance" xmlns:xsd="http://www.w3.org/2001/XMLSchema" xmlns="http://www.infor.com/qaa/DrillPath">
  <CurrentDrillPath>
    <DrillPathNode AnalysisType="NONE" Id="a47ec1e3-d4ff-4909-8469-b4703ddc7cf9" Name="Region" HandleSummaryReportOnly="false" Source="">
      <SuppressZero>false</SuppressZero>
      <Children/>
    </DrillPathNode>
    <DrillPathNode AnalysisType="NONE" Id="9a6d8a98-5980-4ac3-af59-df31fa44ff56" Name="Country" HandleSummaryReportOnly="false" Source="">
      <SuppressZero>false</SuppressZero>
      <Children/>
    </DrillPathNode>
    <DrillPathNode AnalysisType="NONE" Id="8be4eede-a17a-49ff-8507-1e216e66916a" Name="Grade" HandleSummaryReportOnly="false" Source="">
      <SuppressZero>false</SuppressZero>
      <Children/>
    </DrillPathNode>
    <DrillPathNode AnalysisType="NONE" Id="fff0ebed-8ccc-4fac-9107-12c567ee1022" Name="Rail Billings - Nutrien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313ADDED-F880-409C-9B74-0DA5A80A63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baa5e718-00f4-480b-9734-1b4d3bb77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26258F-C49E-4607-900D-CB8F7B8C1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567EC55-F4B3-47EE-9AC8-4D9660A77CC4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Dion</dc:creator>
  <cp:keywords/>
  <dc:description/>
  <cp:lastModifiedBy>Meesam Ali</cp:lastModifiedBy>
  <cp:revision/>
  <dcterms:created xsi:type="dcterms:W3CDTF">2018-09-24T16:54:01Z</dcterms:created>
  <dcterms:modified xsi:type="dcterms:W3CDTF">2022-06-27T15:16:22Z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