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20109\OneDrive - Egyptian E-Learning University\Desktop\NTI\"/>
    </mc:Choice>
  </mc:AlternateContent>
  <xr:revisionPtr revIDLastSave="0" documentId="13_ncr:1_{7F3195FD-4173-4B7B-AEC3-E5523C710A9A}" xr6:coauthVersionLast="47" xr6:coauthVersionMax="47" xr10:uidLastSave="{00000000-0000-0000-0000-000000000000}"/>
  <bookViews>
    <workbookView xWindow="-108" yWindow="-108" windowWidth="23256" windowHeight="12456" firstSheet="1" activeTab="2" xr2:uid="{00000000-000D-0000-FFFF-FFFF00000000}"/>
  </bookViews>
  <sheets>
    <sheet name="Products" sheetId="1" r:id="rId1"/>
    <sheet name="AnalysisPivotTable" sheetId="2" r:id="rId2"/>
    <sheet name="Dashboard" sheetId="3" r:id="rId3"/>
    <sheet name="Dashboard Details" sheetId="4" r:id="rId4"/>
    <sheet name="Financial Analysis" sheetId="5" r:id="rId5"/>
  </sheets>
  <externalReferences>
    <externalReference r:id="rId6"/>
    <externalReference r:id="rId7"/>
  </externalReferences>
  <definedNames>
    <definedName name="Slicer_Date_Hierarchy1">#N/A</definedName>
    <definedName name="Slicer_Region">#N/A</definedName>
  </definedNames>
  <calcPr calcId="191029"/>
  <pivotCaches>
    <pivotCache cacheId="40" r:id="rId8"/>
    <pivotCache cacheId="42" r:id="rId9"/>
    <pivotCache cacheId="44" r:id="rId10"/>
    <pivotCache cacheId="46" r:id="rId11"/>
    <pivotCache cacheId="48" r:id="rId12"/>
    <pivotCache cacheId="50" r:id="rId13"/>
    <pivotCache cacheId="52" r:id="rId14"/>
    <pivotCache cacheId="54" r:id="rId15"/>
    <pivotCache cacheId="56" r:id="rId16"/>
    <pivotCache cacheId="58" r:id="rId17"/>
    <pivotCache cacheId="60" r:id="rId18"/>
    <pivotCache cacheId="62" r:id="rId19"/>
    <pivotCache cacheId="64" r:id="rId20"/>
    <pivotCache cacheId="66" r:id="rId21"/>
    <pivotCache cacheId="68" r:id="rId22"/>
    <pivotCache cacheId="70" r:id="rId23"/>
    <pivotCache cacheId="72" r:id="rId24"/>
    <pivotCache cacheId="74" r:id="rId25"/>
    <pivotCache cacheId="76" r:id="rId26"/>
  </pivotCaches>
  <extLst>
    <ext xmlns:x14="http://schemas.microsoft.com/office/spreadsheetml/2009/9/main" uri="{876F7934-8845-4945-9796-88D515C7AA90}">
      <x14:pivotCaches>
        <pivotCache cacheId="19"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_f9ae875a-1a0b-4256-abca-ae844f671e61" name="Products" connection="Query - Products"/>
          <x15:modelTable id="Dim Cutomer Data_b1d49a50-a17b-4d15-af6d-e767d449e6f3" name="Dim Cutomer Data" connection="Query - Dim Cutomer Data"/>
          <x15:modelTable id="Sales Orders_ac9c6f73-4413-4f28-a0e8-5ff6ad527b8c" name="Sales Orders" connection="Query - Sales Orders"/>
          <x15:modelTable id="All Measures_499c9e29-a613-4330-a34b-40cb85131d63" name="All Measures" connection="Query - All Measures"/>
          <x15:modelTable id="Calendar" name="Calendar" connection="Connection"/>
        </x15:modelTables>
        <x15:modelRelationships>
          <x15:modelRelationship fromTable="Sales Orders" fromColumn="Customer ID" toTable="Dim Cutomer Data" toColumn="Customer ID"/>
          <x15:modelRelationship fromTable="Sales Orders" fromColumn="Product ID" toTable="Products" toColumn="Product ID"/>
          <x15:modelRelationship fromTable="Sales 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I74" i="2"/>
  <c r="M86" i="2"/>
  <c r="D20" i="2"/>
  <c r="L43" i="2"/>
  <c r="E65" i="2"/>
  <c r="N108" i="2"/>
  <c r="E64" i="2"/>
  <c r="V100" i="2"/>
  <c r="L21" i="2"/>
  <c r="D23" i="2"/>
  <c r="J77" i="2"/>
  <c r="O109" i="2"/>
  <c r="I75" i="2"/>
  <c r="L119" i="2"/>
  <c r="J74" i="2"/>
  <c r="Q99" i="2"/>
  <c r="K21" i="2"/>
  <c r="L117" i="2"/>
  <c r="E67" i="2"/>
  <c r="M116" i="2"/>
  <c r="P107" i="2"/>
  <c r="Q98" i="2"/>
  <c r="M118" i="2"/>
  <c r="L118" i="2"/>
  <c r="L58" i="2"/>
  <c r="P100" i="2"/>
  <c r="H21" i="2"/>
  <c r="P106" i="2"/>
  <c r="L116" i="2"/>
  <c r="O106" i="2"/>
  <c r="I21" i="2"/>
  <c r="R100" i="2"/>
  <c r="G42" i="2"/>
  <c r="P109" i="2"/>
  <c r="Q97" i="2"/>
  <c r="R97" i="2"/>
  <c r="M117" i="2"/>
  <c r="P108" i="2"/>
  <c r="M119" i="2"/>
  <c r="R98" i="2"/>
  <c r="N107" i="2"/>
  <c r="E68" i="2"/>
  <c r="J21" i="2"/>
  <c r="R99" i="2"/>
  <c r="O108" i="2"/>
  <c r="J76" i="2"/>
  <c r="I76" i="2"/>
  <c r="K61" i="2"/>
  <c r="P97" i="2"/>
  <c r="N109" i="2"/>
  <c r="E87" i="2"/>
  <c r="P99" i="2"/>
  <c r="N106" i="2"/>
  <c r="Q100" i="2"/>
  <c r="E66" i="2"/>
  <c r="P98" i="2"/>
  <c r="J75" i="2"/>
  <c r="M88" i="2"/>
  <c r="M87" i="2"/>
  <c r="D22" i="2"/>
  <c r="G21" i="2"/>
  <c r="V99" i="2"/>
  <c r="O107" i="2"/>
  <c r="D21" i="2"/>
  <c r="F21" i="2"/>
  <c r="M89" i="2"/>
  <c r="L69" i="2"/>
  <c r="I77" i="2"/>
  <c r="N89" i="2" l="1"/>
  <c r="O89" i="2" s="1"/>
  <c r="N87" i="2"/>
  <c r="O87" i="2" s="1"/>
  <c r="N88" i="2"/>
  <c r="O88" i="2" s="1"/>
  <c r="V98" i="2"/>
  <c r="L61" i="2"/>
  <c r="L62" i="2" s="1"/>
  <c r="T99" i="2"/>
  <c r="K62" i="2"/>
  <c r="G43" i="2"/>
  <c r="H42" i="2" s="1"/>
  <c r="H43" i="2" s="1"/>
  <c r="L44" i="2"/>
  <c r="M43" i="2" s="1"/>
  <c r="M44" i="2" s="1"/>
  <c r="T98" i="2"/>
  <c r="T97" i="2"/>
  <c r="T100" i="2"/>
  <c r="E23" i="2"/>
  <c r="L70" i="2" l="1"/>
  <c r="K66" i="2"/>
  <c r="K64" i="2"/>
  <c r="K65" i="2"/>
  <c r="K67" i="2"/>
  <c r="K6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1BE818-4C3E-4F86-8319-8B23B55EDE84}" name="Connection" type="104" refreshedVersion="0" background="1">
    <extLst>
      <ext xmlns:x15="http://schemas.microsoft.com/office/spreadsheetml/2010/11/main" uri="{DE250136-89BD-433C-8126-D09CA5730AF9}">
        <x15:connection id="Calendar"/>
      </ext>
    </extLst>
  </connection>
  <connection id="2" xr16:uid="{E834D845-20EF-4688-9631-DCD36733A0D9}" name="Query - All Measures" description="Connection to the 'All Measures' query in the workbook." type="100" refreshedVersion="8" minRefreshableVersion="5">
    <extLst>
      <ext xmlns:x15="http://schemas.microsoft.com/office/spreadsheetml/2010/11/main" uri="{DE250136-89BD-433C-8126-D09CA5730AF9}">
        <x15:connection id="c316d191-4133-44b9-9954-5d19e27573c5"/>
      </ext>
    </extLst>
  </connection>
  <connection id="3" xr16:uid="{6188E831-2D48-45C2-9FC5-BACEFBF8D093}" name="Query - Dim Cutomer Data" description="Connection to the 'Dim Cutomer Data' query in the workbook." type="100" refreshedVersion="8" minRefreshableVersion="5">
    <extLst>
      <ext xmlns:x15="http://schemas.microsoft.com/office/spreadsheetml/2010/11/main" uri="{DE250136-89BD-433C-8126-D09CA5730AF9}">
        <x15:connection id="f8989c08-138f-4026-9ccf-adc35c86086c"/>
      </ext>
    </extLst>
  </connection>
  <connection id="4" xr16:uid="{BB98E878-A954-4A57-B116-0B3EAEA5509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13D0A547-4FE0-4595-A3A0-40BFA5A20098}" name="Query - Products" description="Connection to the 'Products' query in the workbook." type="100" refreshedVersion="8" minRefreshableVersion="5">
    <extLst>
      <ext xmlns:x15="http://schemas.microsoft.com/office/spreadsheetml/2010/11/main" uri="{DE250136-89BD-433C-8126-D09CA5730AF9}">
        <x15:connection id="94d8adae-e450-4ad9-9815-3e4232d627aa"/>
      </ext>
    </extLst>
  </connection>
  <connection id="6" xr16:uid="{7974CA39-AC24-4337-9897-1DBF8F43FDAC}" name="Query - Sales Orders" description="Connection to the 'Sales Orders' query in the workbook." type="100" refreshedVersion="8" minRefreshableVersion="5">
    <extLst>
      <ext xmlns:x15="http://schemas.microsoft.com/office/spreadsheetml/2010/11/main" uri="{DE250136-89BD-433C-8126-D09CA5730AF9}">
        <x15:connection id="cd0f0cbc-1d44-4b7b-a3f0-c68ebb823c51"/>
      </ext>
    </extLst>
  </connection>
  <connection id="7" xr16:uid="{1ED9D390-805B-4CA8-968B-E18616FF8CA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048ADFE0-ABB6-4F3D-8F75-5A7E9ABF2C6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5B387528-038B-499E-803B-1893011D4A6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CD1D31DD-B593-4516-844C-DC8BE79A1E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<sst xmlns="http://schemas.openxmlformats.org/spreadsheetml/2006/main" count="2267" uniqueCount="785">
  <si>
    <t>Product ID</t>
  </si>
  <si>
    <t>Product Category</t>
  </si>
  <si>
    <t>Sub-Category</t>
  </si>
  <si>
    <t>Product Name</t>
  </si>
  <si>
    <t>Furniture</t>
  </si>
  <si>
    <t>Bookcases</t>
  </si>
  <si>
    <t>Bush Somerset Collection Bookcase</t>
  </si>
  <si>
    <t>Chairs</t>
  </si>
  <si>
    <t>Hon Deluxe Fabric Upholstered Stacking Chairs, Rounded Back</t>
  </si>
  <si>
    <t>Labels</t>
  </si>
  <si>
    <t>Self-Adhesive Address Labels for Typewriters by Universal</t>
  </si>
  <si>
    <t>Tables</t>
  </si>
  <si>
    <t>Bretford CR4500 Series Slim Rectangular Table</t>
  </si>
  <si>
    <t>Office Supplies</t>
  </si>
  <si>
    <t>Eldon Fold 'N Roll Cart System</t>
  </si>
  <si>
    <t>S</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</si>
  <si>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</si>
  <si>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</si>
  <si>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</si>
  <si>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</si>
  <si>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</si>
  <si>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</si>
  <si>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</si>
  <si>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</si>
  <si>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</si>
  <si>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</si>
  <si>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</si>
  <si>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</si>
  <si>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</si>
  <si>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Paper</t>
  </si>
  <si>
    <t>Xerox 1967</t>
  </si>
  <si>
    <t>Fellowes PB200 Plastic Comb Binding Machine</t>
  </si>
  <si>
    <t>Holmes Replacement Filter for HEPA Air Cleaner, Very Large Room, HEPA Filter</t>
  </si>
  <si>
    <t>Storex DuraTech Recycled Plastic Frosted Binders</t>
  </si>
  <si>
    <t>Storage</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</si>
  <si>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</si>
  <si>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</si>
  <si>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</si>
  <si>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</si>
  <si>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</si>
  <si>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</si>
  <si>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</si>
  <si>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</si>
  <si>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</si>
  <si>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</si>
  <si>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</si>
  <si>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</si>
  <si>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</si>
  <si>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</si>
  <si>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</si>
  <si>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</si>
  <si>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</si>
  <si>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</si>
  <si>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</si>
  <si>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</si>
  <si>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</si>
  <si>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</si>
  <si>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</si>
  <si>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</si>
  <si>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</si>
  <si>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</si>
  <si>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</si>
  <si>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</si>
  <si>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</si>
  <si>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</si>
  <si>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</si>
  <si>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</si>
  <si>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</si>
  <si>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</si>
  <si>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</si>
  <si>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</si>
  <si>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</si>
  <si>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Fasteners</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</si>
  <si>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</si>
  <si>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</si>
  <si>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</si>
  <si>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</si>
  <si>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</si>
  <si>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</si>
  <si>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</si>
  <si>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</si>
  <si>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</si>
  <si>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</si>
  <si>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</si>
  <si>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</si>
  <si>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</si>
  <si>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</si>
  <si>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</si>
  <si>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</si>
  <si>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</si>
  <si>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</si>
  <si>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</si>
  <si>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</si>
  <si>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</si>
  <si>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</si>
  <si>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</si>
  <si>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</si>
  <si>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</si>
  <si>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</si>
  <si>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</si>
  <si>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</si>
  <si>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</si>
  <si>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</si>
  <si>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Novimex Swivel Fabric Task Chair</t>
  </si>
  <si>
    <t>Logitech LS21 Speaker System - PC Multimedia - 2.1-CH - Wired</t>
  </si>
  <si>
    <t>Avery 511</t>
  </si>
  <si>
    <t>Eldon Portable Mobile Manager</t>
  </si>
  <si>
    <t>Turquoise Lead Holder with Pocket Clip</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</si>
  <si>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</si>
  <si>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</si>
  <si>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</si>
  <si>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</si>
  <si>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</si>
  <si>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</si>
  <si>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</si>
  <si>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</si>
  <si>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</si>
  <si>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</si>
  <si>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</si>
  <si>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</si>
  <si>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</si>
  <si>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</si>
  <si>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</si>
  <si>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</si>
  <si>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</si>
  <si>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</si>
  <si>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</si>
  <si>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</si>
  <si>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</si>
  <si>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</si>
  <si>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</si>
  <si>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</si>
  <si>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</si>
  <si>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</si>
  <si>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</si>
  <si>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</si>
  <si>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</si>
  <si>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</si>
  <si>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</si>
  <si>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</si>
  <si>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</si>
  <si>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</si>
  <si>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</si>
  <si>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</si>
  <si>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</si>
  <si>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</si>
  <si>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</si>
  <si>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</si>
  <si>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</si>
  <si>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</si>
  <si>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</si>
  <si>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</si>
  <si>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</si>
  <si>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</si>
  <si>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</si>
  <si>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</si>
  <si>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</si>
  <si>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</si>
  <si>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</si>
  <si>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</si>
  <si>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</si>
  <si>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</si>
  <si>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</si>
  <si>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</si>
  <si>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</si>
  <si>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</si>
  <si>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</si>
  <si>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</si>
  <si>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</si>
  <si>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</si>
  <si>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</si>
  <si>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</si>
  <si>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</si>
  <si>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</si>
  <si>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Machines</t>
  </si>
  <si>
    <t>Lexmark MX611dhe Monochrome Laser Printer</t>
  </si>
  <si>
    <t>Space Solutions HD Industrial Steel Shelving.</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</si>
  <si>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</si>
  <si>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</si>
  <si>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</si>
  <si>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</si>
  <si>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</si>
  <si>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</si>
  <si>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</si>
  <si>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</si>
  <si>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</si>
  <si>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</si>
  <si>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</si>
  <si>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</si>
  <si>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</si>
  <si>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</si>
  <si>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</si>
  <si>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</si>
  <si>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</si>
  <si>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</si>
  <si>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</si>
  <si>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</si>
  <si>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Xerox 205</t>
  </si>
  <si>
    <t>Atlantic Metals Mobile 3-Shelf Bookcases, Custom Colors</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</si>
  <si>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</si>
  <si>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</si>
  <si>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</si>
  <si>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</si>
  <si>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</si>
  <si>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</si>
  <si>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</si>
  <si>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</si>
  <si>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</si>
  <si>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</si>
  <si>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</si>
  <si>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</si>
  <si>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</si>
  <si>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</si>
  <si>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</si>
  <si>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</si>
  <si>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</si>
  <si>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</si>
  <si>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</si>
  <si>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</si>
  <si>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</si>
  <si>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</si>
  <si>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</si>
  <si>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</si>
  <si>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</si>
  <si>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</si>
  <si>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</si>
  <si>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</si>
  <si>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</si>
  <si>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</si>
  <si>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</si>
  <si>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</si>
  <si>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</si>
  <si>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</si>
  <si>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</si>
  <si>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</si>
  <si>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</si>
  <si>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</si>
  <si>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</si>
  <si>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</si>
  <si>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</si>
  <si>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</si>
  <si>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</si>
  <si>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</si>
  <si>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</si>
  <si>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</si>
  <si>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</si>
  <si>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</si>
  <si>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</si>
  <si>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</si>
  <si>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</si>
  <si>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</si>
  <si>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</si>
  <si>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</si>
  <si>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</si>
  <si>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</si>
  <si>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</si>
  <si>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</si>
  <si>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</si>
  <si>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</si>
  <si>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</si>
  <si>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</si>
  <si>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</si>
  <si>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</si>
  <si>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</si>
  <si>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</si>
  <si>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</si>
  <si>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</si>
  <si>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</si>
  <si>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</si>
  <si>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</si>
  <si>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</si>
  <si>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</si>
  <si>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</si>
  <si>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</si>
  <si>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</si>
  <si>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</si>
  <si>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</si>
  <si>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</si>
  <si>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</si>
  <si>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</si>
  <si>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</si>
  <si>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</si>
  <si>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</si>
  <si>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</si>
  <si>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</si>
  <si>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</si>
  <si>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</si>
  <si>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</si>
  <si>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</si>
  <si>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</si>
  <si>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</si>
  <si>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</si>
  <si>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</si>
  <si>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Newell 350</t>
  </si>
  <si>
    <t>GBC Clear Cover, 8-1/2 x 11, unpunched, 25 covers per pack</t>
  </si>
  <si>
    <t>Boston Heavy-Duty Trimline Electric Pencil Sharpeners</t>
  </si>
  <si>
    <t>Faber Castell Col-Erase Pencils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</si>
  <si>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</si>
  <si>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</si>
  <si>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</si>
  <si>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</si>
  <si>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</si>
  <si>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</si>
  <si>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</si>
  <si>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</si>
  <si>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</si>
  <si>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</si>
  <si>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</si>
  <si>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</si>
  <si>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</si>
  <si>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</si>
  <si>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</si>
  <si>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</si>
  <si>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</si>
  <si>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</si>
  <si>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</si>
  <si>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</si>
  <si>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</si>
  <si>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</si>
  <si>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</si>
  <si>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</si>
  <si>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</si>
  <si>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</si>
  <si>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</si>
  <si>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</si>
  <si>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</si>
  <si>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</si>
  <si>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</si>
  <si>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</si>
  <si>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</si>
  <si>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</si>
  <si>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</si>
  <si>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</si>
  <si>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</si>
  <si>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</si>
  <si>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</si>
  <si>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</si>
  <si>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</si>
  <si>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</si>
  <si>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</si>
  <si>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</si>
  <si>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</si>
  <si>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</si>
  <si>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</si>
  <si>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</si>
  <si>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</si>
  <si>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</si>
  <si>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</si>
  <si>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</si>
  <si>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</si>
  <si>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</si>
  <si>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</si>
  <si>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</si>
  <si>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</si>
  <si>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</si>
  <si>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</si>
  <si>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</si>
  <si>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</si>
  <si>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</si>
  <si>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</si>
  <si>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</si>
  <si>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</si>
  <si>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</si>
  <si>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</si>
  <si>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</si>
  <si>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</si>
  <si>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</si>
  <si>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</si>
  <si>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</si>
  <si>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</si>
  <si>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</si>
  <si>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</si>
  <si>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</si>
  <si>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</si>
  <si>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</si>
  <si>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</si>
  <si>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</si>
  <si>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</si>
  <si>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</si>
  <si>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</si>
  <si>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</si>
  <si>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</si>
  <si>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</si>
  <si>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</si>
  <si>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</si>
  <si>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</si>
  <si>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</si>
  <si>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</si>
  <si>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</si>
  <si>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</si>
  <si>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</si>
  <si>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</si>
  <si>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Letter Size Cart</t>
  </si>
  <si>
    <t>Insertable Tab Post Binder Dividers</t>
  </si>
  <si>
    <t>Canon Color ImageCLASS MF8580Cdw Wireless Laser All-In-One Printer, Copier, Scanner</t>
  </si>
  <si>
    <t>Xerox 1897</t>
  </si>
  <si>
    <t>Global Deluxe Steno Chair</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</si>
  <si>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</si>
  <si>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</si>
  <si>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</si>
  <si>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</si>
  <si>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</si>
  <si>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</si>
  <si>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</si>
  <si>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</si>
  <si>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</si>
  <si>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</si>
  <si>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</si>
  <si>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Deluxe Rollaway Locking File with Drawer</t>
  </si>
  <si>
    <t>Memorex Mini Travel Drive 16 GB USB 2.0 Flash Drive</t>
  </si>
  <si>
    <t>Global Geo Office Task Chair, Gray</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</si>
  <si>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</si>
  <si>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</si>
  <si>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</si>
  <si>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</si>
  <si>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</si>
  <si>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</si>
  <si>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</si>
  <si>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</si>
  <si>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</si>
  <si>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</si>
  <si>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</si>
  <si>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</si>
  <si>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</si>
  <si>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</si>
  <si>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</si>
  <si>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</si>
  <si>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</si>
  <si>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</si>
  <si>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</si>
  <si>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</si>
  <si>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</si>
  <si>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</si>
  <si>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</si>
  <si>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</si>
  <si>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</si>
  <si>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</si>
  <si>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</si>
  <si>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</si>
  <si>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</si>
  <si>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</si>
  <si>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</si>
  <si>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</si>
  <si>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</si>
  <si>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</si>
  <si>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</si>
  <si>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</si>
  <si>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</si>
  <si>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</si>
  <si>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Fellowes PB500 Electric Punch Plastic Comb Binding Machine with Manual Bind</t>
  </si>
  <si>
    <t>Executive Impressions Supervisor Wall Clock</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</si>
  <si>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</si>
  <si>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</si>
  <si>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</si>
  <si>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</si>
  <si>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</si>
  <si>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</si>
  <si>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</si>
  <si>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</si>
  <si>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</si>
  <si>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</si>
  <si>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</si>
  <si>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</si>
  <si>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</si>
  <si>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</si>
  <si>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</si>
  <si>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</si>
  <si>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</si>
  <si>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</si>
  <si>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</si>
  <si>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</si>
  <si>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</si>
  <si>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</si>
  <si>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</si>
  <si>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</si>
  <si>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</si>
  <si>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</si>
  <si>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</si>
  <si>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HON 5400 Series Task Chairs for Big and Tall</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</si>
  <si>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</si>
  <si>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</si>
  <si>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</si>
  <si>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</si>
  <si>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</si>
  <si>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</si>
  <si>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</si>
  <si>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</si>
  <si>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</si>
  <si>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</si>
  <si>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</si>
  <si>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</si>
  <si>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</si>
  <si>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</si>
  <si>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</si>
  <si>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</si>
  <si>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</si>
  <si>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</si>
  <si>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</si>
  <si>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</si>
  <si>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</si>
  <si>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</si>
  <si>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</si>
  <si>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</si>
  <si>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</si>
  <si>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</si>
  <si>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</si>
  <si>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</si>
  <si>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Dana Halogen Swing-Arm Architect Lamp</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</si>
  <si>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</si>
  <si>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</si>
  <si>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</si>
  <si>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</si>
  <si>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</si>
  <si>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</si>
  <si>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</si>
  <si>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</si>
  <si>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</si>
  <si>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</si>
  <si>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</si>
  <si>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</si>
  <si>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</si>
  <si>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</si>
  <si>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</si>
  <si>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</si>
  <si>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</si>
  <si>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</si>
  <si>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</si>
  <si>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</si>
  <si>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</si>
  <si>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</si>
  <si>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</si>
  <si>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</si>
  <si>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</si>
  <si>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</si>
  <si>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</si>
  <si>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</si>
  <si>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</si>
  <si>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Avery 480</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</si>
  <si>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</si>
  <si>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</si>
  <si>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</si>
  <si>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</si>
  <si>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</si>
  <si>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</si>
  <si>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Space Solutions Commercial Steel Shelving</t>
  </si>
  <si>
    <t>Acme Tagit Stainless Steel Antibacterial Scissors</t>
  </si>
  <si>
    <t>Master Giant Foot Doorstop, Safety Yellow</t>
  </si>
  <si>
    <t>12-1/2 Diameter Round Wall Clock</t>
  </si>
  <si>
    <t>Chromcraft Bull-Nose Wood Round Conference Table Top, Wood Base</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</si>
  <si>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</si>
  <si>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</si>
  <si>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</si>
  <si>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</si>
  <si>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</si>
  <si>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</si>
  <si>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</si>
  <si>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</si>
  <si>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</si>
  <si>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</si>
  <si>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Bush Andora Bookcase, Maple/Graphite Gray Finish</t>
  </si>
  <si>
    <t>Recycled Eldon Regeneration Jumbo File</t>
  </si>
  <si>
    <t>Imation Bio 8GB USB Flash Drive Imation Corp</t>
  </si>
  <si>
    <t>Xerox 1977</t>
  </si>
  <si>
    <t>Avery 490</t>
  </si>
  <si>
    <t>Avery 4027 File Folder Labels for Dot Matrix Printers, 5000 Labels per Box, White</t>
  </si>
  <si>
    <t>GBC Linen Binding Covers</t>
  </si>
  <si>
    <t>Xerox 220</t>
  </si>
  <si>
    <t>O'Sullivan Living Dimensions 5-Shelf Bookcases</t>
  </si>
  <si>
    <t>#10- 4 1/8" x 9 1/2" Security-Tint Envelopes</t>
  </si>
  <si>
    <t>Bionaire Personal Warm Mist Humidifier/Vaporizer</t>
  </si>
  <si>
    <t>Logitech Wireless Performance Mouse MX for PC and Mac</t>
  </si>
  <si>
    <t>Cardinal Holdit Business Card Pockets</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</si>
  <si>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</si>
  <si>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</si>
  <si>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</si>
  <si>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</si>
  <si>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</si>
  <si>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</si>
  <si>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</si>
  <si>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</si>
  <si>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</si>
  <si>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</si>
  <si>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</si>
  <si>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</si>
  <si>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</si>
  <si>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</si>
  <si>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</si>
  <si>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</si>
  <si>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</si>
  <si>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</si>
  <si>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</si>
  <si>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</si>
  <si>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</si>
  <si>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</si>
  <si>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</si>
  <si>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</si>
  <si>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</si>
  <si>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</si>
  <si>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</si>
  <si>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</si>
  <si>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</si>
  <si>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</si>
  <si>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</si>
  <si>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</si>
  <si>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</si>
  <si>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Dixon My First Ticonderoga Pencil, #2</t>
  </si>
  <si>
    <t>Safco Value Mate Series Steel Bookcases, Baked Enamel Finish on Steel, Gray</t>
  </si>
  <si>
    <t>Microsoft Natural Ergonomic Keyboard 4000</t>
  </si>
  <si>
    <t>Cameo Buff Policy Envelopes</t>
  </si>
  <si>
    <t>Heavy-Duty E-Z-D Binders</t>
  </si>
  <si>
    <t>Acco PRESSTEX Data Binder with Storage Hooks, Dark Blue, 9 1/2" X 11"</t>
  </si>
  <si>
    <t>Office Star - Contemporary Task Swivel Chair</t>
  </si>
  <si>
    <t>Cisco Unified IP Phone 7945G VoIP phone</t>
  </si>
  <si>
    <t>Xerox 1887</t>
  </si>
  <si>
    <t>Smead Alpha-Z Color-Coded Second Alphabetical Labels and Starter Set</t>
  </si>
  <si>
    <t>Executive Impressions 14" Contract Wall Clock</t>
  </si>
  <si>
    <t>Xerox 218</t>
  </si>
  <si>
    <t>Eldon Stackable Tray, Side-Load, Legal, Smoke</t>
  </si>
  <si>
    <t>Model L Table or Wall-Mount Pencil Sharpener</t>
  </si>
  <si>
    <t>ClearOne CHATAttach 160 - speaker phone</t>
  </si>
  <si>
    <t xml:space="preserve">Kensington SlimBlade Notebook Wireless Mouse with Nano Receiver </t>
  </si>
  <si>
    <t>Newell 32</t>
  </si>
  <si>
    <t>Razer Tiamat Over Ear 7.1 Surround Sound PC Gaming Headset</t>
  </si>
  <si>
    <t>Self-Adhesive Ring Binder Labels</t>
  </si>
  <si>
    <t>Global Leather Executive Chair</t>
  </si>
  <si>
    <t>GBC Recycled Grain Textured Covers</t>
  </si>
  <si>
    <t>Xerox 1941</t>
  </si>
  <si>
    <t>Razer Kraken PRO Over Ear PC and Music Headset</t>
  </si>
  <si>
    <t>Advantus Plastic Paper Clips</t>
  </si>
  <si>
    <t>Acme Forged Steel Scissors with Black Enamel Handles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</si>
  <si>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</si>
  <si>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</si>
  <si>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</si>
  <si>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</si>
  <si>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</si>
  <si>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</si>
  <si>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GBC ProClick Punch Binding System</t>
  </si>
  <si>
    <t>Adams Telephone Message Books, 5 1/4” x 11”</t>
  </si>
  <si>
    <t>O'Sullivan 3-Shelf Heavy-Duty Bookcases</t>
  </si>
  <si>
    <t>Fellowes Binding Cases</t>
  </si>
  <si>
    <t>Ibico Plastic and Wire Spiral Binding Combs</t>
  </si>
  <si>
    <t>Acme Preferred Stainless Steel Scissors</t>
  </si>
  <si>
    <t>Linden 10" Round Wall Clock, Black</t>
  </si>
  <si>
    <t>Maxell DVD-RAM Discs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</si>
  <si>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</si>
  <si>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</si>
  <si>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</si>
  <si>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</si>
  <si>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</si>
  <si>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</si>
  <si>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</si>
  <si>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</si>
  <si>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</si>
  <si>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</si>
  <si>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</si>
  <si>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</si>
  <si>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</si>
  <si>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</si>
  <si>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</si>
  <si>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</si>
  <si>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</si>
  <si>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SAFCO Arco Folding Chair</t>
  </si>
  <si>
    <t>Binney &amp; Smith Crayola Metallic Crayons, 16-Color Pack</t>
  </si>
  <si>
    <t>Dax Clear Box Frame</t>
  </si>
  <si>
    <t>Fellowes Black Plastic Comb Bindings</t>
  </si>
  <si>
    <t>Eldon Shelf Savers Cubes and Bins</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</si>
  <si>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</si>
  <si>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</si>
  <si>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</si>
  <si>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</si>
  <si>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</si>
  <si>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</si>
  <si>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</si>
  <si>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</si>
  <si>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</si>
  <si>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</si>
  <si>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</si>
  <si>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</si>
  <si>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</si>
  <si>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</si>
  <si>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</si>
  <si>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</si>
  <si>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</si>
  <si>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</si>
  <si>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</si>
  <si>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</si>
  <si>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</si>
  <si>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</si>
  <si>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</si>
  <si>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</si>
  <si>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</si>
  <si>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</si>
  <si>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</si>
  <si>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</si>
  <si>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</si>
  <si>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</si>
  <si>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</si>
  <si>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</si>
  <si>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</si>
  <si>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</si>
  <si>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</si>
  <si>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</si>
  <si>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</si>
  <si>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</si>
  <si>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</si>
  <si>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</si>
  <si>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</si>
  <si>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</si>
  <si>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</si>
  <si>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</si>
  <si>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</si>
  <si>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</si>
  <si>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</si>
  <si>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</si>
  <si>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</si>
  <si>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</si>
  <si>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</si>
  <si>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</si>
  <si>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</si>
  <si>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</si>
  <si>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</si>
  <si>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Laser &amp; Ink Jet Business Envelopes</t>
  </si>
  <si>
    <t>Portable Personal File Box</t>
  </si>
  <si>
    <t>Magna Visual Magnetic Picture Hangers</t>
  </si>
  <si>
    <t>Plantronics CS510 - Over-the-Head monaural Wireless Headset System</t>
  </si>
  <si>
    <t>Fellowes Super Stor/Drawer Files</t>
  </si>
  <si>
    <t>Eldon Delta Triangular Chair Mat, 52" x 58", Clear</t>
  </si>
  <si>
    <t>Project Tote Personal File</t>
  </si>
  <si>
    <t>Enermax Acrylux Wireless Keyboard</t>
  </si>
  <si>
    <t>G.E. Halogen Desk Lamp Bulbs</t>
  </si>
  <si>
    <t>Grand Total</t>
  </si>
  <si>
    <t>Row Labels</t>
  </si>
  <si>
    <t>SPLY</t>
  </si>
  <si>
    <t>Total Sales</t>
  </si>
  <si>
    <t>N-P-C</t>
  </si>
  <si>
    <t>(blank)</t>
  </si>
  <si>
    <t>Number of Customer</t>
  </si>
  <si>
    <t>Number of Product</t>
  </si>
  <si>
    <t>Total Quantity</t>
  </si>
  <si>
    <t>Total Sales Planned</t>
  </si>
  <si>
    <t>Total Discount</t>
  </si>
  <si>
    <t>Consumer</t>
  </si>
  <si>
    <t>Corporate</t>
  </si>
  <si>
    <t>Home Office</t>
  </si>
  <si>
    <t>Central</t>
  </si>
  <si>
    <t>East</t>
  </si>
  <si>
    <t>South</t>
  </si>
  <si>
    <t>West</t>
  </si>
  <si>
    <t>California</t>
  </si>
  <si>
    <t>New York</t>
  </si>
  <si>
    <t>North Carolina</t>
  </si>
  <si>
    <t>Pennsylvania</t>
  </si>
  <si>
    <t>Texas</t>
  </si>
  <si>
    <t>Kelly Collister</t>
  </si>
  <si>
    <t>Q-1</t>
  </si>
  <si>
    <t>Q-2</t>
  </si>
  <si>
    <t>Q-3</t>
  </si>
  <si>
    <t>Q-4</t>
  </si>
  <si>
    <t>Total Order</t>
  </si>
  <si>
    <t>User Start</t>
  </si>
  <si>
    <t>User End</t>
  </si>
  <si>
    <t>Rate of Adoption</t>
  </si>
  <si>
    <t>Apr</t>
  </si>
  <si>
    <t>Aug</t>
  </si>
  <si>
    <t>Dec</t>
  </si>
  <si>
    <t>Feb</t>
  </si>
  <si>
    <t>Jan</t>
  </si>
  <si>
    <t>Jul</t>
  </si>
  <si>
    <t>Jun</t>
  </si>
  <si>
    <t>Mar</t>
  </si>
  <si>
    <t>May</t>
  </si>
  <si>
    <t>Nov</t>
  </si>
  <si>
    <t>Oct</t>
  </si>
  <si>
    <t>Sep</t>
  </si>
  <si>
    <t>Column Labels</t>
  </si>
  <si>
    <t>ROI</t>
  </si>
  <si>
    <t>Start</t>
  </si>
  <si>
    <t>End</t>
  </si>
  <si>
    <t>CRR ONR YEAR</t>
  </si>
  <si>
    <t>USA</t>
  </si>
  <si>
    <t>Wisconsin</t>
  </si>
  <si>
    <t>Jonathan Doherty</t>
  </si>
  <si>
    <t>Anna Gayman</t>
  </si>
  <si>
    <t>Adam Bellavance</t>
  </si>
  <si>
    <t>Justin Ellison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</si>
</sst>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0.0%;0.0%"/>
    <numFmt numFmtId="166" formatCode="[&lt;999999]\$0.00,&quot;K&quot;;[&lt;999999999]\$0.00,,&quot;M&quot;;\$0.00&quot;B&quot;"/>
    <numFmt numFmtId="167" formatCode="[&lt;999999]0.00,&quot;K&quot;;[&lt;999999999]0.00,,&quot;M&quot;;0.00&quot;B&quot;"/>
    <numFmt numFmtId="168" formatCode="0.0%"/>
  </numFmts>
  <fonts count="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2" borderId="0" xfId="0" applyFill="1"/>
    <xf numFmtId="165" fontId="0" fillId="0" borderId="0" xfId="0" applyNumberFormat="1"/>
    <xf numFmtId="166" fontId="0" fillId="0" borderId="0" xfId="0" applyNumberFormat="1"/>
    <xf numFmtId="167" fontId="0" fillId="0" borderId="0" xfId="0" applyNumberFormat="1"/>
    <xf numFmtId="168" fontId="0" fillId="0" borderId="0" xfId="1" applyNumberFormat="1" applyFont="1"/>
    <xf numFmtId="10" fontId="0" fillId="0" borderId="0" xfId="0" applyNumberFormat="1"/>
    <xf numFmtId="0" fontId="1" fillId="0" borderId="0" xfId="0" applyFont="1"/>
    <xf numFmtId="168" fontId="0" fillId="0" borderId="0" xfId="0" applyNumberFormat="1"/>
  </cellXfs>
  <cellStyles count="2">
    <cellStyle name="Normal" xfId="0" builtinId="0"/>
    <cellStyle name="Percent" xfId="1" builtinId="5"/>
  </cellStyles>
  <dxfs count="5">
    <dxf>
      <numFmt numFmtId="166" formatCode="[&lt;999999]\$0.00,&quot;K&quot;;[&lt;999999999]\$0.00,,&quot;M&quot;;\$0.00&quot;B&quot;"/>
    </dxf>
    <dxf>
      <numFmt numFmtId="167" formatCode="[&lt;999999]0.00,&quot;K&quot;;[&lt;999999999]0.00,,&quot;M&quot;;0.00&quot;B&quot;"/>
    </dxf>
    <dxf>
      <numFmt numFmtId="167" formatCode="[&lt;999999]0.00,&quot;K&quot;;[&lt;999999999]0.00,,&quot;M&quot;;0.00&quot;B&quot;"/>
    </dxf>
    <dxf>
      <numFmt numFmtId="166" formatCode="[&lt;999999]\$0.00,&quot;K&quot;;[&lt;999999999]\$0.00,,&quot;M&quot;;\$0.00&quot;B&quot;"/>
    </dxf>
    <dxf>
      <fill>
        <patternFill>
          <bgColor rgb="FFD9D9D9"/>
        </patternFill>
      </fill>
      <border diagonalUp="0" diagonalDown="0">
        <left/>
        <right/>
        <top/>
        <bottom/>
        <vertical/>
        <horizontal/>
      </border>
    </dxf>
  </dxfs>
  <tableStyles count="1" defaultTableStyle="TableStyleMedium2" defaultPivotStyle="PivotStyleLight16">
    <tableStyle name="Slicer Style 4 2 2 2" pivot="0" table="0" count="2" xr9:uid="{45864344-7FAD-426C-B4C4-8BA8415812EB}">
      <tableStyleElement type="wholeTable" dxfId="4"/>
    </tableStyle>
  </tableStyles>
  <colors>
    <mruColors>
      <color rgb="FFFF9900"/>
      <color rgb="FF15C2FF"/>
      <color rgb="FF00B0F0"/>
      <color rgb="FF3C3D37"/>
      <color rgb="FF697565"/>
      <color rgb="FFECDFCC"/>
      <color rgb="FF181C14"/>
      <color rgb="FF00FFFF"/>
      <color rgb="FF00CCFF"/>
      <color rgb="FF243642"/>
    </mruColors>
  </colors>
  <extLst>
    <ext xmlns:x14="http://schemas.microsoft.com/office/spreadsheetml/2009/9/main" uri="{46F421CA-312F-682f-3DD2-61675219B42D}">
      <x14:dxfs count="1">
        <dxf>
          <fill>
            <patternFill>
              <bgColor rgb="FF00B0F0"/>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4 2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3.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3.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externalLink" Target="externalLinks/externalLink2.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2637482317889"/>
          <c:y val="0.10752688172043011"/>
          <c:w val="0.84777653985620638"/>
          <c:h val="0.73795493305272319"/>
        </c:manualLayout>
      </c:layout>
      <c:lineChart>
        <c:grouping val="standard"/>
        <c:varyColors val="0"/>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358285936"/>
        <c:axId val="395510592"/>
      </c:lineChart>
      <c:catAx>
        <c:axId val="3582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95510592"/>
        <c:crosses val="autoZero"/>
        <c:auto val="1"/>
        <c:lblAlgn val="ctr"/>
        <c:lblOffset val="100"/>
        <c:noMultiLvlLbl val="0"/>
      </c:catAx>
      <c:valAx>
        <c:axId val="39551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82859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rgbClr val="0070C0"/>
            </a:solidFill>
          </a:ln>
          <a:effectLst/>
        </c:spPr>
      </c:pivotFmt>
      <c:pivotFmt>
        <c:idx val="3"/>
        <c:spPr>
          <a:solidFill>
            <a:srgbClr val="0070C0"/>
          </a:solidFill>
          <a:ln w="19050">
            <a:solidFill>
              <a:srgbClr val="0070C0"/>
            </a:solidFill>
          </a:ln>
          <a:effectLst/>
        </c:spPr>
      </c:pivotFmt>
      <c:pivotFmt>
        <c:idx val="4"/>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rgbClr val="0070C0"/>
            </a:solidFill>
          </a:ln>
          <a:effectLst/>
        </c:spPr>
      </c:pivotFmt>
      <c:pivotFmt>
        <c:idx val="6"/>
        <c:spPr>
          <a:solidFill>
            <a:srgbClr val="0070C0"/>
          </a:solidFill>
          <a:ln w="19050">
            <a:solidFill>
              <a:srgbClr val="0070C0"/>
            </a:solidFill>
          </a:ln>
          <a:effectLst/>
        </c:spPr>
      </c:pivotFmt>
      <c:pivotFmt>
        <c:idx val="7"/>
        <c:spPr>
          <a:solidFill>
            <a:schemeClr val="tx1">
              <a:lumMod val="65000"/>
              <a:lumOff val="35000"/>
            </a:schemeClr>
          </a:solidFill>
          <a:ln w="1905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w="19050">
            <a:solidFill>
              <a:schemeClr val="tx1">
                <a:lumMod val="65000"/>
                <a:lumOff val="35000"/>
              </a:schemeClr>
            </a:solidFill>
          </a:ln>
          <a:effectLst/>
        </c:spPr>
      </c:pivotFmt>
      <c:pivotFmt>
        <c:idx val="9"/>
        <c:spPr>
          <a:solidFill>
            <a:schemeClr val="tx1">
              <a:lumMod val="65000"/>
              <a:lumOff val="35000"/>
            </a:schemeClr>
          </a:solidFill>
          <a:ln w="19050">
            <a:solidFill>
              <a:schemeClr val="tx1">
                <a:lumMod val="65000"/>
                <a:lumOff val="35000"/>
              </a:schemeClr>
            </a:solidFill>
          </a:ln>
          <a:effectLst/>
        </c:spPr>
      </c:pivotFmt>
    </c:pivotFmts>
    <c:plotArea>
      <c:layout>
        <c:manualLayout>
          <c:layoutTarget val="inner"/>
          <c:xMode val="edge"/>
          <c:yMode val="edge"/>
          <c:x val="0.28545119705340699"/>
          <c:y val="0.21178637200736647"/>
          <c:w val="0.4567219152854512"/>
          <c:h val="0.4567219152854512"/>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rgbClr val="0070C0"/>
            </a:solidFill>
          </a:ln>
          <a:effectLst/>
        </c:spPr>
      </c:pivotFmt>
      <c:pivotFmt>
        <c:idx val="3"/>
        <c:spPr>
          <a:solidFill>
            <a:srgbClr val="0070C0"/>
          </a:solidFill>
          <a:ln w="19050">
            <a:solidFill>
              <a:srgbClr val="0070C0"/>
            </a:solidFill>
          </a:ln>
          <a:effectLst/>
        </c:spPr>
      </c:pivotFmt>
      <c:pivotFmt>
        <c:idx val="4"/>
        <c:spPr>
          <a:solidFill>
            <a:srgbClr val="00CCFF"/>
          </a:solidFill>
          <a:ln w="19050">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CCFF"/>
          </a:solidFill>
          <a:ln w="19050">
            <a:solidFill>
              <a:srgbClr val="00CCFF"/>
            </a:solidFill>
          </a:ln>
          <a:effectLst/>
        </c:spPr>
      </c:pivotFmt>
      <c:pivotFmt>
        <c:idx val="6"/>
        <c:spPr>
          <a:solidFill>
            <a:srgbClr val="00CCFF"/>
          </a:solidFill>
          <a:ln w="19050">
            <a:solidFill>
              <a:srgbClr val="00CCFF"/>
            </a:solidFill>
          </a:ln>
          <a:effectLst/>
        </c:spPr>
      </c:pivotFmt>
      <c:pivotFmt>
        <c:idx val="7"/>
        <c:spPr>
          <a:solidFill>
            <a:srgbClr val="FF9900"/>
          </a:solidFill>
          <a:ln w="19050">
            <a:solidFill>
              <a:srgbClr val="FF99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9900"/>
          </a:solidFill>
          <a:ln w="19050">
            <a:solidFill>
              <a:srgbClr val="FF9900"/>
            </a:solidFill>
          </a:ln>
          <a:effectLst/>
        </c:spPr>
      </c:pivotFmt>
      <c:pivotFmt>
        <c:idx val="9"/>
        <c:spPr>
          <a:solidFill>
            <a:srgbClr val="FF9900"/>
          </a:solidFill>
          <a:ln w="19050">
            <a:solidFill>
              <a:srgbClr val="FF9900"/>
            </a:solidFill>
          </a:ln>
          <a:effectLst/>
        </c:spPr>
      </c:pivotFmt>
    </c:pivotFmts>
    <c:plotArea>
      <c:layout>
        <c:manualLayout>
          <c:layoutTarget val="inner"/>
          <c:xMode val="edge"/>
          <c:yMode val="edge"/>
          <c:x val="0.28545119705340699"/>
          <c:y val="0.21178637200736647"/>
          <c:w val="0.4567219152854512"/>
          <c:h val="0.4567219152854512"/>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[Dashboard-NTI-EX_1.xlsx]AnalysisPivotTable!Customer Name by Sales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FFFF"/>
          </a:solidFill>
          <a:ln>
            <a:noFill/>
          </a:ln>
          <a:effectLst/>
        </c:spPr>
      </c:pivotFmt>
    </c:pivotFmts>
    <c:plotArea>
      <c:layout/>
      <c:barChart>
        <c:barDir val="bar"/>
        <c:grouping val="stacked"/>
        <c:varyColors val="0"/>
        <c:ser>
          <c:idx val="0"/>
          <c:order val="0"/>
          <c:tx>
            <c:strRef>
              <c:f>AnalysisPivotTable!$K$37</c:f>
              <c:strCache>
                <c:ptCount val="1"/>
                <c:pt idx="0">
                  <c:v>Total</c:v>
                </c:pt>
              </c:strCache>
            </c:strRef>
          </c:tx>
          <c:spPr>
            <a:solidFill>
              <a:srgbClr val="00CCFF"/>
            </a:solidFill>
            <a:ln>
              <a:noFill/>
            </a:ln>
            <a:effectLst/>
          </c:spPr>
          <c:invertIfNegative val="0"/>
          <c:dPt>
            <c:idx val="4"/>
            <c:invertIfNegative val="0"/>
            <c:bubble3D val="0"/>
            <c:extLst>
              <c:ext xmlns:c16="http://schemas.microsoft.com/office/drawing/2014/chart" uri="{C3380CC4-5D6E-409C-BE32-E72D297353CC}">
                <c16:uniqueId val="{00000001-5F28-48C8-8C92-9EAB48538E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AnalysisPivotTable!$J$38:$J$43</c:f>
              <c:strCache>
                <c:ptCount val="5"/>
                <c:pt idx="0">
                  <c:v>Jonathan Doherty</c:v>
                </c:pt>
                <c:pt idx="1">
                  <c:v>Anna Gayman</c:v>
                </c:pt>
                <c:pt idx="2">
                  <c:v>Adam Bellavance</c:v>
                </c:pt>
                <c:pt idx="3">
                  <c:v>Justin Ellison</c:v>
                </c:pt>
                <c:pt idx="4">
                  <c:v>Kelly Collister</c:v>
                </c:pt>
              </c:strCache>
            </c:strRef>
          </c:cat>
          <c:val>
            <c:numRef>
              <c:f>AnalysisPivotTable!$K$38:$K$43</c:f>
              <c:numCache>
                <c:formatCode>#,##0.0</c:formatCode>
                <c:ptCount val="5"/>
                <c:pt idx="0">
                  <c:v>5822.754100000001</c:v>
                </c:pt>
                <c:pt idx="1">
                  <c:v>6410.068265599999</c:v>
                </c:pt>
                <c:pt idx="2">
                  <c:v>8329.9504480000014</c:v>
                </c:pt>
                <c:pt idx="3">
                  <c:v>13187.77824</c:v>
                </c:pt>
                <c:pt idx="4">
                  <c:v>22741.302765</c:v>
                </c:pt>
              </c:numCache>
            </c:numRef>
          </c:val>
          <c:extLst>
            <c:ext xmlns:c16="http://schemas.microsoft.com/office/drawing/2014/chart" uri="{C3380CC4-5D6E-409C-BE32-E72D297353CC}">
              <c16:uniqueId val="{00000002-5EA6-4894-890D-5915C9B28016}"/>
            </c:ext>
          </c:extLst>
        </c:ser>
        <c:dLbls>
          <c:dLblPos val="ctr"/>
          <c:showLegendKey val="0"/>
          <c:showVal val="1"/>
          <c:showCatName val="0"/>
          <c:showSerName val="0"/>
          <c:showPercent val="0"/>
          <c:showBubbleSize val="0"/>
        </c:dLbls>
        <c:gapWidth val="150"/>
        <c:overlap val="100"/>
        <c:axId val="851036927"/>
        <c:axId val="851047967"/>
      </c:barChart>
      <c:catAx>
        <c:axId val="85103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1047967"/>
        <c:crosses val="autoZero"/>
        <c:auto val="1"/>
        <c:lblAlgn val="ctr"/>
        <c:lblOffset val="100"/>
        <c:noMultiLvlLbl val="0"/>
      </c:catAx>
      <c:valAx>
        <c:axId val="851047967"/>
        <c:scaling>
          <c:orientation val="minMax"/>
        </c:scaling>
        <c:delete val="1"/>
        <c:axPos val="b"/>
        <c:numFmt formatCode="#,##0.0" sourceLinked="1"/>
        <c:majorTickMark val="none"/>
        <c:minorTickMark val="none"/>
        <c:tickLblPos val="nextTo"/>
        <c:crossAx val="85103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[Dashboard-NTI-EX_1.xlsx]AnalysisPivotTable!state by sales</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a:ln>
            <a:noFill/>
          </a:ln>
          <a:effectLst/>
        </c:spPr>
      </c:pivotFmt>
      <c:pivotFmt>
        <c:idx val="4"/>
        <c:spPr>
          <a:solidFill>
            <a:schemeClr val="tx1">
              <a:lumMod val="85000"/>
              <a:lumOff val="15000"/>
            </a:schemeClr>
          </a:solidFill>
          <a:ln>
            <a:noFill/>
          </a:ln>
          <a:effectLst/>
        </c:spPr>
      </c:pivotFmt>
    </c:pivotFmts>
    <c:plotArea>
      <c:layout/>
      <c:barChart>
        <c:barDir val="bar"/>
        <c:grouping val="stacked"/>
        <c:varyColors val="0"/>
        <c:ser>
          <c:idx val="0"/>
          <c:order val="0"/>
          <c:tx>
            <c:strRef>
              <c:f>AnalysisPivotTable!$J$55</c:f>
              <c:strCache>
                <c:ptCount val="1"/>
                <c:pt idx="0">
                  <c:v>Total</c:v>
                </c:pt>
              </c:strCache>
            </c:strRef>
          </c:tx>
          <c:spPr>
            <a:solidFill>
              <a:schemeClr val="tx1">
                <a:lumMod val="75000"/>
                <a:lumOff val="25000"/>
              </a:schemeClr>
            </a:solidFill>
            <a:ln>
              <a:noFill/>
            </a:ln>
            <a:effectLst/>
          </c:spPr>
          <c:invertIfNegative val="0"/>
          <c:dPt>
            <c:idx val="2"/>
            <c:invertIfNegative val="0"/>
            <c:bubble3D val="0"/>
            <c:spPr>
              <a:solidFill>
                <a:schemeClr val="tx1">
                  <a:lumMod val="85000"/>
                  <a:lumOff val="15000"/>
                </a:schemeClr>
              </a:solidFill>
              <a:ln>
                <a:noFill/>
              </a:ln>
              <a:effectLst/>
            </c:spPr>
          </c:dPt>
          <c:dPt>
            <c:idx val="3"/>
            <c:invertIfNegative val="0"/>
            <c:bubble3D val="0"/>
            <c:extLst>
              <c:ext xmlns:c16="http://schemas.microsoft.com/office/drawing/2014/chart" uri="{C3380CC4-5D6E-409C-BE32-E72D297353CC}">
                <c16:uniqueId val="{00000001-D7A3-470C-A990-377720A5F0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AnalysisPivotTable!$I$56:$I$61</c:f>
              <c:strCache>
                <c:ptCount val="5"/>
                <c:pt idx="0">
                  <c:v>Wisconsin</c:v>
                </c:pt>
                <c:pt idx="1">
                  <c:v>Pennsylvania</c:v>
                </c:pt>
                <c:pt idx="2">
                  <c:v>Texas</c:v>
                </c:pt>
                <c:pt idx="3">
                  <c:v>New York</c:v>
                </c:pt>
                <c:pt idx="4">
                  <c:v>California</c:v>
                </c:pt>
              </c:strCache>
            </c:strRef>
          </c:cat>
          <c:val>
            <c:numRef>
              <c:f>AnalysisPivotTable!$J$56:$J$61</c:f>
              <c:numCache>
                <c:formatCode>#,##0.0</c:formatCode>
                <c:ptCount val="5"/>
                <c:pt idx="0">
                  <c:v>13187.77824</c:v>
                </c:pt>
                <c:pt idx="1">
                  <c:v>16459.857960999998</c:v>
                </c:pt>
                <c:pt idx="2">
                  <c:v>16942.518277599997</c:v>
                </c:pt>
                <c:pt idx="3">
                  <c:v>25674.363684000007</c:v>
                </c:pt>
                <c:pt idx="4">
                  <c:v>41605.980406999995</c:v>
                </c:pt>
              </c:numCache>
            </c:numRef>
          </c:val>
          <c:extLst>
            <c:ext xmlns:c16="http://schemas.microsoft.com/office/drawing/2014/chart" uri="{C3380CC4-5D6E-409C-BE32-E72D297353CC}">
              <c16:uniqueId val="{00000003-B711-4D00-9D67-5A0A6007F80D}"/>
            </c:ext>
          </c:extLst>
        </c:ser>
        <c:dLbls>
          <c:showLegendKey val="0"/>
          <c:showVal val="0"/>
          <c:showCatName val="0"/>
          <c:showSerName val="0"/>
          <c:showPercent val="0"/>
          <c:showBubbleSize val="0"/>
        </c:dLbls>
        <c:gapWidth val="150"/>
        <c:overlap val="100"/>
        <c:axId val="2001251455"/>
        <c:axId val="2001272095"/>
      </c:barChart>
      <c:catAx>
        <c:axId val="200125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001272095"/>
        <c:crosses val="autoZero"/>
        <c:auto val="1"/>
        <c:lblAlgn val="ctr"/>
        <c:lblOffset val="100"/>
        <c:noMultiLvlLbl val="0"/>
      </c:catAx>
      <c:valAx>
        <c:axId val="2001272095"/>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125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FFFF"/>
            </a:solidFill>
          </c:spPr>
          <c:dPt>
            <c:idx val="0"/>
            <c:bubble3D val="0"/>
            <c:spPr>
              <a:solidFill>
                <a:srgbClr val="00CCFF"/>
              </a:solidFill>
              <a:ln w="19050">
                <a:solidFill>
                  <a:schemeClr val="lt1"/>
                </a:solidFill>
              </a:ln>
              <a:effectLst/>
            </c:spPr>
            <c:extLst>
              <c:ext xmlns:c16="http://schemas.microsoft.com/office/drawing/2014/chart" uri="{C3380CC4-5D6E-409C-BE32-E72D297353CC}">
                <c16:uniqueId val="{00000001-B597-4A5A-AD68-22BE0B3F3A01}"/>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B597-4A5A-AD68-22BE0B3F3A01}"/>
              </c:ext>
            </c:extLst>
          </c:dPt>
          <c:val>
            <c:numRef>
              <c:f>AnalysisPivotTable!$L$61:$L$62</c:f>
              <c:numCache>
                <c:formatCode>0.0%</c:formatCode>
                <c:ptCount val="2"/>
                <c:pt idx="0">
                  <c:v>0.65806139374336381</c:v>
                </c:pt>
                <c:pt idx="1">
                  <c:v>0.34193860625663619</c:v>
                </c:pt>
              </c:numCache>
            </c:numRef>
          </c:val>
          <c:extLst>
            <c:ext xmlns:c16="http://schemas.microsoft.com/office/drawing/2014/chart" uri="{C3380CC4-5D6E-409C-BE32-E72D297353CC}">
              <c16:uniqueId val="{00000004-B597-4A5A-AD68-22BE0B3F3A0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[Dashboard-NTI-EX_1.xlsx]AnalysisPivotTable!Region by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Region</a:t>
            </a:r>
          </a:p>
        </c:rich>
      </c:tx>
      <c:layout>
        <c:manualLayout>
          <c:xMode val="edge"/>
          <c:yMode val="edge"/>
          <c:x val="0.4083471840694112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s>
    <c:plotArea>
      <c:layout/>
      <c:barChart>
        <c:barDir val="col"/>
        <c:grouping val="stacked"/>
        <c:varyColors val="0"/>
        <c:ser>
          <c:idx val="0"/>
          <c:order val="0"/>
          <c:tx>
            <c:strRef>
              <c:f>AnalysisPivotTable!$F$41</c:f>
              <c:strCache>
                <c:ptCount val="1"/>
                <c:pt idx="0">
                  <c:v>Total</c:v>
                </c:pt>
              </c:strCache>
            </c:strRef>
          </c:tx>
          <c:spPr>
            <a:solidFill>
              <a:srgbClr val="00B0F0"/>
            </a:solidFill>
            <a:ln>
              <a:noFill/>
            </a:ln>
            <a:effectLst/>
          </c:spPr>
          <c:invertIfNegative val="0"/>
          <c:cat>
            <c:strRef>
              <c:f>AnalysisPivotTable!$E$42:$E$47</c:f>
              <c:strCache>
                <c:ptCount val="5"/>
                <c:pt idx="0">
                  <c:v>West</c:v>
                </c:pt>
                <c:pt idx="1">
                  <c:v>East</c:v>
                </c:pt>
                <c:pt idx="2">
                  <c:v>Central</c:v>
                </c:pt>
                <c:pt idx="3">
                  <c:v>South</c:v>
                </c:pt>
                <c:pt idx="4">
                  <c:v>(blank)</c:v>
                </c:pt>
              </c:strCache>
            </c:strRef>
          </c:cat>
          <c:val>
            <c:numRef>
              <c:f>AnalysisPivotTable!$F$42:$F$47</c:f>
              <c:numCache>
                <c:formatCode>#,##0.0</c:formatCode>
                <c:ptCount val="5"/>
                <c:pt idx="0">
                  <c:v>55029.187376000002</c:v>
                </c:pt>
                <c:pt idx="1">
                  <c:v>51056.056347000027</c:v>
                </c:pt>
                <c:pt idx="2">
                  <c:v>46758.997985600021</c:v>
                </c:pt>
                <c:pt idx="3">
                  <c:v>18291.374191999999</c:v>
                </c:pt>
                <c:pt idx="4">
                  <c:v>1903.7078650000001</c:v>
                </c:pt>
              </c:numCache>
            </c:numRef>
          </c:val>
          <c:extLst>
            <c:ext xmlns:c16="http://schemas.microsoft.com/office/drawing/2014/chart" uri="{C3380CC4-5D6E-409C-BE32-E72D297353CC}">
              <c16:uniqueId val="{00000001-B55E-4F53-A75F-E67E0BE8BB30}"/>
            </c:ext>
          </c:extLst>
        </c:ser>
        <c:dLbls>
          <c:showLegendKey val="0"/>
          <c:showVal val="0"/>
          <c:showCatName val="0"/>
          <c:showSerName val="0"/>
          <c:showPercent val="0"/>
          <c:showBubbleSize val="0"/>
        </c:dLbls>
        <c:gapWidth val="150"/>
        <c:overlap val="100"/>
        <c:axId val="82812783"/>
        <c:axId val="82817103"/>
      </c:barChart>
      <c:catAx>
        <c:axId val="828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817103"/>
        <c:crosses val="autoZero"/>
        <c:auto val="1"/>
        <c:lblAlgn val="ctr"/>
        <c:lblOffset val="100"/>
        <c:noMultiLvlLbl val="0"/>
      </c:catAx>
      <c:valAx>
        <c:axId val="82817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8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[Dashboard-NTI-EX_1.xlsx]AnalysisPivotTable!Category_Sales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3C3D37"/>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DEDA4F7-E590-4C67-AC09-C6E57FC7754C}"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rgbClr val="ECDFCC"/>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8E065B1-2511-4FB4-BDE4-9C2D3EDC9998}"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697565"/>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A133FAF-2994-4BA1-A3A0-7C7F818D5296}"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181C14"/>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9781A2F9-6773-40BC-9593-2824834A822E}"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020514412352099"/>
          <c:y val="0.25486230051926156"/>
          <c:w val="0.43748538272280002"/>
          <c:h val="0.55581046871076956"/>
        </c:manualLayout>
      </c:layout>
      <c:pieChart>
        <c:varyColors val="1"/>
        <c:ser>
          <c:idx val="0"/>
          <c:order val="0"/>
          <c:tx>
            <c:strRef>
              <c:f>AnalysisPivotTable!$C$19</c:f>
              <c:strCache>
                <c:ptCount val="1"/>
                <c:pt idx="0">
                  <c:v>Total</c:v>
                </c:pt>
              </c:strCache>
            </c:strRef>
          </c:tx>
          <c:dPt>
            <c:idx val="0"/>
            <c:bubble3D val="0"/>
            <c:spPr>
              <a:solidFill>
                <a:srgbClr val="3C3D37"/>
              </a:solidFill>
              <a:ln w="19050">
                <a:solidFill>
                  <a:schemeClr val="lt1"/>
                </a:solidFill>
              </a:ln>
              <a:effectLst/>
            </c:spPr>
            <c:extLst>
              <c:ext xmlns:c16="http://schemas.microsoft.com/office/drawing/2014/chart" uri="{C3380CC4-5D6E-409C-BE32-E72D297353CC}">
                <c16:uniqueId val="{00000001-C467-43B0-8F2A-C921410E4639}"/>
              </c:ext>
            </c:extLst>
          </c:dPt>
          <c:dPt>
            <c:idx val="1"/>
            <c:bubble3D val="0"/>
            <c:spPr>
              <a:solidFill>
                <a:srgbClr val="ECDFCC"/>
              </a:solidFill>
              <a:ln w="19050">
                <a:solidFill>
                  <a:schemeClr val="lt1"/>
                </a:solidFill>
              </a:ln>
              <a:effectLst/>
            </c:spPr>
            <c:extLst>
              <c:ext xmlns:c16="http://schemas.microsoft.com/office/drawing/2014/chart" uri="{C3380CC4-5D6E-409C-BE32-E72D297353CC}">
                <c16:uniqueId val="{00000003-C467-43B0-8F2A-C921410E4639}"/>
              </c:ext>
            </c:extLst>
          </c:dPt>
          <c:dPt>
            <c:idx val="2"/>
            <c:bubble3D val="0"/>
            <c:spPr>
              <a:solidFill>
                <a:srgbClr val="697565"/>
              </a:solidFill>
              <a:ln w="19050">
                <a:solidFill>
                  <a:schemeClr val="lt1"/>
                </a:solidFill>
              </a:ln>
              <a:effectLst/>
            </c:spPr>
            <c:extLst>
              <c:ext xmlns:c16="http://schemas.microsoft.com/office/drawing/2014/chart" uri="{C3380CC4-5D6E-409C-BE32-E72D297353CC}">
                <c16:uniqueId val="{00000005-C467-43B0-8F2A-C921410E4639}"/>
              </c:ext>
            </c:extLst>
          </c:dPt>
          <c:dPt>
            <c:idx val="3"/>
            <c:bubble3D val="0"/>
            <c:spPr>
              <a:solidFill>
                <a:srgbClr val="181C14"/>
              </a:solidFill>
              <a:ln w="19050">
                <a:solidFill>
                  <a:schemeClr val="lt1"/>
                </a:solidFill>
              </a:ln>
              <a:effectLst/>
            </c:spPr>
            <c:extLst>
              <c:ext xmlns:c16="http://schemas.microsoft.com/office/drawing/2014/chart" uri="{C3380CC4-5D6E-409C-BE32-E72D297353CC}">
                <c16:uniqueId val="{00000007-C467-43B0-8F2A-C921410E46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67-43B0-8F2A-C921410E4639}"/>
              </c:ext>
            </c:extLst>
          </c:dPt>
          <c:dLbls>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DEDA4F7-E590-4C67-AC09-C6E57FC7754C}"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C467-43B0-8F2A-C921410E4639}"/>
                </c:ext>
              </c:extLst>
            </c:dLbl>
            <c:dLbl>
              <c:idx val="1"/>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8E065B1-2511-4FB4-BDE4-9C2D3EDC9998}"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C467-43B0-8F2A-C921410E4639}"/>
                </c:ext>
              </c:extLst>
            </c:dLbl>
            <c:dLbl>
              <c:idx val="2"/>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A133FAF-2994-4BA1-A3A0-7C7F818D5296}"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C467-43B0-8F2A-C921410E4639}"/>
                </c:ext>
              </c:extLst>
            </c:dLbl>
            <c:dLbl>
              <c:idx val="3"/>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9781A2F9-6773-40BC-9593-2824834A822E}" type="PERCENTAGE">
                      <a:rPr lang="en-US" baseline="0"/>
                      <a:pPr>
                        <a:defRPr b="1">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C467-43B0-8F2A-C921410E4639}"/>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AnalysisPivotTable!$B$20:$B$24</c:f>
              <c:strCache>
                <c:ptCount val="4"/>
                <c:pt idx="0">
                  <c:v>Furniture</c:v>
                </c:pt>
                <c:pt idx="1">
                  <c:v>N-P-C</c:v>
                </c:pt>
                <c:pt idx="2">
                  <c:v>Office Supplies</c:v>
                </c:pt>
                <c:pt idx="3">
                  <c:v>Technology</c:v>
                </c:pt>
              </c:strCache>
            </c:strRef>
          </c:cat>
          <c:val>
            <c:numRef>
              <c:f>AnalysisPivotTable!$C$20:$C$24</c:f>
              <c:numCache>
                <c:formatCode>#,##0.0</c:formatCode>
                <c:ptCount val="4"/>
                <c:pt idx="0">
                  <c:v>52707.920211599987</c:v>
                </c:pt>
                <c:pt idx="1">
                  <c:v>2503.7219039999995</c:v>
                </c:pt>
                <c:pt idx="2">
                  <c:v>55137.568021000021</c:v>
                </c:pt>
                <c:pt idx="3">
                  <c:v>62690.113628999999</c:v>
                </c:pt>
              </c:numCache>
            </c:numRef>
          </c:val>
          <c:extLst>
            <c:ext xmlns:c16="http://schemas.microsoft.com/office/drawing/2014/chart" uri="{C3380CC4-5D6E-409C-BE32-E72D297353CC}">
              <c16:uniqueId val="{0000000A-3DB2-4854-AC93-791F4CD949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dLbl>
          <c:idx val="0"/>
          <c:layout>
            <c:manualLayout>
              <c:x val="-1.8612116440227308E-16"/>
              <c:y val="-0.28613213813171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dLbl>
          <c:idx val="0"/>
          <c:layout>
            <c:manualLayout>
              <c:x val="2.5380451975887241E-3"/>
              <c:y val="-0.19963245177988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dLbl>
          <c:idx val="0"/>
          <c:layout>
            <c:manualLayout>
              <c:x val="-9.3060582201136542E-17"/>
              <c:y val="-0.39228886733472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2.5380451975888169E-3"/>
              <c:y val="-0.17926508805870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dLbl>
          <c:idx val="0"/>
          <c:layout>
            <c:manualLayout>
              <c:x val="2.5380451975888169E-3"/>
              <c:y val="-0.19147430457082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dLbl>
          <c:idx val="0"/>
          <c:layout>
            <c:manualLayout>
              <c:x val="0"/>
              <c:y val="-0.2328211730968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dLbl>
          <c:idx val="0"/>
          <c:layout>
            <c:manualLayout>
              <c:x val="0"/>
              <c:y val="-0.28955261645835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3648293963255"/>
          <c:y val="2.5428331875182269E-2"/>
          <c:w val="0.84041907261592297"/>
          <c:h val="0.84204505686789155"/>
        </c:manualLayout>
      </c:layout>
      <c:barChart>
        <c:barDir val="col"/>
        <c:grouping val="stacked"/>
        <c:varyColors val="0"/>
        <c:dLbls>
          <c:dLblPos val="inEnd"/>
          <c:showLegendKey val="0"/>
          <c:showVal val="1"/>
          <c:showCatName val="0"/>
          <c:showSerName val="0"/>
          <c:showPercent val="0"/>
          <c:showBubbleSize val="0"/>
        </c:dLbls>
        <c:gapWidth val="150"/>
        <c:overlap val="100"/>
        <c:axId val="1874233248"/>
        <c:axId val="1874233728"/>
      </c:barChart>
      <c:catAx>
        <c:axId val="187423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74233728"/>
        <c:crosses val="autoZero"/>
        <c:auto val="1"/>
        <c:lblAlgn val="ctr"/>
        <c:lblOffset val="100"/>
        <c:noMultiLvlLbl val="0"/>
      </c:catAx>
      <c:valAx>
        <c:axId val="1874233728"/>
        <c:scaling>
          <c:orientation val="minMax"/>
        </c:scaling>
        <c:delete val="1"/>
        <c:axPos val="l"/>
        <c:numFmt formatCode="General" sourceLinked="1"/>
        <c:majorTickMark val="none"/>
        <c:minorTickMark val="none"/>
        <c:tickLblPos val="nextTo"/>
        <c:crossAx val="1874233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lumMod val="50000"/>
            </a:schemeClr>
          </a:solidFill>
          <a:ln w="19050">
            <a:solidFill>
              <a:schemeClr val="lt1"/>
            </a:solidFill>
          </a:ln>
          <a:effectLst/>
        </c:spPr>
      </c:pivotFmt>
      <c:pivotFmt>
        <c:idx val="15"/>
        <c:spPr>
          <a:solidFill>
            <a:schemeClr val="tx2">
              <a:lumMod val="25000"/>
              <a:lumOff val="75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dLbls>
          <c:dLblPos val="out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[Dashboard-NTI-EX_1.xlsx]AnalysisPivotTable!top 10 sub-category</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Sub-Category</a:t>
            </a:r>
            <a:endParaRPr lang="en-US" b="1">
              <a:solidFill>
                <a:schemeClr val="tx1"/>
              </a:solidFill>
            </a:endParaRPr>
          </a:p>
        </c:rich>
      </c:tx>
      <c:layout>
        <c:manualLayout>
          <c:xMode val="edge"/>
          <c:yMode val="edge"/>
          <c:x val="0.3270549120824653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pivotFmt>
      <c:pivotFmt>
        <c:idx val="4"/>
        <c:spPr>
          <a:solidFill>
            <a:schemeClr val="tx1"/>
          </a:solidFill>
          <a:ln>
            <a:noFill/>
          </a:ln>
          <a:effectLst/>
        </c:spPr>
      </c:pivotFmt>
    </c:pivotFmts>
    <c:plotArea>
      <c:layout>
        <c:manualLayout>
          <c:layoutTarget val="inner"/>
          <c:xMode val="edge"/>
          <c:yMode val="edge"/>
          <c:x val="0.14621493543415093"/>
          <c:y val="8.2402129410248534E-2"/>
          <c:w val="0.82115056581259438"/>
          <c:h val="0.81827297691156209"/>
        </c:manualLayout>
      </c:layout>
      <c:barChart>
        <c:barDir val="col"/>
        <c:grouping val="stacked"/>
        <c:varyColors val="0"/>
        <c:ser>
          <c:idx val="0"/>
          <c:order val="0"/>
          <c:tx>
            <c:strRef>
              <c:f>AnalysisPivotTable!$F$26</c:f>
              <c:strCache>
                <c:ptCount val="1"/>
                <c:pt idx="0">
                  <c:v>Total</c:v>
                </c:pt>
              </c:strCache>
            </c:strRef>
          </c:tx>
          <c:spPr>
            <a:solidFill>
              <a:schemeClr val="tx1">
                <a:lumMod val="65000"/>
                <a:lumOff val="35000"/>
              </a:schemeClr>
            </a:solidFill>
            <a:ln>
              <a:noFill/>
            </a:ln>
            <a:effectLst/>
          </c:spPr>
          <c:invertIfNegative val="0"/>
          <c:dPt>
            <c:idx val="0"/>
            <c:invertIfNegative val="0"/>
            <c:bubble3D val="0"/>
            <c:extLst>
              <c:ext xmlns:c16="http://schemas.microsoft.com/office/drawing/2014/chart" uri="{C3380CC4-5D6E-409C-BE32-E72D297353CC}">
                <c16:uniqueId val="{00000001-432E-469D-AAFB-C04A8B4784E9}"/>
              </c:ext>
            </c:extLst>
          </c:dPt>
          <c:dPt>
            <c:idx val="1"/>
            <c:invertIfNegative val="0"/>
            <c:bubble3D val="0"/>
            <c:extLst>
              <c:ext xmlns:c16="http://schemas.microsoft.com/office/drawing/2014/chart" uri="{C3380CC4-5D6E-409C-BE32-E72D297353CC}">
                <c16:uniqueId val="{00000003-432E-469D-AAFB-C04A8B4784E9}"/>
              </c:ext>
            </c:extLst>
          </c:dPt>
          <c:dPt>
            <c:idx val="5"/>
            <c:invertIfNegative val="0"/>
            <c:bubble3D val="0"/>
            <c:spPr>
              <a:solidFill>
                <a:schemeClr val="tx1"/>
              </a:solidFill>
              <a:ln>
                <a:noFill/>
              </a:ln>
              <a:effectLst/>
            </c:spPr>
          </c:dPt>
          <c:cat>
            <c:strRef>
              <c:f>AnalysisPivotTable!$E$27:$E$37</c:f>
              <c:strCache>
                <c:ptCount val="10"/>
                <c:pt idx="0">
                  <c:v>Phones</c:v>
                </c:pt>
                <c:pt idx="1">
                  <c:v>Accessories</c:v>
                </c:pt>
                <c:pt idx="2">
                  <c:v>Chairs</c:v>
                </c:pt>
                <c:pt idx="3">
                  <c:v>Binders</c:v>
                </c:pt>
                <c:pt idx="4">
                  <c:v>Storage</c:v>
                </c:pt>
                <c:pt idx="5">
                  <c:v>Tables</c:v>
                </c:pt>
                <c:pt idx="6">
                  <c:v>Furnishings</c:v>
                </c:pt>
                <c:pt idx="7">
                  <c:v>Bookcases</c:v>
                </c:pt>
                <c:pt idx="8">
                  <c:v>Paper</c:v>
                </c:pt>
                <c:pt idx="9">
                  <c:v>Supplies</c:v>
                </c:pt>
              </c:strCache>
            </c:strRef>
          </c:cat>
          <c:val>
            <c:numRef>
              <c:f>AnalysisPivotTable!$F$27:$F$37</c:f>
              <c:numCache>
                <c:formatCode>#,##0.0</c:formatCode>
                <c:ptCount val="10"/>
                <c:pt idx="0">
                  <c:v>30585.754362000003</c:v>
                </c:pt>
                <c:pt idx="1">
                  <c:v>28636.646650999999</c:v>
                </c:pt>
                <c:pt idx="2">
                  <c:v>20577.194051999999</c:v>
                </c:pt>
                <c:pt idx="3">
                  <c:v>18387.014096000014</c:v>
                </c:pt>
                <c:pt idx="4">
                  <c:v>17023.019924000004</c:v>
                </c:pt>
                <c:pt idx="5">
                  <c:v>14306.844638</c:v>
                </c:pt>
                <c:pt idx="6">
                  <c:v>10161.872328000003</c:v>
                </c:pt>
                <c:pt idx="7">
                  <c:v>10149.0642976</c:v>
                </c:pt>
                <c:pt idx="8">
                  <c:v>6776.6016519999994</c:v>
                </c:pt>
                <c:pt idx="9">
                  <c:v>4099.0257599999995</c:v>
                </c:pt>
              </c:numCache>
            </c:numRef>
          </c:val>
          <c:extLst>
            <c:ext xmlns:c16="http://schemas.microsoft.com/office/drawing/2014/chart" uri="{C3380CC4-5D6E-409C-BE32-E72D297353CC}">
              <c16:uniqueId val="{00000004-390B-47A4-9AE7-41ED106E477D}"/>
            </c:ext>
          </c:extLst>
        </c:ser>
        <c:dLbls>
          <c:showLegendKey val="0"/>
          <c:showVal val="0"/>
          <c:showCatName val="0"/>
          <c:showSerName val="0"/>
          <c:showPercent val="0"/>
          <c:showBubbleSize val="0"/>
        </c:dLbls>
        <c:gapWidth val="150"/>
        <c:overlap val="100"/>
        <c:axId val="1990366175"/>
        <c:axId val="1990360895"/>
      </c:barChart>
      <c:catAx>
        <c:axId val="19903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990360895"/>
        <c:crosses val="autoZero"/>
        <c:auto val="1"/>
        <c:lblAlgn val="ctr"/>
        <c:lblOffset val="100"/>
        <c:noMultiLvlLbl val="0"/>
      </c:catAx>
      <c:valAx>
        <c:axId val="19903608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036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AnalysisPivotTable!$C$86</c:f>
              <c:strCache>
                <c:ptCount val="1"/>
                <c:pt idx="0">
                  <c:v>Total</c:v>
                </c:pt>
              </c:strCache>
            </c:strRef>
          </c:tx>
          <c:spPr>
            <a:solidFill>
              <a:srgbClr val="FF9900"/>
            </a:solidFill>
            <a:ln>
              <a:noFill/>
            </a:ln>
            <a:effectLst/>
          </c:spPr>
          <c:invertIfNegative val="0"/>
          <c:cat>
            <c:strRef>
              <c:f>AnalysisPivotTable!$B$87:$B$99</c:f>
              <c:strCache>
                <c:ptCount val="12"/>
                <c:pt idx="0">
                  <c:v>Sep</c:v>
                </c:pt>
                <c:pt idx="1">
                  <c:v>Dec</c:v>
                </c:pt>
                <c:pt idx="2">
                  <c:v>Jun</c:v>
                </c:pt>
                <c:pt idx="3">
                  <c:v>Apr</c:v>
                </c:pt>
                <c:pt idx="4">
                  <c:v>Oct</c:v>
                </c:pt>
                <c:pt idx="5">
                  <c:v>May</c:v>
                </c:pt>
                <c:pt idx="6">
                  <c:v>Nov</c:v>
                </c:pt>
                <c:pt idx="7">
                  <c:v>Jul</c:v>
                </c:pt>
                <c:pt idx="8">
                  <c:v>Aug</c:v>
                </c:pt>
                <c:pt idx="9">
                  <c:v>Mar</c:v>
                </c:pt>
                <c:pt idx="10">
                  <c:v>Jan</c:v>
                </c:pt>
                <c:pt idx="11">
                  <c:v>Feb</c:v>
                </c:pt>
              </c:strCache>
            </c:strRef>
          </c:cat>
          <c:val>
            <c:numRef>
              <c:f>AnalysisPivotTable!$C$87:$C$99</c:f>
              <c:numCache>
                <c:formatCode>#,##0.0</c:formatCode>
                <c:ptCount val="12"/>
                <c:pt idx="0">
                  <c:v>48667.638919600009</c:v>
                </c:pt>
                <c:pt idx="1">
                  <c:v>37670.886782000001</c:v>
                </c:pt>
                <c:pt idx="2">
                  <c:v>18456.509537999998</c:v>
                </c:pt>
                <c:pt idx="3">
                  <c:v>16383.049829</c:v>
                </c:pt>
                <c:pt idx="4">
                  <c:v>15222.677798000002</c:v>
                </c:pt>
                <c:pt idx="5">
                  <c:v>12236.139454</c:v>
                </c:pt>
                <c:pt idx="6">
                  <c:v>8354.1007150000005</c:v>
                </c:pt>
                <c:pt idx="7">
                  <c:v>5898.4632839999995</c:v>
                </c:pt>
                <c:pt idx="8">
                  <c:v>4704.7803780000004</c:v>
                </c:pt>
                <c:pt idx="9">
                  <c:v>2597.9704399999996</c:v>
                </c:pt>
                <c:pt idx="10">
                  <c:v>2223.7236079999998</c:v>
                </c:pt>
                <c:pt idx="11">
                  <c:v>623.38301999999999</c:v>
                </c:pt>
              </c:numCache>
            </c:numRef>
          </c:val>
          <c:extLst>
            <c:ext xmlns:c16="http://schemas.microsoft.com/office/drawing/2014/chart" uri="{C3380CC4-5D6E-409C-BE32-E72D297353CC}">
              <c16:uniqueId val="{00000000-E4B2-4823-8E39-BDFE2B5B8F1E}"/>
            </c:ext>
          </c:extLst>
        </c:ser>
        <c:dLbls>
          <c:showLegendKey val="0"/>
          <c:showVal val="0"/>
          <c:showCatName val="0"/>
          <c:showSerName val="0"/>
          <c:showPercent val="0"/>
          <c:showBubbleSize val="0"/>
        </c:dLbls>
        <c:gapWidth val="150"/>
        <c:overlap val="100"/>
        <c:axId val="1417219296"/>
        <c:axId val="1417215936"/>
      </c:barChart>
      <c:catAx>
        <c:axId val="14172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417215936"/>
        <c:crosses val="autoZero"/>
        <c:auto val="1"/>
        <c:lblAlgn val="ctr"/>
        <c:lblOffset val="100"/>
        <c:noMultiLvlLbl val="0"/>
      </c:catAx>
      <c:valAx>
        <c:axId val="14172159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1721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[Dashboard-NTI-EX_1.xlsx]AnalysisPivotTable!Client Segment by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by Client Segmen</a:t>
            </a:r>
            <a:r>
              <a:rPr lang="en-GB" b="1">
                <a:solidFill>
                  <a:schemeClr val="tx1"/>
                </a:solidFill>
              </a:rPr>
              <a:t>t</a:t>
            </a:r>
            <a:endParaRPr lang="en-US" b="1">
              <a:solidFill>
                <a:schemeClr val="tx1"/>
              </a:solidFill>
            </a:endParaRPr>
          </a:p>
        </c:rich>
      </c:tx>
      <c:layout>
        <c:manualLayout>
          <c:xMode val="edge"/>
          <c:yMode val="edge"/>
          <c:x val="0.203918207566141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243642"/>
          </a:solidFill>
          <a:ln w="19050">
            <a:solidFill>
              <a:schemeClr val="lt1"/>
            </a:solidFill>
          </a:ln>
          <a:effectLst/>
        </c:spPr>
        <c:dLbl>
          <c:idx val="0"/>
          <c:layout>
            <c:manualLayout>
              <c:x val="-2.8985422191095768E-2"/>
              <c:y val="0.1424243160548838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AA2F54B-0C9E-4861-9151-DAFAEE6F58AD}"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rgbClr val="387478"/>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83633016-4F1C-43BC-BB69-C2DF1B2A7B4A}"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EEE0E42-0A64-497D-994D-0102EAB27F9B}"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421DCFF1-1132-45F0-923A-7B58A2342946}"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4A90034C-CEFA-406B-AAFB-699226905F5B}"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4.75341246300632E-2"/>
          <c:y val="0.24164658957311957"/>
          <c:w val="0.42318583126740772"/>
          <c:h val="0.59687049667209324"/>
        </c:manualLayout>
      </c:layout>
      <c:pieChart>
        <c:varyColors val="1"/>
        <c:ser>
          <c:idx val="0"/>
          <c:order val="0"/>
          <c:tx>
            <c:strRef>
              <c:f>AnalysisPivotTable!$C$41</c:f>
              <c:strCache>
                <c:ptCount val="1"/>
                <c:pt idx="0">
                  <c:v>Total</c:v>
                </c:pt>
              </c:strCache>
            </c:strRef>
          </c:tx>
          <c:dPt>
            <c:idx val="0"/>
            <c:bubble3D val="0"/>
            <c:spPr>
              <a:solidFill>
                <a:srgbClr val="243642"/>
              </a:solidFill>
              <a:ln w="19050">
                <a:solidFill>
                  <a:schemeClr val="lt1"/>
                </a:solidFill>
              </a:ln>
              <a:effectLst/>
            </c:spPr>
            <c:extLst>
              <c:ext xmlns:c16="http://schemas.microsoft.com/office/drawing/2014/chart" uri="{C3380CC4-5D6E-409C-BE32-E72D297353CC}">
                <c16:uniqueId val="{00000001-71DD-4B22-A171-534AA03E27B7}"/>
              </c:ext>
            </c:extLst>
          </c:dPt>
          <c:dPt>
            <c:idx val="1"/>
            <c:bubble3D val="0"/>
            <c:spPr>
              <a:solidFill>
                <a:srgbClr val="387478"/>
              </a:solidFill>
              <a:ln w="19050">
                <a:solidFill>
                  <a:schemeClr val="lt1"/>
                </a:solidFill>
              </a:ln>
              <a:effectLst/>
            </c:spPr>
            <c:extLst>
              <c:ext xmlns:c16="http://schemas.microsoft.com/office/drawing/2014/chart" uri="{C3380CC4-5D6E-409C-BE32-E72D297353CC}">
                <c16:uniqueId val="{00000003-71DD-4B22-A171-534AA03E27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DD-4B22-A171-534AA03E27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DD-4B22-A171-534AA03E27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DD-4B22-A171-534AA03E27B7}"/>
              </c:ext>
            </c:extLst>
          </c:dPt>
          <c:dLbls>
            <c:dLbl>
              <c:idx val="0"/>
              <c:layout>
                <c:manualLayout>
                  <c:x val="-2.8985422191095768E-2"/>
                  <c:y val="0.1424243160548838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AA2F54B-0C9E-4861-9151-DAFAEE6F58AD}"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71DD-4B22-A171-534AA03E27B7}"/>
                </c:ext>
              </c:extLst>
            </c:dLbl>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83633016-4F1C-43BC-BB69-C2DF1B2A7B4A}"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71DD-4B22-A171-534AA03E27B7}"/>
                </c:ext>
              </c:extLst>
            </c:dLbl>
            <c:dLbl>
              <c:idx val="2"/>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EEE0E42-0A64-497D-994D-0102EAB27F9B}"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71DD-4B22-A171-534AA03E27B7}"/>
                </c:ext>
              </c:extLst>
            </c:dLbl>
            <c:dLbl>
              <c:idx val="3"/>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4A90034C-CEFA-406B-AAFB-699226905F5B}" type="PERCENTAGE">
                      <a:rPr lang="en-US" baseline="0"/>
                      <a:pPr>
                        <a:defRPr>
                          <a:solidFill>
                            <a:schemeClr val="tx1"/>
                          </a:solidFill>
                        </a:defRPr>
                      </a:pPr>
                      <a:t>[PERCENTAGE]</a:t>
                    </a:fld>
                    <a:endParaRPr lang="en-GB"/>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71DD-4B22-A171-534AA03E27B7}"/>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AnalysisPivotTable!$B$42:$B$46</c:f>
              <c:strCache>
                <c:ptCount val="4"/>
                <c:pt idx="0">
                  <c:v>Consumer</c:v>
                </c:pt>
                <c:pt idx="1">
                  <c:v>Corporate</c:v>
                </c:pt>
                <c:pt idx="2">
                  <c:v>Home Office</c:v>
                </c:pt>
                <c:pt idx="3">
                  <c:v>(blank)</c:v>
                </c:pt>
              </c:strCache>
            </c:strRef>
          </c:cat>
          <c:val>
            <c:numRef>
              <c:f>AnalysisPivotTable!$C$42:$C$46</c:f>
              <c:numCache>
                <c:formatCode>#,##0.0</c:formatCode>
                <c:ptCount val="4"/>
                <c:pt idx="0">
                  <c:v>76977.816776599968</c:v>
                </c:pt>
                <c:pt idx="1">
                  <c:v>61103.997899000002</c:v>
                </c:pt>
                <c:pt idx="2">
                  <c:v>33053.801225000003</c:v>
                </c:pt>
                <c:pt idx="3">
                  <c:v>1903.7078650000001</c:v>
                </c:pt>
              </c:numCache>
            </c:numRef>
          </c:val>
          <c:extLst>
            <c:ext xmlns:c16="http://schemas.microsoft.com/office/drawing/2014/chart" uri="{C3380CC4-5D6E-409C-BE32-E72D297353CC}">
              <c16:uniqueId val="{0000000A-28BE-4A5F-A6EE-9E6E8888AF2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2.19747344720965E-2"/>
          <c:y val="0.87389373501227052"/>
          <c:w val="0.8999997092686135"/>
          <c:h val="0.10320159256188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[Dashboard-NTI-EX_1.xlsx]AnalysisPivotTable!Quarter by sales</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AnalysisPivotTable!$H$73</c:f>
              <c:strCache>
                <c:ptCount val="1"/>
                <c:pt idx="0">
                  <c:v>Total</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AnalysisPivotTable!$G$74:$G$78</c:f>
              <c:strCache>
                <c:ptCount val="4"/>
                <c:pt idx="0">
                  <c:v>Q-4</c:v>
                </c:pt>
                <c:pt idx="1">
                  <c:v>Q-3</c:v>
                </c:pt>
                <c:pt idx="2">
                  <c:v>Q-2</c:v>
                </c:pt>
                <c:pt idx="3">
                  <c:v>Q-1</c:v>
                </c:pt>
              </c:strCache>
            </c:strRef>
          </c:cat>
          <c:val>
            <c:numRef>
              <c:f>AnalysisPivotTable!$H$74:$H$78</c:f>
              <c:numCache>
                <c:formatCode>#,##0.0</c:formatCode>
                <c:ptCount val="4"/>
                <c:pt idx="0">
                  <c:v>61247.665294999999</c:v>
                </c:pt>
                <c:pt idx="1">
                  <c:v>59270.88258160001</c:v>
                </c:pt>
                <c:pt idx="2">
                  <c:v>47075.698821000005</c:v>
                </c:pt>
                <c:pt idx="3">
                  <c:v>5445.0770679999978</c:v>
                </c:pt>
              </c:numCache>
            </c:numRef>
          </c:val>
          <c:smooth val="0"/>
          <c:extLst>
            <c:ext xmlns:c16="http://schemas.microsoft.com/office/drawing/2014/chart" uri="{C3380CC4-5D6E-409C-BE32-E72D297353CC}">
              <c16:uniqueId val="{00000000-DE7B-46A0-9B10-50C8908FBC87}"/>
            </c:ext>
          </c:extLst>
        </c:ser>
        <c:dLbls>
          <c:showLegendKey val="0"/>
          <c:showVal val="0"/>
          <c:showCatName val="0"/>
          <c:showSerName val="0"/>
          <c:showPercent val="0"/>
          <c:showBubbleSize val="0"/>
        </c:dLbls>
        <c:marker val="1"/>
        <c:smooth val="0"/>
        <c:axId val="1379915695"/>
        <c:axId val="1825725071"/>
      </c:lineChart>
      <c:catAx>
        <c:axId val="137991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25725071"/>
        <c:crosses val="autoZero"/>
        <c:auto val="1"/>
        <c:lblAlgn val="ctr"/>
        <c:lblOffset val="100"/>
        <c:noMultiLvlLbl val="0"/>
      </c:catAx>
      <c:valAx>
        <c:axId val="182572507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991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77099737532808"/>
          <c:y val="3.2407407407407406E-2"/>
          <c:w val="0.47534689413823272"/>
          <c:h val="0.79224482356372117"/>
        </c:manualLayout>
      </c:layout>
      <c:pieChart>
        <c:varyColors val="1"/>
        <c:ser>
          <c:idx val="0"/>
          <c:order val="0"/>
          <c:dPt>
            <c:idx val="0"/>
            <c:bubble3D val="0"/>
            <c:spPr>
              <a:solidFill>
                <a:srgbClr val="00CCFF"/>
              </a:solidFill>
              <a:ln w="19050">
                <a:solidFill>
                  <a:schemeClr val="lt1"/>
                </a:solidFill>
              </a:ln>
              <a:effectLst/>
            </c:spPr>
            <c:extLst>
              <c:ext xmlns:c16="http://schemas.microsoft.com/office/drawing/2014/chart" uri="{C3380CC4-5D6E-409C-BE32-E72D297353CC}">
                <c16:uniqueId val="{00000001-7A4E-4737-A19D-226F1A865E30}"/>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7A4E-4737-A19D-226F1A865E30}"/>
              </c:ext>
            </c:extLst>
          </c:dPt>
          <c:val>
            <c:numRef>
              <c:f>[1]Analysis!$E$38:$E$39</c:f>
              <c:numCache>
                <c:formatCode>General</c:formatCode>
                <c:ptCount val="2"/>
                <c:pt idx="0">
                  <c:v>0.24760665545415883</c:v>
                </c:pt>
                <c:pt idx="1">
                  <c:v>0.75239334454584117</c:v>
                </c:pt>
              </c:numCache>
            </c:numRef>
          </c:val>
          <c:extLst>
            <c:ext xmlns:c16="http://schemas.microsoft.com/office/drawing/2014/chart" uri="{C3380CC4-5D6E-409C-BE32-E72D297353CC}">
              <c16:uniqueId val="{00000004-7A4E-4737-A19D-226F1A865E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rgbClr val="0070C0"/>
            </a:solidFill>
          </a:ln>
          <a:effectLst/>
        </c:spPr>
      </c:pivotFmt>
      <c:pivotFmt>
        <c:idx val="3"/>
        <c:spPr>
          <a:solidFill>
            <a:srgbClr val="0070C0"/>
          </a:solidFill>
          <a:ln w="19050">
            <a:solidFill>
              <a:srgbClr val="0070C0"/>
            </a:solidFill>
          </a:ln>
          <a:effectLst/>
        </c:spPr>
      </c:pivotFmt>
      <c:pivotFmt>
        <c:idx val="4"/>
        <c:spPr>
          <a:solidFill>
            <a:srgbClr val="00CCFF"/>
          </a:solidFill>
          <a:ln w="19050">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CCFF"/>
          </a:solidFill>
          <a:ln w="19050">
            <a:solidFill>
              <a:srgbClr val="00CCFF"/>
            </a:solidFill>
          </a:ln>
          <a:effectLst/>
        </c:spPr>
      </c:pivotFmt>
      <c:pivotFmt>
        <c:idx val="6"/>
        <c:spPr>
          <a:solidFill>
            <a:srgbClr val="00CCFF"/>
          </a:solidFill>
          <a:ln w="19050">
            <a:solidFill>
              <a:srgbClr val="00CCFF"/>
            </a:solidFill>
          </a:ln>
          <a:effectLst/>
        </c:spPr>
      </c:pivotFmt>
    </c:pivotFmts>
    <c:plotArea>
      <c:layout>
        <c:manualLayout>
          <c:layoutTarget val="inner"/>
          <c:xMode val="edge"/>
          <c:yMode val="edge"/>
          <c:x val="0.28545119705340699"/>
          <c:y val="0.21178637200736647"/>
          <c:w val="0.4567219152854512"/>
          <c:h val="0.4567219152854512"/>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inancial Analysis'!A1"/><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6.xm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chart" Target="../charts/chart2.xml"/><Relationship Id="rId11" Type="http://schemas.openxmlformats.org/officeDocument/2006/relationships/chart" Target="../charts/chart5.xml"/><Relationship Id="rId5" Type="http://schemas.openxmlformats.org/officeDocument/2006/relationships/chart" Target="../charts/chart1.xml"/><Relationship Id="rId15" Type="http://schemas.openxmlformats.org/officeDocument/2006/relationships/chart" Target="../charts/chart7.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Dashboard Details'!A1"/><Relationship Id="rId14" Type="http://schemas.openxmlformats.org/officeDocument/2006/relationships/image" Target="../media/image6.png"/></Relationships>
</file>

<file path=xl/drawings/_rels/drawing10.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Dashboard Details'!A1"/></Relationships>
</file>

<file path=xl/drawings/_rels/drawing6.xml.rels><?xml version="1.0" encoding="UTF-8" standalone="yes"?>
<Relationships xmlns="http://schemas.openxmlformats.org/package/2006/relationships"><Relationship Id="rId8" Type="http://schemas.openxmlformats.org/officeDocument/2006/relationships/hyperlink" Target="https://pixabay.com/en/map-earth-continents-blue-307534/" TargetMode="External"/><Relationship Id="rId13" Type="http://schemas.openxmlformats.org/officeDocument/2006/relationships/chart" Target="../charts/chart15.xml"/><Relationship Id="rId3" Type="http://schemas.openxmlformats.org/officeDocument/2006/relationships/chart" Target="../charts/chart9.xml"/><Relationship Id="rId7" Type="http://schemas.openxmlformats.org/officeDocument/2006/relationships/image" Target="../media/image8.png"/><Relationship Id="rId12" Type="http://schemas.openxmlformats.org/officeDocument/2006/relationships/chart" Target="../charts/chart14.xml"/><Relationship Id="rId2" Type="http://schemas.openxmlformats.org/officeDocument/2006/relationships/image" Target="../media/image7.gif"/><Relationship Id="rId1" Type="http://schemas.openxmlformats.org/officeDocument/2006/relationships/chart" Target="../charts/chart8.xml"/><Relationship Id="rId6" Type="http://schemas.openxmlformats.org/officeDocument/2006/relationships/chart" Target="../charts/chart12.xml"/><Relationship Id="rId11" Type="http://schemas.openxmlformats.org/officeDocument/2006/relationships/chart" Target="../charts/chart13.xml"/><Relationship Id="rId5" Type="http://schemas.openxmlformats.org/officeDocument/2006/relationships/chart" Target="../charts/chart11.xml"/><Relationship Id="rId15" Type="http://schemas.openxmlformats.org/officeDocument/2006/relationships/chart" Target="../charts/chart17.xml"/><Relationship Id="rId10" Type="http://schemas.openxmlformats.org/officeDocument/2006/relationships/hyperlink" Target="#Dashboard!A1"/><Relationship Id="rId4" Type="http://schemas.openxmlformats.org/officeDocument/2006/relationships/chart" Target="../charts/chart10.xml"/><Relationship Id="rId9" Type="http://schemas.openxmlformats.org/officeDocument/2006/relationships/hyperlink" Target="#'Financial Analysis'!A1"/><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16</xdr:col>
      <xdr:colOff>573194</xdr:colOff>
      <xdr:row>26</xdr:row>
      <xdr:rowOff>67698</xdr:rowOff>
    </xdr:from>
    <xdr:to>
      <xdr:col>22</xdr:col>
      <xdr:colOff>601980</xdr:colOff>
      <xdr:row>38</xdr:row>
      <xdr:rowOff>168635</xdr:rowOff>
    </xdr:to>
    <xdr:sp macro="" textlink="">
      <xdr:nvSpPr>
        <xdr:cNvPr id="2" name="Rectangle: Rounded Corners 1">
          <a:extLst>
            <a:ext uri="{FF2B5EF4-FFF2-40B4-BE49-F238E27FC236}">
              <a16:creationId xmlns:a16="http://schemas.microsoft.com/office/drawing/2014/main" id="{B76A1802-A3B7-4FF9-B5F0-820A3400ECD7}"/>
            </a:ext>
          </a:extLst>
        </xdr:cNvPr>
        <xdr:cNvSpPr/>
      </xdr:nvSpPr>
      <xdr:spPr>
        <a:xfrm>
          <a:off x="10300854" y="4915315"/>
          <a:ext cx="3676658" cy="2338299"/>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123614</xdr:colOff>
      <xdr:row>15</xdr:row>
      <xdr:rowOff>116140</xdr:rowOff>
    </xdr:from>
    <xdr:to>
      <xdr:col>23</xdr:col>
      <xdr:colOff>12881</xdr:colOff>
      <xdr:row>25</xdr:row>
      <xdr:rowOff>27595</xdr:rowOff>
    </xdr:to>
    <xdr:sp macro="" textlink="">
      <xdr:nvSpPr>
        <xdr:cNvPr id="3" name="Rectangle: Rounded Corners 2">
          <a:extLst>
            <a:ext uri="{FF2B5EF4-FFF2-40B4-BE49-F238E27FC236}">
              <a16:creationId xmlns:a16="http://schemas.microsoft.com/office/drawing/2014/main" id="{701D118A-B9E2-4B6F-8998-419B8ACC3076}"/>
            </a:ext>
          </a:extLst>
        </xdr:cNvPr>
        <xdr:cNvSpPr/>
      </xdr:nvSpPr>
      <xdr:spPr>
        <a:xfrm>
          <a:off x="8658014" y="2859340"/>
          <a:ext cx="5375667" cy="1740255"/>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146474</xdr:colOff>
      <xdr:row>2</xdr:row>
      <xdr:rowOff>177100</xdr:rowOff>
    </xdr:from>
    <xdr:to>
      <xdr:col>14</xdr:col>
      <xdr:colOff>28723</xdr:colOff>
      <xdr:row>14</xdr:row>
      <xdr:rowOff>77620</xdr:rowOff>
    </xdr:to>
    <xdr:sp macro="" textlink="">
      <xdr:nvSpPr>
        <xdr:cNvPr id="4" name="Rectangle: Rounded Corners 3">
          <a:extLst>
            <a:ext uri="{FF2B5EF4-FFF2-40B4-BE49-F238E27FC236}">
              <a16:creationId xmlns:a16="http://schemas.microsoft.com/office/drawing/2014/main" id="{17138F1D-EE14-4D53-BF33-8F6E09FE56A7}"/>
            </a:ext>
          </a:extLst>
        </xdr:cNvPr>
        <xdr:cNvSpPr/>
      </xdr:nvSpPr>
      <xdr:spPr>
        <a:xfrm>
          <a:off x="756074" y="542860"/>
          <a:ext cx="7807049" cy="2095080"/>
        </a:xfrm>
        <a:prstGeom prst="roundRect">
          <a:avLst/>
        </a:prstGeom>
        <a:solidFill>
          <a:schemeClr val="bg1">
            <a:lumMod val="85000"/>
          </a:schemeClr>
        </a:solidFill>
        <a:ln>
          <a:noFill/>
        </a:ln>
        <a:effectLst>
          <a:outerShdw blurRad="1397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436034</xdr:colOff>
      <xdr:row>4</xdr:row>
      <xdr:rowOff>146621</xdr:rowOff>
    </xdr:from>
    <xdr:to>
      <xdr:col>2</xdr:col>
      <xdr:colOff>437018</xdr:colOff>
      <xdr:row>13</xdr:row>
      <xdr:rowOff>23161</xdr:rowOff>
    </xdr:to>
    <xdr:sp macro="" textlink="">
      <xdr:nvSpPr>
        <xdr:cNvPr id="5" name="Rectangle: Rounded Corners 4">
          <a:extLst>
            <a:ext uri="{FF2B5EF4-FFF2-40B4-BE49-F238E27FC236}">
              <a16:creationId xmlns:a16="http://schemas.microsoft.com/office/drawing/2014/main" id="{F840D436-53A0-4AB7-AA3A-9B146F03FDCC}"/>
            </a:ext>
          </a:extLst>
        </xdr:cNvPr>
        <xdr:cNvSpPr/>
      </xdr:nvSpPr>
      <xdr:spPr>
        <a:xfrm>
          <a:off x="436034" y="878141"/>
          <a:ext cx="1220184" cy="1522460"/>
        </a:xfrm>
        <a:prstGeom prst="roundRect">
          <a:avLst/>
        </a:prstGeom>
        <a:solidFill>
          <a:schemeClr val="tx1">
            <a:lumMod val="95000"/>
            <a:lumOff val="5000"/>
          </a:schemeClr>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96182</xdr:colOff>
      <xdr:row>4</xdr:row>
      <xdr:rowOff>146621</xdr:rowOff>
    </xdr:from>
    <xdr:to>
      <xdr:col>5</xdr:col>
      <xdr:colOff>97166</xdr:colOff>
      <xdr:row>13</xdr:row>
      <xdr:rowOff>23161</xdr:rowOff>
    </xdr:to>
    <xdr:sp macro="" textlink="">
      <xdr:nvSpPr>
        <xdr:cNvPr id="6" name="Rectangle: Rounded Corners 5">
          <a:extLst>
            <a:ext uri="{FF2B5EF4-FFF2-40B4-BE49-F238E27FC236}">
              <a16:creationId xmlns:a16="http://schemas.microsoft.com/office/drawing/2014/main" id="{6B85F0F8-8978-4762-BDC3-F6A72D29E897}"/>
            </a:ext>
          </a:extLst>
        </xdr:cNvPr>
        <xdr:cNvSpPr/>
      </xdr:nvSpPr>
      <xdr:spPr>
        <a:xfrm>
          <a:off x="1924982" y="878141"/>
          <a:ext cx="1220184" cy="1522460"/>
        </a:xfrm>
        <a:prstGeom prst="roundRect">
          <a:avLst/>
        </a:prstGeom>
        <a:solidFill>
          <a:schemeClr val="bg1"/>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365930</xdr:colOff>
      <xdr:row>4</xdr:row>
      <xdr:rowOff>146621</xdr:rowOff>
    </xdr:from>
    <xdr:to>
      <xdr:col>7</xdr:col>
      <xdr:colOff>366914</xdr:colOff>
      <xdr:row>13</xdr:row>
      <xdr:rowOff>23161</xdr:rowOff>
    </xdr:to>
    <xdr:sp macro="" textlink="">
      <xdr:nvSpPr>
        <xdr:cNvPr id="7" name="Rectangle: Rounded Corners 6">
          <a:extLst>
            <a:ext uri="{FF2B5EF4-FFF2-40B4-BE49-F238E27FC236}">
              <a16:creationId xmlns:a16="http://schemas.microsoft.com/office/drawing/2014/main" id="{DCA26DF8-51DB-452B-BE5C-605BDAFC900F}"/>
            </a:ext>
          </a:extLst>
        </xdr:cNvPr>
        <xdr:cNvSpPr/>
      </xdr:nvSpPr>
      <xdr:spPr>
        <a:xfrm>
          <a:off x="3413930" y="878141"/>
          <a:ext cx="1220184" cy="1522460"/>
        </a:xfrm>
        <a:prstGeom prst="roundRect">
          <a:avLst/>
        </a:prstGeom>
        <a:solidFill>
          <a:schemeClr val="bg1"/>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26078</xdr:colOff>
      <xdr:row>4</xdr:row>
      <xdr:rowOff>146621</xdr:rowOff>
    </xdr:from>
    <xdr:to>
      <xdr:col>10</xdr:col>
      <xdr:colOff>27062</xdr:colOff>
      <xdr:row>13</xdr:row>
      <xdr:rowOff>23161</xdr:rowOff>
    </xdr:to>
    <xdr:sp macro="" textlink="">
      <xdr:nvSpPr>
        <xdr:cNvPr id="8" name="Rectangle: Rounded Corners 7">
          <a:extLst>
            <a:ext uri="{FF2B5EF4-FFF2-40B4-BE49-F238E27FC236}">
              <a16:creationId xmlns:a16="http://schemas.microsoft.com/office/drawing/2014/main" id="{E9D168C2-5EF6-4568-978E-FAD1AB932F7B}"/>
            </a:ext>
          </a:extLst>
        </xdr:cNvPr>
        <xdr:cNvSpPr/>
      </xdr:nvSpPr>
      <xdr:spPr>
        <a:xfrm>
          <a:off x="4902878" y="878141"/>
          <a:ext cx="1220184" cy="1522460"/>
        </a:xfrm>
        <a:prstGeom prst="roundRect">
          <a:avLst/>
        </a:prstGeom>
        <a:solidFill>
          <a:schemeClr val="bg1"/>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295826</xdr:colOff>
      <xdr:row>4</xdr:row>
      <xdr:rowOff>146621</xdr:rowOff>
    </xdr:from>
    <xdr:to>
      <xdr:col>12</xdr:col>
      <xdr:colOff>296810</xdr:colOff>
      <xdr:row>13</xdr:row>
      <xdr:rowOff>23161</xdr:rowOff>
    </xdr:to>
    <xdr:sp macro="" textlink="">
      <xdr:nvSpPr>
        <xdr:cNvPr id="9" name="Rectangle: Rounded Corners 8">
          <a:extLst>
            <a:ext uri="{FF2B5EF4-FFF2-40B4-BE49-F238E27FC236}">
              <a16:creationId xmlns:a16="http://schemas.microsoft.com/office/drawing/2014/main" id="{B7A2DF71-9324-492A-8457-2F217F033148}"/>
            </a:ext>
          </a:extLst>
        </xdr:cNvPr>
        <xdr:cNvSpPr/>
      </xdr:nvSpPr>
      <xdr:spPr>
        <a:xfrm>
          <a:off x="6391826" y="878141"/>
          <a:ext cx="1220184" cy="1522460"/>
        </a:xfrm>
        <a:prstGeom prst="roundRect">
          <a:avLst/>
        </a:prstGeom>
        <a:solidFill>
          <a:schemeClr val="bg1"/>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565574</xdr:colOff>
      <xdr:row>4</xdr:row>
      <xdr:rowOff>146621</xdr:rowOff>
    </xdr:from>
    <xdr:to>
      <xdr:col>14</xdr:col>
      <xdr:colOff>566558</xdr:colOff>
      <xdr:row>13</xdr:row>
      <xdr:rowOff>23161</xdr:rowOff>
    </xdr:to>
    <xdr:sp macro="" textlink="">
      <xdr:nvSpPr>
        <xdr:cNvPr id="10" name="Rectangle: Rounded Corners 9">
          <a:extLst>
            <a:ext uri="{FF2B5EF4-FFF2-40B4-BE49-F238E27FC236}">
              <a16:creationId xmlns:a16="http://schemas.microsoft.com/office/drawing/2014/main" id="{5FDF30B8-62D8-42F4-8CA0-3772A477131F}"/>
            </a:ext>
          </a:extLst>
        </xdr:cNvPr>
        <xdr:cNvSpPr/>
      </xdr:nvSpPr>
      <xdr:spPr>
        <a:xfrm>
          <a:off x="7880774" y="878141"/>
          <a:ext cx="1220184" cy="1522460"/>
        </a:xfrm>
        <a:prstGeom prst="roundRect">
          <a:avLst/>
        </a:prstGeom>
        <a:solidFill>
          <a:schemeClr val="tx1">
            <a:lumMod val="95000"/>
            <a:lumOff val="5000"/>
          </a:schemeClr>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27296</xdr:colOff>
      <xdr:row>3</xdr:row>
      <xdr:rowOff>101563</xdr:rowOff>
    </xdr:from>
    <xdr:to>
      <xdr:col>11</xdr:col>
      <xdr:colOff>575374</xdr:colOff>
      <xdr:row>6</xdr:row>
      <xdr:rowOff>106124</xdr:rowOff>
    </xdr:to>
    <xdr:sp macro="" textlink="">
      <xdr:nvSpPr>
        <xdr:cNvPr id="11" name="Oval 10">
          <a:extLst>
            <a:ext uri="{FF2B5EF4-FFF2-40B4-BE49-F238E27FC236}">
              <a16:creationId xmlns:a16="http://schemas.microsoft.com/office/drawing/2014/main" id="{C5406ED8-F854-43E6-8D4E-2AAEE35D8E36}"/>
            </a:ext>
          </a:extLst>
        </xdr:cNvPr>
        <xdr:cNvSpPr/>
      </xdr:nvSpPr>
      <xdr:spPr>
        <a:xfrm>
          <a:off x="6732896" y="650203"/>
          <a:ext cx="548078" cy="553201"/>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367148</xdr:colOff>
      <xdr:row>3</xdr:row>
      <xdr:rowOff>101563</xdr:rowOff>
    </xdr:from>
    <xdr:to>
      <xdr:col>9</xdr:col>
      <xdr:colOff>305626</xdr:colOff>
      <xdr:row>6</xdr:row>
      <xdr:rowOff>106124</xdr:rowOff>
    </xdr:to>
    <xdr:sp macro="" textlink="">
      <xdr:nvSpPr>
        <xdr:cNvPr id="12" name="Oval 11">
          <a:extLst>
            <a:ext uri="{FF2B5EF4-FFF2-40B4-BE49-F238E27FC236}">
              <a16:creationId xmlns:a16="http://schemas.microsoft.com/office/drawing/2014/main" id="{62B533CE-129A-4B37-98DA-F3542D5B6F91}"/>
            </a:ext>
          </a:extLst>
        </xdr:cNvPr>
        <xdr:cNvSpPr/>
      </xdr:nvSpPr>
      <xdr:spPr>
        <a:xfrm>
          <a:off x="5243948" y="650203"/>
          <a:ext cx="548078" cy="553201"/>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97400</xdr:colOff>
      <xdr:row>3</xdr:row>
      <xdr:rowOff>101563</xdr:rowOff>
    </xdr:from>
    <xdr:to>
      <xdr:col>7</xdr:col>
      <xdr:colOff>35878</xdr:colOff>
      <xdr:row>6</xdr:row>
      <xdr:rowOff>106124</xdr:rowOff>
    </xdr:to>
    <xdr:sp macro="" textlink="">
      <xdr:nvSpPr>
        <xdr:cNvPr id="13" name="Oval 12">
          <a:extLst>
            <a:ext uri="{FF2B5EF4-FFF2-40B4-BE49-F238E27FC236}">
              <a16:creationId xmlns:a16="http://schemas.microsoft.com/office/drawing/2014/main" id="{F11DFA59-08DE-4B36-863A-7DC787B9F41F}"/>
            </a:ext>
          </a:extLst>
        </xdr:cNvPr>
        <xdr:cNvSpPr/>
      </xdr:nvSpPr>
      <xdr:spPr>
        <a:xfrm>
          <a:off x="3755000" y="650203"/>
          <a:ext cx="548078" cy="553201"/>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437252</xdr:colOff>
      <xdr:row>3</xdr:row>
      <xdr:rowOff>101563</xdr:rowOff>
    </xdr:from>
    <xdr:to>
      <xdr:col>4</xdr:col>
      <xdr:colOff>375730</xdr:colOff>
      <xdr:row>6</xdr:row>
      <xdr:rowOff>106124</xdr:rowOff>
    </xdr:to>
    <xdr:sp macro="" textlink="">
      <xdr:nvSpPr>
        <xdr:cNvPr id="14" name="Oval 13">
          <a:extLst>
            <a:ext uri="{FF2B5EF4-FFF2-40B4-BE49-F238E27FC236}">
              <a16:creationId xmlns:a16="http://schemas.microsoft.com/office/drawing/2014/main" id="{A3DE6BC8-814F-440F-B1D7-5D9DDCB8CA64}"/>
            </a:ext>
          </a:extLst>
        </xdr:cNvPr>
        <xdr:cNvSpPr/>
      </xdr:nvSpPr>
      <xdr:spPr>
        <a:xfrm>
          <a:off x="2266052" y="650203"/>
          <a:ext cx="548078" cy="553201"/>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25772</xdr:colOff>
      <xdr:row>10</xdr:row>
      <xdr:rowOff>181334</xdr:rowOff>
    </xdr:from>
    <xdr:to>
      <xdr:col>2</xdr:col>
      <xdr:colOff>573850</xdr:colOff>
      <xdr:row>14</xdr:row>
      <xdr:rowOff>3678</xdr:rowOff>
    </xdr:to>
    <xdr:sp macro="" textlink="">
      <xdr:nvSpPr>
        <xdr:cNvPr id="15" name="Oval 14">
          <a:extLst>
            <a:ext uri="{FF2B5EF4-FFF2-40B4-BE49-F238E27FC236}">
              <a16:creationId xmlns:a16="http://schemas.microsoft.com/office/drawing/2014/main" id="{3C20CA04-9F2B-487B-A8EB-3E41ABC294B1}"/>
            </a:ext>
          </a:extLst>
        </xdr:cNvPr>
        <xdr:cNvSpPr/>
      </xdr:nvSpPr>
      <xdr:spPr>
        <a:xfrm>
          <a:off x="1244972" y="2010134"/>
          <a:ext cx="548078" cy="553864"/>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399152</xdr:colOff>
      <xdr:row>10</xdr:row>
      <xdr:rowOff>181334</xdr:rowOff>
    </xdr:from>
    <xdr:to>
      <xdr:col>13</xdr:col>
      <xdr:colOff>337630</xdr:colOff>
      <xdr:row>14</xdr:row>
      <xdr:rowOff>3678</xdr:rowOff>
    </xdr:to>
    <xdr:sp macro="" textlink="">
      <xdr:nvSpPr>
        <xdr:cNvPr id="16" name="Oval 15">
          <a:extLst>
            <a:ext uri="{FF2B5EF4-FFF2-40B4-BE49-F238E27FC236}">
              <a16:creationId xmlns:a16="http://schemas.microsoft.com/office/drawing/2014/main" id="{BE9EDE9F-DBEC-4DB4-824B-311450E0A749}"/>
            </a:ext>
          </a:extLst>
        </xdr:cNvPr>
        <xdr:cNvSpPr/>
      </xdr:nvSpPr>
      <xdr:spPr>
        <a:xfrm>
          <a:off x="7714352" y="2010134"/>
          <a:ext cx="548078" cy="553864"/>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136262</xdr:colOff>
      <xdr:row>11</xdr:row>
      <xdr:rowOff>108520</xdr:rowOff>
    </xdr:from>
    <xdr:to>
      <xdr:col>2</xdr:col>
      <xdr:colOff>469698</xdr:colOff>
      <xdr:row>13</xdr:row>
      <xdr:rowOff>76860</xdr:rowOff>
    </xdr:to>
    <xdr:pic>
      <xdr:nvPicPr>
        <xdr:cNvPr id="17" name="Picture 16">
          <a:extLst>
            <a:ext uri="{FF2B5EF4-FFF2-40B4-BE49-F238E27FC236}">
              <a16:creationId xmlns:a16="http://schemas.microsoft.com/office/drawing/2014/main" id="{54438FD7-7DF1-499B-9F6C-530FAB4028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5462" y="2120200"/>
          <a:ext cx="333436" cy="334100"/>
        </a:xfrm>
        <a:prstGeom prst="rect">
          <a:avLst/>
        </a:prstGeom>
      </xdr:spPr>
    </xdr:pic>
    <xdr:clientData/>
  </xdr:twoCellAnchor>
  <xdr:twoCellAnchor editAs="oneCell">
    <xdr:from>
      <xdr:col>12</xdr:col>
      <xdr:colOff>513452</xdr:colOff>
      <xdr:row>11</xdr:row>
      <xdr:rowOff>116140</xdr:rowOff>
    </xdr:from>
    <xdr:to>
      <xdr:col>13</xdr:col>
      <xdr:colOff>229710</xdr:colOff>
      <xdr:row>13</xdr:row>
      <xdr:rowOff>76902</xdr:rowOff>
    </xdr:to>
    <xdr:pic>
      <xdr:nvPicPr>
        <xdr:cNvPr id="18" name="Picture 17">
          <a:extLst>
            <a:ext uri="{FF2B5EF4-FFF2-40B4-BE49-F238E27FC236}">
              <a16:creationId xmlns:a16="http://schemas.microsoft.com/office/drawing/2014/main" id="{B5C8E3F4-F38D-44C1-9DB9-FEE990DB6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28652" y="2127820"/>
          <a:ext cx="325858" cy="326522"/>
        </a:xfrm>
        <a:prstGeom prst="rect">
          <a:avLst/>
        </a:prstGeom>
      </xdr:spPr>
    </xdr:pic>
    <xdr:clientData/>
  </xdr:twoCellAnchor>
  <xdr:twoCellAnchor editAs="oneCell">
    <xdr:from>
      <xdr:col>11</xdr:col>
      <xdr:colOff>123626</xdr:colOff>
      <xdr:row>4</xdr:row>
      <xdr:rowOff>37215</xdr:rowOff>
    </xdr:from>
    <xdr:to>
      <xdr:col>11</xdr:col>
      <xdr:colOff>485226</xdr:colOff>
      <xdr:row>6</xdr:row>
      <xdr:rowOff>33055</xdr:rowOff>
    </xdr:to>
    <xdr:pic>
      <xdr:nvPicPr>
        <xdr:cNvPr id="19" name="Picture 18">
          <a:extLst>
            <a:ext uri="{FF2B5EF4-FFF2-40B4-BE49-F238E27FC236}">
              <a16:creationId xmlns:a16="http://schemas.microsoft.com/office/drawing/2014/main" id="{460AD156-97E2-4803-A62F-D15FDCCFA97D}"/>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6829226" y="768735"/>
          <a:ext cx="361600" cy="361600"/>
        </a:xfrm>
        <a:prstGeom prst="rect">
          <a:avLst/>
        </a:prstGeom>
      </xdr:spPr>
    </xdr:pic>
    <xdr:clientData/>
  </xdr:twoCellAnchor>
  <xdr:twoCellAnchor editAs="oneCell">
    <xdr:from>
      <xdr:col>8</xdr:col>
      <xdr:colOff>463478</xdr:colOff>
      <xdr:row>4</xdr:row>
      <xdr:rowOff>45255</xdr:rowOff>
    </xdr:from>
    <xdr:to>
      <xdr:col>9</xdr:col>
      <xdr:colOff>215478</xdr:colOff>
      <xdr:row>6</xdr:row>
      <xdr:rowOff>41095</xdr:rowOff>
    </xdr:to>
    <xdr:pic>
      <xdr:nvPicPr>
        <xdr:cNvPr id="22" name="Picture 21">
          <a:extLst>
            <a:ext uri="{FF2B5EF4-FFF2-40B4-BE49-F238E27FC236}">
              <a16:creationId xmlns:a16="http://schemas.microsoft.com/office/drawing/2014/main" id="{33F4FFC7-684B-4C0A-9E6A-EE894345D6AC}"/>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5340278" y="776775"/>
          <a:ext cx="361600" cy="361600"/>
        </a:xfrm>
        <a:prstGeom prst="rect">
          <a:avLst/>
        </a:prstGeom>
      </xdr:spPr>
    </xdr:pic>
    <xdr:clientData/>
  </xdr:twoCellAnchor>
  <xdr:twoCellAnchor>
    <xdr:from>
      <xdr:col>15</xdr:col>
      <xdr:colOff>397934</xdr:colOff>
      <xdr:row>2</xdr:row>
      <xdr:rowOff>139000</xdr:rowOff>
    </xdr:from>
    <xdr:to>
      <xdr:col>23</xdr:col>
      <xdr:colOff>107287</xdr:colOff>
      <xdr:row>14</xdr:row>
      <xdr:rowOff>36152</xdr:rowOff>
    </xdr:to>
    <xdr:sp macro="" textlink="">
      <xdr:nvSpPr>
        <xdr:cNvPr id="35" name="Rectangle: Rounded Corners 34">
          <a:extLst>
            <a:ext uri="{FF2B5EF4-FFF2-40B4-BE49-F238E27FC236}">
              <a16:creationId xmlns:a16="http://schemas.microsoft.com/office/drawing/2014/main" id="{7397B610-77E6-4F4D-9830-89AB0C77F9B6}"/>
            </a:ext>
          </a:extLst>
        </xdr:cNvPr>
        <xdr:cNvSpPr/>
      </xdr:nvSpPr>
      <xdr:spPr>
        <a:xfrm>
          <a:off x="9541934" y="504760"/>
          <a:ext cx="4586153" cy="2091712"/>
        </a:xfrm>
        <a:prstGeom prst="roundRect">
          <a:avLst/>
        </a:prstGeom>
        <a:solidFill>
          <a:srgbClr val="D9D9D9"/>
        </a:solidFill>
        <a:ln>
          <a:noFill/>
        </a:ln>
        <a:effectLst>
          <a:outerShdw blurRad="139700" sx="102000" sy="102000" algn="ctr" rotWithShape="0">
            <a:prstClr val="black">
              <a:alpha val="2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39794</xdr:colOff>
      <xdr:row>15</xdr:row>
      <xdr:rowOff>101562</xdr:rowOff>
    </xdr:from>
    <xdr:to>
      <xdr:col>9</xdr:col>
      <xdr:colOff>118218</xdr:colOff>
      <xdr:row>25</xdr:row>
      <xdr:rowOff>12355</xdr:rowOff>
    </xdr:to>
    <xdr:sp macro="" textlink="">
      <xdr:nvSpPr>
        <xdr:cNvPr id="38" name="Rectangle: Rounded Corners 37">
          <a:extLst>
            <a:ext uri="{FF2B5EF4-FFF2-40B4-BE49-F238E27FC236}">
              <a16:creationId xmlns:a16="http://schemas.microsoft.com/office/drawing/2014/main" id="{FE2CA759-F1C6-4387-89B9-FD738950FE6E}"/>
            </a:ext>
          </a:extLst>
        </xdr:cNvPr>
        <xdr:cNvSpPr/>
      </xdr:nvSpPr>
      <xdr:spPr>
        <a:xfrm>
          <a:off x="652536" y="2811768"/>
          <a:ext cx="4980362" cy="1717597"/>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215054</xdr:colOff>
      <xdr:row>15</xdr:row>
      <xdr:rowOff>169480</xdr:rowOff>
    </xdr:from>
    <xdr:to>
      <xdr:col>8</xdr:col>
      <xdr:colOff>520174</xdr:colOff>
      <xdr:row>24</xdr:row>
      <xdr:rowOff>77731</xdr:rowOff>
    </xdr:to>
    <xdr:graphicFrame macro="">
      <xdr:nvGraphicFramePr>
        <xdr:cNvPr id="39" name="Chart 38">
          <a:extLst>
            <a:ext uri="{FF2B5EF4-FFF2-40B4-BE49-F238E27FC236}">
              <a16:creationId xmlns:a16="http://schemas.microsoft.com/office/drawing/2014/main" id="{32490299-A6F7-402F-A09C-47CB6FF95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565574</xdr:colOff>
      <xdr:row>15</xdr:row>
      <xdr:rowOff>131380</xdr:rowOff>
    </xdr:from>
    <xdr:to>
      <xdr:col>13</xdr:col>
      <xdr:colOff>64216</xdr:colOff>
      <xdr:row>25</xdr:row>
      <xdr:rowOff>42835</xdr:rowOff>
    </xdr:to>
    <xdr:sp macro="" textlink="">
      <xdr:nvSpPr>
        <xdr:cNvPr id="40" name="Rectangle: Rounded Corners 39">
          <a:extLst>
            <a:ext uri="{FF2B5EF4-FFF2-40B4-BE49-F238E27FC236}">
              <a16:creationId xmlns:a16="http://schemas.microsoft.com/office/drawing/2014/main" id="{84A56E8E-7564-4916-8BB2-585DD89E04CA}"/>
            </a:ext>
          </a:extLst>
        </xdr:cNvPr>
        <xdr:cNvSpPr/>
      </xdr:nvSpPr>
      <xdr:spPr>
        <a:xfrm>
          <a:off x="6051974" y="2874580"/>
          <a:ext cx="1937042" cy="1740255"/>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454386</xdr:colOff>
      <xdr:row>16</xdr:row>
      <xdr:rowOff>86325</xdr:rowOff>
    </xdr:from>
    <xdr:to>
      <xdr:col>22</xdr:col>
      <xdr:colOff>507833</xdr:colOff>
      <xdr:row>24</xdr:row>
      <xdr:rowOff>131898</xdr:rowOff>
    </xdr:to>
    <xdr:graphicFrame macro="">
      <xdr:nvGraphicFramePr>
        <xdr:cNvPr id="42" name="Chart 41">
          <a:extLst>
            <a:ext uri="{FF2B5EF4-FFF2-40B4-BE49-F238E27FC236}">
              <a16:creationId xmlns:a16="http://schemas.microsoft.com/office/drawing/2014/main" id="{E82E71D8-7B98-4274-BE84-BD59554DB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580814</xdr:colOff>
      <xdr:row>26</xdr:row>
      <xdr:rowOff>93943</xdr:rowOff>
    </xdr:from>
    <xdr:to>
      <xdr:col>6</xdr:col>
      <xdr:colOff>31491</xdr:colOff>
      <xdr:row>39</xdr:row>
      <xdr:rowOff>9296</xdr:rowOff>
    </xdr:to>
    <xdr:sp macro="" textlink="">
      <xdr:nvSpPr>
        <xdr:cNvPr id="43" name="Rectangle: Rounded Corners 42">
          <a:extLst>
            <a:ext uri="{FF2B5EF4-FFF2-40B4-BE49-F238E27FC236}">
              <a16:creationId xmlns:a16="http://schemas.microsoft.com/office/drawing/2014/main" id="{F283FEC5-B257-4497-BFE3-D9E2E2B8EFD7}"/>
            </a:ext>
          </a:extLst>
        </xdr:cNvPr>
        <xdr:cNvSpPr/>
      </xdr:nvSpPr>
      <xdr:spPr>
        <a:xfrm>
          <a:off x="580814" y="4848823"/>
          <a:ext cx="3108277" cy="2292793"/>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154094</xdr:colOff>
      <xdr:row>27</xdr:row>
      <xdr:rowOff>78702</xdr:rowOff>
    </xdr:from>
    <xdr:to>
      <xdr:col>5</xdr:col>
      <xdr:colOff>463591</xdr:colOff>
      <xdr:row>38</xdr:row>
      <xdr:rowOff>150334</xdr:rowOff>
    </xdr:to>
    <xdr:graphicFrame macro="">
      <xdr:nvGraphicFramePr>
        <xdr:cNvPr id="44" name="Chart 43">
          <a:extLst>
            <a:ext uri="{FF2B5EF4-FFF2-40B4-BE49-F238E27FC236}">
              <a16:creationId xmlns:a16="http://schemas.microsoft.com/office/drawing/2014/main" id="{681D3D14-B271-469D-B83B-5A1667895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352214</xdr:colOff>
      <xdr:row>26</xdr:row>
      <xdr:rowOff>93943</xdr:rowOff>
    </xdr:from>
    <xdr:to>
      <xdr:col>16</xdr:col>
      <xdr:colOff>142419</xdr:colOff>
      <xdr:row>39</xdr:row>
      <xdr:rowOff>9296</xdr:rowOff>
    </xdr:to>
    <xdr:sp macro="" textlink="">
      <xdr:nvSpPr>
        <xdr:cNvPr id="45" name="Rectangle: Rounded Corners 44">
          <a:extLst>
            <a:ext uri="{FF2B5EF4-FFF2-40B4-BE49-F238E27FC236}">
              <a16:creationId xmlns:a16="http://schemas.microsoft.com/office/drawing/2014/main" id="{C49FF282-24E7-4BA9-8F6F-A7780FEB64C1}"/>
            </a:ext>
          </a:extLst>
        </xdr:cNvPr>
        <xdr:cNvSpPr/>
      </xdr:nvSpPr>
      <xdr:spPr>
        <a:xfrm>
          <a:off x="4009814" y="4848823"/>
          <a:ext cx="5886205" cy="2292793"/>
        </a:xfrm>
        <a:prstGeom prst="roundRect">
          <a:avLst/>
        </a:prstGeom>
        <a:solidFill>
          <a:schemeClr val="bg1">
            <a:lumMod val="85000"/>
          </a:schemeClr>
        </a:solidFill>
        <a:ln>
          <a:noFill/>
        </a:ln>
        <a:effectLst>
          <a:outerShdw blurRad="254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608246</xdr:colOff>
      <xdr:row>28</xdr:row>
      <xdr:rowOff>78704</xdr:rowOff>
    </xdr:from>
    <xdr:to>
      <xdr:col>8</xdr:col>
      <xdr:colOff>435649</xdr:colOff>
      <xdr:row>35</xdr:row>
      <xdr:rowOff>173724</xdr:rowOff>
    </xdr:to>
    <xdr:sp macro="" textlink="">
      <xdr:nvSpPr>
        <xdr:cNvPr id="46" name="Rectangle: Rounded Corners 45">
          <a:extLst>
            <a:ext uri="{FF2B5EF4-FFF2-40B4-BE49-F238E27FC236}">
              <a16:creationId xmlns:a16="http://schemas.microsoft.com/office/drawing/2014/main" id="{3BB350DE-07F5-4EAE-91A1-741611994169}"/>
            </a:ext>
          </a:extLst>
        </xdr:cNvPr>
        <xdr:cNvSpPr/>
      </xdr:nvSpPr>
      <xdr:spPr>
        <a:xfrm>
          <a:off x="4265846" y="5199344"/>
          <a:ext cx="1046603" cy="1375180"/>
        </a:xfrm>
        <a:prstGeom prst="roundRect">
          <a:avLst/>
        </a:prstGeom>
        <a:solidFill>
          <a:schemeClr val="tx1">
            <a:lumMod val="95000"/>
            <a:lumOff val="5000"/>
          </a:schemeClr>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166286</xdr:colOff>
      <xdr:row>28</xdr:row>
      <xdr:rowOff>78704</xdr:rowOff>
    </xdr:from>
    <xdr:to>
      <xdr:col>10</xdr:col>
      <xdr:colOff>603289</xdr:colOff>
      <xdr:row>35</xdr:row>
      <xdr:rowOff>173724</xdr:rowOff>
    </xdr:to>
    <xdr:sp macro="" textlink="">
      <xdr:nvSpPr>
        <xdr:cNvPr id="47" name="Rectangle: Rounded Corners 46">
          <a:extLst>
            <a:ext uri="{FF2B5EF4-FFF2-40B4-BE49-F238E27FC236}">
              <a16:creationId xmlns:a16="http://schemas.microsoft.com/office/drawing/2014/main" id="{7051E3BE-1615-4E46-9575-803E1859B5F5}"/>
            </a:ext>
          </a:extLst>
        </xdr:cNvPr>
        <xdr:cNvSpPr/>
      </xdr:nvSpPr>
      <xdr:spPr>
        <a:xfrm>
          <a:off x="5652686" y="5199344"/>
          <a:ext cx="1046603" cy="1375180"/>
        </a:xfrm>
        <a:prstGeom prst="roundRect">
          <a:avLst/>
        </a:prstGeom>
        <a:solidFill>
          <a:srgbClr val="FFFF00"/>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432986</xdr:colOff>
      <xdr:row>28</xdr:row>
      <xdr:rowOff>78704</xdr:rowOff>
    </xdr:from>
    <xdr:to>
      <xdr:col>13</xdr:col>
      <xdr:colOff>260389</xdr:colOff>
      <xdr:row>35</xdr:row>
      <xdr:rowOff>173724</xdr:rowOff>
    </xdr:to>
    <xdr:sp macro="" textlink="">
      <xdr:nvSpPr>
        <xdr:cNvPr id="48" name="Rectangle: Rounded Corners 47">
          <a:extLst>
            <a:ext uri="{FF2B5EF4-FFF2-40B4-BE49-F238E27FC236}">
              <a16:creationId xmlns:a16="http://schemas.microsoft.com/office/drawing/2014/main" id="{124318FE-FE2E-48E0-AE54-F57F9DC0D795}"/>
            </a:ext>
          </a:extLst>
        </xdr:cNvPr>
        <xdr:cNvSpPr/>
      </xdr:nvSpPr>
      <xdr:spPr>
        <a:xfrm>
          <a:off x="7138586" y="5199344"/>
          <a:ext cx="1046603" cy="1375180"/>
        </a:xfrm>
        <a:prstGeom prst="roundRect">
          <a:avLst/>
        </a:prstGeom>
        <a:solidFill>
          <a:schemeClr val="bg1"/>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600626</xdr:colOff>
      <xdr:row>28</xdr:row>
      <xdr:rowOff>78704</xdr:rowOff>
    </xdr:from>
    <xdr:to>
      <xdr:col>15</xdr:col>
      <xdr:colOff>428029</xdr:colOff>
      <xdr:row>35</xdr:row>
      <xdr:rowOff>173724</xdr:rowOff>
    </xdr:to>
    <xdr:sp macro="" textlink="">
      <xdr:nvSpPr>
        <xdr:cNvPr id="49" name="Rectangle: Rounded Corners 48">
          <a:extLst>
            <a:ext uri="{FF2B5EF4-FFF2-40B4-BE49-F238E27FC236}">
              <a16:creationId xmlns:a16="http://schemas.microsoft.com/office/drawing/2014/main" id="{B0414A69-F689-400B-8325-3071583FD887}"/>
            </a:ext>
          </a:extLst>
        </xdr:cNvPr>
        <xdr:cNvSpPr/>
      </xdr:nvSpPr>
      <xdr:spPr>
        <a:xfrm>
          <a:off x="8525426" y="5199344"/>
          <a:ext cx="1046603" cy="1375180"/>
        </a:xfrm>
        <a:prstGeom prst="roundRect">
          <a:avLst/>
        </a:prstGeom>
        <a:solidFill>
          <a:srgbClr val="FF9900"/>
        </a:solidFill>
        <a:ln>
          <a:noFill/>
        </a:ln>
        <a:effectLst>
          <a:outerShdw blurRad="139700" sx="102000" sy="102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85514</xdr:colOff>
      <xdr:row>34</xdr:row>
      <xdr:rowOff>78704</xdr:rowOff>
    </xdr:from>
    <xdr:to>
      <xdr:col>9</xdr:col>
      <xdr:colOff>91563</xdr:colOff>
      <xdr:row>37</xdr:row>
      <xdr:rowOff>150804</xdr:rowOff>
    </xdr:to>
    <xdr:sp macro="" textlink="">
      <xdr:nvSpPr>
        <xdr:cNvPr id="50" name="Oval 49">
          <a:extLst>
            <a:ext uri="{FF2B5EF4-FFF2-40B4-BE49-F238E27FC236}">
              <a16:creationId xmlns:a16="http://schemas.microsoft.com/office/drawing/2014/main" id="{AEB24B3E-3546-43FB-90CA-25E959CE09FE}"/>
            </a:ext>
          </a:extLst>
        </xdr:cNvPr>
        <xdr:cNvSpPr/>
      </xdr:nvSpPr>
      <xdr:spPr>
        <a:xfrm>
          <a:off x="4962314" y="6296624"/>
          <a:ext cx="615649" cy="620740"/>
        </a:xfrm>
        <a:prstGeom prst="ellipse">
          <a:avLst/>
        </a:prstGeom>
        <a:solidFill>
          <a:schemeClr val="tx1">
            <a:lumMod val="50000"/>
            <a:lumOff val="50000"/>
          </a:schemeClr>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50">
            <a:solidFill>
              <a:schemeClr val="bg1"/>
            </a:solidFill>
          </a:endParaRPr>
        </a:p>
      </xdr:txBody>
    </xdr:sp>
    <xdr:clientData/>
  </xdr:twoCellAnchor>
  <xdr:twoCellAnchor>
    <xdr:from>
      <xdr:col>10</xdr:col>
      <xdr:colOff>314114</xdr:colOff>
      <xdr:row>34</xdr:row>
      <xdr:rowOff>78704</xdr:rowOff>
    </xdr:from>
    <xdr:to>
      <xdr:col>11</xdr:col>
      <xdr:colOff>320163</xdr:colOff>
      <xdr:row>37</xdr:row>
      <xdr:rowOff>150804</xdr:rowOff>
    </xdr:to>
    <xdr:sp macro="" textlink="">
      <xdr:nvSpPr>
        <xdr:cNvPr id="51" name="Oval 50">
          <a:extLst>
            <a:ext uri="{FF2B5EF4-FFF2-40B4-BE49-F238E27FC236}">
              <a16:creationId xmlns:a16="http://schemas.microsoft.com/office/drawing/2014/main" id="{BFB6959A-1F42-4941-8D0F-45FD8261F00F}"/>
            </a:ext>
          </a:extLst>
        </xdr:cNvPr>
        <xdr:cNvSpPr/>
      </xdr:nvSpPr>
      <xdr:spPr>
        <a:xfrm>
          <a:off x="6410114" y="6296624"/>
          <a:ext cx="615649" cy="620740"/>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527474</xdr:colOff>
      <xdr:row>34</xdr:row>
      <xdr:rowOff>78704</xdr:rowOff>
    </xdr:from>
    <xdr:to>
      <xdr:col>13</xdr:col>
      <xdr:colOff>533523</xdr:colOff>
      <xdr:row>37</xdr:row>
      <xdr:rowOff>150804</xdr:rowOff>
    </xdr:to>
    <xdr:sp macro="" textlink="">
      <xdr:nvSpPr>
        <xdr:cNvPr id="52" name="Oval 51">
          <a:extLst>
            <a:ext uri="{FF2B5EF4-FFF2-40B4-BE49-F238E27FC236}">
              <a16:creationId xmlns:a16="http://schemas.microsoft.com/office/drawing/2014/main" id="{3E3640E0-90BE-419E-A461-D17A205F8CAB}"/>
            </a:ext>
          </a:extLst>
        </xdr:cNvPr>
        <xdr:cNvSpPr/>
      </xdr:nvSpPr>
      <xdr:spPr>
        <a:xfrm>
          <a:off x="7842674" y="6296624"/>
          <a:ext cx="615649" cy="620740"/>
        </a:xfrm>
        <a:prstGeom prst="ellipse">
          <a:avLst/>
        </a:prstGeom>
        <a:solidFill>
          <a:schemeClr val="tx1">
            <a:lumMod val="50000"/>
            <a:lumOff val="50000"/>
          </a:schemeClr>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47414</xdr:colOff>
      <xdr:row>34</xdr:row>
      <xdr:rowOff>78704</xdr:rowOff>
    </xdr:from>
    <xdr:to>
      <xdr:col>16</xdr:col>
      <xdr:colOff>53463</xdr:colOff>
      <xdr:row>37</xdr:row>
      <xdr:rowOff>150804</xdr:rowOff>
    </xdr:to>
    <xdr:sp macro="" textlink="">
      <xdr:nvSpPr>
        <xdr:cNvPr id="53" name="Oval 52">
          <a:extLst>
            <a:ext uri="{FF2B5EF4-FFF2-40B4-BE49-F238E27FC236}">
              <a16:creationId xmlns:a16="http://schemas.microsoft.com/office/drawing/2014/main" id="{BE3E03B1-2969-4EC8-A594-6F503E6BB531}"/>
            </a:ext>
          </a:extLst>
        </xdr:cNvPr>
        <xdr:cNvSpPr/>
      </xdr:nvSpPr>
      <xdr:spPr>
        <a:xfrm>
          <a:off x="9191414" y="6296624"/>
          <a:ext cx="615649" cy="620740"/>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380581</xdr:colOff>
      <xdr:row>10</xdr:row>
      <xdr:rowOff>161032</xdr:rowOff>
    </xdr:from>
    <xdr:to>
      <xdr:col>4</xdr:col>
      <xdr:colOff>438516</xdr:colOff>
      <xdr:row>12</xdr:row>
      <xdr:rowOff>11954</xdr:rowOff>
    </xdr:to>
    <xdr:sp macro="" textlink="[1]Analysis!F6">
      <xdr:nvSpPr>
        <xdr:cNvPr id="3078" name="Rectangle: Rounded Corners 3077">
          <a:extLst>
            <a:ext uri="{FF2B5EF4-FFF2-40B4-BE49-F238E27FC236}">
              <a16:creationId xmlns:a16="http://schemas.microsoft.com/office/drawing/2014/main" id="{6AB64C55-764D-4217-9F1B-6BB1D74B52C6}"/>
            </a:ext>
          </a:extLst>
        </xdr:cNvPr>
        <xdr:cNvSpPr/>
      </xdr:nvSpPr>
      <xdr:spPr>
        <a:xfrm>
          <a:off x="2209381" y="1989832"/>
          <a:ext cx="667535" cy="216682"/>
        </a:xfrm>
        <a:prstGeom prst="roundRect">
          <a:avLst/>
        </a:prstGeom>
        <a:solidFill>
          <a:schemeClr val="bg1">
            <a:lumMod val="75000"/>
          </a:schemeClr>
        </a:solidFill>
        <a:ln>
          <a:solidFill>
            <a:schemeClr val="bg1">
              <a:lumMod val="7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200"/>
        </a:p>
      </xdr:txBody>
    </xdr:sp>
    <xdr:clientData/>
  </xdr:twoCellAnchor>
  <xdr:twoCellAnchor>
    <xdr:from>
      <xdr:col>6</xdr:col>
      <xdr:colOff>42584</xdr:colOff>
      <xdr:row>10</xdr:row>
      <xdr:rowOff>161032</xdr:rowOff>
    </xdr:from>
    <xdr:to>
      <xdr:col>7</xdr:col>
      <xdr:colOff>100520</xdr:colOff>
      <xdr:row>12</xdr:row>
      <xdr:rowOff>11954</xdr:rowOff>
    </xdr:to>
    <xdr:sp macro="" textlink="">
      <xdr:nvSpPr>
        <xdr:cNvPr id="3079" name="Rectangle: Rounded Corners 3078">
          <a:extLst>
            <a:ext uri="{FF2B5EF4-FFF2-40B4-BE49-F238E27FC236}">
              <a16:creationId xmlns:a16="http://schemas.microsoft.com/office/drawing/2014/main" id="{0ACCE751-A3B7-4D7E-B0B4-EC514B28BE60}"/>
            </a:ext>
          </a:extLst>
        </xdr:cNvPr>
        <xdr:cNvSpPr/>
      </xdr:nvSpPr>
      <xdr:spPr>
        <a:xfrm>
          <a:off x="3700184" y="1989832"/>
          <a:ext cx="667536" cy="216682"/>
        </a:xfrm>
        <a:prstGeom prst="roundRect">
          <a:avLst/>
        </a:prstGeom>
        <a:solidFill>
          <a:schemeClr val="bg1">
            <a:lumMod val="75000"/>
          </a:schemeClr>
        </a:solidFill>
        <a:ln>
          <a:solidFill>
            <a:schemeClr val="bg1">
              <a:lumMod val="7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200">
            <a:solidFill>
              <a:schemeClr val="tx1"/>
            </a:solidFill>
          </a:endParaRPr>
        </a:p>
      </xdr:txBody>
    </xdr:sp>
    <xdr:clientData/>
  </xdr:twoCellAnchor>
  <xdr:twoCellAnchor>
    <xdr:from>
      <xdr:col>8</xdr:col>
      <xdr:colOff>290046</xdr:colOff>
      <xdr:row>10</xdr:row>
      <xdr:rowOff>161032</xdr:rowOff>
    </xdr:from>
    <xdr:to>
      <xdr:col>9</xdr:col>
      <xdr:colOff>347981</xdr:colOff>
      <xdr:row>12</xdr:row>
      <xdr:rowOff>11954</xdr:rowOff>
    </xdr:to>
    <xdr:sp macro="" textlink="[1]Analysis!G6">
      <xdr:nvSpPr>
        <xdr:cNvPr id="3080" name="Rectangle: Rounded Corners 3079">
          <a:extLst>
            <a:ext uri="{FF2B5EF4-FFF2-40B4-BE49-F238E27FC236}">
              <a16:creationId xmlns:a16="http://schemas.microsoft.com/office/drawing/2014/main" id="{D4B2409A-CA73-4DAB-84BF-9A493EEF292D}"/>
            </a:ext>
          </a:extLst>
        </xdr:cNvPr>
        <xdr:cNvSpPr/>
      </xdr:nvSpPr>
      <xdr:spPr>
        <a:xfrm>
          <a:off x="5166846" y="1989832"/>
          <a:ext cx="667535" cy="216682"/>
        </a:xfrm>
        <a:prstGeom prst="roundRect">
          <a:avLst/>
        </a:prstGeom>
        <a:solidFill>
          <a:schemeClr val="bg1">
            <a:lumMod val="75000"/>
          </a:schemeClr>
        </a:solidFill>
        <a:ln>
          <a:solidFill>
            <a:schemeClr val="bg1">
              <a:lumMod val="7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200"/>
        </a:p>
      </xdr:txBody>
    </xdr:sp>
    <xdr:clientData/>
  </xdr:twoCellAnchor>
  <xdr:twoCellAnchor>
    <xdr:from>
      <xdr:col>10</xdr:col>
      <xdr:colOff>584887</xdr:colOff>
      <xdr:row>10</xdr:row>
      <xdr:rowOff>161032</xdr:rowOff>
    </xdr:from>
    <xdr:to>
      <xdr:col>12</xdr:col>
      <xdr:colOff>33222</xdr:colOff>
      <xdr:row>12</xdr:row>
      <xdr:rowOff>11954</xdr:rowOff>
    </xdr:to>
    <xdr:sp macro="" textlink="[1]Analysis!C4">
      <xdr:nvSpPr>
        <xdr:cNvPr id="3081" name="Rectangle: Rounded Corners 3080">
          <a:extLst>
            <a:ext uri="{FF2B5EF4-FFF2-40B4-BE49-F238E27FC236}">
              <a16:creationId xmlns:a16="http://schemas.microsoft.com/office/drawing/2014/main" id="{F0E33B28-DAD4-42C8-82D3-A3586A3F85C1}"/>
            </a:ext>
          </a:extLst>
        </xdr:cNvPr>
        <xdr:cNvSpPr/>
      </xdr:nvSpPr>
      <xdr:spPr>
        <a:xfrm>
          <a:off x="6680887" y="1989832"/>
          <a:ext cx="667535" cy="216682"/>
        </a:xfrm>
        <a:prstGeom prst="roundRect">
          <a:avLst/>
        </a:prstGeom>
        <a:solidFill>
          <a:schemeClr val="bg1">
            <a:lumMod val="75000"/>
          </a:schemeClr>
        </a:solidFill>
        <a:ln>
          <a:solidFill>
            <a:schemeClr val="bg1">
              <a:lumMod val="7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200"/>
        </a:p>
      </xdr:txBody>
    </xdr:sp>
    <xdr:clientData/>
  </xdr:twoCellAnchor>
  <xdr:twoCellAnchor>
    <xdr:from>
      <xdr:col>0</xdr:col>
      <xdr:colOff>458755</xdr:colOff>
      <xdr:row>0</xdr:row>
      <xdr:rowOff>132181</xdr:rowOff>
    </xdr:from>
    <xdr:to>
      <xdr:col>5</xdr:col>
      <xdr:colOff>147735</xdr:colOff>
      <xdr:row>2</xdr:row>
      <xdr:rowOff>69978</xdr:rowOff>
    </xdr:to>
    <xdr:sp macro="" textlink="">
      <xdr:nvSpPr>
        <xdr:cNvPr id="3082" name="TextBox 3081">
          <a:extLst>
            <a:ext uri="{FF2B5EF4-FFF2-40B4-BE49-F238E27FC236}">
              <a16:creationId xmlns:a16="http://schemas.microsoft.com/office/drawing/2014/main" id="{56858C99-4E2E-43AC-9A80-9087A2331174}"/>
            </a:ext>
          </a:extLst>
        </xdr:cNvPr>
        <xdr:cNvSpPr txBox="1"/>
      </xdr:nvSpPr>
      <xdr:spPr>
        <a:xfrm>
          <a:off x="458755" y="132181"/>
          <a:ext cx="2736980" cy="303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CCFF"/>
              </a:solidFill>
            </a:rPr>
            <a:t>Dashboard</a:t>
          </a:r>
          <a:r>
            <a:rPr lang="en-GB" sz="1400" b="1"/>
            <a:t> </a:t>
          </a:r>
          <a:r>
            <a:rPr lang="en-GB" sz="1400" b="1" baseline="0"/>
            <a:t> Sales Orders Analysis</a:t>
          </a:r>
          <a:endParaRPr lang="en-GB" sz="1400" b="1"/>
        </a:p>
      </xdr:txBody>
    </xdr:sp>
    <xdr:clientData/>
  </xdr:twoCellAnchor>
  <xdr:twoCellAnchor>
    <xdr:from>
      <xdr:col>10</xdr:col>
      <xdr:colOff>279919</xdr:colOff>
      <xdr:row>0</xdr:row>
      <xdr:rowOff>147735</xdr:rowOff>
    </xdr:from>
    <xdr:to>
      <xdr:col>12</xdr:col>
      <xdr:colOff>334347</xdr:colOff>
      <xdr:row>2</xdr:row>
      <xdr:rowOff>31103</xdr:rowOff>
    </xdr:to>
    <xdr:sp macro="" textlink="">
      <xdr:nvSpPr>
        <xdr:cNvPr id="3083" name="Rectangle: Rounded Corners 3082">
          <a:hlinkClick xmlns:r="http://schemas.openxmlformats.org/officeDocument/2006/relationships" r:id="rId8"/>
          <a:extLst>
            <a:ext uri="{FF2B5EF4-FFF2-40B4-BE49-F238E27FC236}">
              <a16:creationId xmlns:a16="http://schemas.microsoft.com/office/drawing/2014/main" id="{F7746363-4612-4213-BE3B-69A40BF975C4}"/>
            </a:ext>
          </a:extLst>
        </xdr:cNvPr>
        <xdr:cNvSpPr/>
      </xdr:nvSpPr>
      <xdr:spPr>
        <a:xfrm>
          <a:off x="6375919" y="147735"/>
          <a:ext cx="1273628" cy="249128"/>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Financial Analysis</a:t>
          </a:r>
        </a:p>
      </xdr:txBody>
    </xdr:sp>
    <xdr:clientData/>
  </xdr:twoCellAnchor>
  <xdr:twoCellAnchor>
    <xdr:from>
      <xdr:col>8</xdr:col>
      <xdr:colOff>62205</xdr:colOff>
      <xdr:row>0</xdr:row>
      <xdr:rowOff>147735</xdr:rowOff>
    </xdr:from>
    <xdr:to>
      <xdr:col>10</xdr:col>
      <xdr:colOff>116633</xdr:colOff>
      <xdr:row>2</xdr:row>
      <xdr:rowOff>31103</xdr:rowOff>
    </xdr:to>
    <xdr:sp macro="" textlink="">
      <xdr:nvSpPr>
        <xdr:cNvPr id="3084" name="Rectangle: Rounded Corners 3083">
          <a:hlinkClick xmlns:r="http://schemas.openxmlformats.org/officeDocument/2006/relationships" r:id="rId9"/>
          <a:extLst>
            <a:ext uri="{FF2B5EF4-FFF2-40B4-BE49-F238E27FC236}">
              <a16:creationId xmlns:a16="http://schemas.microsoft.com/office/drawing/2014/main" id="{99A7D496-6778-493B-A74B-ED794EC153BE}"/>
            </a:ext>
          </a:extLst>
        </xdr:cNvPr>
        <xdr:cNvSpPr/>
      </xdr:nvSpPr>
      <xdr:spPr>
        <a:xfrm>
          <a:off x="4939005" y="147735"/>
          <a:ext cx="1273628" cy="249128"/>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rPr>
            <a:t>Details Dashboard</a:t>
          </a:r>
        </a:p>
      </xdr:txBody>
    </xdr:sp>
    <xdr:clientData/>
  </xdr:twoCellAnchor>
  <xdr:twoCellAnchor>
    <xdr:from>
      <xdr:col>5</xdr:col>
      <xdr:colOff>474307</xdr:colOff>
      <xdr:row>0</xdr:row>
      <xdr:rowOff>147735</xdr:rowOff>
    </xdr:from>
    <xdr:to>
      <xdr:col>7</xdr:col>
      <xdr:colOff>528735</xdr:colOff>
      <xdr:row>2</xdr:row>
      <xdr:rowOff>31103</xdr:rowOff>
    </xdr:to>
    <xdr:sp macro="" textlink="">
      <xdr:nvSpPr>
        <xdr:cNvPr id="3085" name="Rectangle: Rounded Corners 3084">
          <a:extLst>
            <a:ext uri="{FF2B5EF4-FFF2-40B4-BE49-F238E27FC236}">
              <a16:creationId xmlns:a16="http://schemas.microsoft.com/office/drawing/2014/main" id="{119DD6F1-04CB-4627-8E05-4252C1014940}"/>
            </a:ext>
          </a:extLst>
        </xdr:cNvPr>
        <xdr:cNvSpPr/>
      </xdr:nvSpPr>
      <xdr:spPr>
        <a:xfrm>
          <a:off x="3522307" y="147735"/>
          <a:ext cx="1273628" cy="249128"/>
        </a:xfrm>
        <a:prstGeom prst="roundRect">
          <a:avLst/>
        </a:prstGeom>
        <a:solidFill>
          <a:schemeClr val="tx1">
            <a:lumMod val="65000"/>
            <a:lumOff val="35000"/>
          </a:schemeClr>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Time Analysis</a:t>
          </a:r>
        </a:p>
      </xdr:txBody>
    </xdr:sp>
    <xdr:clientData/>
  </xdr:twoCellAnchor>
  <xdr:twoCellAnchor>
    <xdr:from>
      <xdr:col>0</xdr:col>
      <xdr:colOff>594360</xdr:colOff>
      <xdr:row>6</xdr:row>
      <xdr:rowOff>83820</xdr:rowOff>
    </xdr:from>
    <xdr:to>
      <xdr:col>2</xdr:col>
      <xdr:colOff>312420</xdr:colOff>
      <xdr:row>8</xdr:row>
      <xdr:rowOff>0</xdr:rowOff>
    </xdr:to>
    <xdr:sp macro="" textlink="">
      <xdr:nvSpPr>
        <xdr:cNvPr id="3087" name="TextBox 3086">
          <a:extLst>
            <a:ext uri="{FF2B5EF4-FFF2-40B4-BE49-F238E27FC236}">
              <a16:creationId xmlns:a16="http://schemas.microsoft.com/office/drawing/2014/main" id="{8EAF81EF-DEB1-5E9B-5D6B-08E3074FE2E2}"/>
            </a:ext>
          </a:extLst>
        </xdr:cNvPr>
        <xdr:cNvSpPr txBox="1"/>
      </xdr:nvSpPr>
      <xdr:spPr>
        <a:xfrm>
          <a:off x="594360" y="118110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bg2"/>
              </a:solidFill>
              <a:latin typeface="Agency FB" panose="020B0503020202020204" pitchFamily="34" charset="0"/>
            </a:rPr>
            <a:t>N.Customer</a:t>
          </a:r>
        </a:p>
      </xdr:txBody>
    </xdr:sp>
    <xdr:clientData/>
  </xdr:twoCellAnchor>
  <xdr:twoCellAnchor>
    <xdr:from>
      <xdr:col>3</xdr:col>
      <xdr:colOff>243840</xdr:colOff>
      <xdr:row>6</xdr:row>
      <xdr:rowOff>114300</xdr:rowOff>
    </xdr:from>
    <xdr:to>
      <xdr:col>4</xdr:col>
      <xdr:colOff>571500</xdr:colOff>
      <xdr:row>8</xdr:row>
      <xdr:rowOff>30480</xdr:rowOff>
    </xdr:to>
    <xdr:sp macro="" textlink="">
      <xdr:nvSpPr>
        <xdr:cNvPr id="3089" name="TextBox 3088">
          <a:extLst>
            <a:ext uri="{FF2B5EF4-FFF2-40B4-BE49-F238E27FC236}">
              <a16:creationId xmlns:a16="http://schemas.microsoft.com/office/drawing/2014/main" id="{CDB79FAA-9FA2-8F82-E0FD-4FECCC92EFF5}"/>
            </a:ext>
          </a:extLst>
        </xdr:cNvPr>
        <xdr:cNvSpPr txBox="1"/>
      </xdr:nvSpPr>
      <xdr:spPr>
        <a:xfrm>
          <a:off x="2072640" y="121158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tx1"/>
              </a:solidFill>
              <a:latin typeface="Agency FB" panose="020B0503020202020204" pitchFamily="34" charset="0"/>
            </a:rPr>
            <a:t>T.Orders</a:t>
          </a:r>
        </a:p>
      </xdr:txBody>
    </xdr:sp>
    <xdr:clientData/>
  </xdr:twoCellAnchor>
  <xdr:twoCellAnchor>
    <xdr:from>
      <xdr:col>5</xdr:col>
      <xdr:colOff>502920</xdr:colOff>
      <xdr:row>6</xdr:row>
      <xdr:rowOff>114300</xdr:rowOff>
    </xdr:from>
    <xdr:to>
      <xdr:col>7</xdr:col>
      <xdr:colOff>220980</xdr:colOff>
      <xdr:row>8</xdr:row>
      <xdr:rowOff>30480</xdr:rowOff>
    </xdr:to>
    <xdr:sp macro="" textlink="">
      <xdr:nvSpPr>
        <xdr:cNvPr id="3092" name="TextBox 3091">
          <a:extLst>
            <a:ext uri="{FF2B5EF4-FFF2-40B4-BE49-F238E27FC236}">
              <a16:creationId xmlns:a16="http://schemas.microsoft.com/office/drawing/2014/main" id="{322B4A8F-6C58-7862-ED29-9EBF4DEC832F}"/>
            </a:ext>
          </a:extLst>
        </xdr:cNvPr>
        <xdr:cNvSpPr txBox="1"/>
      </xdr:nvSpPr>
      <xdr:spPr>
        <a:xfrm>
          <a:off x="3550920" y="121158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tx1"/>
              </a:solidFill>
              <a:latin typeface="Agency FB" panose="020B0503020202020204" pitchFamily="34" charset="0"/>
            </a:rPr>
            <a:t>T.Quantity</a:t>
          </a:r>
        </a:p>
      </xdr:txBody>
    </xdr:sp>
    <xdr:clientData/>
  </xdr:twoCellAnchor>
  <xdr:twoCellAnchor>
    <xdr:from>
      <xdr:col>8</xdr:col>
      <xdr:colOff>68580</xdr:colOff>
      <xdr:row>6</xdr:row>
      <xdr:rowOff>114300</xdr:rowOff>
    </xdr:from>
    <xdr:to>
      <xdr:col>10</xdr:col>
      <xdr:colOff>7620</xdr:colOff>
      <xdr:row>8</xdr:row>
      <xdr:rowOff>30480</xdr:rowOff>
    </xdr:to>
    <xdr:sp macro="" textlink="">
      <xdr:nvSpPr>
        <xdr:cNvPr id="3093" name="TextBox 3092">
          <a:extLst>
            <a:ext uri="{FF2B5EF4-FFF2-40B4-BE49-F238E27FC236}">
              <a16:creationId xmlns:a16="http://schemas.microsoft.com/office/drawing/2014/main" id="{507D6F73-E9AD-1D99-C238-32E68B478EEE}"/>
            </a:ext>
          </a:extLst>
        </xdr:cNvPr>
        <xdr:cNvSpPr txBox="1"/>
      </xdr:nvSpPr>
      <xdr:spPr>
        <a:xfrm>
          <a:off x="4945380" y="1211580"/>
          <a:ext cx="11582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tx1"/>
              </a:solidFill>
              <a:latin typeface="Agency FB" panose="020B0503020202020204" pitchFamily="34" charset="0"/>
            </a:rPr>
            <a:t>T.Sales Planned</a:t>
          </a:r>
        </a:p>
      </xdr:txBody>
    </xdr:sp>
    <xdr:clientData/>
  </xdr:twoCellAnchor>
  <xdr:twoCellAnchor>
    <xdr:from>
      <xdr:col>10</xdr:col>
      <xdr:colOff>228600</xdr:colOff>
      <xdr:row>6</xdr:row>
      <xdr:rowOff>114300</xdr:rowOff>
    </xdr:from>
    <xdr:to>
      <xdr:col>12</xdr:col>
      <xdr:colOff>373380</xdr:colOff>
      <xdr:row>8</xdr:row>
      <xdr:rowOff>30480</xdr:rowOff>
    </xdr:to>
    <xdr:sp macro="" textlink="">
      <xdr:nvSpPr>
        <xdr:cNvPr id="3096" name="TextBox 3095">
          <a:extLst>
            <a:ext uri="{FF2B5EF4-FFF2-40B4-BE49-F238E27FC236}">
              <a16:creationId xmlns:a16="http://schemas.microsoft.com/office/drawing/2014/main" id="{E7F344CE-5E7A-AB72-AA8A-9CD545009307}"/>
            </a:ext>
          </a:extLst>
        </xdr:cNvPr>
        <xdr:cNvSpPr txBox="1"/>
      </xdr:nvSpPr>
      <xdr:spPr>
        <a:xfrm>
          <a:off x="6324600" y="1211580"/>
          <a:ext cx="1363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kern="1200">
              <a:solidFill>
                <a:schemeClr val="tx1"/>
              </a:solidFill>
              <a:latin typeface="Agency FB" panose="020B0503020202020204" pitchFamily="34" charset="0"/>
            </a:rPr>
            <a:t>T.Sales Purchasing </a:t>
          </a:r>
        </a:p>
      </xdr:txBody>
    </xdr:sp>
    <xdr:clientData/>
  </xdr:twoCellAnchor>
  <xdr:twoCellAnchor>
    <xdr:from>
      <xdr:col>13</xdr:col>
      <xdr:colOff>91440</xdr:colOff>
      <xdr:row>6</xdr:row>
      <xdr:rowOff>83820</xdr:rowOff>
    </xdr:from>
    <xdr:to>
      <xdr:col>14</xdr:col>
      <xdr:colOff>419100</xdr:colOff>
      <xdr:row>8</xdr:row>
      <xdr:rowOff>0</xdr:rowOff>
    </xdr:to>
    <xdr:sp macro="" textlink="">
      <xdr:nvSpPr>
        <xdr:cNvPr id="3097" name="TextBox 3096">
          <a:extLst>
            <a:ext uri="{FF2B5EF4-FFF2-40B4-BE49-F238E27FC236}">
              <a16:creationId xmlns:a16="http://schemas.microsoft.com/office/drawing/2014/main" id="{C56EAC45-3186-38E8-143D-9151C49577A8}"/>
            </a:ext>
          </a:extLst>
        </xdr:cNvPr>
        <xdr:cNvSpPr txBox="1"/>
      </xdr:nvSpPr>
      <xdr:spPr>
        <a:xfrm>
          <a:off x="8016240" y="118110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bg2"/>
              </a:solidFill>
              <a:latin typeface="Agency FB" panose="020B0503020202020204" pitchFamily="34" charset="0"/>
            </a:rPr>
            <a:t>T.Discount</a:t>
          </a:r>
        </a:p>
      </xdr:txBody>
    </xdr:sp>
    <xdr:clientData/>
  </xdr:twoCellAnchor>
  <xdr:twoCellAnchor>
    <xdr:from>
      <xdr:col>1</xdr:col>
      <xdr:colOff>0</xdr:colOff>
      <xdr:row>8</xdr:row>
      <xdr:rowOff>114300</xdr:rowOff>
    </xdr:from>
    <xdr:to>
      <xdr:col>2</xdr:col>
      <xdr:colOff>259080</xdr:colOff>
      <xdr:row>10</xdr:row>
      <xdr:rowOff>60960</xdr:rowOff>
    </xdr:to>
    <xdr:sp macro="" textlink="">
      <xdr:nvSpPr>
        <xdr:cNvPr id="3098" name="Rectangle: Rounded Corners 3097">
          <a:extLst>
            <a:ext uri="{FF2B5EF4-FFF2-40B4-BE49-F238E27FC236}">
              <a16:creationId xmlns:a16="http://schemas.microsoft.com/office/drawing/2014/main" id="{7A096C1D-6937-4F1A-3327-53F1DBBB2EB0}"/>
            </a:ext>
          </a:extLst>
        </xdr:cNvPr>
        <xdr:cNvSpPr/>
      </xdr:nvSpPr>
      <xdr:spPr>
        <a:xfrm>
          <a:off x="609600" y="1577340"/>
          <a:ext cx="868680" cy="3124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15240</xdr:colOff>
      <xdr:row>8</xdr:row>
      <xdr:rowOff>114300</xdr:rowOff>
    </xdr:from>
    <xdr:to>
      <xdr:col>2</xdr:col>
      <xdr:colOff>259080</xdr:colOff>
      <xdr:row>10</xdr:row>
      <xdr:rowOff>45720</xdr:rowOff>
    </xdr:to>
    <xdr:sp macro="" textlink="AnalysisPivotTable!F21">
      <xdr:nvSpPr>
        <xdr:cNvPr id="3099" name="TextBox 3098">
          <a:extLst>
            <a:ext uri="{FF2B5EF4-FFF2-40B4-BE49-F238E27FC236}">
              <a16:creationId xmlns:a16="http://schemas.microsoft.com/office/drawing/2014/main" id="{9C392786-5AAB-002B-9794-925F8B7A6A5D}"/>
            </a:ext>
          </a:extLst>
        </xdr:cNvPr>
        <xdr:cNvSpPr txBox="1"/>
      </xdr:nvSpPr>
      <xdr:spPr>
        <a:xfrm>
          <a:off x="624840" y="157734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A7FB9C-FA91-4DC1-AB53-031A4028AFDE}" type="TxLink">
            <a:rPr lang="en-US" sz="1400" b="1" i="0" u="none" strike="noStrike" kern="1200">
              <a:solidFill>
                <a:schemeClr val="bg1"/>
              </a:solidFill>
              <a:latin typeface="Calibri"/>
              <a:ea typeface="Calibri"/>
              <a:cs typeface="Calibri"/>
            </a:rPr>
            <a:pPr algn="ctr"/>
            <a:t>0.28K</a:t>
          </a:fld>
          <a:endParaRPr lang="en-GB" sz="1400" b="1" kern="1200">
            <a:solidFill>
              <a:schemeClr val="bg1"/>
            </a:solidFill>
          </a:endParaRPr>
        </a:p>
      </xdr:txBody>
    </xdr:sp>
    <xdr:clientData/>
  </xdr:twoCellAnchor>
  <xdr:twoCellAnchor>
    <xdr:from>
      <xdr:col>3</xdr:col>
      <xdr:colOff>297180</xdr:colOff>
      <xdr:row>8</xdr:row>
      <xdr:rowOff>114300</xdr:rowOff>
    </xdr:from>
    <xdr:to>
      <xdr:col>4</xdr:col>
      <xdr:colOff>541020</xdr:colOff>
      <xdr:row>10</xdr:row>
      <xdr:rowOff>45720</xdr:rowOff>
    </xdr:to>
    <xdr:sp macro="" textlink="AnalysisPivotTable!L21">
      <xdr:nvSpPr>
        <xdr:cNvPr id="3100" name="TextBox 3099">
          <a:extLst>
            <a:ext uri="{FF2B5EF4-FFF2-40B4-BE49-F238E27FC236}">
              <a16:creationId xmlns:a16="http://schemas.microsoft.com/office/drawing/2014/main" id="{2A76F4BA-D716-E466-9958-A7344743105B}"/>
            </a:ext>
          </a:extLst>
        </xdr:cNvPr>
        <xdr:cNvSpPr txBox="1"/>
      </xdr:nvSpPr>
      <xdr:spPr>
        <a:xfrm>
          <a:off x="2125980" y="157734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32D9DE-730B-4C7C-94D0-94C5BAF31590}" type="TxLink">
            <a:rPr lang="en-US" sz="1400" b="1" i="0" u="none" strike="noStrike" kern="1200">
              <a:solidFill>
                <a:srgbClr val="000000"/>
              </a:solidFill>
              <a:latin typeface="Calibri"/>
              <a:ea typeface="Calibri"/>
              <a:cs typeface="Calibri"/>
            </a:rPr>
            <a:pPr algn="ctr"/>
            <a:t>0.29K</a:t>
          </a:fld>
          <a:endParaRPr lang="en-US" sz="1800" b="1" i="0" u="none" strike="noStrike" kern="1200">
            <a:solidFill>
              <a:schemeClr val="bg1"/>
            </a:solidFill>
            <a:latin typeface="Calibri"/>
            <a:ea typeface="Calibri"/>
            <a:cs typeface="Calibri"/>
          </a:endParaRPr>
        </a:p>
      </xdr:txBody>
    </xdr:sp>
    <xdr:clientData/>
  </xdr:twoCellAnchor>
  <xdr:twoCellAnchor>
    <xdr:from>
      <xdr:col>5</xdr:col>
      <xdr:colOff>548640</xdr:colOff>
      <xdr:row>8</xdr:row>
      <xdr:rowOff>114300</xdr:rowOff>
    </xdr:from>
    <xdr:to>
      <xdr:col>7</xdr:col>
      <xdr:colOff>182880</xdr:colOff>
      <xdr:row>10</xdr:row>
      <xdr:rowOff>45720</xdr:rowOff>
    </xdr:to>
    <xdr:sp macro="" textlink="AnalysisPivotTable!H21">
      <xdr:nvSpPr>
        <xdr:cNvPr id="3101" name="TextBox 3100">
          <a:extLst>
            <a:ext uri="{FF2B5EF4-FFF2-40B4-BE49-F238E27FC236}">
              <a16:creationId xmlns:a16="http://schemas.microsoft.com/office/drawing/2014/main" id="{838B56CD-05B0-519A-43C9-B14C845A3B93}"/>
            </a:ext>
          </a:extLst>
        </xdr:cNvPr>
        <xdr:cNvSpPr txBox="1"/>
      </xdr:nvSpPr>
      <xdr:spPr>
        <a:xfrm>
          <a:off x="3596640" y="157734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FE0C-6881-45A6-AF54-C1DD55F05B8B}" type="TxLink">
            <a:rPr lang="en-US" sz="1400" b="1" i="0" u="none" strike="noStrike" kern="1200">
              <a:solidFill>
                <a:srgbClr val="000000"/>
              </a:solidFill>
              <a:latin typeface="Calibri"/>
              <a:ea typeface="Calibri"/>
              <a:cs typeface="Calibri"/>
            </a:rPr>
            <a:pPr algn="ctr"/>
            <a:t>1.07K</a:t>
          </a:fld>
          <a:endParaRPr lang="en-US" sz="2400" b="1" i="0" u="none" strike="noStrike" kern="1200">
            <a:solidFill>
              <a:schemeClr val="bg1"/>
            </a:solidFill>
            <a:latin typeface="Calibri"/>
            <a:ea typeface="Calibri"/>
            <a:cs typeface="Calibri"/>
          </a:endParaRPr>
        </a:p>
      </xdr:txBody>
    </xdr:sp>
    <xdr:clientData/>
  </xdr:twoCellAnchor>
  <xdr:twoCellAnchor>
    <xdr:from>
      <xdr:col>8</xdr:col>
      <xdr:colOff>220980</xdr:colOff>
      <xdr:row>8</xdr:row>
      <xdr:rowOff>114300</xdr:rowOff>
    </xdr:from>
    <xdr:to>
      <xdr:col>9</xdr:col>
      <xdr:colOff>464820</xdr:colOff>
      <xdr:row>10</xdr:row>
      <xdr:rowOff>45720</xdr:rowOff>
    </xdr:to>
    <xdr:sp macro="" textlink="AnalysisPivotTable!I21">
      <xdr:nvSpPr>
        <xdr:cNvPr id="3102" name="TextBox 3101">
          <a:extLst>
            <a:ext uri="{FF2B5EF4-FFF2-40B4-BE49-F238E27FC236}">
              <a16:creationId xmlns:a16="http://schemas.microsoft.com/office/drawing/2014/main" id="{C17932D0-A376-D32A-A92B-52D9C466DC24}"/>
            </a:ext>
          </a:extLst>
        </xdr:cNvPr>
        <xdr:cNvSpPr txBox="1"/>
      </xdr:nvSpPr>
      <xdr:spPr>
        <a:xfrm>
          <a:off x="5097780" y="157734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B953F0-8295-4B3B-83CF-D30A7DA46872}" type="TxLink">
            <a:rPr lang="en-US" sz="1400" b="1" i="0" u="none" strike="noStrike" kern="1200">
              <a:solidFill>
                <a:srgbClr val="000000"/>
              </a:solidFill>
              <a:latin typeface="Calibri"/>
              <a:ea typeface="Calibri"/>
              <a:cs typeface="Calibri"/>
            </a:rPr>
            <a:pPr algn="ctr"/>
            <a:t>$292.25K</a:t>
          </a:fld>
          <a:endParaRPr lang="en-US" sz="3200" b="1" i="0" u="none" strike="noStrike" kern="1200">
            <a:solidFill>
              <a:schemeClr val="bg1"/>
            </a:solidFill>
            <a:latin typeface="Calibri"/>
            <a:ea typeface="Calibri"/>
            <a:cs typeface="Calibri"/>
          </a:endParaRPr>
        </a:p>
      </xdr:txBody>
    </xdr:sp>
    <xdr:clientData/>
  </xdr:twoCellAnchor>
  <xdr:twoCellAnchor>
    <xdr:from>
      <xdr:col>10</xdr:col>
      <xdr:colOff>464820</xdr:colOff>
      <xdr:row>8</xdr:row>
      <xdr:rowOff>114300</xdr:rowOff>
    </xdr:from>
    <xdr:to>
      <xdr:col>12</xdr:col>
      <xdr:colOff>167640</xdr:colOff>
      <xdr:row>10</xdr:row>
      <xdr:rowOff>45720</xdr:rowOff>
    </xdr:to>
    <xdr:sp macro="" textlink="AnalysisPivotTable!J21">
      <xdr:nvSpPr>
        <xdr:cNvPr id="3103" name="TextBox 3102">
          <a:extLst>
            <a:ext uri="{FF2B5EF4-FFF2-40B4-BE49-F238E27FC236}">
              <a16:creationId xmlns:a16="http://schemas.microsoft.com/office/drawing/2014/main" id="{E2A457F6-1502-3667-865F-7F11629CE4AC}"/>
            </a:ext>
          </a:extLst>
        </xdr:cNvPr>
        <xdr:cNvSpPr txBox="1"/>
      </xdr:nvSpPr>
      <xdr:spPr>
        <a:xfrm>
          <a:off x="6560820" y="1577340"/>
          <a:ext cx="922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6A712-7C11-4823-8549-B52A408A6283}" type="TxLink">
            <a:rPr lang="en-US" sz="1400" b="1" i="0" u="none" strike="noStrike" kern="1200">
              <a:solidFill>
                <a:srgbClr val="000000"/>
              </a:solidFill>
              <a:latin typeface="Calibri"/>
              <a:ea typeface="Calibri"/>
              <a:cs typeface="Calibri"/>
            </a:rPr>
            <a:pPr algn="ctr"/>
            <a:t>$173.04K</a:t>
          </a:fld>
          <a:endParaRPr lang="en-US" sz="4000" b="1" i="0" u="none" strike="noStrike" kern="1200">
            <a:solidFill>
              <a:schemeClr val="bg1"/>
            </a:solidFill>
            <a:latin typeface="Calibri"/>
            <a:ea typeface="Calibri"/>
            <a:cs typeface="Calibri"/>
          </a:endParaRPr>
        </a:p>
      </xdr:txBody>
    </xdr:sp>
    <xdr:clientData/>
  </xdr:twoCellAnchor>
  <xdr:twoCellAnchor>
    <xdr:from>
      <xdr:col>13</xdr:col>
      <xdr:colOff>137160</xdr:colOff>
      <xdr:row>8</xdr:row>
      <xdr:rowOff>114300</xdr:rowOff>
    </xdr:from>
    <xdr:to>
      <xdr:col>14</xdr:col>
      <xdr:colOff>381000</xdr:colOff>
      <xdr:row>10</xdr:row>
      <xdr:rowOff>45720</xdr:rowOff>
    </xdr:to>
    <xdr:sp macro="" textlink="AnalysisPivotTable!K21">
      <xdr:nvSpPr>
        <xdr:cNvPr id="3105" name="TextBox 3104">
          <a:extLst>
            <a:ext uri="{FF2B5EF4-FFF2-40B4-BE49-F238E27FC236}">
              <a16:creationId xmlns:a16="http://schemas.microsoft.com/office/drawing/2014/main" id="{75A41A45-2454-B5C8-B523-036356865A4E}"/>
            </a:ext>
          </a:extLst>
        </xdr:cNvPr>
        <xdr:cNvSpPr txBox="1"/>
      </xdr:nvSpPr>
      <xdr:spPr>
        <a:xfrm>
          <a:off x="8061960" y="157734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5F39C0-4171-4871-8C43-ACB6354FEB4C}" type="TxLink">
            <a:rPr lang="en-US" sz="1400" b="1" i="0" u="none" strike="noStrike" kern="1200">
              <a:solidFill>
                <a:schemeClr val="bg1"/>
              </a:solidFill>
              <a:latin typeface="Calibri"/>
              <a:ea typeface="Calibri"/>
              <a:cs typeface="Calibri"/>
            </a:rPr>
            <a:pPr algn="ctr"/>
            <a:t>$2.17K</a:t>
          </a:fld>
          <a:endParaRPr lang="en-GB" sz="1800" b="1" kern="1200">
            <a:solidFill>
              <a:schemeClr val="bg1"/>
            </a:solidFill>
          </a:endParaRPr>
        </a:p>
      </xdr:txBody>
    </xdr:sp>
    <xdr:clientData/>
  </xdr:twoCellAnchor>
  <xdr:twoCellAnchor>
    <xdr:from>
      <xdr:col>15</xdr:col>
      <xdr:colOff>445852</xdr:colOff>
      <xdr:row>3</xdr:row>
      <xdr:rowOff>9460</xdr:rowOff>
    </xdr:from>
    <xdr:to>
      <xdr:col>23</xdr:col>
      <xdr:colOff>97276</xdr:colOff>
      <xdr:row>14</xdr:row>
      <xdr:rowOff>15240</xdr:rowOff>
    </xdr:to>
    <xdr:graphicFrame macro="">
      <xdr:nvGraphicFramePr>
        <xdr:cNvPr id="3106" name="Chart 3105">
          <a:extLst>
            <a:ext uri="{FF2B5EF4-FFF2-40B4-BE49-F238E27FC236}">
              <a16:creationId xmlns:a16="http://schemas.microsoft.com/office/drawing/2014/main" id="{097257AA-7C9C-4169-83EA-ADEDDA751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316149</xdr:colOff>
      <xdr:row>15</xdr:row>
      <xdr:rowOff>176127</xdr:rowOff>
    </xdr:from>
    <xdr:to>
      <xdr:col>22</xdr:col>
      <xdr:colOff>462062</xdr:colOff>
      <xdr:row>25</xdr:row>
      <xdr:rowOff>8106</xdr:rowOff>
    </xdr:to>
    <xdr:graphicFrame macro="">
      <xdr:nvGraphicFramePr>
        <xdr:cNvPr id="3108" name="Chart 3107">
          <a:extLst>
            <a:ext uri="{FF2B5EF4-FFF2-40B4-BE49-F238E27FC236}">
              <a16:creationId xmlns:a16="http://schemas.microsoft.com/office/drawing/2014/main" id="{803DE4A2-CACC-43D7-BEBB-D8E159BBC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580813</xdr:colOff>
      <xdr:row>27</xdr:row>
      <xdr:rowOff>40533</xdr:rowOff>
    </xdr:from>
    <xdr:to>
      <xdr:col>6</xdr:col>
      <xdr:colOff>0</xdr:colOff>
      <xdr:row>38</xdr:row>
      <xdr:rowOff>129702</xdr:rowOff>
    </xdr:to>
    <xdr:graphicFrame macro="">
      <xdr:nvGraphicFramePr>
        <xdr:cNvPr id="3109" name="Chart 3108">
          <a:extLst>
            <a:ext uri="{FF2B5EF4-FFF2-40B4-BE49-F238E27FC236}">
              <a16:creationId xmlns:a16="http://schemas.microsoft.com/office/drawing/2014/main" id="{2D6AAC80-DFD4-4BCE-A97A-C4672E50E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48638</xdr:colOff>
      <xdr:row>29</xdr:row>
      <xdr:rowOff>129703</xdr:rowOff>
    </xdr:from>
    <xdr:to>
      <xdr:col>8</xdr:col>
      <xdr:colOff>364787</xdr:colOff>
      <xdr:row>31</xdr:row>
      <xdr:rowOff>89171</xdr:rowOff>
    </xdr:to>
    <xdr:sp macro="" textlink="">
      <xdr:nvSpPr>
        <xdr:cNvPr id="3110" name="TextBox 3109">
          <a:extLst>
            <a:ext uri="{FF2B5EF4-FFF2-40B4-BE49-F238E27FC236}">
              <a16:creationId xmlns:a16="http://schemas.microsoft.com/office/drawing/2014/main" id="{7E365511-0F41-3F87-446C-42457D24621D}"/>
            </a:ext>
          </a:extLst>
        </xdr:cNvPr>
        <xdr:cNvSpPr txBox="1"/>
      </xdr:nvSpPr>
      <xdr:spPr>
        <a:xfrm>
          <a:off x="4304489" y="5536660"/>
          <a:ext cx="924128" cy="332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bg1"/>
              </a:solidFill>
              <a:latin typeface="Agency FB" panose="020B0503020202020204" pitchFamily="34" charset="0"/>
            </a:rPr>
            <a:t>Quarter</a:t>
          </a:r>
          <a:r>
            <a:rPr lang="en-GB" sz="1400" b="1" kern="1200" baseline="0">
              <a:solidFill>
                <a:schemeClr val="bg1"/>
              </a:solidFill>
              <a:latin typeface="Agency FB" panose="020B0503020202020204" pitchFamily="34" charset="0"/>
            </a:rPr>
            <a:t> Q-1</a:t>
          </a:r>
          <a:endParaRPr lang="en-GB" sz="1400" b="1" kern="1200">
            <a:solidFill>
              <a:schemeClr val="bg1"/>
            </a:solidFill>
            <a:latin typeface="Agency FB" panose="020B0503020202020204" pitchFamily="34" charset="0"/>
          </a:endParaRPr>
        </a:p>
      </xdr:txBody>
    </xdr:sp>
    <xdr:clientData/>
  </xdr:twoCellAnchor>
  <xdr:twoCellAnchor>
    <xdr:from>
      <xdr:col>14</xdr:col>
      <xdr:colOff>32426</xdr:colOff>
      <xdr:row>29</xdr:row>
      <xdr:rowOff>145915</xdr:rowOff>
    </xdr:from>
    <xdr:to>
      <xdr:col>15</xdr:col>
      <xdr:colOff>389107</xdr:colOff>
      <xdr:row>31</xdr:row>
      <xdr:rowOff>105383</xdr:rowOff>
    </xdr:to>
    <xdr:sp macro="" textlink="">
      <xdr:nvSpPr>
        <xdr:cNvPr id="3111" name="TextBox 3110">
          <a:extLst>
            <a:ext uri="{FF2B5EF4-FFF2-40B4-BE49-F238E27FC236}">
              <a16:creationId xmlns:a16="http://schemas.microsoft.com/office/drawing/2014/main" id="{7AD18B11-D43C-121E-8596-5B0CD23A6C84}"/>
            </a:ext>
          </a:extLst>
        </xdr:cNvPr>
        <xdr:cNvSpPr txBox="1"/>
      </xdr:nvSpPr>
      <xdr:spPr>
        <a:xfrm>
          <a:off x="8544128" y="5552872"/>
          <a:ext cx="964660" cy="332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bg1"/>
              </a:solidFill>
              <a:latin typeface="Agency FB" panose="020B0503020202020204" pitchFamily="34" charset="0"/>
            </a:rPr>
            <a:t>Quarter</a:t>
          </a:r>
          <a:r>
            <a:rPr lang="en-GB" sz="1400" b="1" kern="1200" baseline="0">
              <a:solidFill>
                <a:schemeClr val="bg1"/>
              </a:solidFill>
              <a:latin typeface="Agency FB" panose="020B0503020202020204" pitchFamily="34" charset="0"/>
            </a:rPr>
            <a:t> Q-4</a:t>
          </a:r>
          <a:endParaRPr lang="en-GB" sz="1400" b="1" kern="1200">
            <a:solidFill>
              <a:schemeClr val="bg1"/>
            </a:solidFill>
            <a:latin typeface="Agency FB" panose="020B0503020202020204" pitchFamily="34" charset="0"/>
          </a:endParaRPr>
        </a:p>
      </xdr:txBody>
    </xdr:sp>
    <xdr:clientData/>
  </xdr:twoCellAnchor>
  <xdr:twoCellAnchor>
    <xdr:from>
      <xdr:col>11</xdr:col>
      <xdr:colOff>478274</xdr:colOff>
      <xdr:row>29</xdr:row>
      <xdr:rowOff>129703</xdr:rowOff>
    </xdr:from>
    <xdr:to>
      <xdr:col>13</xdr:col>
      <xdr:colOff>202658</xdr:colOff>
      <xdr:row>31</xdr:row>
      <xdr:rowOff>89171</xdr:rowOff>
    </xdr:to>
    <xdr:sp macro="" textlink="">
      <xdr:nvSpPr>
        <xdr:cNvPr id="3112" name="TextBox 3111">
          <a:extLst>
            <a:ext uri="{FF2B5EF4-FFF2-40B4-BE49-F238E27FC236}">
              <a16:creationId xmlns:a16="http://schemas.microsoft.com/office/drawing/2014/main" id="{3D51F1C7-AACC-7068-68C0-25930A9CABBC}"/>
            </a:ext>
          </a:extLst>
        </xdr:cNvPr>
        <xdr:cNvSpPr txBox="1"/>
      </xdr:nvSpPr>
      <xdr:spPr>
        <a:xfrm>
          <a:off x="7166040" y="5536660"/>
          <a:ext cx="940341" cy="332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tx1"/>
              </a:solidFill>
              <a:latin typeface="Agency FB" panose="020B0503020202020204" pitchFamily="34" charset="0"/>
            </a:rPr>
            <a:t>Quarter</a:t>
          </a:r>
          <a:r>
            <a:rPr lang="en-GB" sz="1400" b="1" kern="1200" baseline="0">
              <a:solidFill>
                <a:schemeClr val="tx1"/>
              </a:solidFill>
              <a:latin typeface="Agency FB" panose="020B0503020202020204" pitchFamily="34" charset="0"/>
            </a:rPr>
            <a:t> Q-3</a:t>
          </a:r>
          <a:endParaRPr lang="en-GB" sz="1400" b="1" kern="1200">
            <a:solidFill>
              <a:schemeClr val="tx1"/>
            </a:solidFill>
            <a:latin typeface="Agency FB" panose="020B0503020202020204" pitchFamily="34" charset="0"/>
          </a:endParaRPr>
        </a:p>
      </xdr:txBody>
    </xdr:sp>
    <xdr:clientData/>
  </xdr:twoCellAnchor>
  <xdr:twoCellAnchor>
    <xdr:from>
      <xdr:col>9</xdr:col>
      <xdr:colOff>218870</xdr:colOff>
      <xdr:row>29</xdr:row>
      <xdr:rowOff>129703</xdr:rowOff>
    </xdr:from>
    <xdr:to>
      <xdr:col>10</xdr:col>
      <xdr:colOff>551233</xdr:colOff>
      <xdr:row>31</xdr:row>
      <xdr:rowOff>89171</xdr:rowOff>
    </xdr:to>
    <xdr:sp macro="" textlink="">
      <xdr:nvSpPr>
        <xdr:cNvPr id="3113" name="TextBox 3112">
          <a:extLst>
            <a:ext uri="{FF2B5EF4-FFF2-40B4-BE49-F238E27FC236}">
              <a16:creationId xmlns:a16="http://schemas.microsoft.com/office/drawing/2014/main" id="{BC2CD43B-4541-37B3-E56C-8AC30E7360B2}"/>
            </a:ext>
          </a:extLst>
        </xdr:cNvPr>
        <xdr:cNvSpPr txBox="1"/>
      </xdr:nvSpPr>
      <xdr:spPr>
        <a:xfrm>
          <a:off x="5690679" y="5536660"/>
          <a:ext cx="940341" cy="332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kern="1200">
              <a:solidFill>
                <a:schemeClr val="tx1"/>
              </a:solidFill>
              <a:latin typeface="Agency FB" panose="020B0503020202020204" pitchFamily="34" charset="0"/>
            </a:rPr>
            <a:t>Quarter</a:t>
          </a:r>
          <a:r>
            <a:rPr lang="en-GB" sz="1400" b="1" kern="1200" baseline="0">
              <a:solidFill>
                <a:schemeClr val="tx1"/>
              </a:solidFill>
              <a:latin typeface="Agency FB" panose="020B0503020202020204" pitchFamily="34" charset="0"/>
            </a:rPr>
            <a:t> Q-2</a:t>
          </a:r>
          <a:endParaRPr lang="en-GB" sz="1400" b="1" kern="1200">
            <a:solidFill>
              <a:schemeClr val="tx1"/>
            </a:solidFill>
            <a:latin typeface="Agency FB" panose="020B0503020202020204" pitchFamily="34" charset="0"/>
          </a:endParaRPr>
        </a:p>
      </xdr:txBody>
    </xdr:sp>
    <xdr:clientData/>
  </xdr:twoCellAnchor>
  <xdr:twoCellAnchor>
    <xdr:from>
      <xdr:col>7</xdr:col>
      <xdr:colOff>113489</xdr:colOff>
      <xdr:row>31</xdr:row>
      <xdr:rowOff>170234</xdr:rowOff>
    </xdr:from>
    <xdr:to>
      <xdr:col>8</xdr:col>
      <xdr:colOff>291829</xdr:colOff>
      <xdr:row>33</xdr:row>
      <xdr:rowOff>113489</xdr:rowOff>
    </xdr:to>
    <xdr:sp macro="" textlink="AnalysisPivotTable!I74">
      <xdr:nvSpPr>
        <xdr:cNvPr id="3114" name="TextBox 3113">
          <a:extLst>
            <a:ext uri="{FF2B5EF4-FFF2-40B4-BE49-F238E27FC236}">
              <a16:creationId xmlns:a16="http://schemas.microsoft.com/office/drawing/2014/main" id="{33AE30C0-E445-7C8A-E3CD-2CDADBF0EF43}"/>
            </a:ext>
          </a:extLst>
        </xdr:cNvPr>
        <xdr:cNvSpPr txBox="1"/>
      </xdr:nvSpPr>
      <xdr:spPr>
        <a:xfrm>
          <a:off x="4369340" y="5950085"/>
          <a:ext cx="786319" cy="316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3CBE0D-E6A2-441F-95E7-94F94ADCD255}" type="TxLink">
            <a:rPr lang="en-US" sz="1400" b="1" i="0" u="none" strike="noStrike" kern="1200">
              <a:solidFill>
                <a:schemeClr val="bg2"/>
              </a:solidFill>
              <a:latin typeface="Calibri"/>
              <a:ea typeface="Calibri"/>
              <a:cs typeface="Calibri"/>
            </a:rPr>
            <a:pPr algn="ctr"/>
            <a:t>$5.45K</a:t>
          </a:fld>
          <a:endParaRPr lang="en-GB" sz="1400" b="1" kern="1200">
            <a:solidFill>
              <a:schemeClr val="bg2"/>
            </a:solidFill>
          </a:endParaRPr>
        </a:p>
      </xdr:txBody>
    </xdr:sp>
    <xdr:clientData/>
  </xdr:twoCellAnchor>
  <xdr:twoCellAnchor>
    <xdr:from>
      <xdr:col>14</xdr:col>
      <xdr:colOff>56745</xdr:colOff>
      <xdr:row>31</xdr:row>
      <xdr:rowOff>178340</xdr:rowOff>
    </xdr:from>
    <xdr:to>
      <xdr:col>15</xdr:col>
      <xdr:colOff>364787</xdr:colOff>
      <xdr:row>33</xdr:row>
      <xdr:rowOff>121595</xdr:rowOff>
    </xdr:to>
    <xdr:sp macro="" textlink="AnalysisPivotTable!I77">
      <xdr:nvSpPr>
        <xdr:cNvPr id="3115" name="TextBox 3114">
          <a:extLst>
            <a:ext uri="{FF2B5EF4-FFF2-40B4-BE49-F238E27FC236}">
              <a16:creationId xmlns:a16="http://schemas.microsoft.com/office/drawing/2014/main" id="{4D78F8E9-73DF-E57A-E736-734D228D1FFF}"/>
            </a:ext>
          </a:extLst>
        </xdr:cNvPr>
        <xdr:cNvSpPr txBox="1"/>
      </xdr:nvSpPr>
      <xdr:spPr>
        <a:xfrm>
          <a:off x="8568447" y="5958191"/>
          <a:ext cx="916021" cy="316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FC1CB4-C9B6-449E-8AB1-CF123AEF6D95}" type="TxLink">
            <a:rPr lang="en-US" sz="1400" b="1" i="0" u="none" strike="noStrike" kern="1200">
              <a:solidFill>
                <a:schemeClr val="bg2"/>
              </a:solidFill>
              <a:latin typeface="Calibri"/>
              <a:ea typeface="Calibri"/>
              <a:cs typeface="Calibri"/>
            </a:rPr>
            <a:pPr algn="ctr"/>
            <a:t>$61.25K</a:t>
          </a:fld>
          <a:endParaRPr lang="en-GB" sz="1800" b="1" kern="1200">
            <a:solidFill>
              <a:schemeClr val="bg2"/>
            </a:solidFill>
          </a:endParaRPr>
        </a:p>
      </xdr:txBody>
    </xdr:sp>
    <xdr:clientData/>
  </xdr:twoCellAnchor>
  <xdr:twoCellAnchor>
    <xdr:from>
      <xdr:col>11</xdr:col>
      <xdr:colOff>486383</xdr:colOff>
      <xdr:row>31</xdr:row>
      <xdr:rowOff>178340</xdr:rowOff>
    </xdr:from>
    <xdr:to>
      <xdr:col>13</xdr:col>
      <xdr:colOff>186447</xdr:colOff>
      <xdr:row>33</xdr:row>
      <xdr:rowOff>121595</xdr:rowOff>
    </xdr:to>
    <xdr:sp macro="" textlink="AnalysisPivotTable!I76">
      <xdr:nvSpPr>
        <xdr:cNvPr id="3116" name="TextBox 3115">
          <a:extLst>
            <a:ext uri="{FF2B5EF4-FFF2-40B4-BE49-F238E27FC236}">
              <a16:creationId xmlns:a16="http://schemas.microsoft.com/office/drawing/2014/main" id="{063579C8-D138-6304-43AB-6E2B72423479}"/>
            </a:ext>
          </a:extLst>
        </xdr:cNvPr>
        <xdr:cNvSpPr txBox="1"/>
      </xdr:nvSpPr>
      <xdr:spPr>
        <a:xfrm>
          <a:off x="7174149" y="5958191"/>
          <a:ext cx="916021" cy="316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D3ED2F-7CCB-4DB7-BAA2-32210D801E4D}" type="TxLink">
            <a:rPr lang="en-US" sz="1400" b="1" i="0" u="none" strike="noStrike" kern="1200">
              <a:solidFill>
                <a:srgbClr val="000000"/>
              </a:solidFill>
              <a:latin typeface="Calibri"/>
              <a:ea typeface="Calibri"/>
              <a:cs typeface="Calibri"/>
            </a:rPr>
            <a:pPr algn="ctr"/>
            <a:t>$59.27K</a:t>
          </a:fld>
          <a:endParaRPr lang="en-GB" sz="2400" b="1" kern="1200">
            <a:solidFill>
              <a:schemeClr val="bg2"/>
            </a:solidFill>
          </a:endParaRPr>
        </a:p>
      </xdr:txBody>
    </xdr:sp>
    <xdr:clientData/>
  </xdr:twoCellAnchor>
  <xdr:twoCellAnchor>
    <xdr:from>
      <xdr:col>9</xdr:col>
      <xdr:colOff>226979</xdr:colOff>
      <xdr:row>31</xdr:row>
      <xdr:rowOff>178340</xdr:rowOff>
    </xdr:from>
    <xdr:to>
      <xdr:col>10</xdr:col>
      <xdr:colOff>535022</xdr:colOff>
      <xdr:row>33</xdr:row>
      <xdr:rowOff>121595</xdr:rowOff>
    </xdr:to>
    <xdr:sp macro="" textlink="AnalysisPivotTable!I75">
      <xdr:nvSpPr>
        <xdr:cNvPr id="3119" name="TextBox 3118">
          <a:extLst>
            <a:ext uri="{FF2B5EF4-FFF2-40B4-BE49-F238E27FC236}">
              <a16:creationId xmlns:a16="http://schemas.microsoft.com/office/drawing/2014/main" id="{2EB4ECE9-9FEE-AAB3-EC7B-61529010E99A}"/>
            </a:ext>
          </a:extLst>
        </xdr:cNvPr>
        <xdr:cNvSpPr txBox="1"/>
      </xdr:nvSpPr>
      <xdr:spPr>
        <a:xfrm>
          <a:off x="5698788" y="5958191"/>
          <a:ext cx="916021" cy="316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510FFC-63AF-478C-AB1F-9B07135F4A0E}" type="TxLink">
            <a:rPr lang="en-US" sz="1400" b="1" i="0" u="none" strike="noStrike" kern="1200">
              <a:solidFill>
                <a:srgbClr val="000000"/>
              </a:solidFill>
              <a:latin typeface="Calibri"/>
              <a:ea typeface="Calibri"/>
              <a:cs typeface="Calibri"/>
            </a:rPr>
            <a:pPr algn="ctr"/>
            <a:t>$47.08K</a:t>
          </a:fld>
          <a:endParaRPr lang="en-GB" sz="3200" b="1" kern="1200">
            <a:solidFill>
              <a:schemeClr val="bg2"/>
            </a:solidFill>
          </a:endParaRPr>
        </a:p>
      </xdr:txBody>
    </xdr:sp>
    <xdr:clientData/>
  </xdr:twoCellAnchor>
  <xdr:twoCellAnchor>
    <xdr:from>
      <xdr:col>8</xdr:col>
      <xdr:colOff>129702</xdr:colOff>
      <xdr:row>35</xdr:row>
      <xdr:rowOff>64851</xdr:rowOff>
    </xdr:from>
    <xdr:to>
      <xdr:col>9</xdr:col>
      <xdr:colOff>32425</xdr:colOff>
      <xdr:row>37</xdr:row>
      <xdr:rowOff>0</xdr:rowOff>
    </xdr:to>
    <xdr:sp macro="" textlink="AnalysisPivotTable!J74">
      <xdr:nvSpPr>
        <xdr:cNvPr id="3121" name="TextBox 3120">
          <a:extLst>
            <a:ext uri="{FF2B5EF4-FFF2-40B4-BE49-F238E27FC236}">
              <a16:creationId xmlns:a16="http://schemas.microsoft.com/office/drawing/2014/main" id="{FCD2BA85-EE99-1BE3-F015-7C7AE1BF03D3}"/>
            </a:ext>
          </a:extLst>
        </xdr:cNvPr>
        <xdr:cNvSpPr txBox="1"/>
      </xdr:nvSpPr>
      <xdr:spPr>
        <a:xfrm>
          <a:off x="4993532" y="6590489"/>
          <a:ext cx="510702" cy="30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C047F63-DC65-44D7-904D-D878E6BF9DAB}" type="TxLink">
            <a:rPr lang="en-US" sz="1000" b="1" i="0" u="none" strike="noStrike" kern="1200">
              <a:solidFill>
                <a:srgbClr val="000000"/>
              </a:solidFill>
              <a:latin typeface="Calibri"/>
              <a:ea typeface="Calibri"/>
              <a:cs typeface="Calibri"/>
            </a:rPr>
            <a:pPr/>
            <a:t>3.1%</a:t>
          </a:fld>
          <a:endParaRPr lang="en-GB" sz="1000" b="1" kern="1200"/>
        </a:p>
      </xdr:txBody>
    </xdr:sp>
    <xdr:clientData/>
  </xdr:twoCellAnchor>
  <xdr:twoCellAnchor>
    <xdr:from>
      <xdr:col>10</xdr:col>
      <xdr:colOff>364788</xdr:colOff>
      <xdr:row>35</xdr:row>
      <xdr:rowOff>64851</xdr:rowOff>
    </xdr:from>
    <xdr:to>
      <xdr:col>11</xdr:col>
      <xdr:colOff>267511</xdr:colOff>
      <xdr:row>37</xdr:row>
      <xdr:rowOff>0</xdr:rowOff>
    </xdr:to>
    <xdr:sp macro="" textlink="AnalysisPivotTable!J75">
      <xdr:nvSpPr>
        <xdr:cNvPr id="3122" name="TextBox 3121">
          <a:extLst>
            <a:ext uri="{FF2B5EF4-FFF2-40B4-BE49-F238E27FC236}">
              <a16:creationId xmlns:a16="http://schemas.microsoft.com/office/drawing/2014/main" id="{10829314-BC38-38B3-2080-E0F7706CD584}"/>
            </a:ext>
          </a:extLst>
        </xdr:cNvPr>
        <xdr:cNvSpPr txBox="1"/>
      </xdr:nvSpPr>
      <xdr:spPr>
        <a:xfrm>
          <a:off x="6444575" y="6590489"/>
          <a:ext cx="510702" cy="30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A1931-BAB2-4F57-840B-8E68286874A3}" type="TxLink">
            <a:rPr lang="en-US" sz="1000" b="1" i="0" u="none" strike="noStrike" kern="1200">
              <a:solidFill>
                <a:srgbClr val="000000"/>
              </a:solidFill>
              <a:latin typeface="Calibri"/>
              <a:ea typeface="Calibri"/>
              <a:cs typeface="Calibri"/>
            </a:rPr>
            <a:pPr algn="ctr"/>
            <a:t>27.2%</a:t>
          </a:fld>
          <a:endParaRPr lang="en-GB" sz="800" b="1" kern="1200"/>
        </a:p>
      </xdr:txBody>
    </xdr:sp>
    <xdr:clientData/>
  </xdr:twoCellAnchor>
  <xdr:twoCellAnchor>
    <xdr:from>
      <xdr:col>12</xdr:col>
      <xdr:colOff>583660</xdr:colOff>
      <xdr:row>35</xdr:row>
      <xdr:rowOff>64851</xdr:rowOff>
    </xdr:from>
    <xdr:to>
      <xdr:col>13</xdr:col>
      <xdr:colOff>486384</xdr:colOff>
      <xdr:row>37</xdr:row>
      <xdr:rowOff>0</xdr:rowOff>
    </xdr:to>
    <xdr:sp macro="" textlink="AnalysisPivotTable!J76">
      <xdr:nvSpPr>
        <xdr:cNvPr id="3123" name="TextBox 3122">
          <a:extLst>
            <a:ext uri="{FF2B5EF4-FFF2-40B4-BE49-F238E27FC236}">
              <a16:creationId xmlns:a16="http://schemas.microsoft.com/office/drawing/2014/main" id="{6332876B-E3A6-B7D0-83E5-C4D5C8ED53CF}"/>
            </a:ext>
          </a:extLst>
        </xdr:cNvPr>
        <xdr:cNvSpPr txBox="1"/>
      </xdr:nvSpPr>
      <xdr:spPr>
        <a:xfrm>
          <a:off x="7879405" y="6590489"/>
          <a:ext cx="510702" cy="30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E8DB6-D13E-48D1-9833-973CAC9FD5DB}" type="TxLink">
            <a:rPr lang="en-US" sz="1000" b="1" i="0" u="none" strike="noStrike" kern="1200">
              <a:solidFill>
                <a:srgbClr val="000000"/>
              </a:solidFill>
              <a:latin typeface="Calibri"/>
              <a:ea typeface="Calibri"/>
              <a:cs typeface="Calibri"/>
            </a:rPr>
            <a:pPr algn="ctr"/>
            <a:t>34.3%</a:t>
          </a:fld>
          <a:endParaRPr lang="en-GB" sz="600" b="1" kern="1200"/>
        </a:p>
      </xdr:txBody>
    </xdr:sp>
    <xdr:clientData/>
  </xdr:twoCellAnchor>
  <xdr:twoCellAnchor>
    <xdr:from>
      <xdr:col>15</xdr:col>
      <xdr:colOff>105384</xdr:colOff>
      <xdr:row>35</xdr:row>
      <xdr:rowOff>64851</xdr:rowOff>
    </xdr:from>
    <xdr:to>
      <xdr:col>16</xdr:col>
      <xdr:colOff>8107</xdr:colOff>
      <xdr:row>37</xdr:row>
      <xdr:rowOff>0</xdr:rowOff>
    </xdr:to>
    <xdr:sp macro="" textlink="AnalysisPivotTable!J77">
      <xdr:nvSpPr>
        <xdr:cNvPr id="3124" name="TextBox 3123">
          <a:extLst>
            <a:ext uri="{FF2B5EF4-FFF2-40B4-BE49-F238E27FC236}">
              <a16:creationId xmlns:a16="http://schemas.microsoft.com/office/drawing/2014/main" id="{69547A3C-A6EB-C90F-D75C-2D77EAB8389F}"/>
            </a:ext>
          </a:extLst>
        </xdr:cNvPr>
        <xdr:cNvSpPr txBox="1"/>
      </xdr:nvSpPr>
      <xdr:spPr>
        <a:xfrm>
          <a:off x="9225065" y="6590489"/>
          <a:ext cx="510702" cy="30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E79C8D-C65F-4479-9DD5-43AC6973B2F2}" type="TxLink">
            <a:rPr lang="en-US" sz="1000" b="1" i="0" u="none" strike="noStrike" kern="1200">
              <a:solidFill>
                <a:srgbClr val="000000"/>
              </a:solidFill>
              <a:latin typeface="Calibri"/>
              <a:ea typeface="Calibri"/>
              <a:cs typeface="Calibri"/>
            </a:rPr>
            <a:pPr algn="ctr"/>
            <a:t>35.4%</a:t>
          </a:fld>
          <a:endParaRPr lang="en-GB" sz="400" b="1" kern="1200"/>
        </a:p>
      </xdr:txBody>
    </xdr:sp>
    <xdr:clientData/>
  </xdr:twoCellAnchor>
  <xdr:twoCellAnchor editAs="oneCell">
    <xdr:from>
      <xdr:col>10</xdr:col>
      <xdr:colOff>47133</xdr:colOff>
      <xdr:row>16</xdr:row>
      <xdr:rowOff>102124</xdr:rowOff>
    </xdr:from>
    <xdr:to>
      <xdr:col>12</xdr:col>
      <xdr:colOff>585284</xdr:colOff>
      <xdr:row>24</xdr:row>
      <xdr:rowOff>94268</xdr:rowOff>
    </xdr:to>
    <mc:AlternateContent xmlns:mc="http://schemas.openxmlformats.org/markup-compatibility/2006" xmlns:a14="http://schemas.microsoft.com/office/drawing/2010/main">
      <mc:Choice Requires="a14">
        <xdr:graphicFrame macro="">
          <xdr:nvGraphicFramePr>
            <xdr:cNvPr id="3125" name="Year">
              <a:extLst>
                <a:ext uri="{FF2B5EF4-FFF2-40B4-BE49-F238E27FC236}">
                  <a16:creationId xmlns:a16="http://schemas.microsoft.com/office/drawing/2014/main" id="{E19565D4-A71F-40C1-4F8F-6286897215D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74556" y="2993011"/>
              <a:ext cx="1763635" cy="14375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102124</xdr:colOff>
      <xdr:row>27</xdr:row>
      <xdr:rowOff>31423</xdr:rowOff>
    </xdr:from>
    <xdr:to>
      <xdr:col>22</xdr:col>
      <xdr:colOff>479195</xdr:colOff>
      <xdr:row>38</xdr:row>
      <xdr:rowOff>94267</xdr:rowOff>
    </xdr:to>
    <mc:AlternateContent xmlns:mc="http://schemas.openxmlformats.org/markup-compatibility/2006" xmlns:a14="http://schemas.microsoft.com/office/drawing/2010/main">
      <mc:Choice Requires="a14">
        <xdr:graphicFrame macro="">
          <xdr:nvGraphicFramePr>
            <xdr:cNvPr id="3126" name="Region">
              <a:extLst>
                <a:ext uri="{FF2B5EF4-FFF2-40B4-BE49-F238E27FC236}">
                  <a16:creationId xmlns:a16="http://schemas.microsoft.com/office/drawing/2014/main" id="{E8651B38-A85B-8DE6-9FB0-59B34AEA61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18743" y="4931004"/>
              <a:ext cx="3440782" cy="2029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206177</xdr:colOff>
      <xdr:row>4</xdr:row>
      <xdr:rowOff>819</xdr:rowOff>
    </xdr:from>
    <xdr:to>
      <xdr:col>6</xdr:col>
      <xdr:colOff>567890</xdr:colOff>
      <xdr:row>5</xdr:row>
      <xdr:rowOff>175657</xdr:rowOff>
    </xdr:to>
    <xdr:pic>
      <xdr:nvPicPr>
        <xdr:cNvPr id="23" name="Picture 22">
          <a:extLst>
            <a:ext uri="{FF2B5EF4-FFF2-40B4-BE49-F238E27FC236}">
              <a16:creationId xmlns:a16="http://schemas.microsoft.com/office/drawing/2014/main" id="{52CED2D8-AF6E-4F63-BAAB-149DEC75F6BF}"/>
            </a:ext>
          </a:extLst>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3882631" y="723541"/>
          <a:ext cx="361713" cy="355518"/>
        </a:xfrm>
        <a:prstGeom prst="rect">
          <a:avLst/>
        </a:prstGeom>
      </xdr:spPr>
    </xdr:pic>
    <xdr:clientData/>
  </xdr:twoCellAnchor>
  <xdr:twoCellAnchor editAs="oneCell">
    <xdr:from>
      <xdr:col>3</xdr:col>
      <xdr:colOff>534185</xdr:colOff>
      <xdr:row>4</xdr:row>
      <xdr:rowOff>15711</xdr:rowOff>
    </xdr:from>
    <xdr:to>
      <xdr:col>4</xdr:col>
      <xdr:colOff>287235</xdr:colOff>
      <xdr:row>6</xdr:row>
      <xdr:rowOff>20143</xdr:rowOff>
    </xdr:to>
    <xdr:pic>
      <xdr:nvPicPr>
        <xdr:cNvPr id="25" name="Picture 24">
          <a:extLst>
            <a:ext uri="{FF2B5EF4-FFF2-40B4-BE49-F238E27FC236}">
              <a16:creationId xmlns:a16="http://schemas.microsoft.com/office/drawing/2014/main" id="{D403B327-19CB-4ED6-D743-83B43074C4F3}"/>
            </a:ext>
          </a:extLst>
        </xdr:cNvPr>
        <xdr:cNvPicPr>
          <a:picLocks noChangeAspect="1"/>
        </xdr:cNvPicPr>
      </xdr:nvPicPr>
      <xdr:blipFill>
        <a:blip xmlns:r="http://schemas.openxmlformats.org/officeDocument/2006/relationships" r:embed="rId14">
          <a:lum bright="70000" contrast="-70000"/>
        </a:blip>
        <a:stretch>
          <a:fillRect/>
        </a:stretch>
      </xdr:blipFill>
      <xdr:spPr>
        <a:xfrm>
          <a:off x="2372412" y="738433"/>
          <a:ext cx="365792" cy="365792"/>
        </a:xfrm>
        <a:prstGeom prst="rect">
          <a:avLst/>
        </a:prstGeom>
      </xdr:spPr>
    </xdr:pic>
    <xdr:clientData/>
  </xdr:twoCellAnchor>
  <xdr:twoCellAnchor>
    <xdr:from>
      <xdr:col>1</xdr:col>
      <xdr:colOff>133548</xdr:colOff>
      <xdr:row>15</xdr:row>
      <xdr:rowOff>125691</xdr:rowOff>
    </xdr:from>
    <xdr:to>
      <xdr:col>9</xdr:col>
      <xdr:colOff>94269</xdr:colOff>
      <xdr:row>25</xdr:row>
      <xdr:rowOff>31423</xdr:rowOff>
    </xdr:to>
    <xdr:graphicFrame macro="">
      <xdr:nvGraphicFramePr>
        <xdr:cNvPr id="20" name="Chart 19">
          <a:extLst>
            <a:ext uri="{FF2B5EF4-FFF2-40B4-BE49-F238E27FC236}">
              <a16:creationId xmlns:a16="http://schemas.microsoft.com/office/drawing/2014/main" id="{F09EF78C-9AA1-4B0E-AF3B-A91395773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463484</xdr:colOff>
      <xdr:row>0</xdr:row>
      <xdr:rowOff>149258</xdr:rowOff>
    </xdr:from>
    <xdr:to>
      <xdr:col>14</xdr:col>
      <xdr:colOff>353505</xdr:colOff>
      <xdr:row>2</xdr:row>
      <xdr:rowOff>47134</xdr:rowOff>
    </xdr:to>
    <xdr:sp macro="[0]!clear4" textlink="">
      <xdr:nvSpPr>
        <xdr:cNvPr id="24" name="Rectangle: Rounded Corners 23">
          <a:extLst>
            <a:ext uri="{FF2B5EF4-FFF2-40B4-BE49-F238E27FC236}">
              <a16:creationId xmlns:a16="http://schemas.microsoft.com/office/drawing/2014/main" id="{E62F8970-E21F-9EB6-5D9F-A45F1D2F0AF4}"/>
            </a:ext>
          </a:extLst>
        </xdr:cNvPr>
        <xdr:cNvSpPr/>
      </xdr:nvSpPr>
      <xdr:spPr>
        <a:xfrm>
          <a:off x="7816391" y="149258"/>
          <a:ext cx="1115506" cy="259237"/>
        </a:xfrm>
        <a:prstGeom prst="roundRect">
          <a:avLst/>
        </a:prstGeom>
        <a:solidFill>
          <a:srgbClr val="FF9900"/>
        </a:solidFill>
        <a:ln>
          <a:solidFill>
            <a:srgbClr val="FF99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kern="1200"/>
            <a:t>Clear Filter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213360</xdr:colOff>
      <xdr:row>0</xdr:row>
      <xdr:rowOff>129540</xdr:rowOff>
    </xdr:from>
    <xdr:to>
      <xdr:col>4</xdr:col>
      <xdr:colOff>489368</xdr:colOff>
      <xdr:row>2</xdr:row>
      <xdr:rowOff>67780</xdr:rowOff>
    </xdr:to>
    <xdr:sp macro="" textlink="">
      <xdr:nvSpPr>
        <xdr:cNvPr id="2" name="TextBox 1">
          <a:extLst>
            <a:ext uri="{FF2B5EF4-FFF2-40B4-BE49-F238E27FC236}">
              <a16:creationId xmlns:a16="http://schemas.microsoft.com/office/drawing/2014/main" id="{5F213BC4-EAA1-4DF4-BDB7-C469DE792FF4}"/>
            </a:ext>
          </a:extLst>
        </xdr:cNvPr>
        <xdr:cNvSpPr txBox="1"/>
      </xdr:nvSpPr>
      <xdr:spPr>
        <a:xfrm>
          <a:off x="213360" y="129540"/>
          <a:ext cx="2714408" cy="3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CCFF"/>
              </a:solidFill>
            </a:rPr>
            <a:t>Dashboaed</a:t>
          </a:r>
          <a:r>
            <a:rPr lang="en-GB" sz="1400" b="1"/>
            <a:t> Sales Orders </a:t>
          </a:r>
          <a:r>
            <a:rPr lang="en-GB" sz="1400" b="1" baseline="0"/>
            <a:t>Analysis</a:t>
          </a:r>
          <a:endParaRPr lang="en-GB" sz="1400" b="1"/>
        </a:p>
      </xdr:txBody>
    </xdr:sp>
    <xdr:clientData/>
  </xdr:twoCellAnchor>
  <xdr:twoCellAnchor>
    <xdr:from>
      <xdr:col>18</xdr:col>
      <xdr:colOff>62845</xdr:colOff>
      <xdr:row>3</xdr:row>
      <xdr:rowOff>99939</xdr:rowOff>
    </xdr:from>
    <xdr:to>
      <xdr:col>23</xdr:col>
      <xdr:colOff>517172</xdr:colOff>
      <xdr:row>20</xdr:row>
      <xdr:rowOff>38980</xdr:rowOff>
    </xdr:to>
    <xdr:grpSp>
      <xdr:nvGrpSpPr>
        <xdr:cNvPr id="46" name="Group 45">
          <a:extLst>
            <a:ext uri="{FF2B5EF4-FFF2-40B4-BE49-F238E27FC236}">
              <a16:creationId xmlns:a16="http://schemas.microsoft.com/office/drawing/2014/main" id="{EB8062CB-6452-485D-9BE1-5CAFC8A23386}"/>
            </a:ext>
          </a:extLst>
        </xdr:cNvPr>
        <xdr:cNvGrpSpPr/>
      </xdr:nvGrpSpPr>
      <xdr:grpSpPr>
        <a:xfrm>
          <a:off x="11092206" y="641980"/>
          <a:ext cx="3518038" cy="3010608"/>
          <a:chOff x="9955783" y="865777"/>
          <a:chExt cx="3500773" cy="3048002"/>
        </a:xfrm>
      </xdr:grpSpPr>
      <xdr:sp macro="" textlink="">
        <xdr:nvSpPr>
          <xdr:cNvPr id="47" name="Rectangle: Rounded Corners 46">
            <a:extLst>
              <a:ext uri="{FF2B5EF4-FFF2-40B4-BE49-F238E27FC236}">
                <a16:creationId xmlns:a16="http://schemas.microsoft.com/office/drawing/2014/main" id="{F43E727A-4F5F-D25D-22F9-BB0953536D11}"/>
              </a:ext>
            </a:extLst>
          </xdr:cNvPr>
          <xdr:cNvSpPr/>
        </xdr:nvSpPr>
        <xdr:spPr>
          <a:xfrm>
            <a:off x="11272160" y="865777"/>
            <a:ext cx="1560284" cy="24674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SWOT</a:t>
            </a:r>
            <a:r>
              <a:rPr lang="en-GB" sz="1200" baseline="0"/>
              <a:t> Analysis</a:t>
            </a:r>
            <a:endParaRPr lang="en-GB" sz="1200"/>
          </a:p>
        </xdr:txBody>
      </xdr:sp>
      <xdr:sp macro="" textlink="">
        <xdr:nvSpPr>
          <xdr:cNvPr id="48" name="Rectangle: Rounded Corners 47">
            <a:extLst>
              <a:ext uri="{FF2B5EF4-FFF2-40B4-BE49-F238E27FC236}">
                <a16:creationId xmlns:a16="http://schemas.microsoft.com/office/drawing/2014/main" id="{98F62C9C-58EE-C51A-DD31-68A129A642AD}"/>
              </a:ext>
            </a:extLst>
          </xdr:cNvPr>
          <xdr:cNvSpPr/>
        </xdr:nvSpPr>
        <xdr:spPr>
          <a:xfrm>
            <a:off x="10270671" y="1664064"/>
            <a:ext cx="703944" cy="261256"/>
          </a:xfrm>
          <a:prstGeom prst="roundRect">
            <a:avLst/>
          </a:prstGeom>
          <a:solidFill>
            <a:srgbClr val="00B05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i="0" u="none" strike="noStrike">
                <a:solidFill>
                  <a:schemeClr val="tx1"/>
                </a:solidFill>
                <a:latin typeface="Calibri"/>
                <a:ea typeface="Calibri"/>
                <a:cs typeface="Calibri"/>
              </a:rPr>
              <a:t>Strength</a:t>
            </a:r>
          </a:p>
        </xdr:txBody>
      </xdr:sp>
      <xdr:sp macro="" textlink="">
        <xdr:nvSpPr>
          <xdr:cNvPr id="49" name="Rectangle: Rounded Corners 48">
            <a:extLst>
              <a:ext uri="{FF2B5EF4-FFF2-40B4-BE49-F238E27FC236}">
                <a16:creationId xmlns:a16="http://schemas.microsoft.com/office/drawing/2014/main" id="{598E923B-D211-A56F-62FA-6B007BAC6E97}"/>
              </a:ext>
            </a:extLst>
          </xdr:cNvPr>
          <xdr:cNvSpPr/>
        </xdr:nvSpPr>
        <xdr:spPr>
          <a:xfrm>
            <a:off x="11083471" y="1664064"/>
            <a:ext cx="703944" cy="261256"/>
          </a:xfrm>
          <a:prstGeom prst="roundRect">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i="0" u="none" strike="noStrike">
                <a:solidFill>
                  <a:schemeClr val="bg1"/>
                </a:solidFill>
                <a:latin typeface="Calibri"/>
                <a:ea typeface="Calibri"/>
                <a:cs typeface="Calibri"/>
              </a:rPr>
              <a:t>Weakness</a:t>
            </a:r>
          </a:p>
        </xdr:txBody>
      </xdr:sp>
      <xdr:sp macro="" textlink="">
        <xdr:nvSpPr>
          <xdr:cNvPr id="50" name="Rectangle: Rounded Corners 49">
            <a:extLst>
              <a:ext uri="{FF2B5EF4-FFF2-40B4-BE49-F238E27FC236}">
                <a16:creationId xmlns:a16="http://schemas.microsoft.com/office/drawing/2014/main" id="{F5C8F354-3F42-4C28-A17B-6954E857F041}"/>
              </a:ext>
            </a:extLst>
          </xdr:cNvPr>
          <xdr:cNvSpPr/>
        </xdr:nvSpPr>
        <xdr:spPr>
          <a:xfrm>
            <a:off x="11896271" y="1664064"/>
            <a:ext cx="885372" cy="261256"/>
          </a:xfrm>
          <a:prstGeom prst="roundRect">
            <a:avLst/>
          </a:prstGeom>
          <a:solidFill>
            <a:schemeClr val="accent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i="0" u="none" strike="noStrike">
                <a:solidFill>
                  <a:schemeClr val="tx1">
                    <a:lumMod val="95000"/>
                    <a:lumOff val="5000"/>
                  </a:schemeClr>
                </a:solidFill>
                <a:latin typeface="Calibri"/>
                <a:ea typeface="Calibri"/>
                <a:cs typeface="Calibri"/>
              </a:rPr>
              <a:t>Opportunities</a:t>
            </a:r>
          </a:p>
        </xdr:txBody>
      </xdr:sp>
      <xdr:sp macro="" textlink="">
        <xdr:nvSpPr>
          <xdr:cNvPr id="51" name="Rectangle: Rounded Corners 50">
            <a:extLst>
              <a:ext uri="{FF2B5EF4-FFF2-40B4-BE49-F238E27FC236}">
                <a16:creationId xmlns:a16="http://schemas.microsoft.com/office/drawing/2014/main" id="{5D113A71-1692-3617-DEAD-6303A2EB6E21}"/>
              </a:ext>
            </a:extLst>
          </xdr:cNvPr>
          <xdr:cNvSpPr/>
        </xdr:nvSpPr>
        <xdr:spPr>
          <a:xfrm>
            <a:off x="12883242" y="1664065"/>
            <a:ext cx="573314" cy="246742"/>
          </a:xfrm>
          <a:prstGeom prst="roundRect">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i="0" u="none" strike="noStrike">
                <a:solidFill>
                  <a:schemeClr val="bg1"/>
                </a:solidFill>
                <a:latin typeface="Calibri"/>
                <a:ea typeface="Calibri"/>
                <a:cs typeface="Calibri"/>
              </a:rPr>
              <a:t>Threats</a:t>
            </a:r>
          </a:p>
        </xdr:txBody>
      </xdr:sp>
      <xdr:cxnSp macro="">
        <xdr:nvCxnSpPr>
          <xdr:cNvPr id="52" name="Connector: Elbow 51">
            <a:extLst>
              <a:ext uri="{FF2B5EF4-FFF2-40B4-BE49-F238E27FC236}">
                <a16:creationId xmlns:a16="http://schemas.microsoft.com/office/drawing/2014/main" id="{8D4BC8B7-2B6E-EA46-96B5-2147FE43328B}"/>
              </a:ext>
            </a:extLst>
          </xdr:cNvPr>
          <xdr:cNvCxnSpPr>
            <a:stCxn id="47" idx="2"/>
            <a:endCxn id="51" idx="0"/>
          </xdr:cNvCxnSpPr>
        </xdr:nvCxnSpPr>
        <xdr:spPr>
          <a:xfrm rot="16200000" flipH="1">
            <a:off x="12335329" y="829494"/>
            <a:ext cx="551543" cy="1117597"/>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Connector: Elbow 52">
            <a:extLst>
              <a:ext uri="{FF2B5EF4-FFF2-40B4-BE49-F238E27FC236}">
                <a16:creationId xmlns:a16="http://schemas.microsoft.com/office/drawing/2014/main" id="{2D81961C-4C1D-C049-D793-377D3293E8FD}"/>
              </a:ext>
            </a:extLst>
          </xdr:cNvPr>
          <xdr:cNvCxnSpPr>
            <a:stCxn id="47" idx="2"/>
            <a:endCxn id="50" idx="0"/>
          </xdr:cNvCxnSpPr>
        </xdr:nvCxnSpPr>
        <xdr:spPr>
          <a:xfrm rot="16200000" flipH="1">
            <a:off x="11919858" y="1244965"/>
            <a:ext cx="551542" cy="286655"/>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Connector: Elbow 53">
            <a:extLst>
              <a:ext uri="{FF2B5EF4-FFF2-40B4-BE49-F238E27FC236}">
                <a16:creationId xmlns:a16="http://schemas.microsoft.com/office/drawing/2014/main" id="{49C019DB-D38A-CD41-6F67-AE8E13B72048}"/>
              </a:ext>
            </a:extLst>
          </xdr:cNvPr>
          <xdr:cNvCxnSpPr>
            <a:stCxn id="47" idx="2"/>
            <a:endCxn id="49" idx="0"/>
          </xdr:cNvCxnSpPr>
        </xdr:nvCxnSpPr>
        <xdr:spPr>
          <a:xfrm rot="5400000">
            <a:off x="11468102" y="1079864"/>
            <a:ext cx="551542" cy="616859"/>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5" name="Connector: Elbow 54">
            <a:extLst>
              <a:ext uri="{FF2B5EF4-FFF2-40B4-BE49-F238E27FC236}">
                <a16:creationId xmlns:a16="http://schemas.microsoft.com/office/drawing/2014/main" id="{D733D892-BE9A-9101-AA3C-441E4433CA42}"/>
              </a:ext>
            </a:extLst>
          </xdr:cNvPr>
          <xdr:cNvCxnSpPr>
            <a:stCxn id="47" idx="2"/>
            <a:endCxn id="48" idx="0"/>
          </xdr:cNvCxnSpPr>
        </xdr:nvCxnSpPr>
        <xdr:spPr>
          <a:xfrm rot="5400000">
            <a:off x="11061702" y="673464"/>
            <a:ext cx="551542" cy="1429659"/>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6" name="Rectangle: Rounded Corners 55">
            <a:extLst>
              <a:ext uri="{FF2B5EF4-FFF2-40B4-BE49-F238E27FC236}">
                <a16:creationId xmlns:a16="http://schemas.microsoft.com/office/drawing/2014/main" id="{91B338DC-7E80-BE65-3372-97D91AA32789}"/>
              </a:ext>
            </a:extLst>
          </xdr:cNvPr>
          <xdr:cNvSpPr/>
        </xdr:nvSpPr>
        <xdr:spPr>
          <a:xfrm>
            <a:off x="9955783" y="2447836"/>
            <a:ext cx="1432488" cy="261256"/>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tx1"/>
                </a:solidFill>
                <a:latin typeface="Calibri"/>
                <a:ea typeface="Calibri"/>
                <a:cs typeface="Calibri"/>
              </a:rPr>
              <a:t>Increase</a:t>
            </a:r>
            <a:r>
              <a:rPr lang="en-US" sz="1100" b="1" i="0" u="none" strike="noStrike" baseline="0">
                <a:solidFill>
                  <a:schemeClr val="tx1"/>
                </a:solidFill>
                <a:latin typeface="Calibri"/>
                <a:ea typeface="Calibri"/>
                <a:cs typeface="Calibri"/>
              </a:rPr>
              <a:t> </a:t>
            </a:r>
            <a:r>
              <a:rPr lang="en-GB" sz="1100" b="1" i="0" u="none" strike="noStrike" baseline="0">
                <a:solidFill>
                  <a:schemeClr val="tx1"/>
                </a:solidFill>
                <a:latin typeface="Calibri"/>
                <a:ea typeface="Calibri"/>
                <a:cs typeface="Calibri"/>
              </a:rPr>
              <a:t>CRR By </a:t>
            </a:r>
            <a:r>
              <a:rPr lang="en-GB" sz="1100" b="1" i="0" u="none" strike="noStrike" baseline="0">
                <a:solidFill>
                  <a:srgbClr val="00B050"/>
                </a:solidFill>
                <a:latin typeface="Calibri"/>
                <a:ea typeface="Calibri"/>
                <a:cs typeface="Calibri"/>
              </a:rPr>
              <a:t>Year</a:t>
            </a:r>
            <a:endParaRPr lang="en-GB" sz="1100" b="1" i="0" u="none" strike="noStrike">
              <a:solidFill>
                <a:srgbClr val="00B050"/>
              </a:solidFill>
              <a:latin typeface="Calibri"/>
              <a:ea typeface="Calibri"/>
              <a:cs typeface="Calibri"/>
            </a:endParaRPr>
          </a:p>
        </xdr:txBody>
      </xdr:sp>
      <xdr:sp macro="" textlink="">
        <xdr:nvSpPr>
          <xdr:cNvPr id="57" name="Rectangle: Rounded Corners 56">
            <a:extLst>
              <a:ext uri="{FF2B5EF4-FFF2-40B4-BE49-F238E27FC236}">
                <a16:creationId xmlns:a16="http://schemas.microsoft.com/office/drawing/2014/main" id="{1A8EC42C-1589-68E9-A1BE-50DD71338E66}"/>
              </a:ext>
            </a:extLst>
          </xdr:cNvPr>
          <xdr:cNvSpPr/>
        </xdr:nvSpPr>
        <xdr:spPr>
          <a:xfrm>
            <a:off x="10902042" y="2839722"/>
            <a:ext cx="1161143" cy="261256"/>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tx1"/>
                </a:solidFill>
                <a:latin typeface="Calibri"/>
                <a:ea typeface="Calibri"/>
                <a:cs typeface="Calibri"/>
              </a:rPr>
              <a:t>Decrease Sales</a:t>
            </a:r>
            <a:endParaRPr lang="en-GB" sz="1100" b="1" i="0" u="none" strike="noStrike">
              <a:solidFill>
                <a:schemeClr val="tx1"/>
              </a:solidFill>
              <a:latin typeface="Calibri"/>
              <a:ea typeface="Calibri"/>
              <a:cs typeface="Calibri"/>
            </a:endParaRPr>
          </a:p>
        </xdr:txBody>
      </xdr:sp>
      <xdr:sp macro="" textlink="">
        <xdr:nvSpPr>
          <xdr:cNvPr id="58" name="Rectangle: Rounded Corners 57">
            <a:extLst>
              <a:ext uri="{FF2B5EF4-FFF2-40B4-BE49-F238E27FC236}">
                <a16:creationId xmlns:a16="http://schemas.microsoft.com/office/drawing/2014/main" id="{9FE9BA72-D784-CC4A-D266-662DD48618DA}"/>
              </a:ext>
            </a:extLst>
          </xdr:cNvPr>
          <xdr:cNvSpPr/>
        </xdr:nvSpPr>
        <xdr:spPr>
          <a:xfrm>
            <a:off x="11497128" y="3246122"/>
            <a:ext cx="1161143" cy="261256"/>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i="0" u="none" strike="noStrike">
                <a:solidFill>
                  <a:schemeClr val="tx1"/>
                </a:solidFill>
                <a:latin typeface="Calibri"/>
                <a:ea typeface="Calibri"/>
                <a:cs typeface="Calibri"/>
              </a:rPr>
              <a:t>Increase</a:t>
            </a:r>
            <a:r>
              <a:rPr lang="en-GB" sz="1000" b="1" i="0" u="none" strike="noStrike" baseline="0">
                <a:solidFill>
                  <a:schemeClr val="tx1"/>
                </a:solidFill>
                <a:latin typeface="Calibri"/>
                <a:ea typeface="Calibri"/>
                <a:cs typeface="Calibri"/>
              </a:rPr>
              <a:t> Discount</a:t>
            </a:r>
            <a:endParaRPr lang="en-GB" sz="1000" b="1" i="0" u="none" strike="noStrike">
              <a:solidFill>
                <a:schemeClr val="tx1"/>
              </a:solidFill>
              <a:latin typeface="Calibri"/>
              <a:ea typeface="Calibri"/>
              <a:cs typeface="Calibri"/>
            </a:endParaRPr>
          </a:p>
        </xdr:txBody>
      </xdr:sp>
      <xdr:sp macro="" textlink="">
        <xdr:nvSpPr>
          <xdr:cNvPr id="59" name="Rectangle: Rounded Corners 58">
            <a:extLst>
              <a:ext uri="{FF2B5EF4-FFF2-40B4-BE49-F238E27FC236}">
                <a16:creationId xmlns:a16="http://schemas.microsoft.com/office/drawing/2014/main" id="{0A33E50A-B380-63B2-DA11-B163B584DF09}"/>
              </a:ext>
            </a:extLst>
          </xdr:cNvPr>
          <xdr:cNvSpPr/>
        </xdr:nvSpPr>
        <xdr:spPr>
          <a:xfrm>
            <a:off x="11949149" y="3652523"/>
            <a:ext cx="1485637" cy="261256"/>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i="0" u="none" strike="noStrike">
                <a:solidFill>
                  <a:schemeClr val="tx1"/>
                </a:solidFill>
                <a:latin typeface="Calibri"/>
                <a:ea typeface="Calibri"/>
                <a:cs typeface="Calibri"/>
              </a:rPr>
              <a:t>Decrease</a:t>
            </a:r>
            <a:r>
              <a:rPr lang="en-GB" sz="1000" b="1" i="0" u="none" strike="noStrike" baseline="0">
                <a:solidFill>
                  <a:schemeClr val="tx1"/>
                </a:solidFill>
                <a:latin typeface="Calibri"/>
                <a:ea typeface="Calibri"/>
                <a:cs typeface="Calibri"/>
              </a:rPr>
              <a:t> CRR By </a:t>
            </a:r>
            <a:r>
              <a:rPr lang="en-GB" sz="1000" b="1" i="0" u="none" strike="noStrike" baseline="0">
                <a:solidFill>
                  <a:srgbClr val="FF0000"/>
                </a:solidFill>
                <a:latin typeface="Calibri"/>
                <a:ea typeface="Calibri"/>
                <a:cs typeface="Calibri"/>
              </a:rPr>
              <a:t>Years</a:t>
            </a:r>
            <a:endParaRPr lang="en-GB" sz="1000" b="1" i="0" u="none" strike="noStrike">
              <a:solidFill>
                <a:srgbClr val="FF0000"/>
              </a:solidFill>
              <a:latin typeface="Calibri"/>
              <a:ea typeface="Calibri"/>
              <a:cs typeface="Calibri"/>
            </a:endParaRPr>
          </a:p>
        </xdr:txBody>
      </xdr:sp>
      <xdr:cxnSp macro="">
        <xdr:nvCxnSpPr>
          <xdr:cNvPr id="60" name="Connector: Elbow 59">
            <a:extLst>
              <a:ext uri="{FF2B5EF4-FFF2-40B4-BE49-F238E27FC236}">
                <a16:creationId xmlns:a16="http://schemas.microsoft.com/office/drawing/2014/main" id="{3671E192-9BEE-DA7C-4553-3AE6D3E214EE}"/>
              </a:ext>
            </a:extLst>
          </xdr:cNvPr>
          <xdr:cNvCxnSpPr>
            <a:stCxn id="48" idx="2"/>
            <a:endCxn id="56" idx="0"/>
          </xdr:cNvCxnSpPr>
        </xdr:nvCxnSpPr>
        <xdr:spPr>
          <a:xfrm rot="16200000" flipH="1">
            <a:off x="10386077" y="2161886"/>
            <a:ext cx="522516" cy="4938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1" name="Connector: Elbow 60">
            <a:extLst>
              <a:ext uri="{FF2B5EF4-FFF2-40B4-BE49-F238E27FC236}">
                <a16:creationId xmlns:a16="http://schemas.microsoft.com/office/drawing/2014/main" id="{1307B107-2C24-7E80-27D6-8D37F2E099B4}"/>
              </a:ext>
            </a:extLst>
          </xdr:cNvPr>
          <xdr:cNvCxnSpPr>
            <a:endCxn id="57" idx="0"/>
          </xdr:cNvCxnSpPr>
        </xdr:nvCxnSpPr>
        <xdr:spPr>
          <a:xfrm rot="16200000" flipH="1">
            <a:off x="11012713" y="2369821"/>
            <a:ext cx="914402" cy="25399"/>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Connector: Elbow 61">
            <a:extLst>
              <a:ext uri="{FF2B5EF4-FFF2-40B4-BE49-F238E27FC236}">
                <a16:creationId xmlns:a16="http://schemas.microsoft.com/office/drawing/2014/main" id="{C222DCB3-D8D9-B161-5EFF-AB560E57E683}"/>
              </a:ext>
            </a:extLst>
          </xdr:cNvPr>
          <xdr:cNvCxnSpPr>
            <a:endCxn id="58" idx="0"/>
          </xdr:cNvCxnSpPr>
        </xdr:nvCxnSpPr>
        <xdr:spPr>
          <a:xfrm rot="5400000">
            <a:off x="11527972" y="2475049"/>
            <a:ext cx="1320801" cy="22134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Connector: Elbow 62">
            <a:extLst>
              <a:ext uri="{FF2B5EF4-FFF2-40B4-BE49-F238E27FC236}">
                <a16:creationId xmlns:a16="http://schemas.microsoft.com/office/drawing/2014/main" id="{DADEE311-B1E3-8B66-7EBC-92E9BD2231CE}"/>
              </a:ext>
            </a:extLst>
          </xdr:cNvPr>
          <xdr:cNvCxnSpPr>
            <a:endCxn id="59" idx="0"/>
          </xdr:cNvCxnSpPr>
        </xdr:nvCxnSpPr>
        <xdr:spPr>
          <a:xfrm rot="5400000">
            <a:off x="12081851" y="2535440"/>
            <a:ext cx="1727201" cy="506965"/>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290660</xdr:colOff>
      <xdr:row>3</xdr:row>
      <xdr:rowOff>40482</xdr:rowOff>
    </xdr:from>
    <xdr:to>
      <xdr:col>5</xdr:col>
      <xdr:colOff>447619</xdr:colOff>
      <xdr:row>13</xdr:row>
      <xdr:rowOff>97428</xdr:rowOff>
    </xdr:to>
    <xdr:grpSp>
      <xdr:nvGrpSpPr>
        <xdr:cNvPr id="120" name="Group 119">
          <a:extLst>
            <a:ext uri="{FF2B5EF4-FFF2-40B4-BE49-F238E27FC236}">
              <a16:creationId xmlns:a16="http://schemas.microsoft.com/office/drawing/2014/main" id="{7CD8B2AB-7CE2-A136-9E09-0072C86F692E}"/>
            </a:ext>
          </a:extLst>
        </xdr:cNvPr>
        <xdr:cNvGrpSpPr/>
      </xdr:nvGrpSpPr>
      <xdr:grpSpPr>
        <a:xfrm>
          <a:off x="290660" y="582523"/>
          <a:ext cx="3220670" cy="1863750"/>
          <a:chOff x="408495" y="535389"/>
          <a:chExt cx="3220670" cy="1863750"/>
        </a:xfrm>
      </xdr:grpSpPr>
      <xdr:sp macro="" textlink="">
        <xdr:nvSpPr>
          <xdr:cNvPr id="13" name="Arrow: Right 12">
            <a:extLst>
              <a:ext uri="{FF2B5EF4-FFF2-40B4-BE49-F238E27FC236}">
                <a16:creationId xmlns:a16="http://schemas.microsoft.com/office/drawing/2014/main" id="{94B02E60-743F-479F-B787-9DDDAE23FF26}"/>
              </a:ext>
            </a:extLst>
          </xdr:cNvPr>
          <xdr:cNvSpPr/>
        </xdr:nvSpPr>
        <xdr:spPr>
          <a:xfrm>
            <a:off x="408495" y="535389"/>
            <a:ext cx="1491299" cy="485848"/>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INcame State</a:t>
            </a:r>
            <a:endParaRPr lang="en-GB" sz="1200" b="1">
              <a:solidFill>
                <a:schemeClr val="tx1"/>
              </a:solidFill>
            </a:endParaRPr>
          </a:p>
        </xdr:txBody>
      </xdr:sp>
      <xdr:sp macro="" textlink="">
        <xdr:nvSpPr>
          <xdr:cNvPr id="14" name="Rectangle: Rounded Corners 13">
            <a:extLst>
              <a:ext uri="{FF2B5EF4-FFF2-40B4-BE49-F238E27FC236}">
                <a16:creationId xmlns:a16="http://schemas.microsoft.com/office/drawing/2014/main" id="{69CB3FD4-DD56-44EC-848B-C68E2F6FD7E7}"/>
              </a:ext>
            </a:extLst>
          </xdr:cNvPr>
          <xdr:cNvSpPr/>
        </xdr:nvSpPr>
        <xdr:spPr>
          <a:xfrm>
            <a:off x="768654" y="1130382"/>
            <a:ext cx="1569711" cy="2445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 Sales Planned</a:t>
            </a:r>
          </a:p>
        </xdr:txBody>
      </xdr:sp>
      <xdr:sp macro="" textlink="">
        <xdr:nvSpPr>
          <xdr:cNvPr id="15" name="Rectangle: Rounded Corners 14">
            <a:extLst>
              <a:ext uri="{FF2B5EF4-FFF2-40B4-BE49-F238E27FC236}">
                <a16:creationId xmlns:a16="http://schemas.microsoft.com/office/drawing/2014/main" id="{8B215FF2-16EC-4869-B19F-4867C5B5B826}"/>
              </a:ext>
            </a:extLst>
          </xdr:cNvPr>
          <xdr:cNvSpPr/>
        </xdr:nvSpPr>
        <xdr:spPr>
          <a:xfrm>
            <a:off x="768654" y="1475075"/>
            <a:ext cx="1569711" cy="2423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 Sales Purchasing</a:t>
            </a:r>
          </a:p>
        </xdr:txBody>
      </xdr:sp>
      <xdr:sp macro="" textlink="">
        <xdr:nvSpPr>
          <xdr:cNvPr id="16" name="Rectangle: Rounded Corners 15">
            <a:extLst>
              <a:ext uri="{FF2B5EF4-FFF2-40B4-BE49-F238E27FC236}">
                <a16:creationId xmlns:a16="http://schemas.microsoft.com/office/drawing/2014/main" id="{8A26AEC7-2BD1-4660-A9DF-0DBC20EDE499}"/>
              </a:ext>
            </a:extLst>
          </xdr:cNvPr>
          <xdr:cNvSpPr/>
        </xdr:nvSpPr>
        <xdr:spPr>
          <a:xfrm>
            <a:off x="768654" y="2156794"/>
            <a:ext cx="1569711" cy="24234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 Total Orders</a:t>
            </a:r>
          </a:p>
        </xdr:txBody>
      </xdr:sp>
      <xdr:sp macro="" textlink="AnalysisPivotTable!I21">
        <xdr:nvSpPr>
          <xdr:cNvPr id="17" name="Rectangle: Rounded Corners 16">
            <a:extLst>
              <a:ext uri="{FF2B5EF4-FFF2-40B4-BE49-F238E27FC236}">
                <a16:creationId xmlns:a16="http://schemas.microsoft.com/office/drawing/2014/main" id="{F43EDA92-2392-4B2E-80DA-6F1E3A8D2344}"/>
              </a:ext>
            </a:extLst>
          </xdr:cNvPr>
          <xdr:cNvSpPr/>
        </xdr:nvSpPr>
        <xdr:spPr>
          <a:xfrm>
            <a:off x="2635911" y="1130382"/>
            <a:ext cx="993254" cy="2445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1A4371-596A-4733-8A68-CF8AA3D64B41}" type="TxLink">
              <a:rPr lang="en-US" sz="1200" b="1" i="0" u="none" strike="noStrike">
                <a:solidFill>
                  <a:srgbClr val="00CCFF"/>
                </a:solidFill>
                <a:latin typeface="Calibri"/>
                <a:ea typeface="Calibri"/>
                <a:cs typeface="Calibri"/>
              </a:rPr>
              <a:pPr algn="ctr"/>
              <a:t>$292.25K</a:t>
            </a:fld>
            <a:endParaRPr lang="en-GB" sz="1800" b="1">
              <a:solidFill>
                <a:srgbClr val="00CCFF"/>
              </a:solidFill>
            </a:endParaRPr>
          </a:p>
        </xdr:txBody>
      </xdr:sp>
      <xdr:sp macro="" textlink="AnalysisPivotTable!J21">
        <xdr:nvSpPr>
          <xdr:cNvPr id="18" name="Rectangle: Rounded Corners 17">
            <a:extLst>
              <a:ext uri="{FF2B5EF4-FFF2-40B4-BE49-F238E27FC236}">
                <a16:creationId xmlns:a16="http://schemas.microsoft.com/office/drawing/2014/main" id="{F1C973A4-6365-4C52-9A1B-FBC62FD8CC9E}"/>
              </a:ext>
            </a:extLst>
          </xdr:cNvPr>
          <xdr:cNvSpPr/>
        </xdr:nvSpPr>
        <xdr:spPr>
          <a:xfrm>
            <a:off x="2635911" y="1467817"/>
            <a:ext cx="993254" cy="2423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5CBBBD-3CCF-4084-AE14-157AD0D31693}" type="TxLink">
              <a:rPr lang="en-US" sz="1200" b="1" i="0" u="none" strike="noStrike">
                <a:solidFill>
                  <a:srgbClr val="00CCFF"/>
                </a:solidFill>
                <a:latin typeface="Calibri"/>
                <a:ea typeface="Calibri"/>
                <a:cs typeface="Calibri"/>
              </a:rPr>
              <a:pPr algn="ctr"/>
              <a:t>$173.04K</a:t>
            </a:fld>
            <a:endParaRPr lang="en-GB" sz="1800" b="1">
              <a:solidFill>
                <a:srgbClr val="00CCFF"/>
              </a:solidFill>
            </a:endParaRPr>
          </a:p>
        </xdr:txBody>
      </xdr:sp>
      <xdr:sp macro="" textlink="AnalysisPivotTable!L21">
        <xdr:nvSpPr>
          <xdr:cNvPr id="19" name="Rectangle: Rounded Corners 18">
            <a:extLst>
              <a:ext uri="{FF2B5EF4-FFF2-40B4-BE49-F238E27FC236}">
                <a16:creationId xmlns:a16="http://schemas.microsoft.com/office/drawing/2014/main" id="{6C10CC28-7C10-4486-B203-9BCECCFBA222}"/>
              </a:ext>
            </a:extLst>
          </xdr:cNvPr>
          <xdr:cNvSpPr/>
        </xdr:nvSpPr>
        <xdr:spPr>
          <a:xfrm>
            <a:off x="2635911" y="2142279"/>
            <a:ext cx="993254" cy="24234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40F33A-FC5D-4052-9AA3-2E26E5ECFAAB}" type="TxLink">
              <a:rPr lang="en-US" sz="1200" b="1" i="0" u="none" strike="noStrike">
                <a:solidFill>
                  <a:srgbClr val="00CCFF"/>
                </a:solidFill>
                <a:latin typeface="Calibri"/>
                <a:ea typeface="Calibri"/>
                <a:cs typeface="Calibri"/>
              </a:rPr>
              <a:pPr algn="ctr"/>
              <a:t>0.29K</a:t>
            </a:fld>
            <a:endParaRPr lang="en-GB" sz="1800" b="1">
              <a:solidFill>
                <a:srgbClr val="00CCFF"/>
              </a:solidFill>
            </a:endParaRPr>
          </a:p>
        </xdr:txBody>
      </xdr:sp>
      <xdr:sp macro="" textlink="">
        <xdr:nvSpPr>
          <xdr:cNvPr id="64" name="Rectangle: Rounded Corners 63">
            <a:extLst>
              <a:ext uri="{FF2B5EF4-FFF2-40B4-BE49-F238E27FC236}">
                <a16:creationId xmlns:a16="http://schemas.microsoft.com/office/drawing/2014/main" id="{E1F42872-9113-4F21-B011-4A498B096EAF}"/>
              </a:ext>
            </a:extLst>
          </xdr:cNvPr>
          <xdr:cNvSpPr/>
        </xdr:nvSpPr>
        <xdr:spPr>
          <a:xfrm>
            <a:off x="768654" y="1828816"/>
            <a:ext cx="1569711" cy="2423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 Total Quantity</a:t>
            </a:r>
          </a:p>
        </xdr:txBody>
      </xdr:sp>
      <xdr:sp macro="" textlink="AnalysisPivotTable!H21">
        <xdr:nvSpPr>
          <xdr:cNvPr id="65" name="Rectangle: Rounded Corners 64">
            <a:extLst>
              <a:ext uri="{FF2B5EF4-FFF2-40B4-BE49-F238E27FC236}">
                <a16:creationId xmlns:a16="http://schemas.microsoft.com/office/drawing/2014/main" id="{866269D1-FD7F-46C1-8F7C-CC1798E517A9}"/>
              </a:ext>
            </a:extLst>
          </xdr:cNvPr>
          <xdr:cNvSpPr/>
        </xdr:nvSpPr>
        <xdr:spPr>
          <a:xfrm>
            <a:off x="2635911" y="1821558"/>
            <a:ext cx="993254" cy="2423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24665A-E4C1-487D-85E3-6D4AC482B3BE}" type="TxLink">
              <a:rPr lang="en-US" sz="1200" b="1" i="0" u="none" strike="noStrike">
                <a:solidFill>
                  <a:srgbClr val="00CCFF"/>
                </a:solidFill>
                <a:latin typeface="Calibri"/>
                <a:ea typeface="Calibri"/>
                <a:cs typeface="Calibri"/>
              </a:rPr>
              <a:pPr algn="ctr"/>
              <a:t>1.07K</a:t>
            </a:fld>
            <a:endParaRPr lang="en-GB" sz="1800" b="1">
              <a:solidFill>
                <a:srgbClr val="00CCFF"/>
              </a:solidFill>
            </a:endParaRPr>
          </a:p>
        </xdr:txBody>
      </xdr:sp>
    </xdr:grpSp>
    <xdr:clientData/>
  </xdr:twoCellAnchor>
  <xdr:twoCellAnchor>
    <xdr:from>
      <xdr:col>0</xdr:col>
      <xdr:colOff>290660</xdr:colOff>
      <xdr:row>24</xdr:row>
      <xdr:rowOff>149920</xdr:rowOff>
    </xdr:from>
    <xdr:to>
      <xdr:col>7</xdr:col>
      <xdr:colOff>570063</xdr:colOff>
      <xdr:row>35</xdr:row>
      <xdr:rowOff>162994</xdr:rowOff>
    </xdr:to>
    <xdr:grpSp>
      <xdr:nvGrpSpPr>
        <xdr:cNvPr id="126" name="Group 125">
          <a:extLst>
            <a:ext uri="{FF2B5EF4-FFF2-40B4-BE49-F238E27FC236}">
              <a16:creationId xmlns:a16="http://schemas.microsoft.com/office/drawing/2014/main" id="{7A68A5B2-2BB2-7A30-97B0-6D0515E20986}"/>
            </a:ext>
          </a:extLst>
        </xdr:cNvPr>
        <xdr:cNvGrpSpPr/>
      </xdr:nvGrpSpPr>
      <xdr:grpSpPr>
        <a:xfrm>
          <a:off x="290660" y="4486250"/>
          <a:ext cx="4568599" cy="2000558"/>
          <a:chOff x="581320" y="2671589"/>
          <a:chExt cx="4568599" cy="2000558"/>
        </a:xfrm>
      </xdr:grpSpPr>
      <xdr:sp macro="" textlink="">
        <xdr:nvSpPr>
          <xdr:cNvPr id="67" name="Arrow: Right 66">
            <a:extLst>
              <a:ext uri="{FF2B5EF4-FFF2-40B4-BE49-F238E27FC236}">
                <a16:creationId xmlns:a16="http://schemas.microsoft.com/office/drawing/2014/main" id="{DEA0A9B6-FD39-1216-B10D-CEA9B8DC3C2A}"/>
              </a:ext>
            </a:extLst>
          </xdr:cNvPr>
          <xdr:cNvSpPr/>
        </xdr:nvSpPr>
        <xdr:spPr>
          <a:xfrm>
            <a:off x="581320" y="2671589"/>
            <a:ext cx="1869257" cy="509957"/>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solidFill>
              </a:rPr>
              <a:t>Sales by Years</a:t>
            </a:r>
          </a:p>
        </xdr:txBody>
      </xdr:sp>
      <xdr:sp macro="" textlink="'[2]Power Pivot'!D11">
        <xdr:nvSpPr>
          <xdr:cNvPr id="68" name="Rectangle: Rounded Corners 67">
            <a:extLst>
              <a:ext uri="{FF2B5EF4-FFF2-40B4-BE49-F238E27FC236}">
                <a16:creationId xmlns:a16="http://schemas.microsoft.com/office/drawing/2014/main" id="{3C4E440C-3034-2535-12FD-360C2F5A1077}"/>
              </a:ext>
            </a:extLst>
          </xdr:cNvPr>
          <xdr:cNvSpPr/>
        </xdr:nvSpPr>
        <xdr:spPr>
          <a:xfrm>
            <a:off x="813905" y="3335601"/>
            <a:ext cx="1318076" cy="247033"/>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effectLst/>
                <a:latin typeface="+mn-lt"/>
                <a:ea typeface="+mn-ea"/>
                <a:cs typeface="+mn-cs"/>
              </a:rPr>
              <a:t>- </a:t>
            </a:r>
            <a:r>
              <a:rPr lang="en-US" sz="1100" b="1">
                <a:solidFill>
                  <a:schemeClr val="tx1"/>
                </a:solidFill>
                <a:effectLst/>
                <a:latin typeface="+mn-lt"/>
                <a:ea typeface="+mn-ea"/>
                <a:cs typeface="+mn-cs"/>
              </a:rPr>
              <a:t>Sales</a:t>
            </a:r>
            <a:r>
              <a:rPr lang="en-GB" sz="1100" b="1">
                <a:solidFill>
                  <a:schemeClr val="tx1"/>
                </a:solidFill>
                <a:effectLst/>
                <a:latin typeface="+mn-lt"/>
                <a:ea typeface="+mn-ea"/>
                <a:cs typeface="+mn-cs"/>
              </a:rPr>
              <a:t>(2014)</a:t>
            </a:r>
            <a:endParaRPr lang="en-GB" sz="1100" b="1">
              <a:solidFill>
                <a:schemeClr val="tx1"/>
              </a:solidFill>
              <a:effectLst/>
            </a:endParaRPr>
          </a:p>
        </xdr:txBody>
      </xdr:sp>
      <xdr:sp macro="" textlink="'[2]Power Pivot'!G32">
        <xdr:nvSpPr>
          <xdr:cNvPr id="69" name="Rectangle: Rounded Corners 68">
            <a:extLst>
              <a:ext uri="{FF2B5EF4-FFF2-40B4-BE49-F238E27FC236}">
                <a16:creationId xmlns:a16="http://schemas.microsoft.com/office/drawing/2014/main" id="{1F81A7E1-65F2-5262-E6E9-B31A06AC1505}"/>
              </a:ext>
            </a:extLst>
          </xdr:cNvPr>
          <xdr:cNvSpPr/>
        </xdr:nvSpPr>
        <xdr:spPr>
          <a:xfrm>
            <a:off x="813905" y="4055000"/>
            <a:ext cx="1318076" cy="247033"/>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effectLst/>
                <a:latin typeface="+mn-lt"/>
                <a:ea typeface="+mn-ea"/>
                <a:cs typeface="+mn-cs"/>
              </a:rPr>
              <a:t>- </a:t>
            </a:r>
            <a:r>
              <a:rPr lang="en-US" sz="1100" b="1">
                <a:solidFill>
                  <a:schemeClr val="tx1"/>
                </a:solidFill>
                <a:effectLst/>
                <a:latin typeface="+mn-lt"/>
                <a:ea typeface="+mn-ea"/>
                <a:cs typeface="+mn-cs"/>
              </a:rPr>
              <a:t>Sales</a:t>
            </a:r>
            <a:r>
              <a:rPr lang="en-GB" sz="1100" b="1">
                <a:solidFill>
                  <a:schemeClr val="tx1"/>
                </a:solidFill>
                <a:effectLst/>
                <a:latin typeface="+mn-lt"/>
                <a:ea typeface="+mn-ea"/>
                <a:cs typeface="+mn-cs"/>
              </a:rPr>
              <a:t>(2016)</a:t>
            </a:r>
            <a:endParaRPr lang="en-GB">
              <a:solidFill>
                <a:schemeClr val="tx1"/>
              </a:solidFill>
              <a:effectLst/>
            </a:endParaRPr>
          </a:p>
        </xdr:txBody>
      </xdr:sp>
      <xdr:sp macro="" textlink="'[2]Power Pivot'!D11">
        <xdr:nvSpPr>
          <xdr:cNvPr id="70" name="Rectangle: Rounded Corners 69">
            <a:extLst>
              <a:ext uri="{FF2B5EF4-FFF2-40B4-BE49-F238E27FC236}">
                <a16:creationId xmlns:a16="http://schemas.microsoft.com/office/drawing/2014/main" id="{BEED500C-CFDC-B360-AFFA-C32E13B9DE70}"/>
              </a:ext>
            </a:extLst>
          </xdr:cNvPr>
          <xdr:cNvSpPr/>
        </xdr:nvSpPr>
        <xdr:spPr>
          <a:xfrm>
            <a:off x="813906" y="4425114"/>
            <a:ext cx="1318076" cy="247033"/>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effectLst/>
                <a:latin typeface="+mn-lt"/>
                <a:ea typeface="+mn-ea"/>
                <a:cs typeface="+mn-cs"/>
              </a:rPr>
              <a:t>- </a:t>
            </a:r>
            <a:r>
              <a:rPr lang="en-US" sz="1100" b="1">
                <a:solidFill>
                  <a:schemeClr val="tx1"/>
                </a:solidFill>
                <a:effectLst/>
                <a:latin typeface="+mn-lt"/>
                <a:ea typeface="+mn-ea"/>
                <a:cs typeface="+mn-cs"/>
              </a:rPr>
              <a:t>Sales</a:t>
            </a:r>
            <a:r>
              <a:rPr lang="en-GB" sz="1100" b="1">
                <a:solidFill>
                  <a:schemeClr val="tx1"/>
                </a:solidFill>
                <a:effectLst/>
                <a:latin typeface="+mn-lt"/>
                <a:ea typeface="+mn-ea"/>
                <a:cs typeface="+mn-cs"/>
              </a:rPr>
              <a:t>(2017)</a:t>
            </a:r>
            <a:endParaRPr lang="en-GB">
              <a:solidFill>
                <a:schemeClr val="tx1"/>
              </a:solidFill>
              <a:effectLst/>
            </a:endParaRPr>
          </a:p>
        </xdr:txBody>
      </xdr:sp>
      <xdr:sp macro="" textlink="AnalysisPivotTable!N108">
        <xdr:nvSpPr>
          <xdr:cNvPr id="71" name="Rectangle: Rounded Corners 70">
            <a:extLst>
              <a:ext uri="{FF2B5EF4-FFF2-40B4-BE49-F238E27FC236}">
                <a16:creationId xmlns:a16="http://schemas.microsoft.com/office/drawing/2014/main" id="{E6462CE4-805E-AAE1-AF6C-F648D4BC1115}"/>
              </a:ext>
            </a:extLst>
          </xdr:cNvPr>
          <xdr:cNvSpPr/>
        </xdr:nvSpPr>
        <xdr:spPr>
          <a:xfrm>
            <a:off x="2559744" y="4041149"/>
            <a:ext cx="765632" cy="236819"/>
          </a:xfrm>
          <a:prstGeom prst="roundRect">
            <a:avLst/>
          </a:prstGeom>
          <a:solidFill>
            <a:schemeClr val="accent3"/>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052F49-9D4F-4C41-8BD0-4FD4386E7480}" type="TxLink">
              <a:rPr lang="en-US" sz="1200" b="1" i="0" u="none" strike="noStrike">
                <a:solidFill>
                  <a:schemeClr val="tx1"/>
                </a:solidFill>
                <a:latin typeface="Calibri"/>
                <a:ea typeface="Calibri"/>
                <a:cs typeface="Calibri"/>
              </a:rPr>
              <a:pPr algn="ctr"/>
              <a:t>0.29K</a:t>
            </a:fld>
            <a:endParaRPr lang="en-GB" sz="1800" b="1">
              <a:solidFill>
                <a:schemeClr val="tx1"/>
              </a:solidFill>
            </a:endParaRPr>
          </a:p>
        </xdr:txBody>
      </xdr:sp>
      <xdr:sp macro="" textlink="AnalysisPivotTable!N109">
        <xdr:nvSpPr>
          <xdr:cNvPr id="72" name="Rectangle: Rounded Corners 71">
            <a:extLst>
              <a:ext uri="{FF2B5EF4-FFF2-40B4-BE49-F238E27FC236}">
                <a16:creationId xmlns:a16="http://schemas.microsoft.com/office/drawing/2014/main" id="{4C2DBA80-DE4E-76AD-ABF3-5E2BCD23D63D}"/>
              </a:ext>
            </a:extLst>
          </xdr:cNvPr>
          <xdr:cNvSpPr/>
        </xdr:nvSpPr>
        <xdr:spPr>
          <a:xfrm>
            <a:off x="2559744" y="4402557"/>
            <a:ext cx="765632" cy="236819"/>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1DD340-4D27-4431-80C7-857522A19619}" type="TxLink">
              <a:rPr lang="en-US" sz="1200" b="1" i="0" u="none" strike="noStrike">
                <a:solidFill>
                  <a:srgbClr val="FF0000"/>
                </a:solidFill>
                <a:latin typeface="Calibri"/>
                <a:ea typeface="Calibri"/>
                <a:cs typeface="Calibri"/>
              </a:rPr>
              <a:pPr algn="ctr"/>
              <a:t>#REF!</a:t>
            </a:fld>
            <a:endParaRPr lang="en-GB" sz="1800" b="1">
              <a:solidFill>
                <a:srgbClr val="FF0000"/>
              </a:solidFill>
            </a:endParaRPr>
          </a:p>
        </xdr:txBody>
      </xdr:sp>
      <xdr:sp macro="" textlink="'[2]Power Pivot'!D11">
        <xdr:nvSpPr>
          <xdr:cNvPr id="73" name="Rectangle: Rounded Corners 72">
            <a:extLst>
              <a:ext uri="{FF2B5EF4-FFF2-40B4-BE49-F238E27FC236}">
                <a16:creationId xmlns:a16="http://schemas.microsoft.com/office/drawing/2014/main" id="{5CADA9CA-A829-0338-5994-086FE54172B8}"/>
              </a:ext>
            </a:extLst>
          </xdr:cNvPr>
          <xdr:cNvSpPr/>
        </xdr:nvSpPr>
        <xdr:spPr>
          <a:xfrm>
            <a:off x="813905" y="3689481"/>
            <a:ext cx="1318076" cy="247033"/>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effectLst/>
                <a:latin typeface="+mn-lt"/>
                <a:ea typeface="+mn-ea"/>
                <a:cs typeface="+mn-cs"/>
              </a:rPr>
              <a:t>- </a:t>
            </a:r>
            <a:r>
              <a:rPr lang="en-US" sz="1100" b="1">
                <a:solidFill>
                  <a:schemeClr val="tx1"/>
                </a:solidFill>
                <a:effectLst/>
                <a:latin typeface="+mn-lt"/>
                <a:ea typeface="+mn-ea"/>
                <a:cs typeface="+mn-cs"/>
              </a:rPr>
              <a:t>Sales</a:t>
            </a:r>
            <a:r>
              <a:rPr lang="en-GB" sz="1100" b="1">
                <a:solidFill>
                  <a:schemeClr val="tx1"/>
                </a:solidFill>
                <a:effectLst/>
                <a:latin typeface="+mn-lt"/>
                <a:ea typeface="+mn-ea"/>
                <a:cs typeface="+mn-cs"/>
              </a:rPr>
              <a:t>(2015)</a:t>
            </a:r>
            <a:endParaRPr lang="en-GB">
              <a:solidFill>
                <a:schemeClr val="tx1"/>
              </a:solidFill>
              <a:effectLst/>
            </a:endParaRPr>
          </a:p>
        </xdr:txBody>
      </xdr:sp>
      <xdr:sp macro="" textlink="AnalysisPivotTable!N107">
        <xdr:nvSpPr>
          <xdr:cNvPr id="76" name="Rectangle: Rounded Corners 75">
            <a:extLst>
              <a:ext uri="{FF2B5EF4-FFF2-40B4-BE49-F238E27FC236}">
                <a16:creationId xmlns:a16="http://schemas.microsoft.com/office/drawing/2014/main" id="{BE514E88-A6B5-5EA0-B438-72E08C304CB3}"/>
              </a:ext>
            </a:extLst>
          </xdr:cNvPr>
          <xdr:cNvSpPr/>
        </xdr:nvSpPr>
        <xdr:spPr>
          <a:xfrm>
            <a:off x="2559744" y="3679740"/>
            <a:ext cx="765632" cy="236819"/>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FAECE46-205E-41EE-809C-D5AC351A476C}" type="TxLink">
              <a:rPr lang="en-US" sz="1200" b="1" i="0" u="none" strike="noStrike">
                <a:solidFill>
                  <a:schemeClr val="tx1"/>
                </a:solidFill>
                <a:latin typeface="Calibri"/>
                <a:ea typeface="Calibri"/>
                <a:cs typeface="Calibri"/>
              </a:rPr>
              <a:pPr algn="ctr"/>
              <a:t>#REF!</a:t>
            </a:fld>
            <a:endParaRPr lang="en-US" sz="1400" b="1" i="0" u="none" strike="noStrike">
              <a:solidFill>
                <a:schemeClr val="tx1"/>
              </a:solidFill>
              <a:latin typeface="Aptos Narrow"/>
              <a:ea typeface="Calibri"/>
              <a:cs typeface="Calibri"/>
            </a:endParaRPr>
          </a:p>
        </xdr:txBody>
      </xdr:sp>
      <xdr:sp macro="" textlink="AnalysisPivotTable!N106">
        <xdr:nvSpPr>
          <xdr:cNvPr id="77" name="Rectangle: Rounded Corners 76">
            <a:extLst>
              <a:ext uri="{FF2B5EF4-FFF2-40B4-BE49-F238E27FC236}">
                <a16:creationId xmlns:a16="http://schemas.microsoft.com/office/drawing/2014/main" id="{8299C328-8D09-618E-10A2-52AB289C4EE0}"/>
              </a:ext>
            </a:extLst>
          </xdr:cNvPr>
          <xdr:cNvSpPr/>
        </xdr:nvSpPr>
        <xdr:spPr>
          <a:xfrm>
            <a:off x="2559744" y="3325861"/>
            <a:ext cx="765632" cy="236819"/>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68B8308-C2BC-4CE8-8C44-95B1B71D6C48}" type="TxLink">
              <a:rPr lang="en-US" sz="1200" b="1" i="0" u="none" strike="noStrike">
                <a:solidFill>
                  <a:srgbClr val="00B050"/>
                </a:solidFill>
                <a:latin typeface="Calibri"/>
                <a:ea typeface="Calibri"/>
                <a:cs typeface="Calibri"/>
              </a:rPr>
              <a:pPr algn="ctr"/>
              <a:t>#REF!</a:t>
            </a:fld>
            <a:endParaRPr lang="en-GB" sz="2000" b="1">
              <a:solidFill>
                <a:srgbClr val="00B050"/>
              </a:solidFill>
            </a:endParaRPr>
          </a:p>
        </xdr:txBody>
      </xdr:sp>
      <xdr:sp macro="" textlink="AnalysisPivotTable!O108">
        <xdr:nvSpPr>
          <xdr:cNvPr id="80" name="Rectangle: Rounded Corners 79">
            <a:extLst>
              <a:ext uri="{FF2B5EF4-FFF2-40B4-BE49-F238E27FC236}">
                <a16:creationId xmlns:a16="http://schemas.microsoft.com/office/drawing/2014/main" id="{DBDB3CFF-46F0-8499-83EB-53448F9E6D4B}"/>
              </a:ext>
            </a:extLst>
          </xdr:cNvPr>
          <xdr:cNvSpPr/>
        </xdr:nvSpPr>
        <xdr:spPr>
          <a:xfrm>
            <a:off x="3456285" y="4041149"/>
            <a:ext cx="765632" cy="236819"/>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97DA95-F494-42BA-915F-C565FCFBF51F}" type="TxLink">
              <a:rPr lang="en-US" sz="1200" b="1" i="0" u="none" strike="noStrike">
                <a:solidFill>
                  <a:srgbClr val="000000"/>
                </a:solidFill>
                <a:latin typeface="Calibri"/>
                <a:ea typeface="Calibri"/>
                <a:cs typeface="Calibri"/>
              </a:rPr>
              <a:pPr algn="ctr"/>
              <a:t>1.07K</a:t>
            </a:fld>
            <a:endParaRPr lang="en-GB" sz="1800" b="1">
              <a:solidFill>
                <a:schemeClr val="tx1"/>
              </a:solidFill>
            </a:endParaRPr>
          </a:p>
        </xdr:txBody>
      </xdr:sp>
      <xdr:sp macro="" textlink="AnalysisPivotTable!O109">
        <xdr:nvSpPr>
          <xdr:cNvPr id="81" name="Rectangle: Rounded Corners 80">
            <a:extLst>
              <a:ext uri="{FF2B5EF4-FFF2-40B4-BE49-F238E27FC236}">
                <a16:creationId xmlns:a16="http://schemas.microsoft.com/office/drawing/2014/main" id="{33402662-D214-31F5-6703-FAAE3908E712}"/>
              </a:ext>
            </a:extLst>
          </xdr:cNvPr>
          <xdr:cNvSpPr/>
        </xdr:nvSpPr>
        <xdr:spPr>
          <a:xfrm>
            <a:off x="3456287" y="4402557"/>
            <a:ext cx="765632" cy="236819"/>
          </a:xfrm>
          <a:prstGeom prst="roundRect">
            <a:avLst/>
          </a:prstGeom>
          <a:solidFill>
            <a:schemeClr val="accent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66919A-4231-4E1C-B02C-E3CAFB2D1D35}" type="TxLink">
              <a:rPr lang="en-US" sz="1200" b="1" i="0" u="none" strike="noStrike">
                <a:solidFill>
                  <a:srgbClr val="000000"/>
                </a:solidFill>
                <a:latin typeface="Calibri"/>
                <a:ea typeface="Calibri"/>
                <a:cs typeface="Calibri"/>
              </a:rPr>
              <a:pPr algn="ctr"/>
              <a:t>#REF!</a:t>
            </a:fld>
            <a:endParaRPr lang="en-GB" sz="1800" b="1">
              <a:solidFill>
                <a:schemeClr val="tx1"/>
              </a:solidFill>
            </a:endParaRPr>
          </a:p>
        </xdr:txBody>
      </xdr:sp>
      <xdr:sp macro="" textlink="AnalysisPivotTable!O107">
        <xdr:nvSpPr>
          <xdr:cNvPr id="83" name="Rectangle: Rounded Corners 82">
            <a:extLst>
              <a:ext uri="{FF2B5EF4-FFF2-40B4-BE49-F238E27FC236}">
                <a16:creationId xmlns:a16="http://schemas.microsoft.com/office/drawing/2014/main" id="{CC3FB4F8-BA1F-A90A-DA42-5C19F4E9EDED}"/>
              </a:ext>
            </a:extLst>
          </xdr:cNvPr>
          <xdr:cNvSpPr/>
        </xdr:nvSpPr>
        <xdr:spPr>
          <a:xfrm>
            <a:off x="3456287" y="3679740"/>
            <a:ext cx="765632" cy="236819"/>
          </a:xfrm>
          <a:prstGeom prst="roundRect">
            <a:avLst/>
          </a:prstGeom>
          <a:solidFill>
            <a:schemeClr val="accent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9AB64D-5A3D-49C9-BA07-1EE5D4FB9A0C}" type="TxLink">
              <a:rPr lang="en-US" sz="1200" b="1" i="0" u="none" strike="noStrike">
                <a:solidFill>
                  <a:srgbClr val="000000"/>
                </a:solidFill>
                <a:latin typeface="Calibri"/>
                <a:ea typeface="Calibri"/>
                <a:cs typeface="Calibri"/>
              </a:rPr>
              <a:pPr algn="ctr"/>
              <a:t>#REF!</a:t>
            </a:fld>
            <a:endParaRPr lang="en-GB" sz="1800" b="1">
              <a:solidFill>
                <a:schemeClr val="tx1"/>
              </a:solidFill>
            </a:endParaRPr>
          </a:p>
        </xdr:txBody>
      </xdr:sp>
      <xdr:sp macro="" textlink="AnalysisPivotTable!O106">
        <xdr:nvSpPr>
          <xdr:cNvPr id="84" name="Rectangle: Rounded Corners 83">
            <a:extLst>
              <a:ext uri="{FF2B5EF4-FFF2-40B4-BE49-F238E27FC236}">
                <a16:creationId xmlns:a16="http://schemas.microsoft.com/office/drawing/2014/main" id="{731323B2-40FE-02AC-C98D-4C0630A01D21}"/>
              </a:ext>
            </a:extLst>
          </xdr:cNvPr>
          <xdr:cNvSpPr/>
        </xdr:nvSpPr>
        <xdr:spPr>
          <a:xfrm>
            <a:off x="3456287" y="3325861"/>
            <a:ext cx="765632" cy="236819"/>
          </a:xfrm>
          <a:prstGeom prst="roundRect">
            <a:avLst/>
          </a:prstGeom>
          <a:solidFill>
            <a:schemeClr val="accent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826B666-3714-4BFF-8513-EC1EAF7437F6}" type="TxLink">
              <a:rPr lang="en-US" sz="1200" b="1" i="0" u="none" strike="noStrike">
                <a:solidFill>
                  <a:schemeClr val="tx1"/>
                </a:solidFill>
                <a:latin typeface="Calibri"/>
                <a:ea typeface="Calibri"/>
                <a:cs typeface="Calibri"/>
              </a:rPr>
              <a:pPr algn="ctr"/>
              <a:t>#REF!</a:t>
            </a:fld>
            <a:endParaRPr lang="en-US" sz="1600" b="1" i="0" u="none" strike="noStrike">
              <a:solidFill>
                <a:schemeClr val="tx1"/>
              </a:solidFill>
              <a:latin typeface="Aptos Narrow"/>
            </a:endParaRPr>
          </a:p>
        </xdr:txBody>
      </xdr:sp>
      <xdr:sp macro="" textlink="AnalysisPivotTable!P108">
        <xdr:nvSpPr>
          <xdr:cNvPr id="86" name="Rectangle: Rounded Corners 85">
            <a:extLst>
              <a:ext uri="{FF2B5EF4-FFF2-40B4-BE49-F238E27FC236}">
                <a16:creationId xmlns:a16="http://schemas.microsoft.com/office/drawing/2014/main" id="{D4ABD73A-1F17-484A-CDEC-C21D824DC2E9}"/>
              </a:ext>
            </a:extLst>
          </xdr:cNvPr>
          <xdr:cNvSpPr/>
        </xdr:nvSpPr>
        <xdr:spPr>
          <a:xfrm>
            <a:off x="4384285" y="4041149"/>
            <a:ext cx="765632" cy="236819"/>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DFA5C4-5C12-44C2-969A-ED9917746365}" type="TxLink">
              <a:rPr lang="en-US" sz="1100" b="1" i="0" u="none" strike="noStrike">
                <a:solidFill>
                  <a:schemeClr val="bg2"/>
                </a:solidFill>
                <a:latin typeface="Calibri"/>
                <a:ea typeface="Calibri"/>
                <a:cs typeface="Calibri"/>
              </a:rPr>
              <a:pPr algn="ctr"/>
              <a:t>$173.04K</a:t>
            </a:fld>
            <a:endParaRPr lang="en-GB" sz="1600" b="1">
              <a:solidFill>
                <a:schemeClr val="bg2"/>
              </a:solidFill>
            </a:endParaRPr>
          </a:p>
        </xdr:txBody>
      </xdr:sp>
      <xdr:sp macro="" textlink="AnalysisPivotTable!P109">
        <xdr:nvSpPr>
          <xdr:cNvPr id="87" name="Rectangle: Rounded Corners 86">
            <a:extLst>
              <a:ext uri="{FF2B5EF4-FFF2-40B4-BE49-F238E27FC236}">
                <a16:creationId xmlns:a16="http://schemas.microsoft.com/office/drawing/2014/main" id="{95AB3E0F-B33C-5CB7-013D-5E9D0B9482C8}"/>
              </a:ext>
            </a:extLst>
          </xdr:cNvPr>
          <xdr:cNvSpPr/>
        </xdr:nvSpPr>
        <xdr:spPr>
          <a:xfrm>
            <a:off x="4384287" y="4402557"/>
            <a:ext cx="765632" cy="236819"/>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E41EFF-1202-4CAE-B3E1-CF9C0870FDFF}" type="TxLink">
              <a:rPr lang="en-US" sz="1100" b="1" i="0" u="none" strike="noStrike">
                <a:solidFill>
                  <a:srgbClr val="FF0000"/>
                </a:solidFill>
                <a:latin typeface="Calibri"/>
                <a:ea typeface="Calibri"/>
                <a:cs typeface="Calibri"/>
              </a:rPr>
              <a:pPr algn="ctr"/>
              <a:t>#REF!</a:t>
            </a:fld>
            <a:endParaRPr lang="en-GB" sz="1600" b="1">
              <a:solidFill>
                <a:srgbClr val="FF0000"/>
              </a:solidFill>
            </a:endParaRPr>
          </a:p>
        </xdr:txBody>
      </xdr:sp>
      <xdr:sp macro="" textlink="AnalysisPivotTable!P107">
        <xdr:nvSpPr>
          <xdr:cNvPr id="89" name="Rectangle: Rounded Corners 88">
            <a:extLst>
              <a:ext uri="{FF2B5EF4-FFF2-40B4-BE49-F238E27FC236}">
                <a16:creationId xmlns:a16="http://schemas.microsoft.com/office/drawing/2014/main" id="{B0B87BEB-10F6-B1FD-5D26-C1468032D711}"/>
              </a:ext>
            </a:extLst>
          </xdr:cNvPr>
          <xdr:cNvSpPr/>
        </xdr:nvSpPr>
        <xdr:spPr>
          <a:xfrm>
            <a:off x="4384287" y="3679740"/>
            <a:ext cx="765632" cy="236819"/>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7929FE-2135-4E5A-B6FD-7698CFE67E85}" type="TxLink">
              <a:rPr lang="en-US" sz="1100" b="1" i="0" u="none" strike="noStrike">
                <a:solidFill>
                  <a:schemeClr val="bg2"/>
                </a:solidFill>
                <a:latin typeface="Calibri"/>
                <a:ea typeface="Calibri"/>
                <a:cs typeface="Calibri"/>
              </a:rPr>
              <a:pPr algn="ctr"/>
              <a:t>#REF!</a:t>
            </a:fld>
            <a:endParaRPr lang="en-GB" sz="1600" b="1">
              <a:solidFill>
                <a:schemeClr val="bg2"/>
              </a:solidFill>
            </a:endParaRPr>
          </a:p>
        </xdr:txBody>
      </xdr:sp>
      <xdr:sp macro="" textlink="AnalysisPivotTable!P106">
        <xdr:nvSpPr>
          <xdr:cNvPr id="90" name="Rectangle: Rounded Corners 89">
            <a:extLst>
              <a:ext uri="{FF2B5EF4-FFF2-40B4-BE49-F238E27FC236}">
                <a16:creationId xmlns:a16="http://schemas.microsoft.com/office/drawing/2014/main" id="{9CA633D8-31EB-BE33-E500-C5BF0818D8FE}"/>
              </a:ext>
            </a:extLst>
          </xdr:cNvPr>
          <xdr:cNvSpPr/>
        </xdr:nvSpPr>
        <xdr:spPr>
          <a:xfrm>
            <a:off x="4384287" y="3325861"/>
            <a:ext cx="765632" cy="236819"/>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6F2857-FA95-4FBF-9428-E9238E81EDE5}" type="TxLink">
              <a:rPr lang="en-US" sz="1100" b="1" i="0" u="none" strike="noStrike">
                <a:solidFill>
                  <a:srgbClr val="00B050"/>
                </a:solidFill>
                <a:latin typeface="Calibri"/>
                <a:ea typeface="Calibri"/>
                <a:cs typeface="Calibri"/>
              </a:rPr>
              <a:pPr algn="ctr"/>
              <a:t>#REF!</a:t>
            </a:fld>
            <a:endParaRPr lang="en-GB" sz="1800" b="1">
              <a:solidFill>
                <a:srgbClr val="00B050"/>
              </a:solidFill>
            </a:endParaRPr>
          </a:p>
        </xdr:txBody>
      </xdr:sp>
      <xdr:sp macro="" textlink="">
        <xdr:nvSpPr>
          <xdr:cNvPr id="92" name="Rectangle: Rounded Corners 91">
            <a:extLst>
              <a:ext uri="{FF2B5EF4-FFF2-40B4-BE49-F238E27FC236}">
                <a16:creationId xmlns:a16="http://schemas.microsoft.com/office/drawing/2014/main" id="{7DEF855A-E40A-05D7-F968-0AB96E60BA38}"/>
              </a:ext>
            </a:extLst>
          </xdr:cNvPr>
          <xdr:cNvSpPr/>
        </xdr:nvSpPr>
        <xdr:spPr>
          <a:xfrm>
            <a:off x="2559744" y="2837240"/>
            <a:ext cx="765632" cy="236819"/>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rgbClr val="000000"/>
                </a:solidFill>
                <a:latin typeface="Aptos Narrow"/>
              </a:rPr>
              <a:t>T.Orders</a:t>
            </a:r>
          </a:p>
        </xdr:txBody>
      </xdr:sp>
      <xdr:sp macro="" textlink="">
        <xdr:nvSpPr>
          <xdr:cNvPr id="93" name="Rectangle: Rounded Corners 92">
            <a:extLst>
              <a:ext uri="{FF2B5EF4-FFF2-40B4-BE49-F238E27FC236}">
                <a16:creationId xmlns:a16="http://schemas.microsoft.com/office/drawing/2014/main" id="{56A65CF2-9CEF-3E3A-8FCD-F09BEB3E992B}"/>
              </a:ext>
            </a:extLst>
          </xdr:cNvPr>
          <xdr:cNvSpPr/>
        </xdr:nvSpPr>
        <xdr:spPr>
          <a:xfrm>
            <a:off x="3456287" y="2837241"/>
            <a:ext cx="840764" cy="234328"/>
          </a:xfrm>
          <a:prstGeom prst="roundRect">
            <a:avLst/>
          </a:prstGeom>
          <a:solidFill>
            <a:schemeClr val="accent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rgbClr val="000000"/>
                </a:solidFill>
                <a:latin typeface="Aptos Narrow"/>
              </a:rPr>
              <a:t>T.Quantity</a:t>
            </a:r>
          </a:p>
        </xdr:txBody>
      </xdr:sp>
      <xdr:sp macro="" textlink="">
        <xdr:nvSpPr>
          <xdr:cNvPr id="94" name="Rectangle: Rounded Corners 93">
            <a:extLst>
              <a:ext uri="{FF2B5EF4-FFF2-40B4-BE49-F238E27FC236}">
                <a16:creationId xmlns:a16="http://schemas.microsoft.com/office/drawing/2014/main" id="{A0A7E25E-4CFC-805E-DA56-4A9AE2018D24}"/>
              </a:ext>
            </a:extLst>
          </xdr:cNvPr>
          <xdr:cNvSpPr/>
        </xdr:nvSpPr>
        <xdr:spPr>
          <a:xfrm>
            <a:off x="4384287" y="2837240"/>
            <a:ext cx="765632" cy="236819"/>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u="none" strike="noStrike">
                <a:solidFill>
                  <a:schemeClr val="bg1"/>
                </a:solidFill>
                <a:latin typeface="Aptos Narrow"/>
              </a:rPr>
              <a:t>T.Sales</a:t>
            </a:r>
          </a:p>
        </xdr:txBody>
      </xdr:sp>
    </xdr:grpSp>
    <xdr:clientData/>
  </xdr:twoCellAnchor>
  <xdr:twoCellAnchor>
    <xdr:from>
      <xdr:col>8</xdr:col>
      <xdr:colOff>103979</xdr:colOff>
      <xdr:row>21</xdr:row>
      <xdr:rowOff>30029</xdr:rowOff>
    </xdr:from>
    <xdr:to>
      <xdr:col>13</xdr:col>
      <xdr:colOff>270896</xdr:colOff>
      <xdr:row>35</xdr:row>
      <xdr:rowOff>31825</xdr:rowOff>
    </xdr:to>
    <xdr:grpSp>
      <xdr:nvGrpSpPr>
        <xdr:cNvPr id="121" name="Group 120">
          <a:extLst>
            <a:ext uri="{FF2B5EF4-FFF2-40B4-BE49-F238E27FC236}">
              <a16:creationId xmlns:a16="http://schemas.microsoft.com/office/drawing/2014/main" id="{7C7E1974-83F2-ED72-4115-D7F3CB731A3D}"/>
            </a:ext>
          </a:extLst>
        </xdr:cNvPr>
        <xdr:cNvGrpSpPr/>
      </xdr:nvGrpSpPr>
      <xdr:grpSpPr>
        <a:xfrm>
          <a:off x="5005917" y="3824318"/>
          <a:ext cx="3230628" cy="2531321"/>
          <a:chOff x="4479586" y="509224"/>
          <a:chExt cx="3230628" cy="2531321"/>
        </a:xfrm>
      </xdr:grpSpPr>
      <xdr:sp macro="" textlink="">
        <xdr:nvSpPr>
          <xdr:cNvPr id="21" name="Arrow: Right 20">
            <a:extLst>
              <a:ext uri="{FF2B5EF4-FFF2-40B4-BE49-F238E27FC236}">
                <a16:creationId xmlns:a16="http://schemas.microsoft.com/office/drawing/2014/main" id="{A05D3580-9304-8854-123F-D66BE2575671}"/>
              </a:ext>
            </a:extLst>
          </xdr:cNvPr>
          <xdr:cNvSpPr/>
        </xdr:nvSpPr>
        <xdr:spPr>
          <a:xfrm>
            <a:off x="4479586" y="509224"/>
            <a:ext cx="2355515" cy="465972"/>
          </a:xfrm>
          <a:prstGeom prst="rightArrow">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Some</a:t>
            </a:r>
            <a:r>
              <a:rPr lang="en-GB" sz="1200" b="1" baseline="0">
                <a:solidFill>
                  <a:schemeClr val="bg1"/>
                </a:solidFill>
              </a:rPr>
              <a:t> Perlod Last Year(SPLY)</a:t>
            </a:r>
            <a:endParaRPr lang="en-GB" sz="1200" b="1">
              <a:solidFill>
                <a:schemeClr val="bg1"/>
              </a:solidFill>
            </a:endParaRPr>
          </a:p>
        </xdr:txBody>
      </xdr:sp>
      <xdr:sp macro="" textlink="'[2]Power Pivot'!D11">
        <xdr:nvSpPr>
          <xdr:cNvPr id="22" name="Rectangle: Rounded Corners 21">
            <a:extLst>
              <a:ext uri="{FF2B5EF4-FFF2-40B4-BE49-F238E27FC236}">
                <a16:creationId xmlns:a16="http://schemas.microsoft.com/office/drawing/2014/main" id="{B683FA84-992B-3FB3-FE19-D767A770F867}"/>
              </a:ext>
            </a:extLst>
          </xdr:cNvPr>
          <xdr:cNvSpPr/>
        </xdr:nvSpPr>
        <xdr:spPr>
          <a:xfrm>
            <a:off x="5602654" y="1226104"/>
            <a:ext cx="962620" cy="279583"/>
          </a:xfrm>
          <a:prstGeom prst="roundRect">
            <a:avLst/>
          </a:prstGeom>
          <a:solidFill>
            <a:schemeClr val="tx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00CCFF"/>
                </a:solidFill>
              </a:rPr>
              <a:t>- SPLY(2014)</a:t>
            </a:r>
          </a:p>
        </xdr:txBody>
      </xdr:sp>
      <xdr:sp macro="" textlink="'[2]Power Pivot'!D11">
        <xdr:nvSpPr>
          <xdr:cNvPr id="23" name="Rectangle: Rounded Corners 22">
            <a:extLst>
              <a:ext uri="{FF2B5EF4-FFF2-40B4-BE49-F238E27FC236}">
                <a16:creationId xmlns:a16="http://schemas.microsoft.com/office/drawing/2014/main" id="{C51A0BAE-07C5-4718-EAC9-EF318F5BECE3}"/>
              </a:ext>
            </a:extLst>
          </xdr:cNvPr>
          <xdr:cNvSpPr/>
        </xdr:nvSpPr>
        <xdr:spPr>
          <a:xfrm>
            <a:off x="5602654" y="1613220"/>
            <a:ext cx="962620" cy="279583"/>
          </a:xfrm>
          <a:prstGeom prst="roundRect">
            <a:avLst/>
          </a:prstGeom>
          <a:solidFill>
            <a:schemeClr val="tx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00CCFF"/>
                </a:solidFill>
              </a:rPr>
              <a:t>- SPLY(2015)</a:t>
            </a:r>
          </a:p>
        </xdr:txBody>
      </xdr:sp>
      <xdr:sp macro="" textlink="'[2]Power Pivot'!D11">
        <xdr:nvSpPr>
          <xdr:cNvPr id="24" name="Rectangle: Rounded Corners 23">
            <a:extLst>
              <a:ext uri="{FF2B5EF4-FFF2-40B4-BE49-F238E27FC236}">
                <a16:creationId xmlns:a16="http://schemas.microsoft.com/office/drawing/2014/main" id="{F0E8ACBD-50FB-CF10-2D78-E3C2E217232D}"/>
              </a:ext>
            </a:extLst>
          </xdr:cNvPr>
          <xdr:cNvSpPr/>
        </xdr:nvSpPr>
        <xdr:spPr>
          <a:xfrm>
            <a:off x="5602654" y="2007504"/>
            <a:ext cx="962620" cy="279583"/>
          </a:xfrm>
          <a:prstGeom prst="roundRect">
            <a:avLst/>
          </a:prstGeom>
          <a:solidFill>
            <a:schemeClr val="tx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00CCFF"/>
                </a:solidFill>
              </a:rPr>
              <a:t>- SPLY(2016)</a:t>
            </a:r>
          </a:p>
        </xdr:txBody>
      </xdr:sp>
      <xdr:sp macro="" textlink="AnalysisPivotTable!E64">
        <xdr:nvSpPr>
          <xdr:cNvPr id="25" name="Rectangle: Rounded Corners 24">
            <a:extLst>
              <a:ext uri="{FF2B5EF4-FFF2-40B4-BE49-F238E27FC236}">
                <a16:creationId xmlns:a16="http://schemas.microsoft.com/office/drawing/2014/main" id="{0A40CCD8-30D6-D789-0A1B-6D9954FA036F}"/>
              </a:ext>
            </a:extLst>
          </xdr:cNvPr>
          <xdr:cNvSpPr/>
        </xdr:nvSpPr>
        <xdr:spPr>
          <a:xfrm>
            <a:off x="6922615" y="1226104"/>
            <a:ext cx="787599" cy="279583"/>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D66EDA-0BEF-4599-BDB0-79FBCFCBC0E3}" type="TxLink">
              <a:rPr lang="en-US" sz="1200" b="1" i="0" u="none" strike="noStrike">
                <a:solidFill>
                  <a:srgbClr val="000000"/>
                </a:solidFill>
                <a:latin typeface="Calibri"/>
                <a:ea typeface="Calibri"/>
                <a:cs typeface="Calibri"/>
              </a:rPr>
              <a:pPr algn="ctr"/>
              <a:t>#REF!</a:t>
            </a:fld>
            <a:endParaRPr lang="en-GB" sz="1600" b="1">
              <a:solidFill>
                <a:srgbClr val="FF0000"/>
              </a:solidFill>
            </a:endParaRPr>
          </a:p>
        </xdr:txBody>
      </xdr:sp>
      <xdr:sp macro="" textlink="AnalysisPivotTable!E65">
        <xdr:nvSpPr>
          <xdr:cNvPr id="26" name="Rectangle: Rounded Corners 25">
            <a:extLst>
              <a:ext uri="{FF2B5EF4-FFF2-40B4-BE49-F238E27FC236}">
                <a16:creationId xmlns:a16="http://schemas.microsoft.com/office/drawing/2014/main" id="{E583AD91-09B1-9360-5475-34790D195B4A}"/>
              </a:ext>
            </a:extLst>
          </xdr:cNvPr>
          <xdr:cNvSpPr/>
        </xdr:nvSpPr>
        <xdr:spPr>
          <a:xfrm>
            <a:off x="6922615" y="1620389"/>
            <a:ext cx="787599" cy="279583"/>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F418E9-E4FB-4314-A188-A1F648738E5A}" type="TxLink">
              <a:rPr lang="en-US" sz="1200" b="1" i="0" u="none" strike="noStrike">
                <a:solidFill>
                  <a:srgbClr val="00B050"/>
                </a:solidFill>
                <a:latin typeface="Calibri"/>
                <a:ea typeface="Calibri"/>
                <a:cs typeface="Calibri"/>
              </a:rPr>
              <a:pPr algn="ctr"/>
              <a:t>#REF!</a:t>
            </a:fld>
            <a:endParaRPr lang="en-GB" sz="1600" b="1">
              <a:solidFill>
                <a:srgbClr val="00B050"/>
              </a:solidFill>
            </a:endParaRPr>
          </a:p>
        </xdr:txBody>
      </xdr:sp>
      <xdr:sp macro="" textlink="AnalysisPivotTable!E66">
        <xdr:nvSpPr>
          <xdr:cNvPr id="27" name="Rectangle: Rounded Corners 26">
            <a:extLst>
              <a:ext uri="{FF2B5EF4-FFF2-40B4-BE49-F238E27FC236}">
                <a16:creationId xmlns:a16="http://schemas.microsoft.com/office/drawing/2014/main" id="{11CB2BCA-7217-D8C6-21E0-A9CEB2CC4D62}"/>
              </a:ext>
            </a:extLst>
          </xdr:cNvPr>
          <xdr:cNvSpPr/>
        </xdr:nvSpPr>
        <xdr:spPr>
          <a:xfrm>
            <a:off x="6922615" y="2014673"/>
            <a:ext cx="787599" cy="279583"/>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33D067-4CE0-4C5D-9CE9-F681675FCEE5}" type="TxLink">
              <a:rPr lang="en-US" sz="1200" b="1" i="0" u="none" strike="noStrike">
                <a:solidFill>
                  <a:srgbClr val="000000"/>
                </a:solidFill>
                <a:latin typeface="Calibri"/>
                <a:ea typeface="Calibri"/>
                <a:cs typeface="Calibri"/>
              </a:rPr>
              <a:pPr algn="ctr"/>
              <a:t>100.0%</a:t>
            </a:fld>
            <a:endParaRPr lang="en-GB" sz="1800" b="1">
              <a:solidFill>
                <a:srgbClr val="FF0000"/>
              </a:solidFill>
            </a:endParaRPr>
          </a:p>
        </xdr:txBody>
      </xdr:sp>
      <xdr:sp macro="" textlink="'[2]Power Pivot'!D11">
        <xdr:nvSpPr>
          <xdr:cNvPr id="103" name="Rectangle: Rounded Corners 102">
            <a:extLst>
              <a:ext uri="{FF2B5EF4-FFF2-40B4-BE49-F238E27FC236}">
                <a16:creationId xmlns:a16="http://schemas.microsoft.com/office/drawing/2014/main" id="{4F8ED3A5-D12E-3804-8EE1-AA95A465D079}"/>
              </a:ext>
            </a:extLst>
          </xdr:cNvPr>
          <xdr:cNvSpPr/>
        </xdr:nvSpPr>
        <xdr:spPr>
          <a:xfrm>
            <a:off x="5602654" y="2376721"/>
            <a:ext cx="962620" cy="279583"/>
          </a:xfrm>
          <a:prstGeom prst="roundRect">
            <a:avLst/>
          </a:prstGeom>
          <a:solidFill>
            <a:schemeClr val="tx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00CCFF"/>
                </a:solidFill>
              </a:rPr>
              <a:t>- SPLY(2017)</a:t>
            </a:r>
          </a:p>
        </xdr:txBody>
      </xdr:sp>
      <xdr:sp macro="" textlink="AnalysisPivotTable!E67">
        <xdr:nvSpPr>
          <xdr:cNvPr id="104" name="Rectangle: Rounded Corners 103">
            <a:extLst>
              <a:ext uri="{FF2B5EF4-FFF2-40B4-BE49-F238E27FC236}">
                <a16:creationId xmlns:a16="http://schemas.microsoft.com/office/drawing/2014/main" id="{0FB3E851-3C76-4B35-4A16-74FC25327C5C}"/>
              </a:ext>
            </a:extLst>
          </xdr:cNvPr>
          <xdr:cNvSpPr/>
        </xdr:nvSpPr>
        <xdr:spPr>
          <a:xfrm>
            <a:off x="6922615" y="2383890"/>
            <a:ext cx="787599" cy="279583"/>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885A5F-54DE-4D47-9704-10E7F101CCE0}" type="TxLink">
              <a:rPr lang="en-US" sz="1200" b="1" i="0" u="none" strike="noStrike">
                <a:solidFill>
                  <a:srgbClr val="00B050"/>
                </a:solidFill>
                <a:latin typeface="Calibri"/>
                <a:ea typeface="Calibri"/>
                <a:cs typeface="Calibri"/>
              </a:rPr>
              <a:pPr algn="ctr"/>
              <a:t>#REF!</a:t>
            </a:fld>
            <a:endParaRPr lang="en-GB" sz="1800" b="1">
              <a:solidFill>
                <a:srgbClr val="00B050"/>
              </a:solidFill>
            </a:endParaRPr>
          </a:p>
        </xdr:txBody>
      </xdr:sp>
      <xdr:sp macro="" textlink="'[2]Power Pivot'!D11">
        <xdr:nvSpPr>
          <xdr:cNvPr id="105" name="Rectangle: Rounded Corners 104">
            <a:extLst>
              <a:ext uri="{FF2B5EF4-FFF2-40B4-BE49-F238E27FC236}">
                <a16:creationId xmlns:a16="http://schemas.microsoft.com/office/drawing/2014/main" id="{B83DC61B-A0C7-7EA3-C232-656CD8CF6037}"/>
              </a:ext>
            </a:extLst>
          </xdr:cNvPr>
          <xdr:cNvSpPr/>
        </xdr:nvSpPr>
        <xdr:spPr>
          <a:xfrm>
            <a:off x="5602654" y="2753793"/>
            <a:ext cx="962620" cy="279583"/>
          </a:xfrm>
          <a:prstGeom prst="roundRect">
            <a:avLst/>
          </a:prstGeom>
          <a:solidFill>
            <a:schemeClr val="tx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rgbClr val="00CCFF"/>
                </a:solidFill>
              </a:rPr>
              <a:t>- SPLY(2018)</a:t>
            </a:r>
          </a:p>
        </xdr:txBody>
      </xdr:sp>
      <xdr:sp macro="" textlink="AnalysisPivotTable!E68">
        <xdr:nvSpPr>
          <xdr:cNvPr id="106" name="Rectangle: Rounded Corners 105">
            <a:extLst>
              <a:ext uri="{FF2B5EF4-FFF2-40B4-BE49-F238E27FC236}">
                <a16:creationId xmlns:a16="http://schemas.microsoft.com/office/drawing/2014/main" id="{14D7B34F-48FA-A1CE-A42B-949789404C90}"/>
              </a:ext>
            </a:extLst>
          </xdr:cNvPr>
          <xdr:cNvSpPr/>
        </xdr:nvSpPr>
        <xdr:spPr>
          <a:xfrm>
            <a:off x="6922615" y="2760962"/>
            <a:ext cx="787599" cy="279583"/>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8CE71B6-2797-42A7-9FE3-49030A48B256}" type="TxLink">
              <a:rPr lang="en-US" sz="1200" b="1" i="0" u="none" strike="noStrike">
                <a:solidFill>
                  <a:srgbClr val="000000"/>
                </a:solidFill>
                <a:latin typeface="Calibri"/>
                <a:ea typeface="Calibri"/>
                <a:cs typeface="Calibri"/>
              </a:rPr>
              <a:pPr algn="ctr"/>
              <a:t>#REF!</a:t>
            </a:fld>
            <a:endParaRPr lang="en-GB" sz="1800" b="1">
              <a:solidFill>
                <a:srgbClr val="FF0000"/>
              </a:solidFill>
            </a:endParaRPr>
          </a:p>
        </xdr:txBody>
      </xdr:sp>
    </xdr:grpSp>
    <xdr:clientData/>
  </xdr:twoCellAnchor>
  <xdr:twoCellAnchor>
    <xdr:from>
      <xdr:col>18</xdr:col>
      <xdr:colOff>604887</xdr:colOff>
      <xdr:row>22</xdr:row>
      <xdr:rowOff>45936</xdr:rowOff>
    </xdr:from>
    <xdr:to>
      <xdr:col>23</xdr:col>
      <xdr:colOff>335928</xdr:colOff>
      <xdr:row>32</xdr:row>
      <xdr:rowOff>141295</xdr:rowOff>
    </xdr:to>
    <xdr:grpSp>
      <xdr:nvGrpSpPr>
        <xdr:cNvPr id="125" name="Group 124">
          <a:extLst>
            <a:ext uri="{FF2B5EF4-FFF2-40B4-BE49-F238E27FC236}">
              <a16:creationId xmlns:a16="http://schemas.microsoft.com/office/drawing/2014/main" id="{A68C5B02-35EC-DAC4-8156-B36292248577}"/>
            </a:ext>
          </a:extLst>
        </xdr:cNvPr>
        <xdr:cNvGrpSpPr/>
      </xdr:nvGrpSpPr>
      <xdr:grpSpPr>
        <a:xfrm>
          <a:off x="11634248" y="4020905"/>
          <a:ext cx="2794752" cy="1902163"/>
          <a:chOff x="11634248" y="3903070"/>
          <a:chExt cx="2794752" cy="1902163"/>
        </a:xfrm>
      </xdr:grpSpPr>
      <xdr:sp macro="" textlink="">
        <xdr:nvSpPr>
          <xdr:cNvPr id="96" name="Arrow: Right 95">
            <a:extLst>
              <a:ext uri="{FF2B5EF4-FFF2-40B4-BE49-F238E27FC236}">
                <a16:creationId xmlns:a16="http://schemas.microsoft.com/office/drawing/2014/main" id="{70560E69-F21F-1581-9B65-5C1BC70F3C23}"/>
              </a:ext>
            </a:extLst>
          </xdr:cNvPr>
          <xdr:cNvSpPr/>
        </xdr:nvSpPr>
        <xdr:spPr>
          <a:xfrm>
            <a:off x="11634248" y="3903070"/>
            <a:ext cx="2121859" cy="519672"/>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solidFill>
              </a:rPr>
              <a:t>Rate</a:t>
            </a:r>
            <a:r>
              <a:rPr lang="en-GB" sz="1200" b="1" baseline="0">
                <a:solidFill>
                  <a:schemeClr val="tx1"/>
                </a:solidFill>
              </a:rPr>
              <a:t> of Adoption Years</a:t>
            </a:r>
            <a:endParaRPr lang="en-GB" sz="1200" b="1">
              <a:solidFill>
                <a:schemeClr val="tx1"/>
              </a:solidFill>
            </a:endParaRPr>
          </a:p>
        </xdr:txBody>
      </xdr:sp>
      <xdr:sp macro="" textlink="'[2]Power Pivot'!D11">
        <xdr:nvSpPr>
          <xdr:cNvPr id="97" name="Rectangle: Rounded Corners 96">
            <a:extLst>
              <a:ext uri="{FF2B5EF4-FFF2-40B4-BE49-F238E27FC236}">
                <a16:creationId xmlns:a16="http://schemas.microsoft.com/office/drawing/2014/main" id="{5288E935-F925-6008-3E29-A882F91C35B5}"/>
              </a:ext>
            </a:extLst>
          </xdr:cNvPr>
          <xdr:cNvSpPr/>
        </xdr:nvSpPr>
        <xdr:spPr>
          <a:xfrm>
            <a:off x="11798166" y="4529984"/>
            <a:ext cx="1608327" cy="24948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Rate</a:t>
            </a:r>
            <a:r>
              <a:rPr lang="en-GB" sz="1100" baseline="0">
                <a:solidFill>
                  <a:schemeClr val="bg1"/>
                </a:solidFill>
              </a:rPr>
              <a:t> of Adoption (2014)</a:t>
            </a:r>
            <a:endParaRPr lang="en-GB" sz="1100">
              <a:solidFill>
                <a:schemeClr val="bg1"/>
              </a:solidFill>
            </a:endParaRPr>
          </a:p>
        </xdr:txBody>
      </xdr:sp>
      <xdr:sp macro="" textlink="AnalysisPivotTable!O86">
        <xdr:nvSpPr>
          <xdr:cNvPr id="98" name="Rectangle: Rounded Corners 97">
            <a:extLst>
              <a:ext uri="{FF2B5EF4-FFF2-40B4-BE49-F238E27FC236}">
                <a16:creationId xmlns:a16="http://schemas.microsoft.com/office/drawing/2014/main" id="{D594F320-0F7C-D4E7-7936-8474B01EF9B4}"/>
              </a:ext>
            </a:extLst>
          </xdr:cNvPr>
          <xdr:cNvSpPr/>
        </xdr:nvSpPr>
        <xdr:spPr>
          <a:xfrm>
            <a:off x="13725621" y="4529984"/>
            <a:ext cx="703379" cy="249486"/>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4ACAFE-D6F6-4CF4-9DA9-6A8EC5972DD8}" type="TxLink">
              <a:rPr lang="en-US" sz="1200" b="1" i="0" u="none" strike="noStrike">
                <a:solidFill>
                  <a:srgbClr val="000000"/>
                </a:solidFill>
                <a:latin typeface="Calibri"/>
                <a:ea typeface="Calibri"/>
                <a:cs typeface="Calibri"/>
              </a:rPr>
              <a:pPr algn="ctr"/>
              <a:t>0.0%</a:t>
            </a:fld>
            <a:endParaRPr lang="en-GB" sz="1800" b="1">
              <a:solidFill>
                <a:srgbClr val="FF0000"/>
              </a:solidFill>
            </a:endParaRPr>
          </a:p>
        </xdr:txBody>
      </xdr:sp>
      <xdr:sp macro="" textlink="AnalysisPivotTable!O87">
        <xdr:nvSpPr>
          <xdr:cNvPr id="99" name="Rectangle: Rounded Corners 98">
            <a:extLst>
              <a:ext uri="{FF2B5EF4-FFF2-40B4-BE49-F238E27FC236}">
                <a16:creationId xmlns:a16="http://schemas.microsoft.com/office/drawing/2014/main" id="{C6E3A1B0-5BAA-0EBC-BD90-9263828C4CE3}"/>
              </a:ext>
            </a:extLst>
          </xdr:cNvPr>
          <xdr:cNvSpPr/>
        </xdr:nvSpPr>
        <xdr:spPr>
          <a:xfrm>
            <a:off x="13725621" y="4881824"/>
            <a:ext cx="703379" cy="249486"/>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BDC4C0-5756-47F9-B8C1-F3CA1BF10E1D}" type="TxLink">
              <a:rPr lang="en-US" sz="1200" b="1" i="0" u="none" strike="noStrike">
                <a:solidFill>
                  <a:srgbClr val="000000"/>
                </a:solidFill>
                <a:latin typeface="Calibri"/>
                <a:ea typeface="Calibri"/>
                <a:cs typeface="Calibri"/>
              </a:rPr>
              <a:pPr algn="ctr"/>
              <a:t>#REF!</a:t>
            </a:fld>
            <a:endParaRPr lang="en-GB" sz="1800" b="1">
              <a:solidFill>
                <a:srgbClr val="00B050"/>
              </a:solidFill>
            </a:endParaRPr>
          </a:p>
        </xdr:txBody>
      </xdr:sp>
      <xdr:sp macro="" textlink="AnalysisPivotTable!O88">
        <xdr:nvSpPr>
          <xdr:cNvPr id="100" name="Rectangle: Rounded Corners 99">
            <a:extLst>
              <a:ext uri="{FF2B5EF4-FFF2-40B4-BE49-F238E27FC236}">
                <a16:creationId xmlns:a16="http://schemas.microsoft.com/office/drawing/2014/main" id="{7E5BF683-3031-693D-AFFF-9DA987D57B54}"/>
              </a:ext>
            </a:extLst>
          </xdr:cNvPr>
          <xdr:cNvSpPr/>
        </xdr:nvSpPr>
        <xdr:spPr>
          <a:xfrm>
            <a:off x="13725621" y="5233664"/>
            <a:ext cx="703379" cy="24948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4D7560-8490-4ECD-9B5F-08B26813378D}" type="TxLink">
              <a:rPr lang="en-US" sz="1200" b="1" i="0" u="none" strike="noStrike">
                <a:solidFill>
                  <a:srgbClr val="00B050"/>
                </a:solidFill>
                <a:latin typeface="Calibri"/>
                <a:ea typeface="Calibri"/>
                <a:cs typeface="Calibri"/>
              </a:rPr>
              <a:pPr algn="ctr"/>
              <a:t>#REF!</a:t>
            </a:fld>
            <a:endParaRPr lang="en-GB" sz="2000" b="1">
              <a:solidFill>
                <a:srgbClr val="00B050"/>
              </a:solidFill>
            </a:endParaRPr>
          </a:p>
        </xdr:txBody>
      </xdr:sp>
      <xdr:sp macro="" textlink="'[2]Power Pivot'!D11">
        <xdr:nvSpPr>
          <xdr:cNvPr id="101" name="Rectangle: Rounded Corners 100">
            <a:extLst>
              <a:ext uri="{FF2B5EF4-FFF2-40B4-BE49-F238E27FC236}">
                <a16:creationId xmlns:a16="http://schemas.microsoft.com/office/drawing/2014/main" id="{EB531373-4409-3C8F-D6E6-A39071E354A6}"/>
              </a:ext>
            </a:extLst>
          </xdr:cNvPr>
          <xdr:cNvSpPr/>
        </xdr:nvSpPr>
        <xdr:spPr>
          <a:xfrm>
            <a:off x="11798166" y="4872548"/>
            <a:ext cx="1608327" cy="24948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Rate</a:t>
            </a:r>
            <a:r>
              <a:rPr lang="en-GB" sz="1100" baseline="0">
                <a:solidFill>
                  <a:schemeClr val="bg1"/>
                </a:solidFill>
              </a:rPr>
              <a:t> of Adoption (2015)</a:t>
            </a:r>
            <a:endParaRPr lang="en-GB" sz="1100">
              <a:solidFill>
                <a:schemeClr val="bg1"/>
              </a:solidFill>
            </a:endParaRPr>
          </a:p>
        </xdr:txBody>
      </xdr:sp>
      <xdr:sp macro="" textlink="'[2]Power Pivot'!D11">
        <xdr:nvSpPr>
          <xdr:cNvPr id="102" name="Rectangle: Rounded Corners 101">
            <a:extLst>
              <a:ext uri="{FF2B5EF4-FFF2-40B4-BE49-F238E27FC236}">
                <a16:creationId xmlns:a16="http://schemas.microsoft.com/office/drawing/2014/main" id="{E10608BA-3539-5AFA-2D83-3F38413DEEE7}"/>
              </a:ext>
            </a:extLst>
          </xdr:cNvPr>
          <xdr:cNvSpPr/>
        </xdr:nvSpPr>
        <xdr:spPr>
          <a:xfrm>
            <a:off x="11798166" y="5221829"/>
            <a:ext cx="1608327" cy="24948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Rate</a:t>
            </a:r>
            <a:r>
              <a:rPr lang="en-GB" sz="1100" baseline="0">
                <a:solidFill>
                  <a:schemeClr val="bg1"/>
                </a:solidFill>
              </a:rPr>
              <a:t> of Adoption (2016)</a:t>
            </a:r>
            <a:endParaRPr lang="en-GB" sz="1100">
              <a:solidFill>
                <a:schemeClr val="bg1"/>
              </a:solidFill>
            </a:endParaRPr>
          </a:p>
        </xdr:txBody>
      </xdr:sp>
      <xdr:sp macro="" textlink="AnalysisPivotTable!O89">
        <xdr:nvSpPr>
          <xdr:cNvPr id="6" name="Rectangle: Rounded Corners 5">
            <a:extLst>
              <a:ext uri="{FF2B5EF4-FFF2-40B4-BE49-F238E27FC236}">
                <a16:creationId xmlns:a16="http://schemas.microsoft.com/office/drawing/2014/main" id="{08771C5E-2C1B-F15E-5F9A-4ECC78F674F1}"/>
              </a:ext>
            </a:extLst>
          </xdr:cNvPr>
          <xdr:cNvSpPr/>
        </xdr:nvSpPr>
        <xdr:spPr>
          <a:xfrm>
            <a:off x="13725621" y="5555747"/>
            <a:ext cx="703379" cy="249486"/>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73FE31-FD70-488A-9DA7-63F9A11F30C2}" type="TxLink">
              <a:rPr lang="en-US" sz="1200" b="1" i="0" u="none" strike="noStrike">
                <a:solidFill>
                  <a:srgbClr val="000000"/>
                </a:solidFill>
                <a:latin typeface="Calibri"/>
                <a:ea typeface="Calibri"/>
                <a:cs typeface="Calibri"/>
              </a:rPr>
              <a:pPr algn="ctr"/>
              <a:t>#REF!</a:t>
            </a:fld>
            <a:endParaRPr lang="en-GB" sz="2000" b="1">
              <a:solidFill>
                <a:srgbClr val="FF0000"/>
              </a:solidFill>
            </a:endParaRPr>
          </a:p>
        </xdr:txBody>
      </xdr:sp>
      <xdr:sp macro="" textlink="'[2]Power Pivot'!D11">
        <xdr:nvSpPr>
          <xdr:cNvPr id="7" name="Rectangle: Rounded Corners 6">
            <a:extLst>
              <a:ext uri="{FF2B5EF4-FFF2-40B4-BE49-F238E27FC236}">
                <a16:creationId xmlns:a16="http://schemas.microsoft.com/office/drawing/2014/main" id="{FA418112-E5FC-7E1B-3573-F6FDFBA01CBC}"/>
              </a:ext>
            </a:extLst>
          </xdr:cNvPr>
          <xdr:cNvSpPr/>
        </xdr:nvSpPr>
        <xdr:spPr>
          <a:xfrm>
            <a:off x="11798166" y="5543912"/>
            <a:ext cx="1608327" cy="24948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Rate</a:t>
            </a:r>
            <a:r>
              <a:rPr lang="en-GB" sz="1100" baseline="0">
                <a:solidFill>
                  <a:schemeClr val="bg1"/>
                </a:solidFill>
              </a:rPr>
              <a:t> of Adoption (2017)</a:t>
            </a:r>
            <a:endParaRPr lang="en-GB" sz="1100">
              <a:solidFill>
                <a:schemeClr val="bg1"/>
              </a:solidFill>
            </a:endParaRPr>
          </a:p>
        </xdr:txBody>
      </xdr:sp>
    </xdr:grpSp>
    <xdr:clientData/>
  </xdr:twoCellAnchor>
  <xdr:twoCellAnchor>
    <xdr:from>
      <xdr:col>7</xdr:col>
      <xdr:colOff>204246</xdr:colOff>
      <xdr:row>5</xdr:row>
      <xdr:rowOff>53952</xdr:rowOff>
    </xdr:from>
    <xdr:to>
      <xdr:col>11</xdr:col>
      <xdr:colOff>457885</xdr:colOff>
      <xdr:row>17</xdr:row>
      <xdr:rowOff>4000</xdr:rowOff>
    </xdr:to>
    <xdr:grpSp>
      <xdr:nvGrpSpPr>
        <xdr:cNvPr id="124" name="Group 123">
          <a:extLst>
            <a:ext uri="{FF2B5EF4-FFF2-40B4-BE49-F238E27FC236}">
              <a16:creationId xmlns:a16="http://schemas.microsoft.com/office/drawing/2014/main" id="{96CBF1B6-C013-28B0-E249-9A21B16B9E50}"/>
            </a:ext>
          </a:extLst>
        </xdr:cNvPr>
        <xdr:cNvGrpSpPr/>
      </xdr:nvGrpSpPr>
      <xdr:grpSpPr>
        <a:xfrm>
          <a:off x="4493442" y="957354"/>
          <a:ext cx="2704608" cy="2118213"/>
          <a:chOff x="5585380" y="3298344"/>
          <a:chExt cx="2704608" cy="2118213"/>
        </a:xfrm>
      </xdr:grpSpPr>
      <xdr:sp macro="" textlink="">
        <xdr:nvSpPr>
          <xdr:cNvPr id="29" name="Arrow: Right 28">
            <a:extLst>
              <a:ext uri="{FF2B5EF4-FFF2-40B4-BE49-F238E27FC236}">
                <a16:creationId xmlns:a16="http://schemas.microsoft.com/office/drawing/2014/main" id="{B8C45931-FF0B-6B46-32D8-A4DE3A1F06C7}"/>
              </a:ext>
            </a:extLst>
          </xdr:cNvPr>
          <xdr:cNvSpPr/>
        </xdr:nvSpPr>
        <xdr:spPr>
          <a:xfrm>
            <a:off x="5585380" y="3298344"/>
            <a:ext cx="1963919" cy="645202"/>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solidFill>
              </a:rPr>
              <a:t>% CRR</a:t>
            </a:r>
            <a:r>
              <a:rPr lang="en-GB" sz="1200" b="1" baseline="0">
                <a:solidFill>
                  <a:schemeClr val="tx1"/>
                </a:solidFill>
              </a:rPr>
              <a:t> By </a:t>
            </a:r>
            <a:r>
              <a:rPr lang="en-GB" sz="1200" b="1" baseline="0">
                <a:solidFill>
                  <a:srgbClr val="FF0000"/>
                </a:solidFill>
              </a:rPr>
              <a:t>Year</a:t>
            </a:r>
            <a:endParaRPr lang="en-GB" sz="1200" b="1">
              <a:solidFill>
                <a:srgbClr val="FF0000"/>
              </a:solidFill>
            </a:endParaRPr>
          </a:p>
        </xdr:txBody>
      </xdr:sp>
      <xdr:sp macro="" textlink="'[2]Power Pivot'!D11">
        <xdr:nvSpPr>
          <xdr:cNvPr id="30" name="Rectangle: Rounded Corners 29">
            <a:extLst>
              <a:ext uri="{FF2B5EF4-FFF2-40B4-BE49-F238E27FC236}">
                <a16:creationId xmlns:a16="http://schemas.microsoft.com/office/drawing/2014/main" id="{AEAD98AE-867C-836F-AFFF-EA48E58D679D}"/>
              </a:ext>
            </a:extLst>
          </xdr:cNvPr>
          <xdr:cNvSpPr/>
        </xdr:nvSpPr>
        <xdr:spPr>
          <a:xfrm>
            <a:off x="6111529" y="4025389"/>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CRR (2014)</a:t>
            </a:r>
          </a:p>
        </xdr:txBody>
      </xdr:sp>
      <xdr:sp macro="" textlink="'[2]Power Pivot'!D11">
        <xdr:nvSpPr>
          <xdr:cNvPr id="31" name="Rectangle: Rounded Corners 30">
            <a:extLst>
              <a:ext uri="{FF2B5EF4-FFF2-40B4-BE49-F238E27FC236}">
                <a16:creationId xmlns:a16="http://schemas.microsoft.com/office/drawing/2014/main" id="{187686C8-E240-DE7E-04DE-38AE32E29C44}"/>
              </a:ext>
            </a:extLst>
          </xdr:cNvPr>
          <xdr:cNvSpPr/>
        </xdr:nvSpPr>
        <xdr:spPr>
          <a:xfrm>
            <a:off x="6111529" y="4397132"/>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CRR (2015)</a:t>
            </a:r>
            <a:endParaRPr lang="en-GB" sz="1100">
              <a:solidFill>
                <a:schemeClr val="bg1"/>
              </a:solidFill>
            </a:endParaRPr>
          </a:p>
        </xdr:txBody>
      </xdr:sp>
      <xdr:sp macro="" textlink="'[2]Power Pivot'!D11">
        <xdr:nvSpPr>
          <xdr:cNvPr id="32" name="Rectangle: Rounded Corners 31">
            <a:extLst>
              <a:ext uri="{FF2B5EF4-FFF2-40B4-BE49-F238E27FC236}">
                <a16:creationId xmlns:a16="http://schemas.microsoft.com/office/drawing/2014/main" id="{4D9E7C7D-66D3-D460-68B0-DC732EDB57FA}"/>
              </a:ext>
            </a:extLst>
          </xdr:cNvPr>
          <xdr:cNvSpPr/>
        </xdr:nvSpPr>
        <xdr:spPr>
          <a:xfrm>
            <a:off x="6111529" y="4752483"/>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 CRR (2016)</a:t>
            </a:r>
          </a:p>
        </xdr:txBody>
      </xdr:sp>
      <xdr:sp macro="" textlink="AnalysisPivotTable!T97">
        <xdr:nvSpPr>
          <xdr:cNvPr id="33" name="Rectangle: Rounded Corners 32">
            <a:extLst>
              <a:ext uri="{FF2B5EF4-FFF2-40B4-BE49-F238E27FC236}">
                <a16:creationId xmlns:a16="http://schemas.microsoft.com/office/drawing/2014/main" id="{BD31D293-0769-A807-FE7F-7B803599A43F}"/>
              </a:ext>
            </a:extLst>
          </xdr:cNvPr>
          <xdr:cNvSpPr/>
        </xdr:nvSpPr>
        <xdr:spPr>
          <a:xfrm>
            <a:off x="7502315" y="4025389"/>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E94469-3C06-4379-AC60-39F6AB7959DC}" type="TxLink">
              <a:rPr lang="en-US" sz="1200" b="1" i="0" u="none" strike="noStrike">
                <a:solidFill>
                  <a:srgbClr val="000000"/>
                </a:solidFill>
                <a:latin typeface="Calibri"/>
                <a:ea typeface="Calibri"/>
                <a:cs typeface="Calibri"/>
              </a:rPr>
              <a:pPr algn="ctr"/>
              <a:t>#REF!</a:t>
            </a:fld>
            <a:endParaRPr lang="en-GB" sz="1800" b="1">
              <a:solidFill>
                <a:srgbClr val="FF0000"/>
              </a:solidFill>
            </a:endParaRPr>
          </a:p>
        </xdr:txBody>
      </xdr:sp>
      <xdr:sp macro="" textlink="AnalysisPivotTable!T98">
        <xdr:nvSpPr>
          <xdr:cNvPr id="34" name="Rectangle: Rounded Corners 33">
            <a:extLst>
              <a:ext uri="{FF2B5EF4-FFF2-40B4-BE49-F238E27FC236}">
                <a16:creationId xmlns:a16="http://schemas.microsoft.com/office/drawing/2014/main" id="{48958414-6F9C-F2E3-A87B-9D2E41AED625}"/>
              </a:ext>
            </a:extLst>
          </xdr:cNvPr>
          <xdr:cNvSpPr/>
        </xdr:nvSpPr>
        <xdr:spPr>
          <a:xfrm>
            <a:off x="7502315" y="4404307"/>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C6ED661-43D3-4210-B146-6A6CC37C5EE5}" type="TxLink">
              <a:rPr lang="en-US" sz="1200" b="1" i="0" u="none" strike="noStrike">
                <a:solidFill>
                  <a:sysClr val="windowText" lastClr="000000"/>
                </a:solidFill>
                <a:latin typeface="Calibri"/>
                <a:ea typeface="Calibri"/>
                <a:cs typeface="Calibri"/>
              </a:rPr>
              <a:pPr algn="ctr"/>
              <a:t>#REF!</a:t>
            </a:fld>
            <a:endParaRPr lang="en-GB" sz="1800" b="1">
              <a:solidFill>
                <a:sysClr val="windowText" lastClr="000000"/>
              </a:solidFill>
            </a:endParaRPr>
          </a:p>
        </xdr:txBody>
      </xdr:sp>
      <xdr:sp macro="" textlink="AnalysisPivotTable!T99">
        <xdr:nvSpPr>
          <xdr:cNvPr id="35" name="Rectangle: Rounded Corners 34">
            <a:extLst>
              <a:ext uri="{FF2B5EF4-FFF2-40B4-BE49-F238E27FC236}">
                <a16:creationId xmlns:a16="http://schemas.microsoft.com/office/drawing/2014/main" id="{D529D669-FC57-AE0B-DA0F-DE04563A5FAA}"/>
              </a:ext>
            </a:extLst>
          </xdr:cNvPr>
          <xdr:cNvSpPr/>
        </xdr:nvSpPr>
        <xdr:spPr>
          <a:xfrm>
            <a:off x="7502315" y="4759658"/>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5A08B7-FEF9-4B4E-ABC2-DF9E01C3311C}" type="TxLink">
              <a:rPr lang="en-US" sz="1200" b="1" i="0" u="none" strike="noStrike">
                <a:solidFill>
                  <a:srgbClr val="000000"/>
                </a:solidFill>
                <a:latin typeface="Calibri"/>
                <a:ea typeface="Calibri"/>
                <a:cs typeface="Calibri"/>
              </a:rPr>
              <a:pPr algn="ctr"/>
              <a:t>322.2%</a:t>
            </a:fld>
            <a:endParaRPr lang="en-GB" sz="2000" b="1">
              <a:solidFill>
                <a:srgbClr val="FF0000"/>
              </a:solidFill>
            </a:endParaRPr>
          </a:p>
        </xdr:txBody>
      </xdr:sp>
      <xdr:sp macro="" textlink="'[2]Power Pivot'!D11">
        <xdr:nvSpPr>
          <xdr:cNvPr id="8" name="Rectangle: Rounded Corners 7">
            <a:extLst>
              <a:ext uri="{FF2B5EF4-FFF2-40B4-BE49-F238E27FC236}">
                <a16:creationId xmlns:a16="http://schemas.microsoft.com/office/drawing/2014/main" id="{A5CD20C5-7F64-9C54-3C92-C38EE8695177}"/>
              </a:ext>
            </a:extLst>
          </xdr:cNvPr>
          <xdr:cNvSpPr/>
        </xdr:nvSpPr>
        <xdr:spPr>
          <a:xfrm>
            <a:off x="6111529" y="5129555"/>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 CRR (2017)</a:t>
            </a:r>
          </a:p>
        </xdr:txBody>
      </xdr:sp>
      <xdr:sp macro="" textlink="AnalysisPivotTable!T100">
        <xdr:nvSpPr>
          <xdr:cNvPr id="9" name="Rectangle: Rounded Corners 8">
            <a:extLst>
              <a:ext uri="{FF2B5EF4-FFF2-40B4-BE49-F238E27FC236}">
                <a16:creationId xmlns:a16="http://schemas.microsoft.com/office/drawing/2014/main" id="{17F1024E-C91F-6BBA-60BE-DE6424B3732E}"/>
              </a:ext>
            </a:extLst>
          </xdr:cNvPr>
          <xdr:cNvSpPr/>
        </xdr:nvSpPr>
        <xdr:spPr>
          <a:xfrm>
            <a:off x="7502315" y="5136730"/>
            <a:ext cx="787673"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86498D-FE25-45C0-A93F-1F8837CB8544}" type="TxLink">
              <a:rPr lang="en-US" sz="1200" b="1" i="0" u="none" strike="noStrike">
                <a:solidFill>
                  <a:srgbClr val="00B050"/>
                </a:solidFill>
                <a:latin typeface="Calibri"/>
                <a:ea typeface="Calibri"/>
                <a:cs typeface="Calibri"/>
              </a:rPr>
              <a:pPr algn="ctr"/>
              <a:t>#REF!</a:t>
            </a:fld>
            <a:endParaRPr lang="en-GB" sz="2000" b="1">
              <a:solidFill>
                <a:srgbClr val="00B050"/>
              </a:solidFill>
            </a:endParaRPr>
          </a:p>
        </xdr:txBody>
      </xdr:sp>
    </xdr:grpSp>
    <xdr:clientData/>
  </xdr:twoCellAnchor>
  <xdr:twoCellAnchor>
    <xdr:from>
      <xdr:col>13</xdr:col>
      <xdr:colOff>10997</xdr:colOff>
      <xdr:row>8</xdr:row>
      <xdr:rowOff>88517</xdr:rowOff>
    </xdr:from>
    <xdr:to>
      <xdr:col>17</xdr:col>
      <xdr:colOff>264635</xdr:colOff>
      <xdr:row>20</xdr:row>
      <xdr:rowOff>38565</xdr:rowOff>
    </xdr:to>
    <xdr:grpSp>
      <xdr:nvGrpSpPr>
        <xdr:cNvPr id="123" name="Group 122">
          <a:extLst>
            <a:ext uri="{FF2B5EF4-FFF2-40B4-BE49-F238E27FC236}">
              <a16:creationId xmlns:a16="http://schemas.microsoft.com/office/drawing/2014/main" id="{1DAD1C4D-C904-6EBA-C133-7A2E3A24E77D}"/>
            </a:ext>
          </a:extLst>
        </xdr:cNvPr>
        <xdr:cNvGrpSpPr/>
      </xdr:nvGrpSpPr>
      <xdr:grpSpPr>
        <a:xfrm>
          <a:off x="7976646" y="1533960"/>
          <a:ext cx="2704608" cy="2118213"/>
          <a:chOff x="8392997" y="3309342"/>
          <a:chExt cx="2704608" cy="2118213"/>
        </a:xfrm>
      </xdr:grpSpPr>
      <xdr:sp macro="" textlink="">
        <xdr:nvSpPr>
          <xdr:cNvPr id="10" name="Arrow: Right 9">
            <a:extLst>
              <a:ext uri="{FF2B5EF4-FFF2-40B4-BE49-F238E27FC236}">
                <a16:creationId xmlns:a16="http://schemas.microsoft.com/office/drawing/2014/main" id="{71645F66-F538-4081-AE79-E5D405B23073}"/>
              </a:ext>
            </a:extLst>
          </xdr:cNvPr>
          <xdr:cNvSpPr/>
        </xdr:nvSpPr>
        <xdr:spPr>
          <a:xfrm>
            <a:off x="8392997" y="3309342"/>
            <a:ext cx="1963919" cy="645202"/>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solidFill>
              </a:rPr>
              <a:t>% CRR</a:t>
            </a:r>
            <a:r>
              <a:rPr lang="en-GB" sz="1200" b="1" baseline="0">
                <a:solidFill>
                  <a:schemeClr val="tx1"/>
                </a:solidFill>
              </a:rPr>
              <a:t> By </a:t>
            </a:r>
            <a:r>
              <a:rPr lang="en-GB" sz="1200" b="1" baseline="0">
                <a:solidFill>
                  <a:srgbClr val="FF0000"/>
                </a:solidFill>
              </a:rPr>
              <a:t>Years</a:t>
            </a:r>
            <a:endParaRPr lang="en-GB" sz="1200" b="1">
              <a:solidFill>
                <a:srgbClr val="FF0000"/>
              </a:solidFill>
            </a:endParaRPr>
          </a:p>
        </xdr:txBody>
      </xdr:sp>
      <xdr:sp macro="" textlink="'[2]Power Pivot'!D11">
        <xdr:nvSpPr>
          <xdr:cNvPr id="11" name="Rectangle: Rounded Corners 10">
            <a:extLst>
              <a:ext uri="{FF2B5EF4-FFF2-40B4-BE49-F238E27FC236}">
                <a16:creationId xmlns:a16="http://schemas.microsoft.com/office/drawing/2014/main" id="{EA1CF9A0-B077-4002-9374-8415C7F7E870}"/>
              </a:ext>
            </a:extLst>
          </xdr:cNvPr>
          <xdr:cNvSpPr/>
        </xdr:nvSpPr>
        <xdr:spPr>
          <a:xfrm>
            <a:off x="8919146" y="4036387"/>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CRR (2014)</a:t>
            </a:r>
          </a:p>
        </xdr:txBody>
      </xdr:sp>
      <xdr:sp macro="" textlink="'[2]Power Pivot'!D11">
        <xdr:nvSpPr>
          <xdr:cNvPr id="12" name="Rectangle: Rounded Corners 11">
            <a:extLst>
              <a:ext uri="{FF2B5EF4-FFF2-40B4-BE49-F238E27FC236}">
                <a16:creationId xmlns:a16="http://schemas.microsoft.com/office/drawing/2014/main" id="{73D6C90E-613D-4788-B840-E37147731EBA}"/>
              </a:ext>
            </a:extLst>
          </xdr:cNvPr>
          <xdr:cNvSpPr/>
        </xdr:nvSpPr>
        <xdr:spPr>
          <a:xfrm>
            <a:off x="8919146" y="4408130"/>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CRR (2015)</a:t>
            </a:r>
            <a:endParaRPr lang="en-GB" sz="1100">
              <a:solidFill>
                <a:schemeClr val="bg1"/>
              </a:solidFill>
            </a:endParaRPr>
          </a:p>
        </xdr:txBody>
      </xdr:sp>
      <xdr:sp macro="" textlink="'[2]Power Pivot'!D11">
        <xdr:nvSpPr>
          <xdr:cNvPr id="20" name="Rectangle: Rounded Corners 19">
            <a:extLst>
              <a:ext uri="{FF2B5EF4-FFF2-40B4-BE49-F238E27FC236}">
                <a16:creationId xmlns:a16="http://schemas.microsoft.com/office/drawing/2014/main" id="{7CB2443B-560F-4098-B052-054C93C6A92B}"/>
              </a:ext>
            </a:extLst>
          </xdr:cNvPr>
          <xdr:cNvSpPr/>
        </xdr:nvSpPr>
        <xdr:spPr>
          <a:xfrm>
            <a:off x="8919146" y="4763481"/>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 CRR (2016)</a:t>
            </a:r>
          </a:p>
        </xdr:txBody>
      </xdr:sp>
      <xdr:sp macro="" textlink="AnalysisPivotTable!V97">
        <xdr:nvSpPr>
          <xdr:cNvPr id="66" name="Rectangle: Rounded Corners 65">
            <a:extLst>
              <a:ext uri="{FF2B5EF4-FFF2-40B4-BE49-F238E27FC236}">
                <a16:creationId xmlns:a16="http://schemas.microsoft.com/office/drawing/2014/main" id="{67EA5F1F-00F4-4A82-A892-64093F30FC42}"/>
              </a:ext>
            </a:extLst>
          </xdr:cNvPr>
          <xdr:cNvSpPr/>
        </xdr:nvSpPr>
        <xdr:spPr>
          <a:xfrm>
            <a:off x="10309932" y="4036387"/>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8DC280A-C29C-43B1-BC9A-F80B48860253}" type="TxLink">
              <a:rPr lang="en-US" sz="1200" b="1" i="0" u="none" strike="noStrike">
                <a:solidFill>
                  <a:srgbClr val="000000"/>
                </a:solidFill>
                <a:latin typeface="Calibri"/>
                <a:ea typeface="Calibri"/>
                <a:cs typeface="Calibri"/>
              </a:rPr>
              <a:pPr algn="ctr"/>
              <a:t>0.0%</a:t>
            </a:fld>
            <a:endParaRPr lang="en-GB" sz="2000" b="1">
              <a:solidFill>
                <a:srgbClr val="FF0000"/>
              </a:solidFill>
            </a:endParaRPr>
          </a:p>
        </xdr:txBody>
      </xdr:sp>
      <xdr:sp macro="" textlink="AnalysisPivotTable!V98">
        <xdr:nvSpPr>
          <xdr:cNvPr id="107" name="Rectangle: Rounded Corners 106">
            <a:extLst>
              <a:ext uri="{FF2B5EF4-FFF2-40B4-BE49-F238E27FC236}">
                <a16:creationId xmlns:a16="http://schemas.microsoft.com/office/drawing/2014/main" id="{93356016-55EB-40DB-9BDA-FF31323AFA6E}"/>
              </a:ext>
            </a:extLst>
          </xdr:cNvPr>
          <xdr:cNvSpPr/>
        </xdr:nvSpPr>
        <xdr:spPr>
          <a:xfrm>
            <a:off x="10309932" y="4415305"/>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01357B-DE7A-45CC-ACD1-43CF1420784C}" type="TxLink">
              <a:rPr lang="en-US" sz="1200" b="1" i="0" u="none" strike="noStrike">
                <a:solidFill>
                  <a:srgbClr val="000000"/>
                </a:solidFill>
                <a:latin typeface="Calibri"/>
                <a:ea typeface="Calibri"/>
                <a:cs typeface="Calibri"/>
              </a:rPr>
              <a:pPr algn="ctr"/>
              <a:t>#REF!</a:t>
            </a:fld>
            <a:endParaRPr lang="en-GB" sz="2000" b="1">
              <a:solidFill>
                <a:srgbClr val="00B050"/>
              </a:solidFill>
            </a:endParaRPr>
          </a:p>
        </xdr:txBody>
      </xdr:sp>
      <xdr:sp macro="" textlink="AnalysisPivotTable!V99">
        <xdr:nvSpPr>
          <xdr:cNvPr id="108" name="Rectangle: Rounded Corners 107">
            <a:extLst>
              <a:ext uri="{FF2B5EF4-FFF2-40B4-BE49-F238E27FC236}">
                <a16:creationId xmlns:a16="http://schemas.microsoft.com/office/drawing/2014/main" id="{7868A154-4E33-46FC-9D3A-0B3DE51EE9AA}"/>
              </a:ext>
            </a:extLst>
          </xdr:cNvPr>
          <xdr:cNvSpPr/>
        </xdr:nvSpPr>
        <xdr:spPr>
          <a:xfrm>
            <a:off x="10309932" y="4770656"/>
            <a:ext cx="787673"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D993D0-E93E-43EA-9A70-B9D62CC74A8E}" type="TxLink">
              <a:rPr lang="en-US" sz="1200" b="1" i="0" u="none" strike="noStrike">
                <a:solidFill>
                  <a:srgbClr val="00B050"/>
                </a:solidFill>
                <a:latin typeface="Calibri"/>
                <a:ea typeface="Calibri"/>
                <a:cs typeface="Calibri"/>
              </a:rPr>
              <a:pPr algn="ctr"/>
              <a:t>#REF!</a:t>
            </a:fld>
            <a:endParaRPr lang="en-GB" sz="2400" b="1">
              <a:solidFill>
                <a:srgbClr val="00B050"/>
              </a:solidFill>
            </a:endParaRPr>
          </a:p>
        </xdr:txBody>
      </xdr:sp>
      <xdr:sp macro="" textlink="'[2]Power Pivot'!D11">
        <xdr:nvSpPr>
          <xdr:cNvPr id="109" name="Rectangle: Rounded Corners 108">
            <a:extLst>
              <a:ext uri="{FF2B5EF4-FFF2-40B4-BE49-F238E27FC236}">
                <a16:creationId xmlns:a16="http://schemas.microsoft.com/office/drawing/2014/main" id="{DA9218F3-06A2-4643-8484-C972A6B69D4A}"/>
              </a:ext>
            </a:extLst>
          </xdr:cNvPr>
          <xdr:cNvSpPr/>
        </xdr:nvSpPr>
        <xdr:spPr>
          <a:xfrm>
            <a:off x="8919146" y="5140553"/>
            <a:ext cx="962711" cy="27982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 CRR (2017)</a:t>
            </a:r>
          </a:p>
        </xdr:txBody>
      </xdr:sp>
      <xdr:sp macro="" textlink="AnalysisPivotTable!V100">
        <xdr:nvSpPr>
          <xdr:cNvPr id="110" name="Rectangle: Rounded Corners 109">
            <a:extLst>
              <a:ext uri="{FF2B5EF4-FFF2-40B4-BE49-F238E27FC236}">
                <a16:creationId xmlns:a16="http://schemas.microsoft.com/office/drawing/2014/main" id="{26C7E20B-6995-48E4-B8C3-F015564F9C49}"/>
              </a:ext>
            </a:extLst>
          </xdr:cNvPr>
          <xdr:cNvSpPr/>
        </xdr:nvSpPr>
        <xdr:spPr>
          <a:xfrm>
            <a:off x="10309932" y="5147728"/>
            <a:ext cx="787673" cy="27982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19C625-D974-455A-88FE-26CFD9CBCE79}" type="TxLink">
              <a:rPr lang="en-US" sz="1200" b="1" i="0" u="none" strike="noStrike">
                <a:solidFill>
                  <a:srgbClr val="000000"/>
                </a:solidFill>
                <a:latin typeface="Calibri"/>
                <a:ea typeface="Calibri"/>
                <a:cs typeface="Calibri"/>
              </a:rPr>
              <a:pPr algn="ctr"/>
              <a:t>#REF!</a:t>
            </a:fld>
            <a:endParaRPr lang="en-GB" sz="2400" b="1">
              <a:solidFill>
                <a:srgbClr val="FF0000"/>
              </a:solidFill>
            </a:endParaRPr>
          </a:p>
        </xdr:txBody>
      </xdr:sp>
    </xdr:grpSp>
    <xdr:clientData/>
  </xdr:twoCellAnchor>
  <xdr:twoCellAnchor>
    <xdr:from>
      <xdr:col>13</xdr:col>
      <xdr:colOff>419493</xdr:colOff>
      <xdr:row>24</xdr:row>
      <xdr:rowOff>90759</xdr:rowOff>
    </xdr:from>
    <xdr:to>
      <xdr:col>18</xdr:col>
      <xdr:colOff>576451</xdr:colOff>
      <xdr:row>34</xdr:row>
      <xdr:rowOff>147705</xdr:rowOff>
    </xdr:to>
    <xdr:grpSp>
      <xdr:nvGrpSpPr>
        <xdr:cNvPr id="122" name="Group 121">
          <a:extLst>
            <a:ext uri="{FF2B5EF4-FFF2-40B4-BE49-F238E27FC236}">
              <a16:creationId xmlns:a16="http://schemas.microsoft.com/office/drawing/2014/main" id="{B6D1DFED-1F16-1BA3-9F96-C84B080A76A5}"/>
            </a:ext>
          </a:extLst>
        </xdr:cNvPr>
        <xdr:cNvGrpSpPr/>
      </xdr:nvGrpSpPr>
      <xdr:grpSpPr>
        <a:xfrm>
          <a:off x="8385142" y="4427089"/>
          <a:ext cx="3220670" cy="1863750"/>
          <a:chOff x="7929513" y="1104141"/>
          <a:chExt cx="3220670" cy="1863750"/>
        </a:xfrm>
      </xdr:grpSpPr>
      <xdr:sp macro="" textlink="">
        <xdr:nvSpPr>
          <xdr:cNvPr id="111" name="Arrow: Right 110">
            <a:extLst>
              <a:ext uri="{FF2B5EF4-FFF2-40B4-BE49-F238E27FC236}">
                <a16:creationId xmlns:a16="http://schemas.microsoft.com/office/drawing/2014/main" id="{2D648E51-45BC-4DBF-AA57-5651DC9F1E74}"/>
              </a:ext>
            </a:extLst>
          </xdr:cNvPr>
          <xdr:cNvSpPr/>
        </xdr:nvSpPr>
        <xdr:spPr>
          <a:xfrm>
            <a:off x="7929513" y="1104141"/>
            <a:ext cx="1491299" cy="485848"/>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Quarter</a:t>
            </a:r>
            <a:r>
              <a:rPr lang="en-US" sz="1200" b="1" baseline="0">
                <a:solidFill>
                  <a:schemeClr val="tx1"/>
                </a:solidFill>
              </a:rPr>
              <a:t> by Sales</a:t>
            </a:r>
            <a:endParaRPr lang="en-GB" sz="1200" b="1">
              <a:solidFill>
                <a:schemeClr val="tx1"/>
              </a:solidFill>
            </a:endParaRPr>
          </a:p>
        </xdr:txBody>
      </xdr:sp>
      <xdr:sp macro="" textlink="">
        <xdr:nvSpPr>
          <xdr:cNvPr id="112" name="Rectangle: Rounded Corners 111">
            <a:extLst>
              <a:ext uri="{FF2B5EF4-FFF2-40B4-BE49-F238E27FC236}">
                <a16:creationId xmlns:a16="http://schemas.microsoft.com/office/drawing/2014/main" id="{A584E7C4-6AB4-4BEB-87BF-027042574241}"/>
              </a:ext>
            </a:extLst>
          </xdr:cNvPr>
          <xdr:cNvSpPr/>
        </xdr:nvSpPr>
        <xdr:spPr>
          <a:xfrm>
            <a:off x="8289672" y="1699134"/>
            <a:ext cx="1569711" cy="2445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 Quarter Q-1</a:t>
            </a:r>
          </a:p>
        </xdr:txBody>
      </xdr:sp>
      <xdr:sp macro="" textlink="">
        <xdr:nvSpPr>
          <xdr:cNvPr id="113" name="Rectangle: Rounded Corners 112">
            <a:extLst>
              <a:ext uri="{FF2B5EF4-FFF2-40B4-BE49-F238E27FC236}">
                <a16:creationId xmlns:a16="http://schemas.microsoft.com/office/drawing/2014/main" id="{6F6BD408-31BF-494C-A288-543B2203A9C4}"/>
              </a:ext>
            </a:extLst>
          </xdr:cNvPr>
          <xdr:cNvSpPr/>
        </xdr:nvSpPr>
        <xdr:spPr>
          <a:xfrm>
            <a:off x="8289672" y="2043827"/>
            <a:ext cx="1569711" cy="2423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chemeClr val="lt1"/>
                </a:solidFill>
                <a:effectLst/>
                <a:latin typeface="+mn-lt"/>
                <a:ea typeface="+mn-ea"/>
                <a:cs typeface="+mn-cs"/>
              </a:rPr>
              <a:t>- Quarter Q-2</a:t>
            </a:r>
            <a:endParaRPr lang="en-GB" sz="1400" b="0">
              <a:effectLst/>
            </a:endParaRPr>
          </a:p>
        </xdr:txBody>
      </xdr:sp>
      <xdr:sp macro="" textlink="">
        <xdr:nvSpPr>
          <xdr:cNvPr id="114" name="Rectangle: Rounded Corners 113">
            <a:extLst>
              <a:ext uri="{FF2B5EF4-FFF2-40B4-BE49-F238E27FC236}">
                <a16:creationId xmlns:a16="http://schemas.microsoft.com/office/drawing/2014/main" id="{14BEF0FB-FF22-4E63-86F9-7B05E3706911}"/>
              </a:ext>
            </a:extLst>
          </xdr:cNvPr>
          <xdr:cNvSpPr/>
        </xdr:nvSpPr>
        <xdr:spPr>
          <a:xfrm>
            <a:off x="8289672" y="2725546"/>
            <a:ext cx="1569711" cy="24234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chemeClr val="lt1"/>
                </a:solidFill>
                <a:effectLst/>
                <a:latin typeface="+mn-lt"/>
                <a:ea typeface="+mn-ea"/>
                <a:cs typeface="+mn-cs"/>
              </a:rPr>
              <a:t>- Quarter Q-4</a:t>
            </a:r>
            <a:endParaRPr lang="en-GB" sz="1400">
              <a:effectLst/>
            </a:endParaRPr>
          </a:p>
        </xdr:txBody>
      </xdr:sp>
      <xdr:sp macro="" textlink="AnalysisPivotTable!J74">
        <xdr:nvSpPr>
          <xdr:cNvPr id="115" name="Rectangle: Rounded Corners 114">
            <a:extLst>
              <a:ext uri="{FF2B5EF4-FFF2-40B4-BE49-F238E27FC236}">
                <a16:creationId xmlns:a16="http://schemas.microsoft.com/office/drawing/2014/main" id="{C14E35F3-384E-40C1-8486-274D70724510}"/>
              </a:ext>
            </a:extLst>
          </xdr:cNvPr>
          <xdr:cNvSpPr/>
        </xdr:nvSpPr>
        <xdr:spPr>
          <a:xfrm>
            <a:off x="10156929" y="1699134"/>
            <a:ext cx="993254" cy="2445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43F552-524B-4F5A-BD0B-790771C8D476}" type="TxLink">
              <a:rPr lang="en-US" sz="1200" b="1" i="0" u="none" strike="noStrike">
                <a:solidFill>
                  <a:srgbClr val="00CCFF"/>
                </a:solidFill>
                <a:latin typeface="Calibri"/>
                <a:ea typeface="Calibri"/>
                <a:cs typeface="Calibri"/>
              </a:rPr>
              <a:pPr algn="ctr"/>
              <a:t>3.1%</a:t>
            </a:fld>
            <a:endParaRPr lang="en-GB" sz="2000" b="1">
              <a:solidFill>
                <a:srgbClr val="00CCFF"/>
              </a:solidFill>
            </a:endParaRPr>
          </a:p>
        </xdr:txBody>
      </xdr:sp>
      <xdr:sp macro="" textlink="AnalysisPivotTable!J75">
        <xdr:nvSpPr>
          <xdr:cNvPr id="116" name="Rectangle: Rounded Corners 115">
            <a:extLst>
              <a:ext uri="{FF2B5EF4-FFF2-40B4-BE49-F238E27FC236}">
                <a16:creationId xmlns:a16="http://schemas.microsoft.com/office/drawing/2014/main" id="{148B77D8-9517-4122-9232-71F1CE13D64A}"/>
              </a:ext>
            </a:extLst>
          </xdr:cNvPr>
          <xdr:cNvSpPr/>
        </xdr:nvSpPr>
        <xdr:spPr>
          <a:xfrm>
            <a:off x="10156929" y="2036569"/>
            <a:ext cx="993254" cy="2423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B73C63-86FB-48D8-9473-E0D81A071B7B}" type="TxLink">
              <a:rPr lang="en-US" sz="1200" b="1" i="0" u="none" strike="noStrike">
                <a:solidFill>
                  <a:srgbClr val="00CCFF"/>
                </a:solidFill>
                <a:latin typeface="Calibri"/>
                <a:ea typeface="Calibri"/>
                <a:cs typeface="Calibri"/>
              </a:rPr>
              <a:pPr algn="ctr"/>
              <a:t>27.2%</a:t>
            </a:fld>
            <a:endParaRPr lang="en-GB" sz="2000" b="1">
              <a:solidFill>
                <a:srgbClr val="00CCFF"/>
              </a:solidFill>
            </a:endParaRPr>
          </a:p>
        </xdr:txBody>
      </xdr:sp>
      <xdr:sp macro="" textlink="AnalysisPivotTable!J77">
        <xdr:nvSpPr>
          <xdr:cNvPr id="117" name="Rectangle: Rounded Corners 116">
            <a:extLst>
              <a:ext uri="{FF2B5EF4-FFF2-40B4-BE49-F238E27FC236}">
                <a16:creationId xmlns:a16="http://schemas.microsoft.com/office/drawing/2014/main" id="{9478E4F5-2EF9-4599-96EB-1855A53B88DA}"/>
              </a:ext>
            </a:extLst>
          </xdr:cNvPr>
          <xdr:cNvSpPr/>
        </xdr:nvSpPr>
        <xdr:spPr>
          <a:xfrm>
            <a:off x="10156929" y="2711031"/>
            <a:ext cx="993254" cy="24234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CA2B4D-8978-40DE-81CB-969EC755F769}" type="TxLink">
              <a:rPr lang="en-US" sz="1200" b="1" i="0" u="none" strike="noStrike">
                <a:solidFill>
                  <a:srgbClr val="00B050"/>
                </a:solidFill>
                <a:latin typeface="Calibri"/>
                <a:ea typeface="Calibri"/>
                <a:cs typeface="Calibri"/>
              </a:rPr>
              <a:pPr algn="ctr"/>
              <a:t>35.4%</a:t>
            </a:fld>
            <a:endParaRPr lang="en-GB" sz="2000" b="1">
              <a:solidFill>
                <a:srgbClr val="00B050"/>
              </a:solidFill>
            </a:endParaRPr>
          </a:p>
        </xdr:txBody>
      </xdr:sp>
      <xdr:sp macro="" textlink="">
        <xdr:nvSpPr>
          <xdr:cNvPr id="118" name="Rectangle: Rounded Corners 117">
            <a:extLst>
              <a:ext uri="{FF2B5EF4-FFF2-40B4-BE49-F238E27FC236}">
                <a16:creationId xmlns:a16="http://schemas.microsoft.com/office/drawing/2014/main" id="{320B74E4-3043-4A21-BF83-B3AC7F9BA705}"/>
              </a:ext>
            </a:extLst>
          </xdr:cNvPr>
          <xdr:cNvSpPr/>
        </xdr:nvSpPr>
        <xdr:spPr>
          <a:xfrm>
            <a:off x="8289672" y="2397568"/>
            <a:ext cx="1569711" cy="242346"/>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chemeClr val="lt1"/>
                </a:solidFill>
                <a:effectLst/>
                <a:latin typeface="+mn-lt"/>
                <a:ea typeface="+mn-ea"/>
                <a:cs typeface="+mn-cs"/>
              </a:rPr>
              <a:t>- Quarter Q-3</a:t>
            </a:r>
            <a:endParaRPr lang="en-GB" sz="1400">
              <a:effectLst/>
            </a:endParaRPr>
          </a:p>
        </xdr:txBody>
      </xdr:sp>
      <xdr:sp macro="" textlink="AnalysisPivotTable!J76">
        <xdr:nvSpPr>
          <xdr:cNvPr id="119" name="Rectangle: Rounded Corners 118">
            <a:extLst>
              <a:ext uri="{FF2B5EF4-FFF2-40B4-BE49-F238E27FC236}">
                <a16:creationId xmlns:a16="http://schemas.microsoft.com/office/drawing/2014/main" id="{902A13C3-DEDA-4CC8-B7A4-58181BDF7ABD}"/>
              </a:ext>
            </a:extLst>
          </xdr:cNvPr>
          <xdr:cNvSpPr/>
        </xdr:nvSpPr>
        <xdr:spPr>
          <a:xfrm>
            <a:off x="10156929" y="2390310"/>
            <a:ext cx="993254" cy="242346"/>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2B94DE-18E0-423B-9DEA-2A06413A50C5}" type="TxLink">
              <a:rPr lang="en-US" sz="1200" b="1" i="0" u="none" strike="noStrike">
                <a:solidFill>
                  <a:srgbClr val="00CCFF"/>
                </a:solidFill>
                <a:latin typeface="Calibri"/>
                <a:ea typeface="Calibri"/>
                <a:cs typeface="Calibri"/>
              </a:rPr>
              <a:pPr algn="ctr"/>
              <a:t>34.3%</a:t>
            </a:fld>
            <a:endParaRPr lang="en-GB" sz="2000" b="1">
              <a:solidFill>
                <a:srgbClr val="00CCFF"/>
              </a:solidFill>
            </a:endParaRPr>
          </a:p>
        </xdr:txBody>
      </xdr:sp>
    </xdr:grpSp>
    <xdr:clientData/>
  </xdr:twoCellAnchor>
  <xdr:twoCellAnchor>
    <xdr:from>
      <xdr:col>1</xdr:col>
      <xdr:colOff>314227</xdr:colOff>
      <xdr:row>13</xdr:row>
      <xdr:rowOff>149258</xdr:rowOff>
    </xdr:from>
    <xdr:to>
      <xdr:col>6</xdr:col>
      <xdr:colOff>7853</xdr:colOff>
      <xdr:row>24</xdr:row>
      <xdr:rowOff>86414</xdr:rowOff>
    </xdr:to>
    <xdr:grpSp>
      <xdr:nvGrpSpPr>
        <xdr:cNvPr id="140" name="Group 139">
          <a:extLst>
            <a:ext uri="{FF2B5EF4-FFF2-40B4-BE49-F238E27FC236}">
              <a16:creationId xmlns:a16="http://schemas.microsoft.com/office/drawing/2014/main" id="{3D8C551A-C4C8-E7FA-DA8A-85A359F4E673}"/>
            </a:ext>
          </a:extLst>
        </xdr:cNvPr>
        <xdr:cNvGrpSpPr/>
      </xdr:nvGrpSpPr>
      <xdr:grpSpPr>
        <a:xfrm>
          <a:off x="926969" y="2498103"/>
          <a:ext cx="2757338" cy="1924641"/>
          <a:chOff x="746289" y="2466680"/>
          <a:chExt cx="2757338" cy="1924641"/>
        </a:xfrm>
      </xdr:grpSpPr>
      <xdr:sp macro="" textlink="">
        <xdr:nvSpPr>
          <xdr:cNvPr id="128" name="Arrow: Right 127">
            <a:extLst>
              <a:ext uri="{FF2B5EF4-FFF2-40B4-BE49-F238E27FC236}">
                <a16:creationId xmlns:a16="http://schemas.microsoft.com/office/drawing/2014/main" id="{0060F7FC-1FD7-380F-83FE-60898FB95E40}"/>
              </a:ext>
            </a:extLst>
          </xdr:cNvPr>
          <xdr:cNvSpPr/>
        </xdr:nvSpPr>
        <xdr:spPr>
          <a:xfrm>
            <a:off x="746289" y="2466680"/>
            <a:ext cx="2000914" cy="538538"/>
          </a:xfrm>
          <a:prstGeom prst="rightArrow">
            <a:avLst/>
          </a:prstGeom>
          <a:solidFill>
            <a:schemeClr val="bg1">
              <a:lumMod val="6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solidFill>
              </a:rPr>
              <a:t>T.Discount</a:t>
            </a:r>
            <a:r>
              <a:rPr lang="en-GB" sz="1200" b="1" baseline="0">
                <a:solidFill>
                  <a:schemeClr val="tx1"/>
                </a:solidFill>
              </a:rPr>
              <a:t> by Years</a:t>
            </a:r>
            <a:endParaRPr lang="en-GB" sz="1200" b="1">
              <a:solidFill>
                <a:srgbClr val="FF0000"/>
              </a:solidFill>
            </a:endParaRPr>
          </a:p>
        </xdr:txBody>
      </xdr:sp>
      <xdr:sp macro="" textlink="'[2]Power Pivot'!D11">
        <xdr:nvSpPr>
          <xdr:cNvPr id="129" name="Rectangle: Rounded Corners 128">
            <a:extLst>
              <a:ext uri="{FF2B5EF4-FFF2-40B4-BE49-F238E27FC236}">
                <a16:creationId xmlns:a16="http://schemas.microsoft.com/office/drawing/2014/main" id="{A7D136F4-C633-3320-39B1-5FC511EDB9CF}"/>
              </a:ext>
            </a:extLst>
          </xdr:cNvPr>
          <xdr:cNvSpPr/>
        </xdr:nvSpPr>
        <xdr:spPr>
          <a:xfrm>
            <a:off x="1027516" y="3097945"/>
            <a:ext cx="1360608" cy="26331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T.Discount (2014)</a:t>
            </a:r>
          </a:p>
        </xdr:txBody>
      </xdr:sp>
      <xdr:sp macro="" textlink="AnalysisPivotTable!L116">
        <xdr:nvSpPr>
          <xdr:cNvPr id="132" name="Rectangle: Rounded Corners 131">
            <a:extLst>
              <a:ext uri="{FF2B5EF4-FFF2-40B4-BE49-F238E27FC236}">
                <a16:creationId xmlns:a16="http://schemas.microsoft.com/office/drawing/2014/main" id="{D295A51F-045A-7546-1D15-F55D26A2BAE3}"/>
              </a:ext>
            </a:extLst>
          </xdr:cNvPr>
          <xdr:cNvSpPr/>
        </xdr:nvSpPr>
        <xdr:spPr>
          <a:xfrm>
            <a:off x="2699224" y="3082233"/>
            <a:ext cx="804403" cy="26331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543D9E-8645-4983-A5DD-5C88B68BC636}" type="TxLink">
              <a:rPr lang="en-US" sz="1200" b="1" i="0" u="none" strike="noStrike">
                <a:solidFill>
                  <a:srgbClr val="00B050"/>
                </a:solidFill>
                <a:latin typeface="Calibri"/>
                <a:ea typeface="Calibri"/>
                <a:cs typeface="Calibri"/>
              </a:rPr>
              <a:pPr algn="ctr"/>
              <a:t>#REF!</a:t>
            </a:fld>
            <a:endParaRPr lang="en-GB" sz="2000" b="1">
              <a:solidFill>
                <a:srgbClr val="00B050"/>
              </a:solidFill>
            </a:endParaRPr>
          </a:p>
        </xdr:txBody>
      </xdr:sp>
      <xdr:sp macro="" textlink="AnalysisPivotTable!L117">
        <xdr:nvSpPr>
          <xdr:cNvPr id="133" name="Rectangle: Rounded Corners 132">
            <a:extLst>
              <a:ext uri="{FF2B5EF4-FFF2-40B4-BE49-F238E27FC236}">
                <a16:creationId xmlns:a16="http://schemas.microsoft.com/office/drawing/2014/main" id="{E1AF9E2B-2445-3B77-EDE3-398164886FBB}"/>
              </a:ext>
            </a:extLst>
          </xdr:cNvPr>
          <xdr:cNvSpPr/>
        </xdr:nvSpPr>
        <xdr:spPr>
          <a:xfrm>
            <a:off x="2699224" y="3438795"/>
            <a:ext cx="804403" cy="26331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14466B-89B6-48A0-B2A5-11EE43EEEAE3}" type="TxLink">
              <a:rPr lang="en-US" sz="1200" b="1" i="0" u="none" strike="noStrike">
                <a:solidFill>
                  <a:srgbClr val="000000"/>
                </a:solidFill>
                <a:latin typeface="Calibri"/>
                <a:ea typeface="Calibri"/>
                <a:cs typeface="Calibri"/>
              </a:rPr>
              <a:pPr algn="ctr"/>
              <a:t>#REF!</a:t>
            </a:fld>
            <a:endParaRPr lang="en-GB" sz="2000" b="1">
              <a:solidFill>
                <a:sysClr val="windowText" lastClr="000000"/>
              </a:solidFill>
            </a:endParaRPr>
          </a:p>
        </xdr:txBody>
      </xdr:sp>
      <xdr:sp macro="" textlink="AnalysisPivotTable!L118">
        <xdr:nvSpPr>
          <xdr:cNvPr id="134" name="Rectangle: Rounded Corners 133">
            <a:extLst>
              <a:ext uri="{FF2B5EF4-FFF2-40B4-BE49-F238E27FC236}">
                <a16:creationId xmlns:a16="http://schemas.microsoft.com/office/drawing/2014/main" id="{1921A8F8-0EA3-950E-9753-39C8718BDD2F}"/>
              </a:ext>
            </a:extLst>
          </xdr:cNvPr>
          <xdr:cNvSpPr/>
        </xdr:nvSpPr>
        <xdr:spPr>
          <a:xfrm>
            <a:off x="2699224" y="3773180"/>
            <a:ext cx="804403" cy="26331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91097C-24BB-4881-8A68-75F9EB85AE1E}" type="TxLink">
              <a:rPr lang="en-US" sz="1200" b="1" i="0" u="none" strike="noStrike">
                <a:solidFill>
                  <a:srgbClr val="000000"/>
                </a:solidFill>
                <a:latin typeface="Calibri"/>
                <a:ea typeface="Calibri"/>
                <a:cs typeface="Calibri"/>
              </a:rPr>
              <a:pPr algn="ctr"/>
              <a:t>$2.17K</a:t>
            </a:fld>
            <a:endParaRPr lang="en-GB" sz="2400" b="1">
              <a:solidFill>
                <a:srgbClr val="FF0000"/>
              </a:solidFill>
            </a:endParaRPr>
          </a:p>
        </xdr:txBody>
      </xdr:sp>
      <xdr:sp macro="" textlink="AnalysisPivotTable!L119">
        <xdr:nvSpPr>
          <xdr:cNvPr id="136" name="Rectangle: Rounded Corners 135">
            <a:extLst>
              <a:ext uri="{FF2B5EF4-FFF2-40B4-BE49-F238E27FC236}">
                <a16:creationId xmlns:a16="http://schemas.microsoft.com/office/drawing/2014/main" id="{F1AA2E51-4063-3D03-B3DA-6A909AAE68DF}"/>
              </a:ext>
            </a:extLst>
          </xdr:cNvPr>
          <xdr:cNvSpPr/>
        </xdr:nvSpPr>
        <xdr:spPr>
          <a:xfrm>
            <a:off x="2699224" y="4128004"/>
            <a:ext cx="804403" cy="263317"/>
          </a:xfrm>
          <a:prstGeom prst="roundRect">
            <a:avLst/>
          </a:prstGeom>
          <a:solidFill>
            <a:schemeClr val="bg1">
              <a:lumMod val="6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FF547BC-2D1D-4551-8D4D-57359DF7E8D0}" type="TxLink">
              <a:rPr lang="en-US" sz="1200" b="1" i="0" u="none" strike="noStrike">
                <a:solidFill>
                  <a:srgbClr val="000000"/>
                </a:solidFill>
                <a:latin typeface="Calibri"/>
                <a:ea typeface="Calibri"/>
                <a:cs typeface="Calibri"/>
              </a:rPr>
              <a:pPr algn="ctr"/>
              <a:t>#REF!</a:t>
            </a:fld>
            <a:endParaRPr lang="en-GB" sz="2400" b="1">
              <a:solidFill>
                <a:srgbClr val="00B050"/>
              </a:solidFill>
            </a:endParaRPr>
          </a:p>
        </xdr:txBody>
      </xdr:sp>
      <xdr:sp macro="" textlink="'[2]Power Pivot'!D11">
        <xdr:nvSpPr>
          <xdr:cNvPr id="137" name="Rectangle: Rounded Corners 136">
            <a:extLst>
              <a:ext uri="{FF2B5EF4-FFF2-40B4-BE49-F238E27FC236}">
                <a16:creationId xmlns:a16="http://schemas.microsoft.com/office/drawing/2014/main" id="{2B035CA7-9C56-07AA-EBC0-56727E4178C1}"/>
              </a:ext>
            </a:extLst>
          </xdr:cNvPr>
          <xdr:cNvSpPr/>
        </xdr:nvSpPr>
        <xdr:spPr>
          <a:xfrm>
            <a:off x="1027516" y="3427883"/>
            <a:ext cx="1360608" cy="26331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T.Discount (2015)</a:t>
            </a:r>
          </a:p>
        </xdr:txBody>
      </xdr:sp>
      <xdr:sp macro="" textlink="'[2]Power Pivot'!D11">
        <xdr:nvSpPr>
          <xdr:cNvPr id="138" name="Rectangle: Rounded Corners 137">
            <a:extLst>
              <a:ext uri="{FF2B5EF4-FFF2-40B4-BE49-F238E27FC236}">
                <a16:creationId xmlns:a16="http://schemas.microsoft.com/office/drawing/2014/main" id="{148D7B32-1F85-8EE0-FE99-7998491F6BEB}"/>
              </a:ext>
            </a:extLst>
          </xdr:cNvPr>
          <xdr:cNvSpPr/>
        </xdr:nvSpPr>
        <xdr:spPr>
          <a:xfrm>
            <a:off x="1027516" y="3773532"/>
            <a:ext cx="1360608" cy="26331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T.Discount (2016)</a:t>
            </a:r>
          </a:p>
        </xdr:txBody>
      </xdr:sp>
      <xdr:sp macro="" textlink="'[2]Power Pivot'!D11">
        <xdr:nvSpPr>
          <xdr:cNvPr id="139" name="Rectangle: Rounded Corners 138">
            <a:extLst>
              <a:ext uri="{FF2B5EF4-FFF2-40B4-BE49-F238E27FC236}">
                <a16:creationId xmlns:a16="http://schemas.microsoft.com/office/drawing/2014/main" id="{124AD81C-FD79-D6EB-B505-2703FF4A7416}"/>
              </a:ext>
            </a:extLst>
          </xdr:cNvPr>
          <xdr:cNvSpPr/>
        </xdr:nvSpPr>
        <xdr:spPr>
          <a:xfrm>
            <a:off x="1027516" y="4119181"/>
            <a:ext cx="1360608" cy="263317"/>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a:t>
            </a:r>
            <a:r>
              <a:rPr lang="en-GB" sz="1100" baseline="0">
                <a:solidFill>
                  <a:schemeClr val="bg1"/>
                </a:solidFill>
              </a:rPr>
              <a:t> T.Discount (2017)</a:t>
            </a:r>
          </a:p>
        </xdr:txBody>
      </xdr:sp>
    </xdr:grpSp>
    <xdr:clientData/>
  </xdr:twoCellAnchor>
  <xdr:twoCellAnchor>
    <xdr:from>
      <xdr:col>10</xdr:col>
      <xdr:colOff>154114</xdr:colOff>
      <xdr:row>0</xdr:row>
      <xdr:rowOff>136989</xdr:rowOff>
    </xdr:from>
    <xdr:to>
      <xdr:col>12</xdr:col>
      <xdr:colOff>385282</xdr:colOff>
      <xdr:row>2</xdr:row>
      <xdr:rowOff>77056</xdr:rowOff>
    </xdr:to>
    <xdr:sp macro="" textlink="">
      <xdr:nvSpPr>
        <xdr:cNvPr id="143" name="Rectangle: Rounded Corners 142">
          <a:extLst>
            <a:ext uri="{FF2B5EF4-FFF2-40B4-BE49-F238E27FC236}">
              <a16:creationId xmlns:a16="http://schemas.microsoft.com/office/drawing/2014/main" id="{F67654F2-FD46-D881-B773-82B11ED0E0D9}"/>
            </a:ext>
          </a:extLst>
        </xdr:cNvPr>
        <xdr:cNvSpPr/>
      </xdr:nvSpPr>
      <xdr:spPr>
        <a:xfrm>
          <a:off x="6232990" y="136989"/>
          <a:ext cx="1446944" cy="299663"/>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kern="1200">
              <a:solidFill>
                <a:schemeClr val="bg1"/>
              </a:solidFill>
            </a:rPr>
            <a:t>Financial Analysis</a:t>
          </a:r>
        </a:p>
      </xdr:txBody>
    </xdr:sp>
    <xdr:clientData/>
  </xdr:twoCellAnchor>
  <xdr:twoCellAnchor>
    <xdr:from>
      <xdr:col>7</xdr:col>
      <xdr:colOff>479462</xdr:colOff>
      <xdr:row>0</xdr:row>
      <xdr:rowOff>136989</xdr:rowOff>
    </xdr:from>
    <xdr:to>
      <xdr:col>10</xdr:col>
      <xdr:colOff>102743</xdr:colOff>
      <xdr:row>2</xdr:row>
      <xdr:rowOff>77056</xdr:rowOff>
    </xdr:to>
    <xdr:sp macro="" textlink="">
      <xdr:nvSpPr>
        <xdr:cNvPr id="144" name="Rectangle: Rounded Corners 143">
          <a:hlinkClick xmlns:r="http://schemas.openxmlformats.org/officeDocument/2006/relationships" r:id="rId1"/>
          <a:extLst>
            <a:ext uri="{FF2B5EF4-FFF2-40B4-BE49-F238E27FC236}">
              <a16:creationId xmlns:a16="http://schemas.microsoft.com/office/drawing/2014/main" id="{D970BD47-100B-9BB4-12EC-8E11A687515B}"/>
            </a:ext>
          </a:extLst>
        </xdr:cNvPr>
        <xdr:cNvSpPr/>
      </xdr:nvSpPr>
      <xdr:spPr>
        <a:xfrm>
          <a:off x="4734675" y="136989"/>
          <a:ext cx="1446944" cy="299663"/>
        </a:xfrm>
        <a:prstGeom prst="roundRect">
          <a:avLst/>
        </a:prstGeom>
        <a:solidFill>
          <a:srgbClr val="15C2FF"/>
        </a:solidFill>
        <a:ln>
          <a:solidFill>
            <a:srgbClr val="15C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kern="1200">
              <a:solidFill>
                <a:schemeClr val="bg1"/>
              </a:solidFill>
            </a:rPr>
            <a:t>Dashboard Details</a:t>
          </a:r>
        </a:p>
      </xdr:txBody>
    </xdr:sp>
    <xdr:clientData/>
  </xdr:twoCellAnchor>
  <xdr:twoCellAnchor>
    <xdr:from>
      <xdr:col>5</xdr:col>
      <xdr:colOff>196922</xdr:colOff>
      <xdr:row>0</xdr:row>
      <xdr:rowOff>136989</xdr:rowOff>
    </xdr:from>
    <xdr:to>
      <xdr:col>7</xdr:col>
      <xdr:colOff>428091</xdr:colOff>
      <xdr:row>2</xdr:row>
      <xdr:rowOff>77056</xdr:rowOff>
    </xdr:to>
    <xdr:sp macro="" textlink="">
      <xdr:nvSpPr>
        <xdr:cNvPr id="145" name="Rectangle: Rounded Corners 144">
          <a:hlinkClick xmlns:r="http://schemas.openxmlformats.org/officeDocument/2006/relationships" r:id="rId2"/>
          <a:extLst>
            <a:ext uri="{FF2B5EF4-FFF2-40B4-BE49-F238E27FC236}">
              <a16:creationId xmlns:a16="http://schemas.microsoft.com/office/drawing/2014/main" id="{6B32C22A-5629-C507-B76E-DC034C887159}"/>
            </a:ext>
          </a:extLst>
        </xdr:cNvPr>
        <xdr:cNvSpPr/>
      </xdr:nvSpPr>
      <xdr:spPr>
        <a:xfrm>
          <a:off x="3236360" y="136989"/>
          <a:ext cx="1446944" cy="299663"/>
        </a:xfrm>
        <a:prstGeom prst="roundRect">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kern="1200">
              <a:solidFill>
                <a:schemeClr val="bg1"/>
              </a:solidFill>
            </a:rPr>
            <a:t>Time Analysis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0.64811</cdr:x>
      <cdr:y>0.14123</cdr:y>
    </cdr:from>
    <cdr:to>
      <cdr:x>0.99102</cdr:x>
      <cdr:y>0.42108</cdr:y>
    </cdr:to>
    <cdr:sp macro="" textlink="">
      <cdr:nvSpPr>
        <cdr:cNvPr id="2" name="TextBox 1">
          <a:extLst xmlns:a="http://schemas.openxmlformats.org/drawingml/2006/main">
            <a:ext uri="{FF2B5EF4-FFF2-40B4-BE49-F238E27FC236}">
              <a16:creationId xmlns:a16="http://schemas.microsoft.com/office/drawing/2014/main" id="{D0AE5082-3477-E884-5FAC-59F17110619B}"/>
            </a:ext>
          </a:extLst>
        </cdr:cNvPr>
        <cdr:cNvSpPr txBox="1"/>
      </cdr:nvSpPr>
      <cdr:spPr>
        <a:xfrm xmlns:a="http://schemas.openxmlformats.org/drawingml/2006/main">
          <a:off x="2926402" y="290477"/>
          <a:ext cx="1548319" cy="5755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kern="1200">
              <a:solidFill>
                <a:srgbClr val="00B0F0"/>
              </a:solidFill>
            </a:rPr>
            <a:t>Top 10 sub-product </a:t>
          </a:r>
          <a:endParaRPr lang="ar-EG" sz="1100" b="1" kern="1200">
            <a:solidFill>
              <a:srgbClr val="00B0F0"/>
            </a:solidFill>
          </a:endParaRPr>
        </a:p>
        <a:p xmlns:a="http://schemas.openxmlformats.org/drawingml/2006/main">
          <a:r>
            <a:rPr lang="en-GB" sz="1100" b="1" kern="1200">
              <a:solidFill>
                <a:schemeClr val="tx1"/>
              </a:solidFill>
            </a:rPr>
            <a:t>purchased by</a:t>
          </a:r>
          <a:r>
            <a:rPr lang="ar-EG" sz="1100" b="1" kern="1200" baseline="0">
              <a:solidFill>
                <a:schemeClr val="tx1"/>
              </a:solidFill>
            </a:rPr>
            <a:t> </a:t>
          </a:r>
          <a:r>
            <a:rPr lang="en-GB" sz="1100" b="1" kern="1200">
              <a:solidFill>
                <a:schemeClr val="tx1"/>
              </a:solidFill>
            </a:rPr>
            <a:t>customer </a:t>
          </a:r>
        </a:p>
      </cdr:txBody>
    </cdr:sp>
  </cdr:relSizeAnchor>
  <cdr:relSizeAnchor xmlns:cdr="http://schemas.openxmlformats.org/drawingml/2006/chartDrawing">
    <cdr:from>
      <cdr:x>0.64632</cdr:x>
      <cdr:y>0.17282</cdr:y>
    </cdr:from>
    <cdr:to>
      <cdr:x>0.64632</cdr:x>
      <cdr:y>0.34392</cdr:y>
    </cdr:to>
    <cdr:cxnSp macro="">
      <cdr:nvCxnSpPr>
        <cdr:cNvPr id="4" name="Straight Connector 3">
          <a:extLst xmlns:a="http://schemas.openxmlformats.org/drawingml/2006/main">
            <a:ext uri="{FF2B5EF4-FFF2-40B4-BE49-F238E27FC236}">
              <a16:creationId xmlns:a16="http://schemas.microsoft.com/office/drawing/2014/main" id="{5602B581-3371-4AD2-8214-814031C41E19}"/>
            </a:ext>
          </a:extLst>
        </cdr:cNvPr>
        <cdr:cNvCxnSpPr/>
      </cdr:nvCxnSpPr>
      <cdr:spPr>
        <a:xfrm xmlns:a="http://schemas.openxmlformats.org/drawingml/2006/main">
          <a:off x="2918297" y="355437"/>
          <a:ext cx="0" cy="351907"/>
        </a:xfrm>
        <a:prstGeom xmlns:a="http://schemas.openxmlformats.org/drawingml/2006/main" prst="line">
          <a:avLst/>
        </a:prstGeom>
        <a:ln xmlns:a="http://schemas.openxmlformats.org/drawingml/2006/main">
          <a:solidFill>
            <a:srgbClr val="00CCFF"/>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0.53398</cdr:x>
      <cdr:y>0.10162</cdr:y>
    </cdr:from>
    <cdr:to>
      <cdr:x>1</cdr:x>
      <cdr:y>0.44089</cdr:y>
    </cdr:to>
    <cdr:sp macro="" textlink="">
      <cdr:nvSpPr>
        <cdr:cNvPr id="2" name="TextBox 1">
          <a:extLst xmlns:a="http://schemas.openxmlformats.org/drawingml/2006/main">
            <a:ext uri="{FF2B5EF4-FFF2-40B4-BE49-F238E27FC236}">
              <a16:creationId xmlns:a16="http://schemas.microsoft.com/office/drawing/2014/main" id="{6EEDFF4C-91BB-E5DA-A3CF-35EF70FB4DCA}"/>
            </a:ext>
          </a:extLst>
        </cdr:cNvPr>
        <cdr:cNvSpPr txBox="1"/>
      </cdr:nvSpPr>
      <cdr:spPr>
        <a:xfrm xmlns:a="http://schemas.openxmlformats.org/drawingml/2006/main">
          <a:off x="2675106" y="172396"/>
          <a:ext cx="2334637" cy="5755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t>The month with the highest sales is</a:t>
          </a:r>
          <a:r>
            <a:rPr lang="en-GB"/>
            <a:t> </a:t>
          </a:r>
          <a:r>
            <a:rPr lang="en-GB" sz="1600" b="1">
              <a:solidFill>
                <a:srgbClr val="FF9900"/>
              </a:solidFill>
              <a:latin typeface="Agency FB" panose="020B0503020202020204" pitchFamily="34" charset="0"/>
            </a:rPr>
            <a:t>September</a:t>
          </a:r>
          <a:r>
            <a:rPr lang="en-GB"/>
            <a:t>, </a:t>
          </a:r>
          <a:r>
            <a:rPr lang="en-GB" sz="1200" b="1"/>
            <a:t>with</a:t>
          </a:r>
          <a:r>
            <a:rPr lang="en-GB"/>
            <a:t> </a:t>
          </a:r>
          <a:r>
            <a:rPr lang="en-GB" sz="1600" b="1">
              <a:solidFill>
                <a:srgbClr val="FF9900"/>
              </a:solidFill>
              <a:latin typeface="Agency FB" panose="020B0503020202020204" pitchFamily="34" charset="0"/>
            </a:rPr>
            <a:t>22.3%</a:t>
          </a:r>
          <a:endParaRPr lang="en-GB" sz="1100" b="1" kern="1200">
            <a:solidFill>
              <a:srgbClr val="FF9900"/>
            </a:solidFill>
            <a:latin typeface="Agency FB" panose="020B0503020202020204" pitchFamily="34" charset="0"/>
          </a:endParaRPr>
        </a:p>
      </cdr:txBody>
    </cdr:sp>
  </cdr:relSizeAnchor>
  <cdr:relSizeAnchor xmlns:cdr="http://schemas.openxmlformats.org/drawingml/2006/chartDrawing">
    <cdr:from>
      <cdr:x>0.53603</cdr:x>
      <cdr:y>0.14867</cdr:y>
    </cdr:from>
    <cdr:to>
      <cdr:x>0.53603</cdr:x>
      <cdr:y>0.35611</cdr:y>
    </cdr:to>
    <cdr:cxnSp macro="">
      <cdr:nvCxnSpPr>
        <cdr:cNvPr id="3" name="Straight Connector 2">
          <a:extLst xmlns:a="http://schemas.openxmlformats.org/drawingml/2006/main">
            <a:ext uri="{FF2B5EF4-FFF2-40B4-BE49-F238E27FC236}">
              <a16:creationId xmlns:a16="http://schemas.microsoft.com/office/drawing/2014/main" id="{431D3ED6-AB58-73FC-48E0-21EF0A92D5A6}"/>
            </a:ext>
          </a:extLst>
        </cdr:cNvPr>
        <cdr:cNvCxnSpPr/>
      </cdr:nvCxnSpPr>
      <cdr:spPr>
        <a:xfrm xmlns:a="http://schemas.openxmlformats.org/drawingml/2006/main">
          <a:off x="2685374" y="252215"/>
          <a:ext cx="0" cy="351907"/>
        </a:xfrm>
        <a:prstGeom xmlns:a="http://schemas.openxmlformats.org/drawingml/2006/main" prst="line">
          <a:avLst/>
        </a:prstGeom>
        <a:ln xmlns:a="http://schemas.openxmlformats.org/drawingml/2006/main">
          <a:solidFill>
            <a:srgbClr val="FF99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0.51368</cdr:x>
      <cdr:y>0.1601</cdr:y>
    </cdr:from>
    <cdr:to>
      <cdr:x>1</cdr:x>
      <cdr:y>0.64773</cdr:y>
    </cdr:to>
    <cdr:sp macro="" textlink="">
      <cdr:nvSpPr>
        <cdr:cNvPr id="2" name="TextBox 1">
          <a:extLst xmlns:a="http://schemas.openxmlformats.org/drawingml/2006/main">
            <a:ext uri="{FF2B5EF4-FFF2-40B4-BE49-F238E27FC236}">
              <a16:creationId xmlns:a16="http://schemas.microsoft.com/office/drawing/2014/main" id="{8DE0665E-337F-C7CE-5198-A2021BAD0717}"/>
            </a:ext>
          </a:extLst>
        </cdr:cNvPr>
        <cdr:cNvSpPr txBox="1"/>
      </cdr:nvSpPr>
      <cdr:spPr>
        <a:xfrm xmlns:a="http://schemas.openxmlformats.org/drawingml/2006/main">
          <a:off x="1575486" y="342630"/>
          <a:ext cx="1491573" cy="10435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t>The Client Segment</a:t>
          </a:r>
        </a:p>
        <a:p xmlns:a="http://schemas.openxmlformats.org/drawingml/2006/main">
          <a:r>
            <a:rPr lang="en-GB" sz="1200" b="1"/>
            <a:t> with the highest </a:t>
          </a:r>
        </a:p>
        <a:p xmlns:a="http://schemas.openxmlformats.org/drawingml/2006/main">
          <a:r>
            <a:rPr lang="en-GB" sz="1200" b="1"/>
            <a:t>sales</a:t>
          </a:r>
          <a:r>
            <a:rPr lang="en-GB" sz="1200" b="1" baseline="0"/>
            <a:t> </a:t>
          </a:r>
          <a:r>
            <a:rPr lang="en-GB" sz="1200" b="1">
              <a:solidFill>
                <a:schemeClr val="tx1"/>
              </a:solidFill>
            </a:rPr>
            <a:t>is</a:t>
          </a:r>
          <a:r>
            <a:rPr lang="en-GB" sz="1200">
              <a:solidFill>
                <a:srgbClr val="243642"/>
              </a:solidFill>
            </a:rPr>
            <a:t> </a:t>
          </a:r>
          <a:r>
            <a:rPr lang="en-GB" sz="1800" b="1">
              <a:solidFill>
                <a:srgbClr val="243642"/>
              </a:solidFill>
              <a:latin typeface="Agency FB" panose="020B0503020202020204" pitchFamily="34" charset="0"/>
            </a:rPr>
            <a:t>consumer</a:t>
          </a:r>
          <a:r>
            <a:rPr lang="en-GB" sz="1200"/>
            <a:t>,</a:t>
          </a:r>
        </a:p>
        <a:p xmlns:a="http://schemas.openxmlformats.org/drawingml/2006/main">
          <a:r>
            <a:rPr lang="en-GB" sz="1200"/>
            <a:t> </a:t>
          </a:r>
          <a:r>
            <a:rPr lang="en-GB" sz="1200" b="1"/>
            <a:t>with</a:t>
          </a:r>
          <a:r>
            <a:rPr lang="en-GB" sz="1200"/>
            <a:t> </a:t>
          </a:r>
          <a:r>
            <a:rPr lang="en-GB" sz="1800" b="1">
              <a:solidFill>
                <a:srgbClr val="243642"/>
              </a:solidFill>
              <a:latin typeface="Agency FB" panose="020B0503020202020204" pitchFamily="34" charset="0"/>
            </a:rPr>
            <a:t>49%</a:t>
          </a:r>
          <a:endParaRPr lang="en-GB" sz="1200" b="1">
            <a:solidFill>
              <a:srgbClr val="243642"/>
            </a:solidFill>
            <a:latin typeface="Agency FB" panose="020B0503020202020204" pitchFamily="34" charset="0"/>
          </a:endParaRPr>
        </a:p>
      </cdr:txBody>
    </cdr:sp>
  </cdr:relSizeAnchor>
  <cdr:relSizeAnchor xmlns:cdr="http://schemas.openxmlformats.org/drawingml/2006/chartDrawing">
    <cdr:from>
      <cdr:x>0.52161</cdr:x>
      <cdr:y>0.25757</cdr:y>
    </cdr:from>
    <cdr:to>
      <cdr:x>0.52161</cdr:x>
      <cdr:y>0.5229</cdr:y>
    </cdr:to>
    <cdr:cxnSp macro="">
      <cdr:nvCxnSpPr>
        <cdr:cNvPr id="3" name="Straight Connector 2">
          <a:extLst xmlns:a="http://schemas.openxmlformats.org/drawingml/2006/main">
            <a:ext uri="{FF2B5EF4-FFF2-40B4-BE49-F238E27FC236}">
              <a16:creationId xmlns:a16="http://schemas.microsoft.com/office/drawing/2014/main" id="{705234ED-FF57-38FB-E400-F91EACF2D337}"/>
            </a:ext>
          </a:extLst>
        </cdr:cNvPr>
        <cdr:cNvCxnSpPr/>
      </cdr:nvCxnSpPr>
      <cdr:spPr>
        <a:xfrm xmlns:a="http://schemas.openxmlformats.org/drawingml/2006/main">
          <a:off x="1599819" y="551232"/>
          <a:ext cx="0" cy="567824"/>
        </a:xfrm>
        <a:prstGeom xmlns:a="http://schemas.openxmlformats.org/drawingml/2006/main" prst="line">
          <a:avLst/>
        </a:prstGeom>
        <a:ln xmlns:a="http://schemas.openxmlformats.org/drawingml/2006/main">
          <a:solidFill>
            <a:srgbClr val="243642"/>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0.55089</cdr:x>
      <cdr:y>0.03592</cdr:y>
    </cdr:from>
    <cdr:to>
      <cdr:x>0.99192</cdr:x>
      <cdr:y>0.38991</cdr:y>
    </cdr:to>
    <cdr:sp macro="" textlink="AnalysisPivotTable!$J$77">
      <cdr:nvSpPr>
        <cdr:cNvPr id="2" name="TextBox 1">
          <a:extLst xmlns:a="http://schemas.openxmlformats.org/drawingml/2006/main">
            <a:ext uri="{FF2B5EF4-FFF2-40B4-BE49-F238E27FC236}">
              <a16:creationId xmlns:a16="http://schemas.microsoft.com/office/drawing/2014/main" id="{06C94376-8439-CBF1-C0CF-454DE22562D9}"/>
            </a:ext>
          </a:extLst>
        </cdr:cNvPr>
        <cdr:cNvSpPr txBox="1"/>
      </cdr:nvSpPr>
      <cdr:spPr>
        <a:xfrm xmlns:a="http://schemas.openxmlformats.org/drawingml/2006/main">
          <a:off x="2678783" y="61509"/>
          <a:ext cx="2144598" cy="6062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effectLst/>
              <a:latin typeface="+mn-lt"/>
              <a:ea typeface="+mn-ea"/>
              <a:cs typeface="+mn-cs"/>
            </a:rPr>
            <a:t>The Quarter wit the highest sales</a:t>
          </a:r>
          <a:endParaRPr lang="en-GB">
            <a:effectLst/>
          </a:endParaRPr>
        </a:p>
        <a:p xmlns:a="http://schemas.openxmlformats.org/drawingml/2006/main">
          <a:r>
            <a:rPr lang="en-GB" sz="1100" b="1">
              <a:effectLst/>
              <a:latin typeface="+mn-lt"/>
              <a:ea typeface="+mn-ea"/>
              <a:cs typeface="+mn-cs"/>
            </a:rPr>
            <a:t> is Q-4</a:t>
          </a:r>
          <a:r>
            <a:rPr lang="en-US" sz="1100" b="1">
              <a:effectLst/>
              <a:latin typeface="+mn-lt"/>
              <a:ea typeface="+mn-ea"/>
              <a:cs typeface="+mn-cs"/>
            </a:rPr>
            <a:t>,</a:t>
          </a:r>
          <a:r>
            <a:rPr lang="en-US" sz="1100" b="1" baseline="0">
              <a:effectLst/>
              <a:latin typeface="+mn-lt"/>
              <a:ea typeface="+mn-ea"/>
              <a:cs typeface="+mn-cs"/>
            </a:rPr>
            <a:t> with </a:t>
          </a:r>
          <a:r>
            <a:rPr lang="en-GB" sz="1100" b="0" baseline="0">
              <a:effectLst/>
              <a:latin typeface="+mn-lt"/>
              <a:ea typeface="+mn-ea"/>
              <a:cs typeface="+mn-cs"/>
            </a:rPr>
            <a:t> </a:t>
          </a:r>
          <a:fld id="{6B3F625C-5CDF-4AA4-B2B5-49DFD25381F6}" type="TxLink">
            <a:rPr lang="en-US" sz="1800" b="1" i="0" u="none" strike="noStrike">
              <a:solidFill>
                <a:srgbClr val="00CCFF"/>
              </a:solidFill>
              <a:latin typeface="Agency FB" panose="020B0503020202020204" pitchFamily="34" charset="0"/>
              <a:ea typeface="Calibri"/>
              <a:cs typeface="Calibri"/>
            </a:rPr>
            <a:pPr/>
            <a:t>36.7%</a:t>
          </a:fld>
          <a:endParaRPr lang="en-GB" sz="1100" b="1" kern="1200">
            <a:solidFill>
              <a:srgbClr val="00CCFF"/>
            </a:solidFill>
            <a:latin typeface="Agency FB" panose="020B0503020202020204" pitchFamily="34" charset="0"/>
          </a:endParaRPr>
        </a:p>
      </cdr:txBody>
    </cdr:sp>
  </cdr:relSizeAnchor>
  <cdr:relSizeAnchor xmlns:cdr="http://schemas.openxmlformats.org/drawingml/2006/chartDrawing">
    <cdr:from>
      <cdr:x>0.55427</cdr:x>
      <cdr:y>0.09779</cdr:y>
    </cdr:from>
    <cdr:to>
      <cdr:x>0.55427</cdr:x>
      <cdr:y>0.29693</cdr:y>
    </cdr:to>
    <cdr:cxnSp macro="">
      <cdr:nvCxnSpPr>
        <cdr:cNvPr id="3" name="Straight Connector 2">
          <a:extLst xmlns:a="http://schemas.openxmlformats.org/drawingml/2006/main">
            <a:ext uri="{FF2B5EF4-FFF2-40B4-BE49-F238E27FC236}">
              <a16:creationId xmlns:a16="http://schemas.microsoft.com/office/drawing/2014/main" id="{EE9C7769-AE5B-89D3-B642-396D18BE7E7B}"/>
            </a:ext>
          </a:extLst>
        </cdr:cNvPr>
        <cdr:cNvCxnSpPr/>
      </cdr:nvCxnSpPr>
      <cdr:spPr>
        <a:xfrm xmlns:a="http://schemas.openxmlformats.org/drawingml/2006/main">
          <a:off x="2695213" y="167462"/>
          <a:ext cx="0" cy="341048"/>
        </a:xfrm>
        <a:prstGeom xmlns:a="http://schemas.openxmlformats.org/drawingml/2006/main" prst="line">
          <a:avLst/>
        </a:prstGeom>
        <a:ln xmlns:a="http://schemas.openxmlformats.org/drawingml/2006/main">
          <a:solidFill>
            <a:srgbClr val="00CCFF"/>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0</xdr:col>
      <xdr:colOff>154357</xdr:colOff>
      <xdr:row>19</xdr:row>
      <xdr:rowOff>118857</xdr:rowOff>
    </xdr:from>
    <xdr:to>
      <xdr:col>10</xdr:col>
      <xdr:colOff>131497</xdr:colOff>
      <xdr:row>38</xdr:row>
      <xdr:rowOff>60823</xdr:rowOff>
    </xdr:to>
    <xdr:sp macro="" textlink="">
      <xdr:nvSpPr>
        <xdr:cNvPr id="2" name="Rectangle: Rounded Corners 1">
          <a:extLst>
            <a:ext uri="{FF2B5EF4-FFF2-40B4-BE49-F238E27FC236}">
              <a16:creationId xmlns:a16="http://schemas.microsoft.com/office/drawing/2014/main" id="{4DB3F62F-C257-41CB-B75E-B3400C529870}"/>
            </a:ext>
          </a:extLst>
        </xdr:cNvPr>
        <xdr:cNvSpPr/>
      </xdr:nvSpPr>
      <xdr:spPr>
        <a:xfrm>
          <a:off x="154357" y="3593577"/>
          <a:ext cx="6073140" cy="3416686"/>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185145</xdr:colOff>
      <xdr:row>2</xdr:row>
      <xdr:rowOff>157342</xdr:rowOff>
    </xdr:from>
    <xdr:to>
      <xdr:col>10</xdr:col>
      <xdr:colOff>162285</xdr:colOff>
      <xdr:row>18</xdr:row>
      <xdr:rowOff>58283</xdr:rowOff>
    </xdr:to>
    <xdr:sp macro="" textlink="">
      <xdr:nvSpPr>
        <xdr:cNvPr id="3" name="Rectangle: Rounded Corners 2">
          <a:extLst>
            <a:ext uri="{FF2B5EF4-FFF2-40B4-BE49-F238E27FC236}">
              <a16:creationId xmlns:a16="http://schemas.microsoft.com/office/drawing/2014/main" id="{0CCD0026-A008-4E4D-97E1-B8B043FB810B}"/>
            </a:ext>
          </a:extLst>
        </xdr:cNvPr>
        <xdr:cNvSpPr/>
      </xdr:nvSpPr>
      <xdr:spPr>
        <a:xfrm>
          <a:off x="185145" y="518703"/>
          <a:ext cx="6104563" cy="2791827"/>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314685</xdr:colOff>
      <xdr:row>6</xdr:row>
      <xdr:rowOff>104003</xdr:rowOff>
    </xdr:from>
    <xdr:to>
      <xdr:col>9</xdr:col>
      <xdr:colOff>368025</xdr:colOff>
      <xdr:row>7</xdr:row>
      <xdr:rowOff>175054</xdr:rowOff>
    </xdr:to>
    <xdr:sp macro="" textlink="">
      <xdr:nvSpPr>
        <xdr:cNvPr id="5" name="TextBox 4">
          <a:extLst>
            <a:ext uri="{FF2B5EF4-FFF2-40B4-BE49-F238E27FC236}">
              <a16:creationId xmlns:a16="http://schemas.microsoft.com/office/drawing/2014/main" id="{0BF6C6C0-C7CA-4056-8AC2-49657149AD62}"/>
            </a:ext>
          </a:extLst>
        </xdr:cNvPr>
        <xdr:cNvSpPr txBox="1"/>
      </xdr:nvSpPr>
      <xdr:spPr>
        <a:xfrm>
          <a:off x="5191485" y="1201283"/>
          <a:ext cx="662940" cy="25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Top-5</a:t>
          </a:r>
        </a:p>
      </xdr:txBody>
    </xdr:sp>
    <xdr:clientData/>
  </xdr:twoCellAnchor>
  <xdr:twoCellAnchor>
    <xdr:from>
      <xdr:col>8</xdr:col>
      <xdr:colOff>267787</xdr:colOff>
      <xdr:row>7</xdr:row>
      <xdr:rowOff>81143</xdr:rowOff>
    </xdr:from>
    <xdr:to>
      <xdr:col>9</xdr:col>
      <xdr:colOff>606210</xdr:colOff>
      <xdr:row>9</xdr:row>
      <xdr:rowOff>149723</xdr:rowOff>
    </xdr:to>
    <xdr:sp macro="" textlink="AnalysisPivotTable!M43">
      <xdr:nvSpPr>
        <xdr:cNvPr id="6" name="TextBox 5">
          <a:extLst>
            <a:ext uri="{FF2B5EF4-FFF2-40B4-BE49-F238E27FC236}">
              <a16:creationId xmlns:a16="http://schemas.microsoft.com/office/drawing/2014/main" id="{F86FCA11-A1C4-4EF7-B0A6-E6A0EB4F3560}"/>
            </a:ext>
          </a:extLst>
        </xdr:cNvPr>
        <xdr:cNvSpPr txBox="1"/>
      </xdr:nvSpPr>
      <xdr:spPr>
        <a:xfrm>
          <a:off x="5169725" y="1345906"/>
          <a:ext cx="951165" cy="429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86E6C-7C14-483D-AA4D-F0A5F60B9216}" type="TxLink">
            <a:rPr lang="en-US" sz="2000" b="1" i="0" u="none" strike="noStrike">
              <a:solidFill>
                <a:srgbClr val="00CCFF"/>
              </a:solidFill>
              <a:latin typeface="Agency FB" panose="020B0503020202020204" pitchFamily="34" charset="0"/>
              <a:ea typeface="Calibri"/>
              <a:cs typeface="Calibri"/>
            </a:rPr>
            <a:pPr algn="ctr"/>
            <a:t>32.6%</a:t>
          </a:fld>
          <a:endParaRPr lang="en-GB" sz="4800" b="1">
            <a:solidFill>
              <a:srgbClr val="00CCFF"/>
            </a:solidFill>
            <a:latin typeface="Agency FB" panose="020B0503020202020204" pitchFamily="34" charset="0"/>
          </a:endParaRPr>
        </a:p>
      </xdr:txBody>
    </xdr:sp>
    <xdr:clientData/>
  </xdr:twoCellAnchor>
  <xdr:twoCellAnchor>
    <xdr:from>
      <xdr:col>8</xdr:col>
      <xdr:colOff>322613</xdr:colOff>
      <xdr:row>10</xdr:row>
      <xdr:rowOff>66210</xdr:rowOff>
    </xdr:from>
    <xdr:to>
      <xdr:col>9</xdr:col>
      <xdr:colOff>414053</xdr:colOff>
      <xdr:row>11</xdr:row>
      <xdr:rowOff>134791</xdr:rowOff>
    </xdr:to>
    <xdr:sp macro="" textlink="">
      <xdr:nvSpPr>
        <xdr:cNvPr id="7" name="TextBox 6">
          <a:extLst>
            <a:ext uri="{FF2B5EF4-FFF2-40B4-BE49-F238E27FC236}">
              <a16:creationId xmlns:a16="http://schemas.microsoft.com/office/drawing/2014/main" id="{01058E9F-E76C-44E8-B1D3-1C0518375130}"/>
            </a:ext>
          </a:extLst>
        </xdr:cNvPr>
        <xdr:cNvSpPr txBox="1"/>
      </xdr:nvSpPr>
      <xdr:spPr>
        <a:xfrm>
          <a:off x="5199413" y="1895010"/>
          <a:ext cx="701040" cy="251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Others</a:t>
          </a:r>
        </a:p>
      </xdr:txBody>
    </xdr:sp>
    <xdr:clientData/>
  </xdr:twoCellAnchor>
  <xdr:twoCellAnchor>
    <xdr:from>
      <xdr:col>8</xdr:col>
      <xdr:colOff>291825</xdr:colOff>
      <xdr:row>11</xdr:row>
      <xdr:rowOff>50663</xdr:rowOff>
    </xdr:from>
    <xdr:to>
      <xdr:col>9</xdr:col>
      <xdr:colOff>586945</xdr:colOff>
      <xdr:row>13</xdr:row>
      <xdr:rowOff>88762</xdr:rowOff>
    </xdr:to>
    <xdr:sp macro="" textlink="AnalysisPivotTable!M44">
      <xdr:nvSpPr>
        <xdr:cNvPr id="8" name="TextBox 7">
          <a:extLst>
            <a:ext uri="{FF2B5EF4-FFF2-40B4-BE49-F238E27FC236}">
              <a16:creationId xmlns:a16="http://schemas.microsoft.com/office/drawing/2014/main" id="{046823C0-C51F-4966-9CFC-4071FE9CA09C}"/>
            </a:ext>
          </a:extLst>
        </xdr:cNvPr>
        <xdr:cNvSpPr txBox="1"/>
      </xdr:nvSpPr>
      <xdr:spPr>
        <a:xfrm>
          <a:off x="5168625" y="2062343"/>
          <a:ext cx="904720" cy="403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4E4964-8DCB-4B9B-B8F8-00155E7EC9CC}" type="TxLink">
            <a:rPr lang="en-US" sz="2000" b="1" i="0" u="none" strike="noStrike">
              <a:solidFill>
                <a:srgbClr val="00CCFF"/>
              </a:solidFill>
              <a:latin typeface="Agency FB" panose="020B0503020202020204" pitchFamily="34" charset="0"/>
              <a:ea typeface="Calibri"/>
              <a:cs typeface="Calibri"/>
            </a:rPr>
            <a:pPr algn="ctr"/>
            <a:t>67.4%</a:t>
          </a:fld>
          <a:endParaRPr lang="en-GB" sz="4800" b="1">
            <a:solidFill>
              <a:srgbClr val="00CCFF"/>
            </a:solidFill>
            <a:latin typeface="Agency FB" panose="020B0503020202020204" pitchFamily="34" charset="0"/>
          </a:endParaRPr>
        </a:p>
      </xdr:txBody>
    </xdr:sp>
    <xdr:clientData/>
  </xdr:twoCellAnchor>
  <xdr:twoCellAnchor>
    <xdr:from>
      <xdr:col>8</xdr:col>
      <xdr:colOff>383573</xdr:colOff>
      <xdr:row>7</xdr:row>
      <xdr:rowOff>12640</xdr:rowOff>
    </xdr:from>
    <xdr:to>
      <xdr:col>8</xdr:col>
      <xdr:colOff>383573</xdr:colOff>
      <xdr:row>9</xdr:row>
      <xdr:rowOff>3186</xdr:rowOff>
    </xdr:to>
    <xdr:cxnSp macro="">
      <xdr:nvCxnSpPr>
        <xdr:cNvPr id="9" name="Straight Connector 8">
          <a:extLst>
            <a:ext uri="{FF2B5EF4-FFF2-40B4-BE49-F238E27FC236}">
              <a16:creationId xmlns:a16="http://schemas.microsoft.com/office/drawing/2014/main" id="{5602B581-3371-4AD2-8214-814031C41E19}"/>
            </a:ext>
          </a:extLst>
        </xdr:cNvPr>
        <xdr:cNvCxnSpPr/>
      </xdr:nvCxnSpPr>
      <xdr:spPr>
        <a:xfrm>
          <a:off x="5260373" y="1292800"/>
          <a:ext cx="0" cy="356306"/>
        </a:xfrm>
        <a:prstGeom prst="line">
          <a:avLst/>
        </a:prstGeom>
        <a:ln>
          <a:solidFill>
            <a:srgbClr val="00CCFF"/>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361291</xdr:colOff>
      <xdr:row>10</xdr:row>
      <xdr:rowOff>150110</xdr:rowOff>
    </xdr:from>
    <xdr:to>
      <xdr:col>8</xdr:col>
      <xdr:colOff>361291</xdr:colOff>
      <xdr:row>12</xdr:row>
      <xdr:rowOff>140656</xdr:rowOff>
    </xdr:to>
    <xdr:cxnSp macro="">
      <xdr:nvCxnSpPr>
        <xdr:cNvPr id="10" name="Straight Connector 9">
          <a:extLst>
            <a:ext uri="{FF2B5EF4-FFF2-40B4-BE49-F238E27FC236}">
              <a16:creationId xmlns:a16="http://schemas.microsoft.com/office/drawing/2014/main" id="{47BE9C61-DFCD-4866-888E-BD2E3D604B10}"/>
            </a:ext>
          </a:extLst>
        </xdr:cNvPr>
        <xdr:cNvCxnSpPr/>
      </xdr:nvCxnSpPr>
      <xdr:spPr>
        <a:xfrm rot="60000">
          <a:off x="5238091" y="1978910"/>
          <a:ext cx="0" cy="356306"/>
        </a:xfrm>
        <a:prstGeom prst="line">
          <a:avLst/>
        </a:prstGeom>
        <a:ln>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436605</xdr:colOff>
      <xdr:row>8</xdr:row>
      <xdr:rowOff>104002</xdr:rowOff>
    </xdr:from>
    <xdr:to>
      <xdr:col>8</xdr:col>
      <xdr:colOff>299445</xdr:colOff>
      <xdr:row>16</xdr:row>
      <xdr:rowOff>104002</xdr:rowOff>
    </xdr:to>
    <xdr:graphicFrame macro="">
      <xdr:nvGraphicFramePr>
        <xdr:cNvPr id="11" name="Chart 10">
          <a:extLst>
            <a:ext uri="{FF2B5EF4-FFF2-40B4-BE49-F238E27FC236}">
              <a16:creationId xmlns:a16="http://schemas.microsoft.com/office/drawing/2014/main" id="{4997FE41-A06A-4365-B515-845A36E2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467085</xdr:colOff>
      <xdr:row>9</xdr:row>
      <xdr:rowOff>104003</xdr:rowOff>
    </xdr:from>
    <xdr:to>
      <xdr:col>7</xdr:col>
      <xdr:colOff>116565</xdr:colOff>
      <xdr:row>14</xdr:row>
      <xdr:rowOff>58283</xdr:rowOff>
    </xdr:to>
    <xdr:sp macro="" textlink="">
      <xdr:nvSpPr>
        <xdr:cNvPr id="12" name="Oval 11">
          <a:extLst>
            <a:ext uri="{FF2B5EF4-FFF2-40B4-BE49-F238E27FC236}">
              <a16:creationId xmlns:a16="http://schemas.microsoft.com/office/drawing/2014/main" id="{F9872F61-A28F-41D2-BF7F-A5C6C48425A2}"/>
            </a:ext>
          </a:extLst>
        </xdr:cNvPr>
        <xdr:cNvSpPr/>
      </xdr:nvSpPr>
      <xdr:spPr>
        <a:xfrm>
          <a:off x="3515085" y="1749923"/>
          <a:ext cx="868680" cy="868680"/>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602185</xdr:colOff>
      <xdr:row>10</xdr:row>
      <xdr:rowOff>50662</xdr:rowOff>
    </xdr:from>
    <xdr:to>
      <xdr:col>6</xdr:col>
      <xdr:colOff>594566</xdr:colOff>
      <xdr:row>13</xdr:row>
      <xdr:rowOff>104002</xdr:rowOff>
    </xdr:to>
    <xdr:pic>
      <xdr:nvPicPr>
        <xdr:cNvPr id="13" name="Picture 12">
          <a:extLst>
            <a:ext uri="{FF2B5EF4-FFF2-40B4-BE49-F238E27FC236}">
              <a16:creationId xmlns:a16="http://schemas.microsoft.com/office/drawing/2014/main" id="{2C64F5E0-908F-4571-9402-C24A529DD5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50185" y="1879462"/>
          <a:ext cx="601981" cy="601980"/>
        </a:xfrm>
        <a:prstGeom prst="rect">
          <a:avLst/>
        </a:prstGeom>
      </xdr:spPr>
    </xdr:pic>
    <xdr:clientData/>
  </xdr:twoCellAnchor>
  <xdr:twoCellAnchor>
    <xdr:from>
      <xdr:col>0</xdr:col>
      <xdr:colOff>406125</xdr:colOff>
      <xdr:row>3</xdr:row>
      <xdr:rowOff>58283</xdr:rowOff>
    </xdr:from>
    <xdr:to>
      <xdr:col>4</xdr:col>
      <xdr:colOff>55605</xdr:colOff>
      <xdr:row>4</xdr:row>
      <xdr:rowOff>149723</xdr:rowOff>
    </xdr:to>
    <xdr:sp macro="" textlink="">
      <xdr:nvSpPr>
        <xdr:cNvPr id="14" name="TextBox 13">
          <a:extLst>
            <a:ext uri="{FF2B5EF4-FFF2-40B4-BE49-F238E27FC236}">
              <a16:creationId xmlns:a16="http://schemas.microsoft.com/office/drawing/2014/main" id="{8468B526-EAC7-4466-9397-D4A546CC3ABA}"/>
            </a:ext>
          </a:extLst>
        </xdr:cNvPr>
        <xdr:cNvSpPr txBox="1"/>
      </xdr:nvSpPr>
      <xdr:spPr>
        <a:xfrm>
          <a:off x="406125" y="606923"/>
          <a:ext cx="2087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t>Top-5  </a:t>
          </a:r>
          <a:r>
            <a:rPr lang="en-GB" sz="1400" b="1">
              <a:solidFill>
                <a:schemeClr val="tx1"/>
              </a:solidFill>
            </a:rPr>
            <a:t>Customer</a:t>
          </a:r>
          <a:r>
            <a:rPr lang="en-GB" sz="1400" b="1" baseline="0">
              <a:solidFill>
                <a:schemeClr val="tx1"/>
              </a:solidFill>
            </a:rPr>
            <a:t> Name</a:t>
          </a:r>
          <a:endParaRPr lang="en-GB" sz="1400" b="1">
            <a:solidFill>
              <a:schemeClr val="tx1"/>
            </a:solidFill>
          </a:endParaRPr>
        </a:p>
      </xdr:txBody>
    </xdr:sp>
    <xdr:clientData/>
  </xdr:twoCellAnchor>
  <xdr:twoCellAnchor>
    <xdr:from>
      <xdr:col>4</xdr:col>
      <xdr:colOff>516103</xdr:colOff>
      <xdr:row>3</xdr:row>
      <xdr:rowOff>47834</xdr:rowOff>
    </xdr:from>
    <xdr:to>
      <xdr:col>10</xdr:col>
      <xdr:colOff>15712</xdr:colOff>
      <xdr:row>6</xdr:row>
      <xdr:rowOff>149258</xdr:rowOff>
    </xdr:to>
    <xdr:sp macro="" textlink="">
      <xdr:nvSpPr>
        <xdr:cNvPr id="15" name="TextBox 14">
          <a:extLst>
            <a:ext uri="{FF2B5EF4-FFF2-40B4-BE49-F238E27FC236}">
              <a16:creationId xmlns:a16="http://schemas.microsoft.com/office/drawing/2014/main" id="{0B430CF3-6E18-4EFE-A2BD-5BCE82A82B88}"/>
            </a:ext>
          </a:extLst>
        </xdr:cNvPr>
        <xdr:cNvSpPr txBox="1"/>
      </xdr:nvSpPr>
      <xdr:spPr>
        <a:xfrm>
          <a:off x="2967072" y="589875"/>
          <a:ext cx="3176063" cy="643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Sales</a:t>
          </a:r>
          <a:r>
            <a:rPr lang="en-GB" sz="1400" baseline="0"/>
            <a:t> shere of the</a:t>
          </a:r>
        </a:p>
        <a:p>
          <a:pPr algn="ctr"/>
          <a:r>
            <a:rPr lang="en-GB" sz="1400" b="0">
              <a:solidFill>
                <a:srgbClr val="00CCFF"/>
              </a:solidFill>
            </a:rPr>
            <a:t> </a:t>
          </a:r>
          <a:r>
            <a:rPr lang="en-GB" sz="1400" b="0" baseline="0">
              <a:solidFill>
                <a:srgbClr val="00CCFF"/>
              </a:solidFill>
            </a:rPr>
            <a:t>           </a:t>
          </a:r>
          <a:r>
            <a:rPr lang="en-GB" sz="1600" b="1">
              <a:solidFill>
                <a:srgbClr val="00CCFF"/>
              </a:solidFill>
            </a:rPr>
            <a:t>Top-5</a:t>
          </a:r>
          <a:r>
            <a:rPr lang="en-GB" sz="1400" b="1"/>
            <a:t> </a:t>
          </a:r>
          <a:r>
            <a:rPr lang="en-GB" sz="1400" b="0"/>
            <a:t>Customer Name</a:t>
          </a:r>
          <a:r>
            <a:rPr lang="en-GB" sz="1400" b="0" baseline="0"/>
            <a:t> vs Others</a:t>
          </a:r>
          <a:endParaRPr lang="en-GB" sz="1400" b="0"/>
        </a:p>
      </xdr:txBody>
    </xdr:sp>
    <xdr:clientData/>
  </xdr:twoCellAnchor>
  <xdr:twoCellAnchor>
    <xdr:from>
      <xdr:col>19</xdr:col>
      <xdr:colOff>9885</xdr:colOff>
      <xdr:row>2</xdr:row>
      <xdr:rowOff>175054</xdr:rowOff>
    </xdr:from>
    <xdr:to>
      <xdr:col>23</xdr:col>
      <xdr:colOff>268965</xdr:colOff>
      <xdr:row>18</xdr:row>
      <xdr:rowOff>73523</xdr:rowOff>
    </xdr:to>
    <xdr:sp macro="" textlink="">
      <xdr:nvSpPr>
        <xdr:cNvPr id="32" name="Rectangle: Rounded Corners 31">
          <a:extLst>
            <a:ext uri="{FF2B5EF4-FFF2-40B4-BE49-F238E27FC236}">
              <a16:creationId xmlns:a16="http://schemas.microsoft.com/office/drawing/2014/main" id="{6BF153E2-B04F-407E-A7C1-44521E9D0939}"/>
            </a:ext>
          </a:extLst>
        </xdr:cNvPr>
        <xdr:cNvSpPr/>
      </xdr:nvSpPr>
      <xdr:spPr>
        <a:xfrm>
          <a:off x="11592285" y="540814"/>
          <a:ext cx="2697480" cy="2824549"/>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337545</xdr:colOff>
      <xdr:row>3</xdr:row>
      <xdr:rowOff>12563</xdr:rowOff>
    </xdr:from>
    <xdr:to>
      <xdr:col>18</xdr:col>
      <xdr:colOff>108945</xdr:colOff>
      <xdr:row>4</xdr:row>
      <xdr:rowOff>96383</xdr:rowOff>
    </xdr:to>
    <xdr:sp macro="" textlink="">
      <xdr:nvSpPr>
        <xdr:cNvPr id="33" name="TextBox 32">
          <a:extLst>
            <a:ext uri="{FF2B5EF4-FFF2-40B4-BE49-F238E27FC236}">
              <a16:creationId xmlns:a16="http://schemas.microsoft.com/office/drawing/2014/main" id="{7077B286-4163-46D8-AF0B-B29CF60B1609}"/>
            </a:ext>
          </a:extLst>
        </xdr:cNvPr>
        <xdr:cNvSpPr txBox="1"/>
      </xdr:nvSpPr>
      <xdr:spPr>
        <a:xfrm>
          <a:off x="8871945" y="561203"/>
          <a:ext cx="2209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a:t>Profit Product </a:t>
          </a:r>
          <a:r>
            <a:rPr lang="en-GB" sz="1600" b="1"/>
            <a:t>Colors</a:t>
          </a:r>
        </a:p>
      </xdr:txBody>
    </xdr:sp>
    <xdr:clientData/>
  </xdr:twoCellAnchor>
  <xdr:twoCellAnchor>
    <xdr:from>
      <xdr:col>19</xdr:col>
      <xdr:colOff>93705</xdr:colOff>
      <xdr:row>6</xdr:row>
      <xdr:rowOff>73523</xdr:rowOff>
    </xdr:from>
    <xdr:to>
      <xdr:col>21</xdr:col>
      <xdr:colOff>93705</xdr:colOff>
      <xdr:row>12</xdr:row>
      <xdr:rowOff>142103</xdr:rowOff>
    </xdr:to>
    <xdr:graphicFrame macro="">
      <xdr:nvGraphicFramePr>
        <xdr:cNvPr id="34" name="Chart 33">
          <a:extLst>
            <a:ext uri="{FF2B5EF4-FFF2-40B4-BE49-F238E27FC236}">
              <a16:creationId xmlns:a16="http://schemas.microsoft.com/office/drawing/2014/main" id="{B8B0D191-0215-413B-9894-83D07BC85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208005</xdr:colOff>
      <xdr:row>6</xdr:row>
      <xdr:rowOff>81143</xdr:rowOff>
    </xdr:from>
    <xdr:to>
      <xdr:col>23</xdr:col>
      <xdr:colOff>208005</xdr:colOff>
      <xdr:row>12</xdr:row>
      <xdr:rowOff>149723</xdr:rowOff>
    </xdr:to>
    <xdr:graphicFrame macro="">
      <xdr:nvGraphicFramePr>
        <xdr:cNvPr id="35" name="Chart 34">
          <a:extLst>
            <a:ext uri="{FF2B5EF4-FFF2-40B4-BE49-F238E27FC236}">
              <a16:creationId xmlns:a16="http://schemas.microsoft.com/office/drawing/2014/main" id="{2EFE561A-920F-476B-8F58-318B0F14A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543285</xdr:colOff>
      <xdr:row>8</xdr:row>
      <xdr:rowOff>12562</xdr:rowOff>
    </xdr:from>
    <xdr:to>
      <xdr:col>22</xdr:col>
      <xdr:colOff>497565</xdr:colOff>
      <xdr:row>10</xdr:row>
      <xdr:rowOff>149722</xdr:rowOff>
    </xdr:to>
    <xdr:graphicFrame macro="">
      <xdr:nvGraphicFramePr>
        <xdr:cNvPr id="36" name="Chart 35">
          <a:extLst>
            <a:ext uri="{FF2B5EF4-FFF2-40B4-BE49-F238E27FC236}">
              <a16:creationId xmlns:a16="http://schemas.microsoft.com/office/drawing/2014/main" id="{FBE823C1-8D2C-455C-8518-8FB0A51B1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294365</xdr:colOff>
      <xdr:row>27</xdr:row>
      <xdr:rowOff>33191</xdr:rowOff>
    </xdr:from>
    <xdr:to>
      <xdr:col>9</xdr:col>
      <xdr:colOff>347705</xdr:colOff>
      <xdr:row>28</xdr:row>
      <xdr:rowOff>101770</xdr:rowOff>
    </xdr:to>
    <xdr:sp macro="" textlink="">
      <xdr:nvSpPr>
        <xdr:cNvPr id="49" name="TextBox 48">
          <a:extLst>
            <a:ext uri="{FF2B5EF4-FFF2-40B4-BE49-F238E27FC236}">
              <a16:creationId xmlns:a16="http://schemas.microsoft.com/office/drawing/2014/main" id="{B2F2CCA9-25EA-460E-BB4F-CF94A0905B3B}"/>
            </a:ext>
          </a:extLst>
        </xdr:cNvPr>
        <xdr:cNvSpPr txBox="1"/>
      </xdr:nvSpPr>
      <xdr:spPr>
        <a:xfrm>
          <a:off x="5171165" y="4970951"/>
          <a:ext cx="662940"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Top-5</a:t>
          </a:r>
        </a:p>
      </xdr:txBody>
    </xdr:sp>
    <xdr:clientData/>
  </xdr:twoCellAnchor>
  <xdr:twoCellAnchor>
    <xdr:from>
      <xdr:col>8</xdr:col>
      <xdr:colOff>286745</xdr:colOff>
      <xdr:row>28</xdr:row>
      <xdr:rowOff>10331</xdr:rowOff>
    </xdr:from>
    <xdr:to>
      <xdr:col>10</xdr:col>
      <xdr:colOff>12425</xdr:colOff>
      <xdr:row>30</xdr:row>
      <xdr:rowOff>77063</xdr:rowOff>
    </xdr:to>
    <xdr:sp macro="" textlink="AnalysisPivotTable!L61">
      <xdr:nvSpPr>
        <xdr:cNvPr id="50" name="TextBox 49">
          <a:extLst>
            <a:ext uri="{FF2B5EF4-FFF2-40B4-BE49-F238E27FC236}">
              <a16:creationId xmlns:a16="http://schemas.microsoft.com/office/drawing/2014/main" id="{72709B15-DD7A-4AE9-BCCD-8D24C706C475}"/>
            </a:ext>
          </a:extLst>
        </xdr:cNvPr>
        <xdr:cNvSpPr txBox="1"/>
      </xdr:nvSpPr>
      <xdr:spPr>
        <a:xfrm>
          <a:off x="5163545" y="5130971"/>
          <a:ext cx="944880" cy="432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717C16-609D-48E9-83FF-535E232FBD30}" type="TxLink">
            <a:rPr lang="en-US" sz="2000" b="1" i="0" u="none" strike="noStrike">
              <a:solidFill>
                <a:srgbClr val="00CCFF"/>
              </a:solidFill>
              <a:latin typeface="Agency FB" panose="020B0503020202020204" pitchFamily="34" charset="0"/>
              <a:ea typeface="Calibri"/>
              <a:cs typeface="Calibri"/>
            </a:rPr>
            <a:pPr algn="ctr"/>
            <a:t>65.8%</a:t>
          </a:fld>
          <a:endParaRPr lang="en-GB" sz="8000" b="1">
            <a:solidFill>
              <a:srgbClr val="00CCFF"/>
            </a:solidFill>
            <a:latin typeface="Agency FB" panose="020B0503020202020204" pitchFamily="34" charset="0"/>
          </a:endParaRPr>
        </a:p>
      </xdr:txBody>
    </xdr:sp>
    <xdr:clientData/>
  </xdr:twoCellAnchor>
  <xdr:twoCellAnchor>
    <xdr:from>
      <xdr:col>8</xdr:col>
      <xdr:colOff>302293</xdr:colOff>
      <xdr:row>30</xdr:row>
      <xdr:rowOff>180750</xdr:rowOff>
    </xdr:from>
    <xdr:to>
      <xdr:col>9</xdr:col>
      <xdr:colOff>393733</xdr:colOff>
      <xdr:row>32</xdr:row>
      <xdr:rowOff>63980</xdr:rowOff>
    </xdr:to>
    <xdr:sp macro="" textlink="">
      <xdr:nvSpPr>
        <xdr:cNvPr id="51" name="TextBox 50">
          <a:extLst>
            <a:ext uri="{FF2B5EF4-FFF2-40B4-BE49-F238E27FC236}">
              <a16:creationId xmlns:a16="http://schemas.microsoft.com/office/drawing/2014/main" id="{1D696765-F2C9-47FF-A557-9A3F092797E6}"/>
            </a:ext>
          </a:extLst>
        </xdr:cNvPr>
        <xdr:cNvSpPr txBox="1"/>
      </xdr:nvSpPr>
      <xdr:spPr>
        <a:xfrm>
          <a:off x="5179093" y="5667150"/>
          <a:ext cx="701040" cy="248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Others</a:t>
          </a:r>
        </a:p>
      </xdr:txBody>
    </xdr:sp>
    <xdr:clientData/>
  </xdr:twoCellAnchor>
  <xdr:twoCellAnchor>
    <xdr:from>
      <xdr:col>8</xdr:col>
      <xdr:colOff>271505</xdr:colOff>
      <xdr:row>31</xdr:row>
      <xdr:rowOff>162732</xdr:rowOff>
    </xdr:from>
    <xdr:to>
      <xdr:col>9</xdr:col>
      <xdr:colOff>568685</xdr:colOff>
      <xdr:row>34</xdr:row>
      <xdr:rowOff>17951</xdr:rowOff>
    </xdr:to>
    <xdr:sp macro="" textlink="AnalysisPivotTable!L62">
      <xdr:nvSpPr>
        <xdr:cNvPr id="52" name="TextBox 51">
          <a:extLst>
            <a:ext uri="{FF2B5EF4-FFF2-40B4-BE49-F238E27FC236}">
              <a16:creationId xmlns:a16="http://schemas.microsoft.com/office/drawing/2014/main" id="{F727BDB5-718F-4395-932E-87DD5C046572}"/>
            </a:ext>
          </a:extLst>
        </xdr:cNvPr>
        <xdr:cNvSpPr txBox="1"/>
      </xdr:nvSpPr>
      <xdr:spPr>
        <a:xfrm>
          <a:off x="5148305" y="5832012"/>
          <a:ext cx="906780" cy="403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B067F4-E129-4F48-A1AF-F4E595AB9F1A}" type="TxLink">
            <a:rPr lang="en-US" sz="1800" b="1" i="0" u="none" strike="noStrike">
              <a:solidFill>
                <a:srgbClr val="00CCFF"/>
              </a:solidFill>
              <a:latin typeface="Agency FB" panose="020B0503020202020204" pitchFamily="34" charset="0"/>
              <a:ea typeface="Calibri"/>
              <a:cs typeface="Calibri"/>
            </a:rPr>
            <a:pPr algn="ctr"/>
            <a:t>34.2%</a:t>
          </a:fld>
          <a:endParaRPr lang="en-GB" sz="7200" b="1">
            <a:solidFill>
              <a:srgbClr val="00CCFF"/>
            </a:solidFill>
            <a:latin typeface="Agency FB" panose="020B0503020202020204" pitchFamily="34" charset="0"/>
          </a:endParaRPr>
        </a:p>
      </xdr:txBody>
    </xdr:sp>
    <xdr:clientData/>
  </xdr:twoCellAnchor>
  <xdr:twoCellAnchor>
    <xdr:from>
      <xdr:col>8</xdr:col>
      <xdr:colOff>363253</xdr:colOff>
      <xdr:row>27</xdr:row>
      <xdr:rowOff>124709</xdr:rowOff>
    </xdr:from>
    <xdr:to>
      <xdr:col>8</xdr:col>
      <xdr:colOff>363253</xdr:colOff>
      <xdr:row>29</xdr:row>
      <xdr:rowOff>115254</xdr:rowOff>
    </xdr:to>
    <xdr:cxnSp macro="">
      <xdr:nvCxnSpPr>
        <xdr:cNvPr id="53" name="Straight Connector 52">
          <a:extLst>
            <a:ext uri="{FF2B5EF4-FFF2-40B4-BE49-F238E27FC236}">
              <a16:creationId xmlns:a16="http://schemas.microsoft.com/office/drawing/2014/main" id="{298CDB6C-10F8-47F8-81C9-A8A77EA919BF}"/>
            </a:ext>
          </a:extLst>
        </xdr:cNvPr>
        <xdr:cNvCxnSpPr/>
      </xdr:nvCxnSpPr>
      <xdr:spPr>
        <a:xfrm>
          <a:off x="5240053" y="5062469"/>
          <a:ext cx="0" cy="356305"/>
        </a:xfrm>
        <a:prstGeom prst="line">
          <a:avLst/>
        </a:prstGeom>
        <a:ln>
          <a:solidFill>
            <a:srgbClr val="00CCFF"/>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340971</xdr:colOff>
      <xdr:row>31</xdr:row>
      <xdr:rowOff>77452</xdr:rowOff>
    </xdr:from>
    <xdr:to>
      <xdr:col>8</xdr:col>
      <xdr:colOff>340971</xdr:colOff>
      <xdr:row>33</xdr:row>
      <xdr:rowOff>69843</xdr:rowOff>
    </xdr:to>
    <xdr:cxnSp macro="">
      <xdr:nvCxnSpPr>
        <xdr:cNvPr id="54" name="Straight Connector 53">
          <a:extLst>
            <a:ext uri="{FF2B5EF4-FFF2-40B4-BE49-F238E27FC236}">
              <a16:creationId xmlns:a16="http://schemas.microsoft.com/office/drawing/2014/main" id="{F649099D-AAD6-4449-B498-76DBDF7699F8}"/>
            </a:ext>
          </a:extLst>
        </xdr:cNvPr>
        <xdr:cNvCxnSpPr/>
      </xdr:nvCxnSpPr>
      <xdr:spPr>
        <a:xfrm rot="60000">
          <a:off x="5217771" y="5746732"/>
          <a:ext cx="0" cy="358151"/>
        </a:xfrm>
        <a:prstGeom prst="line">
          <a:avLst/>
        </a:prstGeom>
        <a:ln>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308752</xdr:colOff>
      <xdr:row>21</xdr:row>
      <xdr:rowOff>128585</xdr:rowOff>
    </xdr:from>
    <xdr:to>
      <xdr:col>10</xdr:col>
      <xdr:colOff>164970</xdr:colOff>
      <xdr:row>24</xdr:row>
      <xdr:rowOff>134357</xdr:rowOff>
    </xdr:to>
    <xdr:sp macro="" textlink="">
      <xdr:nvSpPr>
        <xdr:cNvPr id="55" name="TextBox 54">
          <a:extLst>
            <a:ext uri="{FF2B5EF4-FFF2-40B4-BE49-F238E27FC236}">
              <a16:creationId xmlns:a16="http://schemas.microsoft.com/office/drawing/2014/main" id="{971E46AB-9537-4A14-82CC-EDADD0F9BA33}"/>
            </a:ext>
          </a:extLst>
        </xdr:cNvPr>
        <xdr:cNvSpPr txBox="1"/>
      </xdr:nvSpPr>
      <xdr:spPr>
        <a:xfrm>
          <a:off x="3372463" y="3922874"/>
          <a:ext cx="2919930" cy="547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baseline="0">
              <a:solidFill>
                <a:schemeClr val="tx1"/>
              </a:solidFill>
            </a:rPr>
            <a:t>Sales</a:t>
          </a:r>
          <a:r>
            <a:rPr lang="en-GB" sz="1400" baseline="0"/>
            <a:t> shere of the</a:t>
          </a:r>
        </a:p>
        <a:p>
          <a:pPr algn="ctr"/>
          <a:r>
            <a:rPr lang="en-GB" sz="1400" b="0">
              <a:solidFill>
                <a:srgbClr val="00CCFF"/>
              </a:solidFill>
            </a:rPr>
            <a:t> </a:t>
          </a:r>
          <a:r>
            <a:rPr lang="en-GB" sz="1400" b="0" baseline="0">
              <a:solidFill>
                <a:srgbClr val="00CCFF"/>
              </a:solidFill>
            </a:rPr>
            <a:t>             </a:t>
          </a:r>
          <a:r>
            <a:rPr lang="en-GB" sz="1400" b="1">
              <a:solidFill>
                <a:srgbClr val="00CCFF"/>
              </a:solidFill>
            </a:rPr>
            <a:t>Top-5</a:t>
          </a:r>
          <a:r>
            <a:rPr lang="en-GB" sz="1400" b="1"/>
            <a:t> </a:t>
          </a:r>
          <a:r>
            <a:rPr lang="en-GB" sz="1400" b="0"/>
            <a:t>State </a:t>
          </a:r>
          <a:r>
            <a:rPr lang="en-GB" sz="1400" b="0" baseline="0"/>
            <a:t>vs Others</a:t>
          </a:r>
          <a:endParaRPr lang="en-GB" sz="1400" b="0"/>
        </a:p>
      </xdr:txBody>
    </xdr:sp>
    <xdr:clientData/>
  </xdr:twoCellAnchor>
  <xdr:twoCellAnchor>
    <xdr:from>
      <xdr:col>0</xdr:col>
      <xdr:colOff>169512</xdr:colOff>
      <xdr:row>20</xdr:row>
      <xdr:rowOff>98168</xdr:rowOff>
    </xdr:from>
    <xdr:to>
      <xdr:col>3</xdr:col>
      <xdr:colOff>594140</xdr:colOff>
      <xdr:row>22</xdr:row>
      <xdr:rowOff>7081</xdr:rowOff>
    </xdr:to>
    <xdr:sp macro="" textlink="">
      <xdr:nvSpPr>
        <xdr:cNvPr id="56" name="TextBox 55">
          <a:extLst>
            <a:ext uri="{FF2B5EF4-FFF2-40B4-BE49-F238E27FC236}">
              <a16:creationId xmlns:a16="http://schemas.microsoft.com/office/drawing/2014/main" id="{C85B40A6-EA72-4AB6-9E02-76896327FC72}"/>
            </a:ext>
          </a:extLst>
        </xdr:cNvPr>
        <xdr:cNvSpPr txBox="1"/>
      </xdr:nvSpPr>
      <xdr:spPr>
        <a:xfrm>
          <a:off x="169512" y="3711776"/>
          <a:ext cx="2262855" cy="27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t>Top-5  </a:t>
          </a:r>
          <a:r>
            <a:rPr lang="en-GB" sz="1400" b="1"/>
            <a:t>State</a:t>
          </a:r>
        </a:p>
      </xdr:txBody>
    </xdr:sp>
    <xdr:clientData/>
  </xdr:twoCellAnchor>
  <xdr:twoCellAnchor>
    <xdr:from>
      <xdr:col>5</xdr:col>
      <xdr:colOff>339317</xdr:colOff>
      <xdr:row>26</xdr:row>
      <xdr:rowOff>51587</xdr:rowOff>
    </xdr:from>
    <xdr:to>
      <xdr:col>8</xdr:col>
      <xdr:colOff>431679</xdr:colOff>
      <xdr:row>34</xdr:row>
      <xdr:rowOff>51587</xdr:rowOff>
    </xdr:to>
    <xdr:graphicFrame macro="">
      <xdr:nvGraphicFramePr>
        <xdr:cNvPr id="57" name="Chart 56">
          <a:extLst>
            <a:ext uri="{FF2B5EF4-FFF2-40B4-BE49-F238E27FC236}">
              <a16:creationId xmlns:a16="http://schemas.microsoft.com/office/drawing/2014/main" id="{61CF3C8B-7025-4695-AA71-7F32E5242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380418</xdr:colOff>
      <xdr:row>28</xdr:row>
      <xdr:rowOff>104851</xdr:rowOff>
    </xdr:from>
    <xdr:to>
      <xdr:col>7</xdr:col>
      <xdr:colOff>372798</xdr:colOff>
      <xdr:row>31</xdr:row>
      <xdr:rowOff>156345</xdr:rowOff>
    </xdr:to>
    <xdr:pic>
      <xdr:nvPicPr>
        <xdr:cNvPr id="58" name="Picture 57">
          <a:extLst>
            <a:ext uri="{FF2B5EF4-FFF2-40B4-BE49-F238E27FC236}">
              <a16:creationId xmlns:a16="http://schemas.microsoft.com/office/drawing/2014/main" id="{9F386ABA-16E6-442A-961B-0C78F9A793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38018" y="5225491"/>
          <a:ext cx="601980" cy="600134"/>
        </a:xfrm>
        <a:prstGeom prst="rect">
          <a:avLst/>
        </a:prstGeom>
      </xdr:spPr>
    </xdr:pic>
    <xdr:clientData/>
  </xdr:twoCellAnchor>
  <xdr:twoCellAnchor>
    <xdr:from>
      <xdr:col>10</xdr:col>
      <xdr:colOff>572071</xdr:colOff>
      <xdr:row>29</xdr:row>
      <xdr:rowOff>128248</xdr:rowOff>
    </xdr:from>
    <xdr:to>
      <xdr:col>12</xdr:col>
      <xdr:colOff>448920</xdr:colOff>
      <xdr:row>30</xdr:row>
      <xdr:rowOff>175054</xdr:rowOff>
    </xdr:to>
    <xdr:sp macro="" textlink="">
      <xdr:nvSpPr>
        <xdr:cNvPr id="71" name="TextBox 70">
          <a:extLst>
            <a:ext uri="{FF2B5EF4-FFF2-40B4-BE49-F238E27FC236}">
              <a16:creationId xmlns:a16="http://schemas.microsoft.com/office/drawing/2014/main" id="{112909EC-2033-4E08-9B5C-84E3B7E0D9FF}"/>
            </a:ext>
          </a:extLst>
        </xdr:cNvPr>
        <xdr:cNvSpPr txBox="1"/>
      </xdr:nvSpPr>
      <xdr:spPr>
        <a:xfrm>
          <a:off x="6668071" y="5431768"/>
          <a:ext cx="1096049" cy="229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Profit By Gander</a:t>
          </a:r>
        </a:p>
      </xdr:txBody>
    </xdr:sp>
    <xdr:clientData/>
  </xdr:twoCellAnchor>
  <xdr:twoCellAnchor>
    <xdr:from>
      <xdr:col>10</xdr:col>
      <xdr:colOff>572071</xdr:colOff>
      <xdr:row>30</xdr:row>
      <xdr:rowOff>128247</xdr:rowOff>
    </xdr:from>
    <xdr:to>
      <xdr:col>12</xdr:col>
      <xdr:colOff>87163</xdr:colOff>
      <xdr:row>31</xdr:row>
      <xdr:rowOff>182751</xdr:rowOff>
    </xdr:to>
    <xdr:sp macro="" textlink="">
      <xdr:nvSpPr>
        <xdr:cNvPr id="72" name="TextBox 71">
          <a:extLst>
            <a:ext uri="{FF2B5EF4-FFF2-40B4-BE49-F238E27FC236}">
              <a16:creationId xmlns:a16="http://schemas.microsoft.com/office/drawing/2014/main" id="{AFFE273F-77B0-4D32-824D-DAFB51F16233}"/>
            </a:ext>
          </a:extLst>
        </xdr:cNvPr>
        <xdr:cNvSpPr txBox="1"/>
      </xdr:nvSpPr>
      <xdr:spPr>
        <a:xfrm>
          <a:off x="6668071" y="5614647"/>
          <a:ext cx="734292" cy="23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Female</a:t>
          </a:r>
        </a:p>
      </xdr:txBody>
    </xdr:sp>
    <xdr:clientData/>
  </xdr:twoCellAnchor>
  <xdr:twoCellAnchor>
    <xdr:from>
      <xdr:col>10</xdr:col>
      <xdr:colOff>419136</xdr:colOff>
      <xdr:row>20</xdr:row>
      <xdr:rowOff>3226</xdr:rowOff>
    </xdr:from>
    <xdr:to>
      <xdr:col>17</xdr:col>
      <xdr:colOff>86412</xdr:colOff>
      <xdr:row>38</xdr:row>
      <xdr:rowOff>31422</xdr:rowOff>
    </xdr:to>
    <xdr:sp macro="" textlink="">
      <xdr:nvSpPr>
        <xdr:cNvPr id="80" name="Rectangle: Rounded Corners 79">
          <a:extLst>
            <a:ext uri="{FF2B5EF4-FFF2-40B4-BE49-F238E27FC236}">
              <a16:creationId xmlns:a16="http://schemas.microsoft.com/office/drawing/2014/main" id="{49C31B04-5A76-4B4D-A71D-EEE89DDE8435}"/>
            </a:ext>
          </a:extLst>
        </xdr:cNvPr>
        <xdr:cNvSpPr/>
      </xdr:nvSpPr>
      <xdr:spPr>
        <a:xfrm>
          <a:off x="6546559" y="3616834"/>
          <a:ext cx="3956472" cy="3280444"/>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377072</xdr:colOff>
      <xdr:row>19</xdr:row>
      <xdr:rowOff>82066</xdr:rowOff>
    </xdr:from>
    <xdr:to>
      <xdr:col>23</xdr:col>
      <xdr:colOff>287283</xdr:colOff>
      <xdr:row>38</xdr:row>
      <xdr:rowOff>58976</xdr:rowOff>
    </xdr:to>
    <xdr:sp macro="" textlink="">
      <xdr:nvSpPr>
        <xdr:cNvPr id="85" name="Rectangle: Rounded Corners 84">
          <a:extLst>
            <a:ext uri="{FF2B5EF4-FFF2-40B4-BE49-F238E27FC236}">
              <a16:creationId xmlns:a16="http://schemas.microsoft.com/office/drawing/2014/main" id="{5FD8E56F-2897-43B0-8DC0-6B13875A9400}"/>
            </a:ext>
          </a:extLst>
        </xdr:cNvPr>
        <xdr:cNvSpPr/>
      </xdr:nvSpPr>
      <xdr:spPr>
        <a:xfrm>
          <a:off x="10793691" y="3514994"/>
          <a:ext cx="3586664" cy="3409838"/>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408494</xdr:colOff>
      <xdr:row>23</xdr:row>
      <xdr:rowOff>179567</xdr:rowOff>
    </xdr:from>
    <xdr:to>
      <xdr:col>23</xdr:col>
      <xdr:colOff>127023</xdr:colOff>
      <xdr:row>38</xdr:row>
      <xdr:rowOff>31423</xdr:rowOff>
    </xdr:to>
    <xdr:pic>
      <xdr:nvPicPr>
        <xdr:cNvPr id="86" name="Picture 85">
          <a:extLst>
            <a:ext uri="{FF2B5EF4-FFF2-40B4-BE49-F238E27FC236}">
              <a16:creationId xmlns:a16="http://schemas.microsoft.com/office/drawing/2014/main" id="{AFE22956-9B44-4456-AEA7-A382F1F28E4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825113" y="4335216"/>
          <a:ext cx="3394982" cy="2562063"/>
        </a:xfrm>
        <a:prstGeom prst="rect">
          <a:avLst/>
        </a:prstGeom>
      </xdr:spPr>
    </xdr:pic>
    <xdr:clientData/>
  </xdr:twoCellAnchor>
  <xdr:twoCellAnchor>
    <xdr:from>
      <xdr:col>19</xdr:col>
      <xdr:colOff>51339</xdr:colOff>
      <xdr:row>32</xdr:row>
      <xdr:rowOff>44877</xdr:rowOff>
    </xdr:from>
    <xdr:to>
      <xdr:col>19</xdr:col>
      <xdr:colOff>336126</xdr:colOff>
      <xdr:row>33</xdr:row>
      <xdr:rowOff>144936</xdr:rowOff>
    </xdr:to>
    <xdr:sp macro="" textlink="">
      <xdr:nvSpPr>
        <xdr:cNvPr id="87" name="Oval 86">
          <a:extLst>
            <a:ext uri="{FF2B5EF4-FFF2-40B4-BE49-F238E27FC236}">
              <a16:creationId xmlns:a16="http://schemas.microsoft.com/office/drawing/2014/main" id="{0EA20BDA-4CBD-4059-BA69-B7978802F736}"/>
            </a:ext>
          </a:extLst>
        </xdr:cNvPr>
        <xdr:cNvSpPr/>
      </xdr:nvSpPr>
      <xdr:spPr>
        <a:xfrm>
          <a:off x="11693442" y="5826650"/>
          <a:ext cx="284787" cy="280740"/>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
            <a:t>6.9%</a:t>
          </a:r>
        </a:p>
      </xdr:txBody>
    </xdr:sp>
    <xdr:clientData/>
  </xdr:twoCellAnchor>
  <xdr:twoCellAnchor>
    <xdr:from>
      <xdr:col>18</xdr:col>
      <xdr:colOff>268394</xdr:colOff>
      <xdr:row>27</xdr:row>
      <xdr:rowOff>113329</xdr:rowOff>
    </xdr:from>
    <xdr:to>
      <xdr:col>19</xdr:col>
      <xdr:colOff>52879</xdr:colOff>
      <xdr:row>29</xdr:row>
      <xdr:rowOff>136421</xdr:rowOff>
    </xdr:to>
    <xdr:sp macro="" textlink="">
      <xdr:nvSpPr>
        <xdr:cNvPr id="90" name="Oval 89">
          <a:extLst>
            <a:ext uri="{FF2B5EF4-FFF2-40B4-BE49-F238E27FC236}">
              <a16:creationId xmlns:a16="http://schemas.microsoft.com/office/drawing/2014/main" id="{95B76612-D7C5-4C37-8641-45D3DAD27529}"/>
            </a:ext>
          </a:extLst>
        </xdr:cNvPr>
        <xdr:cNvSpPr/>
      </xdr:nvSpPr>
      <xdr:spPr>
        <a:xfrm>
          <a:off x="11297755" y="4991700"/>
          <a:ext cx="397227" cy="384453"/>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486746</xdr:colOff>
      <xdr:row>29</xdr:row>
      <xdr:rowOff>41202</xdr:rowOff>
    </xdr:from>
    <xdr:to>
      <xdr:col>21</xdr:col>
      <xdr:colOff>377581</xdr:colOff>
      <xdr:row>31</xdr:row>
      <xdr:rowOff>166076</xdr:rowOff>
    </xdr:to>
    <xdr:sp macro="" textlink="">
      <xdr:nvSpPr>
        <xdr:cNvPr id="91" name="Oval 90">
          <a:extLst>
            <a:ext uri="{FF2B5EF4-FFF2-40B4-BE49-F238E27FC236}">
              <a16:creationId xmlns:a16="http://schemas.microsoft.com/office/drawing/2014/main" id="{5E484D7F-F2F3-487A-9AFD-2F8080CF5773}"/>
            </a:ext>
          </a:extLst>
        </xdr:cNvPr>
        <xdr:cNvSpPr/>
      </xdr:nvSpPr>
      <xdr:spPr>
        <a:xfrm>
          <a:off x="12741591" y="5280934"/>
          <a:ext cx="503578" cy="486235"/>
        </a:xfrm>
        <a:prstGeom prst="ellipse">
          <a:avLst/>
        </a:prstGeom>
        <a:solidFill>
          <a:srgbClr val="FF9900"/>
        </a:solidFill>
        <a:ln>
          <a:solidFill>
            <a:srgbClr val="FF99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FF9900"/>
            </a:solidFill>
          </a:endParaRPr>
        </a:p>
      </xdr:txBody>
    </xdr:sp>
    <xdr:clientData/>
  </xdr:twoCellAnchor>
  <xdr:twoCellAnchor>
    <xdr:from>
      <xdr:col>21</xdr:col>
      <xdr:colOff>403315</xdr:colOff>
      <xdr:row>26</xdr:row>
      <xdr:rowOff>64929</xdr:rowOff>
    </xdr:from>
    <xdr:to>
      <xdr:col>22</xdr:col>
      <xdr:colOff>221601</xdr:colOff>
      <xdr:row>28</xdr:row>
      <xdr:rowOff>122455</xdr:rowOff>
    </xdr:to>
    <xdr:sp macro="" textlink="">
      <xdr:nvSpPr>
        <xdr:cNvPr id="92" name="Oval 91">
          <a:extLst>
            <a:ext uri="{FF2B5EF4-FFF2-40B4-BE49-F238E27FC236}">
              <a16:creationId xmlns:a16="http://schemas.microsoft.com/office/drawing/2014/main" id="{5D491873-4FC6-4B35-9106-3DB4ED727431}"/>
            </a:ext>
          </a:extLst>
        </xdr:cNvPr>
        <xdr:cNvSpPr/>
      </xdr:nvSpPr>
      <xdr:spPr>
        <a:xfrm>
          <a:off x="13270903" y="4762620"/>
          <a:ext cx="431028" cy="418887"/>
        </a:xfrm>
        <a:prstGeom prst="ellipse">
          <a:avLst/>
        </a:prstGeom>
        <a:solidFill>
          <a:srgbClr val="FF9900"/>
        </a:solidFill>
        <a:ln>
          <a:solidFill>
            <a:srgbClr val="FF99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FF9900"/>
            </a:solidFill>
          </a:endParaRPr>
        </a:p>
      </xdr:txBody>
    </xdr:sp>
    <xdr:clientData/>
  </xdr:twoCellAnchor>
  <xdr:twoCellAnchor>
    <xdr:from>
      <xdr:col>18</xdr:col>
      <xdr:colOff>590309</xdr:colOff>
      <xdr:row>32</xdr:row>
      <xdr:rowOff>61909</xdr:rowOff>
    </xdr:from>
    <xdr:to>
      <xdr:col>19</xdr:col>
      <xdr:colOff>460607</xdr:colOff>
      <xdr:row>33</xdr:row>
      <xdr:rowOff>142971</xdr:rowOff>
    </xdr:to>
    <xdr:sp macro="" textlink="AnalysisPivotTable!K64">
      <xdr:nvSpPr>
        <xdr:cNvPr id="94" name="TextBox 93">
          <a:extLst>
            <a:ext uri="{FF2B5EF4-FFF2-40B4-BE49-F238E27FC236}">
              <a16:creationId xmlns:a16="http://schemas.microsoft.com/office/drawing/2014/main" id="{B1106C87-2BBC-452E-8186-A412BC6E4F12}"/>
            </a:ext>
          </a:extLst>
        </xdr:cNvPr>
        <xdr:cNvSpPr txBox="1"/>
      </xdr:nvSpPr>
      <xdr:spPr>
        <a:xfrm>
          <a:off x="11619670" y="5843682"/>
          <a:ext cx="483040" cy="261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F8281-8BEB-4CCC-AE46-CD96A3AC227F}" type="TxLink">
            <a:rPr lang="en-US" sz="1100" b="1" i="0" u="none" strike="noStrike">
              <a:solidFill>
                <a:srgbClr val="000000"/>
              </a:solidFill>
              <a:latin typeface="Calibri"/>
              <a:ea typeface="Calibri"/>
              <a:cs typeface="Calibri"/>
            </a:rPr>
            <a:pPr/>
            <a:t>25.0%</a:t>
          </a:fld>
          <a:endParaRPr lang="en-GB" sz="1000" b="1">
            <a:solidFill>
              <a:schemeClr val="tx1"/>
            </a:solidFill>
          </a:endParaRPr>
        </a:p>
      </xdr:txBody>
    </xdr:sp>
    <xdr:clientData/>
  </xdr:twoCellAnchor>
  <xdr:twoCellAnchor>
    <xdr:from>
      <xdr:col>18</xdr:col>
      <xdr:colOff>254688</xdr:colOff>
      <xdr:row>28</xdr:row>
      <xdr:rowOff>2823</xdr:rowOff>
    </xdr:from>
    <xdr:to>
      <xdr:col>19</xdr:col>
      <xdr:colOff>214156</xdr:colOff>
      <xdr:row>29</xdr:row>
      <xdr:rowOff>86227</xdr:rowOff>
    </xdr:to>
    <xdr:sp macro="" textlink="AnalysisPivotTable!K65">
      <xdr:nvSpPr>
        <xdr:cNvPr id="95" name="TextBox 94">
          <a:extLst>
            <a:ext uri="{FF2B5EF4-FFF2-40B4-BE49-F238E27FC236}">
              <a16:creationId xmlns:a16="http://schemas.microsoft.com/office/drawing/2014/main" id="{2D6F143F-CA6C-4C1C-A951-BD449897F141}"/>
            </a:ext>
          </a:extLst>
        </xdr:cNvPr>
        <xdr:cNvSpPr txBox="1"/>
      </xdr:nvSpPr>
      <xdr:spPr>
        <a:xfrm>
          <a:off x="11284049" y="5061875"/>
          <a:ext cx="572210" cy="264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B8D1A4-7279-49F1-98B1-CB267FD03FA2}" type="TxLink">
            <a:rPr lang="en-US" sz="1100" b="1" i="0" u="none" strike="noStrike">
              <a:solidFill>
                <a:srgbClr val="000000"/>
              </a:solidFill>
              <a:latin typeface="Calibri"/>
              <a:ea typeface="Calibri"/>
              <a:cs typeface="Calibri"/>
            </a:rPr>
            <a:pPr/>
            <a:t>37.5%</a:t>
          </a:fld>
          <a:endParaRPr lang="en-GB" sz="1000" b="1">
            <a:solidFill>
              <a:schemeClr val="tx1"/>
            </a:solidFill>
          </a:endParaRPr>
        </a:p>
      </xdr:txBody>
    </xdr:sp>
    <xdr:clientData/>
  </xdr:twoCellAnchor>
  <xdr:twoCellAnchor>
    <xdr:from>
      <xdr:col>21</xdr:col>
      <xdr:colOff>350626</xdr:colOff>
      <xdr:row>26</xdr:row>
      <xdr:rowOff>164784</xdr:rowOff>
    </xdr:from>
    <xdr:to>
      <xdr:col>22</xdr:col>
      <xdr:colOff>310093</xdr:colOff>
      <xdr:row>28</xdr:row>
      <xdr:rowOff>97591</xdr:rowOff>
    </xdr:to>
    <xdr:sp macro="" textlink="AnalysisPivotTable!K67">
      <xdr:nvSpPr>
        <xdr:cNvPr id="98" name="TextBox 97">
          <a:extLst>
            <a:ext uri="{FF2B5EF4-FFF2-40B4-BE49-F238E27FC236}">
              <a16:creationId xmlns:a16="http://schemas.microsoft.com/office/drawing/2014/main" id="{31BE5BFA-C8C1-48FE-BB9D-A3B391BC0147}"/>
            </a:ext>
          </a:extLst>
        </xdr:cNvPr>
        <xdr:cNvSpPr txBox="1"/>
      </xdr:nvSpPr>
      <xdr:spPr>
        <a:xfrm>
          <a:off x="13218214" y="4862475"/>
          <a:ext cx="572209" cy="294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D5AF8A-EB85-49CE-9272-01FBF927BA3D}" type="TxLink">
            <a:rPr lang="en-US" sz="1100" b="1" i="0" u="none" strike="noStrike">
              <a:solidFill>
                <a:srgbClr val="000000"/>
              </a:solidFill>
              <a:latin typeface="Calibri"/>
              <a:ea typeface="Calibri"/>
              <a:cs typeface="Calibri"/>
            </a:rPr>
            <a:pPr/>
            <a:t>52.9%</a:t>
          </a:fld>
          <a:endParaRPr lang="en-GB" sz="1000" b="1">
            <a:solidFill>
              <a:schemeClr val="tx1"/>
            </a:solidFill>
          </a:endParaRPr>
        </a:p>
      </xdr:txBody>
    </xdr:sp>
    <xdr:clientData/>
  </xdr:twoCellAnchor>
  <xdr:twoCellAnchor>
    <xdr:from>
      <xdr:col>20</xdr:col>
      <xdr:colOff>500533</xdr:colOff>
      <xdr:row>29</xdr:row>
      <xdr:rowOff>157679</xdr:rowOff>
    </xdr:from>
    <xdr:to>
      <xdr:col>21</xdr:col>
      <xdr:colOff>460439</xdr:colOff>
      <xdr:row>31</xdr:row>
      <xdr:rowOff>84721</xdr:rowOff>
    </xdr:to>
    <xdr:sp macro="" textlink="AnalysisPivotTable!K68">
      <xdr:nvSpPr>
        <xdr:cNvPr id="99" name="TextBox 98">
          <a:extLst>
            <a:ext uri="{FF2B5EF4-FFF2-40B4-BE49-F238E27FC236}">
              <a16:creationId xmlns:a16="http://schemas.microsoft.com/office/drawing/2014/main" id="{C44CCF37-A141-4984-A0A8-D462A77AF35A}"/>
            </a:ext>
          </a:extLst>
        </xdr:cNvPr>
        <xdr:cNvSpPr txBox="1"/>
      </xdr:nvSpPr>
      <xdr:spPr>
        <a:xfrm>
          <a:off x="12755378" y="5397411"/>
          <a:ext cx="572649" cy="288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16EE7B-9F65-4643-8DA1-4E34363D668A}" type="TxLink">
            <a:rPr lang="en-US" sz="1100" b="1" i="0" u="none" strike="noStrike">
              <a:solidFill>
                <a:srgbClr val="000000"/>
              </a:solidFill>
              <a:latin typeface="Calibri"/>
              <a:ea typeface="Calibri"/>
              <a:cs typeface="Calibri"/>
            </a:rPr>
            <a:pPr/>
            <a:t>59.0%</a:t>
          </a:fld>
          <a:endParaRPr lang="en-GB" sz="1000" b="1">
            <a:solidFill>
              <a:schemeClr val="tx1"/>
            </a:solidFill>
          </a:endParaRPr>
        </a:p>
      </xdr:txBody>
    </xdr:sp>
    <xdr:clientData/>
  </xdr:twoCellAnchor>
  <xdr:twoCellAnchor>
    <xdr:from>
      <xdr:col>0</xdr:col>
      <xdr:colOff>302132</xdr:colOff>
      <xdr:row>0</xdr:row>
      <xdr:rowOff>82379</xdr:rowOff>
    </xdr:from>
    <xdr:to>
      <xdr:col>4</xdr:col>
      <xdr:colOff>591995</xdr:colOff>
      <xdr:row>2</xdr:row>
      <xdr:rowOff>22697</xdr:rowOff>
    </xdr:to>
    <xdr:sp macro="" textlink="">
      <xdr:nvSpPr>
        <xdr:cNvPr id="100" name="TextBox 99">
          <a:extLst>
            <a:ext uri="{FF2B5EF4-FFF2-40B4-BE49-F238E27FC236}">
              <a16:creationId xmlns:a16="http://schemas.microsoft.com/office/drawing/2014/main" id="{5818477C-61C7-4EB9-9211-072F1C6B2EFB}"/>
            </a:ext>
          </a:extLst>
        </xdr:cNvPr>
        <xdr:cNvSpPr txBox="1"/>
      </xdr:nvSpPr>
      <xdr:spPr>
        <a:xfrm>
          <a:off x="302132" y="82379"/>
          <a:ext cx="2728263" cy="306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CCFF"/>
              </a:solidFill>
            </a:rPr>
            <a:t>Dashboard</a:t>
          </a:r>
          <a:r>
            <a:rPr lang="en-GB" sz="1400" b="1"/>
            <a:t> Sales Orders </a:t>
          </a:r>
          <a:r>
            <a:rPr lang="en-GB" sz="1400" b="1" baseline="0"/>
            <a:t>Analysis</a:t>
          </a:r>
          <a:endParaRPr lang="en-GB" sz="1400" b="1"/>
        </a:p>
      </xdr:txBody>
    </xdr:sp>
    <xdr:clientData/>
  </xdr:twoCellAnchor>
  <xdr:twoCellAnchor>
    <xdr:from>
      <xdr:col>10</xdr:col>
      <xdr:colOff>294630</xdr:colOff>
      <xdr:row>0</xdr:row>
      <xdr:rowOff>97933</xdr:rowOff>
    </xdr:from>
    <xdr:to>
      <xdr:col>12</xdr:col>
      <xdr:colOff>346957</xdr:colOff>
      <xdr:row>1</xdr:row>
      <xdr:rowOff>169174</xdr:rowOff>
    </xdr:to>
    <xdr:sp macro="" textlink="">
      <xdr:nvSpPr>
        <xdr:cNvPr id="101" name="Rectangle: Rounded Corners 100">
          <a:hlinkClick xmlns:r="http://schemas.openxmlformats.org/officeDocument/2006/relationships" r:id="rId9"/>
          <a:extLst>
            <a:ext uri="{FF2B5EF4-FFF2-40B4-BE49-F238E27FC236}">
              <a16:creationId xmlns:a16="http://schemas.microsoft.com/office/drawing/2014/main" id="{675244F5-4869-426F-B5A1-2037DF3BEA60}"/>
            </a:ext>
          </a:extLst>
        </xdr:cNvPr>
        <xdr:cNvSpPr/>
      </xdr:nvSpPr>
      <xdr:spPr>
        <a:xfrm>
          <a:off x="6390630" y="97933"/>
          <a:ext cx="1271527" cy="254121"/>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Financial Analysis</a:t>
          </a:r>
        </a:p>
      </xdr:txBody>
    </xdr:sp>
    <xdr:clientData/>
  </xdr:twoCellAnchor>
  <xdr:twoCellAnchor>
    <xdr:from>
      <xdr:col>8</xdr:col>
      <xdr:colOff>79017</xdr:colOff>
      <xdr:row>0</xdr:row>
      <xdr:rowOff>97933</xdr:rowOff>
    </xdr:from>
    <xdr:to>
      <xdr:col>10</xdr:col>
      <xdr:colOff>131344</xdr:colOff>
      <xdr:row>1</xdr:row>
      <xdr:rowOff>169174</xdr:rowOff>
    </xdr:to>
    <xdr:sp macro="" textlink="">
      <xdr:nvSpPr>
        <xdr:cNvPr id="102" name="Rectangle: Rounded Corners 101">
          <a:extLst>
            <a:ext uri="{FF2B5EF4-FFF2-40B4-BE49-F238E27FC236}">
              <a16:creationId xmlns:a16="http://schemas.microsoft.com/office/drawing/2014/main" id="{2508D4AE-5C64-494A-8B3F-F41B1F9DE142}"/>
            </a:ext>
          </a:extLst>
        </xdr:cNvPr>
        <xdr:cNvSpPr/>
      </xdr:nvSpPr>
      <xdr:spPr>
        <a:xfrm>
          <a:off x="4955817" y="97933"/>
          <a:ext cx="1271527" cy="254121"/>
        </a:xfrm>
        <a:prstGeom prst="roundRect">
          <a:avLst/>
        </a:prstGeom>
        <a:solidFill>
          <a:srgbClr val="00CCFF"/>
        </a:solidFill>
        <a:ln>
          <a:solidFill>
            <a:srgbClr val="00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solidFill>
            </a:rPr>
            <a:t>Details Dashboard</a:t>
          </a:r>
        </a:p>
      </xdr:txBody>
    </xdr:sp>
    <xdr:clientData/>
  </xdr:twoCellAnchor>
  <xdr:twoCellAnchor>
    <xdr:from>
      <xdr:col>5</xdr:col>
      <xdr:colOff>494271</xdr:colOff>
      <xdr:row>0</xdr:row>
      <xdr:rowOff>97933</xdr:rowOff>
    </xdr:from>
    <xdr:to>
      <xdr:col>7</xdr:col>
      <xdr:colOff>546598</xdr:colOff>
      <xdr:row>1</xdr:row>
      <xdr:rowOff>169174</xdr:rowOff>
    </xdr:to>
    <xdr:sp macro="" textlink="">
      <xdr:nvSpPr>
        <xdr:cNvPr id="103" name="Rectangle: Rounded Corners 102">
          <a:hlinkClick xmlns:r="http://schemas.openxmlformats.org/officeDocument/2006/relationships" r:id="rId10"/>
          <a:extLst>
            <a:ext uri="{FF2B5EF4-FFF2-40B4-BE49-F238E27FC236}">
              <a16:creationId xmlns:a16="http://schemas.microsoft.com/office/drawing/2014/main" id="{6C4FBDD2-F220-4DFA-9969-01AB78180A5B}"/>
            </a:ext>
          </a:extLst>
        </xdr:cNvPr>
        <xdr:cNvSpPr/>
      </xdr:nvSpPr>
      <xdr:spPr>
        <a:xfrm>
          <a:off x="3542271" y="97933"/>
          <a:ext cx="1271527" cy="254121"/>
        </a:xfrm>
        <a:prstGeom prst="roundRect">
          <a:avLst/>
        </a:prstGeom>
        <a:solidFill>
          <a:schemeClr val="tx1">
            <a:lumMod val="65000"/>
            <a:lumOff val="35000"/>
          </a:schemeClr>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Time Analysis</a:t>
          </a:r>
        </a:p>
      </xdr:txBody>
    </xdr:sp>
    <xdr:clientData/>
  </xdr:twoCellAnchor>
  <xdr:twoCellAnchor>
    <xdr:from>
      <xdr:col>0</xdr:col>
      <xdr:colOff>164969</xdr:colOff>
      <xdr:row>4</xdr:row>
      <xdr:rowOff>133547</xdr:rowOff>
    </xdr:from>
    <xdr:to>
      <xdr:col>7</xdr:col>
      <xdr:colOff>31423</xdr:colOff>
      <xdr:row>18</xdr:row>
      <xdr:rowOff>15712</xdr:rowOff>
    </xdr:to>
    <xdr:graphicFrame macro="">
      <xdr:nvGraphicFramePr>
        <xdr:cNvPr id="84" name="Chart 83">
          <a:extLst>
            <a:ext uri="{FF2B5EF4-FFF2-40B4-BE49-F238E27FC236}">
              <a16:creationId xmlns:a16="http://schemas.microsoft.com/office/drawing/2014/main" id="{1565D916-D03B-4540-8B41-CF2DB2BB5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146501</xdr:colOff>
      <xdr:row>22</xdr:row>
      <xdr:rowOff>89947</xdr:rowOff>
    </xdr:from>
    <xdr:to>
      <xdr:col>7</xdr:col>
      <xdr:colOff>447773</xdr:colOff>
      <xdr:row>38</xdr:row>
      <xdr:rowOff>7854</xdr:rowOff>
    </xdr:to>
    <xdr:graphicFrame macro="">
      <xdr:nvGraphicFramePr>
        <xdr:cNvPr id="105" name="Chart 104">
          <a:extLst>
            <a:ext uri="{FF2B5EF4-FFF2-40B4-BE49-F238E27FC236}">
              <a16:creationId xmlns:a16="http://schemas.microsoft.com/office/drawing/2014/main" id="{FFC67487-6A96-4933-A3BB-D59DC54AD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358606</xdr:colOff>
      <xdr:row>26</xdr:row>
      <xdr:rowOff>34958</xdr:rowOff>
    </xdr:from>
    <xdr:to>
      <xdr:col>8</xdr:col>
      <xdr:colOff>400640</xdr:colOff>
      <xdr:row>34</xdr:row>
      <xdr:rowOff>54990</xdr:rowOff>
    </xdr:to>
    <xdr:graphicFrame macro="">
      <xdr:nvGraphicFramePr>
        <xdr:cNvPr id="106" name="Chart 105">
          <a:extLst>
            <a:ext uri="{FF2B5EF4-FFF2-40B4-BE49-F238E27FC236}">
              <a16:creationId xmlns:a16="http://schemas.microsoft.com/office/drawing/2014/main" id="{058759C2-80DF-442D-B2A1-085301415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400639</xdr:colOff>
      <xdr:row>2</xdr:row>
      <xdr:rowOff>126862</xdr:rowOff>
    </xdr:from>
    <xdr:to>
      <xdr:col>18</xdr:col>
      <xdr:colOff>444225</xdr:colOff>
      <xdr:row>18</xdr:row>
      <xdr:rowOff>86413</xdr:rowOff>
    </xdr:to>
    <xdr:sp macro="" textlink="">
      <xdr:nvSpPr>
        <xdr:cNvPr id="30" name="Rectangle: Rounded Corners 29">
          <a:extLst>
            <a:ext uri="{FF2B5EF4-FFF2-40B4-BE49-F238E27FC236}">
              <a16:creationId xmlns:a16="http://schemas.microsoft.com/office/drawing/2014/main" id="{839D9117-CB38-489B-830B-CED0317AA5B0}"/>
            </a:ext>
          </a:extLst>
        </xdr:cNvPr>
        <xdr:cNvSpPr/>
      </xdr:nvSpPr>
      <xdr:spPr>
        <a:xfrm>
          <a:off x="6528062" y="488223"/>
          <a:ext cx="4945524" cy="2850437"/>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487050</xdr:colOff>
      <xdr:row>2</xdr:row>
      <xdr:rowOff>166140</xdr:rowOff>
    </xdr:from>
    <xdr:to>
      <xdr:col>18</xdr:col>
      <xdr:colOff>424205</xdr:colOff>
      <xdr:row>18</xdr:row>
      <xdr:rowOff>18454</xdr:rowOff>
    </xdr:to>
    <xdr:graphicFrame macro="">
      <xdr:nvGraphicFramePr>
        <xdr:cNvPr id="109" name="Chart 108">
          <a:extLst>
            <a:ext uri="{FF2B5EF4-FFF2-40B4-BE49-F238E27FC236}">
              <a16:creationId xmlns:a16="http://schemas.microsoft.com/office/drawing/2014/main" id="{A4E26DF9-A141-4EFA-8850-CCEA7A7BA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549897</xdr:colOff>
      <xdr:row>19</xdr:row>
      <xdr:rowOff>117835</xdr:rowOff>
    </xdr:from>
    <xdr:to>
      <xdr:col>22</xdr:col>
      <xdr:colOff>49506</xdr:colOff>
      <xdr:row>23</xdr:row>
      <xdr:rowOff>38579</xdr:rowOff>
    </xdr:to>
    <xdr:sp macro="" textlink="">
      <xdr:nvSpPr>
        <xdr:cNvPr id="110" name="TextBox 109">
          <a:extLst>
            <a:ext uri="{FF2B5EF4-FFF2-40B4-BE49-F238E27FC236}">
              <a16:creationId xmlns:a16="http://schemas.microsoft.com/office/drawing/2014/main" id="{B7B62F53-3647-409C-A8DF-4440D0FBF31B}"/>
            </a:ext>
          </a:extLst>
        </xdr:cNvPr>
        <xdr:cNvSpPr txBox="1"/>
      </xdr:nvSpPr>
      <xdr:spPr>
        <a:xfrm>
          <a:off x="10353773" y="3550763"/>
          <a:ext cx="3176063" cy="643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Sales</a:t>
          </a:r>
          <a:r>
            <a:rPr lang="en-GB" sz="1400" baseline="0"/>
            <a:t> shere of the</a:t>
          </a:r>
        </a:p>
        <a:p>
          <a:pPr algn="ctr"/>
          <a:r>
            <a:rPr lang="en-GB" sz="1400" b="0">
              <a:solidFill>
                <a:srgbClr val="00CCFF"/>
              </a:solidFill>
            </a:rPr>
            <a:t> </a:t>
          </a:r>
          <a:r>
            <a:rPr lang="en-GB" sz="1400" b="0" baseline="0">
              <a:solidFill>
                <a:srgbClr val="00CCFF"/>
              </a:solidFill>
            </a:rPr>
            <a:t>           </a:t>
          </a:r>
          <a:r>
            <a:rPr lang="en-GB" sz="1600" b="1">
              <a:solidFill>
                <a:srgbClr val="00CCFF"/>
              </a:solidFill>
            </a:rPr>
            <a:t>Top-5</a:t>
          </a:r>
          <a:r>
            <a:rPr lang="en-GB" sz="1400" b="1"/>
            <a:t> </a:t>
          </a:r>
          <a:r>
            <a:rPr lang="en-GB" sz="1400" b="0"/>
            <a:t>State </a:t>
          </a:r>
          <a:r>
            <a:rPr lang="en-GB" sz="1400" b="0" baseline="0"/>
            <a:t>vs Others</a:t>
          </a:r>
          <a:endParaRPr lang="en-GB" sz="1400" b="0"/>
        </a:p>
      </xdr:txBody>
    </xdr:sp>
    <xdr:clientData/>
  </xdr:twoCellAnchor>
  <xdr:twoCellAnchor>
    <xdr:from>
      <xdr:col>21</xdr:col>
      <xdr:colOff>510383</xdr:colOff>
      <xdr:row>20</xdr:row>
      <xdr:rowOff>42788</xdr:rowOff>
    </xdr:from>
    <xdr:to>
      <xdr:col>22</xdr:col>
      <xdr:colOff>563723</xdr:colOff>
      <xdr:row>21</xdr:row>
      <xdr:rowOff>111367</xdr:rowOff>
    </xdr:to>
    <xdr:sp macro="" textlink="">
      <xdr:nvSpPr>
        <xdr:cNvPr id="111" name="TextBox 110">
          <a:extLst>
            <a:ext uri="{FF2B5EF4-FFF2-40B4-BE49-F238E27FC236}">
              <a16:creationId xmlns:a16="http://schemas.microsoft.com/office/drawing/2014/main" id="{9C6C5C92-F54E-45BE-98E6-DA19AE6D8150}"/>
            </a:ext>
          </a:extLst>
        </xdr:cNvPr>
        <xdr:cNvSpPr txBox="1"/>
      </xdr:nvSpPr>
      <xdr:spPr>
        <a:xfrm>
          <a:off x="13377971" y="3656396"/>
          <a:ext cx="666082" cy="24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Top-5</a:t>
          </a:r>
        </a:p>
      </xdr:txBody>
    </xdr:sp>
    <xdr:clientData/>
  </xdr:twoCellAnchor>
  <xdr:twoCellAnchor>
    <xdr:from>
      <xdr:col>21</xdr:col>
      <xdr:colOff>502763</xdr:colOff>
      <xdr:row>21</xdr:row>
      <xdr:rowOff>19928</xdr:rowOff>
    </xdr:from>
    <xdr:to>
      <xdr:col>23</xdr:col>
      <xdr:colOff>228444</xdr:colOff>
      <xdr:row>23</xdr:row>
      <xdr:rowOff>86660</xdr:rowOff>
    </xdr:to>
    <xdr:sp macro="" textlink="AnalysisPivotTable!L70">
      <xdr:nvSpPr>
        <xdr:cNvPr id="112" name="TextBox 111">
          <a:extLst>
            <a:ext uri="{FF2B5EF4-FFF2-40B4-BE49-F238E27FC236}">
              <a16:creationId xmlns:a16="http://schemas.microsoft.com/office/drawing/2014/main" id="{E790DEE5-FC84-43C3-BADF-A5D1745C94D5}"/>
            </a:ext>
          </a:extLst>
        </xdr:cNvPr>
        <xdr:cNvSpPr txBox="1"/>
      </xdr:nvSpPr>
      <xdr:spPr>
        <a:xfrm>
          <a:off x="13370351" y="3814217"/>
          <a:ext cx="951165" cy="428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127A70-9F2C-4852-9F93-F856E7CAB985}" type="TxLink">
            <a:rPr lang="en-US" sz="2000" b="1" i="0" u="none" strike="noStrike">
              <a:solidFill>
                <a:srgbClr val="FF9900"/>
              </a:solidFill>
              <a:latin typeface="Agency FB" panose="020B0503020202020204" pitchFamily="34" charset="0"/>
              <a:ea typeface="Calibri"/>
              <a:cs typeface="Calibri"/>
            </a:rPr>
            <a:pPr algn="ctr"/>
            <a:t>65.8%</a:t>
          </a:fld>
          <a:endParaRPr lang="en-GB" sz="16600" b="1">
            <a:solidFill>
              <a:srgbClr val="FF9900"/>
            </a:solidFill>
            <a:latin typeface="Agency FB" panose="020B0503020202020204" pitchFamily="34" charset="0"/>
          </a:endParaRPr>
        </a:p>
      </xdr:txBody>
    </xdr:sp>
    <xdr:clientData/>
  </xdr:twoCellAnchor>
  <xdr:twoCellAnchor>
    <xdr:from>
      <xdr:col>21</xdr:col>
      <xdr:colOff>579271</xdr:colOff>
      <xdr:row>20</xdr:row>
      <xdr:rowOff>134306</xdr:rowOff>
    </xdr:from>
    <xdr:to>
      <xdr:col>21</xdr:col>
      <xdr:colOff>579271</xdr:colOff>
      <xdr:row>22</xdr:row>
      <xdr:rowOff>124851</xdr:rowOff>
    </xdr:to>
    <xdr:cxnSp macro="">
      <xdr:nvCxnSpPr>
        <xdr:cNvPr id="113" name="Straight Connector 112">
          <a:extLst>
            <a:ext uri="{FF2B5EF4-FFF2-40B4-BE49-F238E27FC236}">
              <a16:creationId xmlns:a16="http://schemas.microsoft.com/office/drawing/2014/main" id="{A47BD678-B42A-457E-B9E6-E23DF96DEB71}"/>
            </a:ext>
          </a:extLst>
        </xdr:cNvPr>
        <xdr:cNvCxnSpPr/>
      </xdr:nvCxnSpPr>
      <xdr:spPr>
        <a:xfrm>
          <a:off x="13446859" y="3747914"/>
          <a:ext cx="0" cy="351906"/>
        </a:xfrm>
        <a:prstGeom prst="line">
          <a:avLst/>
        </a:prstGeom>
        <a:ln>
          <a:solidFill>
            <a:srgbClr val="FF99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232260</xdr:colOff>
      <xdr:row>26</xdr:row>
      <xdr:rowOff>14347</xdr:rowOff>
    </xdr:from>
    <xdr:to>
      <xdr:col>21</xdr:col>
      <xdr:colOff>16744</xdr:colOff>
      <xdr:row>28</xdr:row>
      <xdr:rowOff>37439</xdr:rowOff>
    </xdr:to>
    <xdr:sp macro="" textlink="">
      <xdr:nvSpPr>
        <xdr:cNvPr id="114" name="Oval 113">
          <a:extLst>
            <a:ext uri="{FF2B5EF4-FFF2-40B4-BE49-F238E27FC236}">
              <a16:creationId xmlns:a16="http://schemas.microsoft.com/office/drawing/2014/main" id="{9308F777-90D1-46CE-8513-B8E67351CAF7}"/>
            </a:ext>
          </a:extLst>
        </xdr:cNvPr>
        <xdr:cNvSpPr/>
      </xdr:nvSpPr>
      <xdr:spPr>
        <a:xfrm>
          <a:off x="12487105" y="4712038"/>
          <a:ext cx="397227" cy="384453"/>
        </a:xfrm>
        <a:prstGeom prst="ellipse">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202842</xdr:colOff>
      <xdr:row>26</xdr:row>
      <xdr:rowOff>68810</xdr:rowOff>
    </xdr:from>
    <xdr:to>
      <xdr:col>21</xdr:col>
      <xdr:colOff>162309</xdr:colOff>
      <xdr:row>27</xdr:row>
      <xdr:rowOff>152214</xdr:rowOff>
    </xdr:to>
    <xdr:sp macro="" textlink="AnalysisPivotTable!K66">
      <xdr:nvSpPr>
        <xdr:cNvPr id="115" name="TextBox 114">
          <a:extLst>
            <a:ext uri="{FF2B5EF4-FFF2-40B4-BE49-F238E27FC236}">
              <a16:creationId xmlns:a16="http://schemas.microsoft.com/office/drawing/2014/main" id="{8C1EA9B3-64B0-4B82-A2D8-AD453BF4B075}"/>
            </a:ext>
          </a:extLst>
        </xdr:cNvPr>
        <xdr:cNvSpPr txBox="1"/>
      </xdr:nvSpPr>
      <xdr:spPr>
        <a:xfrm>
          <a:off x="12457687" y="4766501"/>
          <a:ext cx="572210" cy="264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894824-0272-466B-85B4-05C5A8A083BF}" type="TxLink">
            <a:rPr lang="en-US" sz="1100" b="1" i="0" u="none" strike="noStrike">
              <a:solidFill>
                <a:srgbClr val="000000"/>
              </a:solidFill>
              <a:latin typeface="Calibri"/>
              <a:ea typeface="Calibri"/>
              <a:cs typeface="Calibri"/>
            </a:rPr>
            <a:pPr/>
            <a:t>37.5%</a:t>
          </a:fld>
          <a:endParaRPr lang="en-GB" sz="1000" b="1">
            <a:solidFill>
              <a:schemeClr val="tx1"/>
            </a:solidFill>
          </a:endParaRPr>
        </a:p>
      </xdr:txBody>
    </xdr:sp>
    <xdr:clientData/>
  </xdr:twoCellAnchor>
  <xdr:twoCellAnchor>
    <xdr:from>
      <xdr:col>10</xdr:col>
      <xdr:colOff>364146</xdr:colOff>
      <xdr:row>20</xdr:row>
      <xdr:rowOff>15712</xdr:rowOff>
    </xdr:from>
    <xdr:to>
      <xdr:col>17</xdr:col>
      <xdr:colOff>47133</xdr:colOff>
      <xdr:row>37</xdr:row>
      <xdr:rowOff>70700</xdr:rowOff>
    </xdr:to>
    <xdr:graphicFrame macro="">
      <xdr:nvGraphicFramePr>
        <xdr:cNvPr id="116" name="Chart 115">
          <a:extLst>
            <a:ext uri="{FF2B5EF4-FFF2-40B4-BE49-F238E27FC236}">
              <a16:creationId xmlns:a16="http://schemas.microsoft.com/office/drawing/2014/main" id="{78C3AEE9-A09E-44BF-8CFE-EC33C28A7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19</xdr:col>
      <xdr:colOff>179295</xdr:colOff>
      <xdr:row>3</xdr:row>
      <xdr:rowOff>142540</xdr:rowOff>
    </xdr:from>
    <xdr:to>
      <xdr:col>23</xdr:col>
      <xdr:colOff>119824</xdr:colOff>
      <xdr:row>17</xdr:row>
      <xdr:rowOff>164970</xdr:rowOff>
    </xdr:to>
    <mc:AlternateContent xmlns:mc="http://schemas.openxmlformats.org/markup-compatibility/2006" xmlns:a14="http://schemas.microsoft.com/office/drawing/2010/main">
      <mc:Choice Requires="a14">
        <xdr:graphicFrame macro="">
          <xdr:nvGraphicFramePr>
            <xdr:cNvPr id="119" name="Year 1">
              <a:extLst>
                <a:ext uri="{FF2B5EF4-FFF2-40B4-BE49-F238E27FC236}">
                  <a16:creationId xmlns:a16="http://schemas.microsoft.com/office/drawing/2014/main" id="{5C996644-D968-760B-0AE8-D8969EDFF41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21398" y="684580"/>
              <a:ext cx="2391498" cy="2601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465668</xdr:colOff>
      <xdr:row>0</xdr:row>
      <xdr:rowOff>118534</xdr:rowOff>
    </xdr:from>
    <xdr:to>
      <xdr:col>14</xdr:col>
      <xdr:colOff>465668</xdr:colOff>
      <xdr:row>1</xdr:row>
      <xdr:rowOff>177799</xdr:rowOff>
    </xdr:to>
    <xdr:sp macro="[0]!Clear" textlink="">
      <xdr:nvSpPr>
        <xdr:cNvPr id="121" name="Rectangle: Rounded Corners 120">
          <a:extLst>
            <a:ext uri="{FF2B5EF4-FFF2-40B4-BE49-F238E27FC236}">
              <a16:creationId xmlns:a16="http://schemas.microsoft.com/office/drawing/2014/main" id="{DDFE4BAC-3490-74C9-830E-9FFEC7139217}"/>
            </a:ext>
          </a:extLst>
        </xdr:cNvPr>
        <xdr:cNvSpPr/>
      </xdr:nvSpPr>
      <xdr:spPr>
        <a:xfrm>
          <a:off x="7780868" y="118534"/>
          <a:ext cx="1219200" cy="245532"/>
        </a:xfrm>
        <a:prstGeom prst="roundRect">
          <a:avLst/>
        </a:prstGeom>
        <a:solidFill>
          <a:srgbClr val="FF9900"/>
        </a:solidFill>
        <a:ln>
          <a:solidFill>
            <a:srgbClr val="FF99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kern="1200"/>
            <a:t>Clear Filter</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0.26708</cdr:x>
      <cdr:y>0.18726</cdr:y>
    </cdr:from>
    <cdr:to>
      <cdr:x>0.72691</cdr:x>
      <cdr:y>0.79594</cdr:y>
    </cdr:to>
    <cdr:sp macro="" textlink="">
      <cdr:nvSpPr>
        <cdr:cNvPr id="2" name="Oval 1">
          <a:extLst xmlns:a="http://schemas.openxmlformats.org/drawingml/2006/main">
            <a:ext uri="{FF2B5EF4-FFF2-40B4-BE49-F238E27FC236}">
              <a16:creationId xmlns:a16="http://schemas.microsoft.com/office/drawing/2014/main" id="{BF4DC507-1C25-7115-91A3-A1C3EB36DABA}"/>
            </a:ext>
          </a:extLst>
        </cdr:cNvPr>
        <cdr:cNvSpPr/>
      </cdr:nvSpPr>
      <cdr:spPr>
        <a:xfrm xmlns:a="http://schemas.openxmlformats.org/drawingml/2006/main">
          <a:off x="511863" y="276735"/>
          <a:ext cx="881287" cy="899514"/>
        </a:xfrm>
        <a:prstGeom xmlns:a="http://schemas.openxmlformats.org/drawingml/2006/main" prst="ellipse">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0.51388</cdr:x>
      <cdr:y>0.1302</cdr:y>
    </cdr:from>
    <cdr:to>
      <cdr:x>1</cdr:x>
      <cdr:y>0.33288</cdr:y>
    </cdr:to>
    <cdr:sp macro="" textlink="">
      <cdr:nvSpPr>
        <cdr:cNvPr id="2" name="TextBox 1">
          <a:extLst xmlns:a="http://schemas.openxmlformats.org/drawingml/2006/main">
            <a:ext uri="{FF2B5EF4-FFF2-40B4-BE49-F238E27FC236}">
              <a16:creationId xmlns:a16="http://schemas.microsoft.com/office/drawing/2014/main" id="{F6A632B0-27B0-D678-C1C8-FA7E06A6ACD3}"/>
            </a:ext>
          </a:extLst>
        </cdr:cNvPr>
        <cdr:cNvSpPr txBox="1"/>
      </cdr:nvSpPr>
      <cdr:spPr>
        <a:xfrm xmlns:a="http://schemas.openxmlformats.org/drawingml/2006/main">
          <a:off x="2486693" y="357171"/>
          <a:ext cx="2352400" cy="5559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t>The Region with the highest sales is</a:t>
          </a:r>
          <a:r>
            <a:rPr lang="en-GB"/>
            <a:t> </a:t>
          </a:r>
          <a:r>
            <a:rPr lang="en-GB" sz="1600" b="1">
              <a:solidFill>
                <a:srgbClr val="FF9900"/>
              </a:solidFill>
              <a:latin typeface="Agency FB" panose="020B0503020202020204" pitchFamily="34" charset="0"/>
            </a:rPr>
            <a:t>Central</a:t>
          </a:r>
          <a:r>
            <a:rPr lang="en-GB"/>
            <a:t>, </a:t>
          </a:r>
          <a:r>
            <a:rPr lang="en-GB" sz="1200" b="1"/>
            <a:t>with</a:t>
          </a:r>
          <a:r>
            <a:rPr lang="en-GB"/>
            <a:t> </a:t>
          </a:r>
          <a:r>
            <a:rPr lang="en-GB" sz="1600" b="1">
              <a:solidFill>
                <a:srgbClr val="FF9900"/>
              </a:solidFill>
              <a:latin typeface="Agency FB" panose="020B0503020202020204" pitchFamily="34" charset="0"/>
            </a:rPr>
            <a:t>30.8%</a:t>
          </a:r>
          <a:endParaRPr lang="en-GB" sz="1100" b="1" kern="1200">
            <a:solidFill>
              <a:srgbClr val="FF9900"/>
            </a:solidFill>
            <a:latin typeface="Agency FB" panose="020B0503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0.21289</cdr:x>
      <cdr:y>0.02127</cdr:y>
    </cdr:from>
    <cdr:to>
      <cdr:x>0.93276</cdr:x>
      <cdr:y>0.22362</cdr:y>
    </cdr:to>
    <cdr:sp macro="" textlink="">
      <cdr:nvSpPr>
        <cdr:cNvPr id="2" name="TextBox 109">
          <a:extLst xmlns:a="http://schemas.openxmlformats.org/drawingml/2006/main">
            <a:ext uri="{FF2B5EF4-FFF2-40B4-BE49-F238E27FC236}">
              <a16:creationId xmlns:a16="http://schemas.microsoft.com/office/drawing/2014/main" id="{B7B62F53-3647-409C-A8DF-4440D0FBF31B}"/>
            </a:ext>
          </a:extLst>
        </cdr:cNvPr>
        <cdr:cNvSpPr txBox="1"/>
      </cdr:nvSpPr>
      <cdr:spPr>
        <a:xfrm xmlns:a="http://schemas.openxmlformats.org/drawingml/2006/main">
          <a:off x="845627" y="66511"/>
          <a:ext cx="2859463" cy="6326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400" b="1"/>
            <a:t>Sales</a:t>
          </a:r>
          <a:r>
            <a:rPr lang="en-GB" sz="1400" baseline="0"/>
            <a:t> shere of the</a:t>
          </a:r>
        </a:p>
        <a:p xmlns:a="http://schemas.openxmlformats.org/drawingml/2006/main">
          <a:pPr algn="ctr"/>
          <a:r>
            <a:rPr lang="en-GB" sz="1600" b="1">
              <a:solidFill>
                <a:srgbClr val="00CCFF"/>
              </a:solidFill>
            </a:rPr>
            <a:t>Top-1</a:t>
          </a:r>
          <a:r>
            <a:rPr lang="en-GB" sz="1400" b="1"/>
            <a:t> </a:t>
          </a:r>
          <a:r>
            <a:rPr lang="en-GB" sz="1400" b="0"/>
            <a:t>Product</a:t>
          </a:r>
          <a:r>
            <a:rPr lang="en-GB" sz="1400" b="0" baseline="0"/>
            <a:t> Category</a:t>
          </a:r>
          <a:r>
            <a:rPr lang="en-GB" sz="1400" b="0"/>
            <a:t> </a:t>
          </a:r>
          <a:r>
            <a:rPr lang="en-GB" sz="1400" b="0" baseline="0"/>
            <a:t>vs Others</a:t>
          </a:r>
          <a:endParaRPr lang="en-GB" sz="1400" b="0"/>
        </a:p>
      </cdr:txBody>
    </cdr:sp>
  </cdr:relSizeAnchor>
  <cdr:relSizeAnchor xmlns:cdr="http://schemas.openxmlformats.org/drawingml/2006/chartDrawing">
    <cdr:from>
      <cdr:x>0.75436</cdr:x>
      <cdr:y>0.28509</cdr:y>
    </cdr:from>
    <cdr:to>
      <cdr:x>0.92204</cdr:x>
      <cdr:y>0.36482</cdr:y>
    </cdr:to>
    <cdr:sp macro="" textlink="">
      <cdr:nvSpPr>
        <cdr:cNvPr id="3" name="TextBox 48">
          <a:extLst xmlns:a="http://schemas.openxmlformats.org/drawingml/2006/main">
            <a:ext uri="{FF2B5EF4-FFF2-40B4-BE49-F238E27FC236}">
              <a16:creationId xmlns:a16="http://schemas.microsoft.com/office/drawing/2014/main" id="{B2F2CCA9-25EA-460E-BB4F-CF94A0905B3B}"/>
            </a:ext>
          </a:extLst>
        </cdr:cNvPr>
        <cdr:cNvSpPr txBox="1"/>
      </cdr:nvSpPr>
      <cdr:spPr>
        <a:xfrm xmlns:a="http://schemas.openxmlformats.org/drawingml/2006/main">
          <a:off x="2996440" y="891357"/>
          <a:ext cx="666082" cy="2492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400" b="1"/>
            <a:t>Top-1</a:t>
          </a:r>
        </a:p>
      </cdr:txBody>
    </cdr:sp>
  </cdr:relSizeAnchor>
  <cdr:relSizeAnchor xmlns:cdr="http://schemas.openxmlformats.org/drawingml/2006/chartDrawing">
    <cdr:from>
      <cdr:x>0.75244</cdr:x>
      <cdr:y>0.33557</cdr:y>
    </cdr:from>
    <cdr:to>
      <cdr:x>0.99189</cdr:x>
      <cdr:y>0.47249</cdr:y>
    </cdr:to>
    <cdr:sp macro="" textlink="AnalysisPivotTable!$D$23">
      <cdr:nvSpPr>
        <cdr:cNvPr id="4" name="TextBox 49">
          <a:extLst xmlns:a="http://schemas.openxmlformats.org/drawingml/2006/main">
            <a:ext uri="{FF2B5EF4-FFF2-40B4-BE49-F238E27FC236}">
              <a16:creationId xmlns:a16="http://schemas.microsoft.com/office/drawing/2014/main" id="{72709B15-DD7A-4AE9-BCCD-8D24C706C475}"/>
            </a:ext>
          </a:extLst>
        </cdr:cNvPr>
        <cdr:cNvSpPr txBox="1"/>
      </cdr:nvSpPr>
      <cdr:spPr>
        <a:xfrm xmlns:a="http://schemas.openxmlformats.org/drawingml/2006/main">
          <a:off x="2988820" y="1049178"/>
          <a:ext cx="951165" cy="42809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3AE5E8AA-CD2B-4FFE-BAD0-4F296D39DA3A}" type="TxLink">
            <a:rPr lang="en-US" sz="1800" b="1" i="0" u="none" strike="noStrike">
              <a:solidFill>
                <a:srgbClr val="15C2FF"/>
              </a:solidFill>
              <a:latin typeface="Agency FB" panose="020B0503020202020204" pitchFamily="34" charset="0"/>
              <a:ea typeface="Calibri"/>
              <a:cs typeface="Calibri"/>
            </a:rPr>
            <a:pPr algn="ctr"/>
            <a:t>36.2%</a:t>
          </a:fld>
          <a:endParaRPr lang="en-GB" sz="13800" b="1">
            <a:solidFill>
              <a:srgbClr val="15C2FF"/>
            </a:solidFill>
            <a:latin typeface="Agency FB" panose="020B0503020202020204" pitchFamily="34" charset="0"/>
          </a:endParaRPr>
        </a:p>
      </cdr:txBody>
    </cdr:sp>
  </cdr:relSizeAnchor>
  <cdr:relSizeAnchor xmlns:cdr="http://schemas.openxmlformats.org/drawingml/2006/chartDrawing">
    <cdr:from>
      <cdr:x>0.7717</cdr:x>
      <cdr:y>0.31436</cdr:y>
    </cdr:from>
    <cdr:to>
      <cdr:x>0.7717</cdr:x>
      <cdr:y>0.42692</cdr:y>
    </cdr:to>
    <cdr:cxnSp macro="">
      <cdr:nvCxnSpPr>
        <cdr:cNvPr id="5" name="Straight Connector 4">
          <a:extLst xmlns:a="http://schemas.openxmlformats.org/drawingml/2006/main">
            <a:ext uri="{FF2B5EF4-FFF2-40B4-BE49-F238E27FC236}">
              <a16:creationId xmlns:a16="http://schemas.microsoft.com/office/drawing/2014/main" id="{298CDB6C-10F8-47F8-81C9-A8A77EA919BF}"/>
            </a:ext>
          </a:extLst>
        </cdr:cNvPr>
        <cdr:cNvCxnSpPr/>
      </cdr:nvCxnSpPr>
      <cdr:spPr>
        <a:xfrm xmlns:a="http://schemas.openxmlformats.org/drawingml/2006/main">
          <a:off x="3065328" y="982875"/>
          <a:ext cx="0" cy="351906"/>
        </a:xfrm>
        <a:prstGeom xmlns:a="http://schemas.openxmlformats.org/drawingml/2006/main" prst="line">
          <a:avLst/>
        </a:prstGeom>
        <a:ln xmlns:a="http://schemas.openxmlformats.org/drawingml/2006/main">
          <a:solidFill>
            <a:srgbClr val="00CCFF"/>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0.7681</cdr:x>
      <cdr:y>0.52379</cdr:y>
    </cdr:from>
    <cdr:to>
      <cdr:x>0.94538</cdr:x>
      <cdr:y>0.60202</cdr:y>
    </cdr:to>
    <cdr:sp macro="" textlink="">
      <cdr:nvSpPr>
        <cdr:cNvPr id="6" name="TextBox 50">
          <a:extLst xmlns:a="http://schemas.openxmlformats.org/drawingml/2006/main">
            <a:ext uri="{FF2B5EF4-FFF2-40B4-BE49-F238E27FC236}">
              <a16:creationId xmlns:a16="http://schemas.microsoft.com/office/drawing/2014/main" id="{1D696765-F2C9-47FF-A557-9A3F092797E6}"/>
            </a:ext>
          </a:extLst>
        </cdr:cNvPr>
        <cdr:cNvSpPr txBox="1"/>
      </cdr:nvSpPr>
      <cdr:spPr>
        <a:xfrm xmlns:a="http://schemas.openxmlformats.org/drawingml/2006/main">
          <a:off x="3051031" y="1637646"/>
          <a:ext cx="704182" cy="24459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400" b="1"/>
            <a:t>Others</a:t>
          </a:r>
        </a:p>
      </cdr:txBody>
    </cdr:sp>
  </cdr:relSizeAnchor>
  <cdr:relSizeAnchor xmlns:cdr="http://schemas.openxmlformats.org/drawingml/2006/chartDrawing">
    <cdr:from>
      <cdr:x>0.76035</cdr:x>
      <cdr:y>0.57581</cdr:y>
    </cdr:from>
    <cdr:to>
      <cdr:x>0.98942</cdr:x>
      <cdr:y>0.70287</cdr:y>
    </cdr:to>
    <cdr:sp macro="" textlink="AnalysisPivotTable!$E$23">
      <cdr:nvSpPr>
        <cdr:cNvPr id="7" name="TextBox 51">
          <a:extLst xmlns:a="http://schemas.openxmlformats.org/drawingml/2006/main">
            <a:ext uri="{FF2B5EF4-FFF2-40B4-BE49-F238E27FC236}">
              <a16:creationId xmlns:a16="http://schemas.microsoft.com/office/drawing/2014/main" id="{F727BDB5-718F-4395-932E-87DD5C046572}"/>
            </a:ext>
          </a:extLst>
        </cdr:cNvPr>
        <cdr:cNvSpPr txBox="1"/>
      </cdr:nvSpPr>
      <cdr:spPr>
        <a:xfrm xmlns:a="http://schemas.openxmlformats.org/drawingml/2006/main">
          <a:off x="3020243" y="1800309"/>
          <a:ext cx="909922" cy="3972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A7D0FD50-40BC-4D74-91CF-BC0B0F672A53}" type="TxLink">
            <a:rPr lang="en-US" sz="1800" b="1" i="0" u="none" strike="noStrike">
              <a:solidFill>
                <a:srgbClr val="15C2FF"/>
              </a:solidFill>
              <a:latin typeface="Agency FB" panose="020B0503020202020204" pitchFamily="34" charset="0"/>
              <a:ea typeface="Calibri"/>
              <a:cs typeface="Calibri"/>
            </a:rPr>
            <a:pPr algn="ctr"/>
            <a:t>63.8%</a:t>
          </a:fld>
          <a:endParaRPr lang="en-GB" sz="11500" b="1">
            <a:solidFill>
              <a:srgbClr val="15C2FF"/>
            </a:solidFill>
            <a:latin typeface="Agency FB" panose="020B0503020202020204" pitchFamily="34" charset="0"/>
          </a:endParaRPr>
        </a:p>
      </cdr:txBody>
    </cdr:sp>
  </cdr:relSizeAnchor>
  <cdr:relSizeAnchor xmlns:cdr="http://schemas.openxmlformats.org/drawingml/2006/chartDrawing">
    <cdr:from>
      <cdr:x>0.77784</cdr:x>
      <cdr:y>0.54854</cdr:y>
    </cdr:from>
    <cdr:to>
      <cdr:x>0.77784</cdr:x>
      <cdr:y>0.66168</cdr:y>
    </cdr:to>
    <cdr:cxnSp macro="">
      <cdr:nvCxnSpPr>
        <cdr:cNvPr id="8" name="Straight Connector 7">
          <a:extLst xmlns:a="http://schemas.openxmlformats.org/drawingml/2006/main">
            <a:ext uri="{FF2B5EF4-FFF2-40B4-BE49-F238E27FC236}">
              <a16:creationId xmlns:a16="http://schemas.microsoft.com/office/drawing/2014/main" id="{F649099D-AAD6-4449-B498-76DBDF7699F8}"/>
            </a:ext>
          </a:extLst>
        </cdr:cNvPr>
        <cdr:cNvCxnSpPr/>
      </cdr:nvCxnSpPr>
      <cdr:spPr>
        <a:xfrm xmlns:a="http://schemas.openxmlformats.org/drawingml/2006/main" rot="60000">
          <a:off x="3089709" y="1715029"/>
          <a:ext cx="0" cy="353752"/>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20109\Downloads\Work-Sales-Dashboard.xlsm" TargetMode="External"/><Relationship Id="rId1" Type="http://schemas.openxmlformats.org/officeDocument/2006/relationships/externalLinkPath" Target="file:///C:\Users\20109\Downloads\Work-Sales-Dashboard.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20109\OneDrive%20-%20Egyptian%20E-Learning%20University\Documents\Data_CDPS.xlsx" TargetMode="External"/><Relationship Id="rId1" Type="http://schemas.openxmlformats.org/officeDocument/2006/relationships/externalLinkPath" Target="file:///C:\Users\20109\OneDrive%20-%20Egyptian%20E-Learning%20University\Documents\Data_CD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InternetSales"/>
      <sheetName val="DimSalesTerritory"/>
      <sheetName val="DimProduct"/>
      <sheetName val="DimGeography"/>
      <sheetName val="DimDate"/>
      <sheetName val="DimCustomer"/>
      <sheetName val="Analysis"/>
      <sheetName val="Dashboard Sales"/>
      <sheetName val="Dashboard Details"/>
      <sheetName val="Financial Analysis"/>
      <sheetName val="Work-Sales-Dashboard"/>
    </sheetNames>
    <sheetDataSet>
      <sheetData sheetId="0"/>
      <sheetData sheetId="1"/>
      <sheetData sheetId="2"/>
      <sheetData sheetId="3"/>
      <sheetData sheetId="4"/>
      <sheetData sheetId="5"/>
      <sheetData sheetId="6">
        <row r="38">
          <cell r="E38">
            <v>0.24760665545415883</v>
          </cell>
        </row>
        <row r="39">
          <cell r="E39">
            <v>0.75239334454584117</v>
          </cell>
        </row>
      </sheetData>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wer Pivot"/>
      <sheetName val="Dashboard Anaiysis"/>
      <sheetName val="Dashboard Financial"/>
    </sheetNames>
    <sheetDataSet>
      <sheetData sheetId="0"/>
      <sheetData sheetId="1"/>
      <sheetData sheetId="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4467589" backgroundQuery="1" createdVersion="8" refreshedVersion="8" minRefreshableVersion="3" recordCount="0" supportSubquery="1" supportAdvancedDrill="1" xr:uid="{B13A850B-6CE3-4490-9EFC-68403EBDEED7}">
  <cacheSource type="external" connectionId="10"/>
  <cacheFields count="5">
    <cacheField name="[Dim Cutomer Data].[Region].[Region]" caption="Region" numFmtId="0" hierarchy="16" level="1">
      <sharedItems containsBlank="1" count="5">
        <s v="Central"/>
        <s v="East"/>
        <s v="South"/>
        <s v="West"/>
        <m/>
      </sharedItems>
    </cacheField>
    <cacheField name="[Measures].[Total Sales]" caption="Total Sales" numFmtId="0" hierarchy="38"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Dim Cutomer Data].[Customer ID]" caption="Customer ID" attribute="1" defaultMemberUniqueName="[Dim Cutomer Data].[Customer ID].[All]" allUniqueName="[Dim Cutomer Data].[Customer ID].[All]" dimensionUniqueName="[Dim Cutomer Data]" displayFolder="" count="2" memberValueDatatype="20" unbalanced="0"/>
    <cacheHierarchy uniqueName="[Dim Cutomer Data].[Customer Name]" caption="Customer Name" attribute="1" defaultMemberUniqueName="[Dim Cutomer Data].[Customer Name].[All]" allUniqueName="[Dim Cutomer Data].[Customer Name].[All]" dimensionUniqueName="[Dim Cutomer Data]" displayFolder="" count="2"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2" memberValueDatatype="130" unbalanced="0"/>
    <cacheHierarchy uniqueName="[Dim Cutomer Data].[Country]" caption="Country" attribute="1" defaultMemberUniqueName="[Dim Cutomer Data].[Country].[All]" allUniqueName="[Dim Cutomer Data].[Country].[All]" dimensionUniqueName="[Dim Cutomer Data]" displayFolder="" count="2"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cacheHierarchy uniqueName="[Dim Cutomer Data].[Postal Code]" caption="Postal Code" attribute="1" defaultMemberUniqueName="[Dim Cutomer Data].[Postal Code].[All]" allUniqueName="[Dim Cutomer Data].[Postal Code].[All]" dimensionUniqueName="[Dim Cutomer Data]" displayFolder="" count="2"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Sales Orders].[Order ID]" caption="Order ID" attribute="1" defaultMemberUniqueName="[Sales Orders].[Order ID].[All]" allUniqueName="[Sales Orders].[Order ID].[All]" dimensionUniqueName="[Sales Orders]" displayFolder="" count="2" memberValueDatatype="130" unbalanced="0"/>
    <cacheHierarchy uniqueName="[Sales Orders].[Order Date]" caption="Order Date" attribute="1" time="1" defaultMemberUniqueName="[Sales Orders].[Order Date].[All]" allUniqueName="[Sales Orders].[Order Date].[All]" dimensionUniqueName="[Sales Orders]" displayFolder="" count="2" memberValueDatatype="7" unbalanced="0"/>
    <cacheHierarchy uniqueName="[Sales Orders].[Shipping Date]" caption="Shipping Date" attribute="1" time="1" defaultMemberUniqueName="[Sales Orders].[Shipping Date].[All]" allUniqueName="[Sales Orders].[Shipping Date].[All]" dimensionUniqueName="[Sales Orders]" displayFolder="" count="2" memberValueDatatype="7" unbalanced="0"/>
    <cacheHierarchy uniqueName="[Sales Orders].[Ship Mode]" caption="Ship Mode" attribute="1" defaultMemberUniqueName="[Sales Orders].[Ship Mode].[All]" allUniqueName="[Sales Orders].[Ship Mode].[All]" dimensionUniqueName="[Sales Orders]" displayFolder="" count="2" memberValueDatatype="130" unbalanced="0"/>
    <cacheHierarchy uniqueName="[Sales Orders].[Customer ID]" caption="Customer ID" attribute="1" defaultMemberUniqueName="[Sales Orders].[Customer ID].[All]" allUniqueName="[Sales Orders].[Customer ID].[All]" dimensionUniqueName="[Sales Orders]" displayFolder="" count="2" memberValueDatatype="20" unbalanced="0"/>
    <cacheHierarchy uniqueName="[Sales Orders].[Product ID]" caption="Product ID" attribute="1" defaultMemberUniqueName="[Sales Orders].[Product ID].[All]" allUniqueName="[Sales Orders].[Product ID].[All]" dimensionUniqueName="[Sales Orders]" displayFolder="" count="2" memberValueDatatype="20" unbalanced="0"/>
    <cacheHierarchy uniqueName="[Sales Orders].[Quantity]" caption="Quantity" attribute="1" defaultMemberUniqueName="[Sales Orders].[Quantity].[All]" allUniqueName="[Sales Orders].[Quantity].[All]" dimensionUniqueName="[Sales Orders]" displayFolder="" count="2" memberValueDatatype="20" unbalanced="0"/>
    <cacheHierarchy uniqueName="[Sales Orders].[Purchasing Price]" caption="Purchasing Price" attribute="1" defaultMemberUniqueName="[Sales Orders].[Purchasing Price].[All]" allUniqueName="[Sales Orders].[Purchasing Price].[All]" dimensionUniqueName="[Sales Orders]" displayFolder="" count="2"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2" memberValueDatatype="5" unbalanced="0"/>
    <cacheHierarchy uniqueName="[Sales Orders].[Discount]" caption="Discount" attribute="1" defaultMemberUniqueName="[Sales Orders].[Discount].[All]" allUniqueName="[Sales Orders].[Discount].[All]" dimensionUniqueName="[Sales Orders]" displayFolder="" count="2" memberValueDatatype="5" unbalanced="0"/>
    <cacheHierarchy uniqueName="[Sales Orders].[Days Shipping]" caption="Days Shipping" attribute="1" defaultMemberUniqueName="[Sales Orders].[Days Shipping].[All]" allUniqueName="[Sales Orders].[Days Shipping].[All]" dimensionUniqueName="[Sales Orders]" displayFolder="" count="2" memberValueDatatype="20" unbalanced="0"/>
    <cacheHierarchy uniqueName="[Sales Orders].[Value Discount]" caption="Value Discount" attribute="1" defaultMemberUniqueName="[Sales Orders].[Value Discount].[All]" allUniqueName="[Sales Orders].[Value Discount].[All]" dimensionUniqueName="[Sales Orders]" displayFolder="" count="2"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2"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2"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2" memberValueDatatype="5" unbalanced="0"/>
    <cacheHierarchy uniqueName="[Sales Orders].[Net Planned Sales]" caption="Net Planned Sales" attribute="1" defaultMemberUniqueName="[Sales Orders].[Net Planned Sales].[All]" allUniqueName="[Sales Orders].[Net Planned Sales].[All]" dimensionUniqueName="[Sales Orders]" displayFolder="" count="2" memberValueDatatype="5" unbalanced="0"/>
    <cacheHierarchy uniqueName="[Sales Orders].[Customer name]" caption="Customer name" attribute="1" defaultMemberUniqueName="[Sales Orders].[Customer name].[All]" allUniqueName="[Sales Orders].[Customer name].[All]" dimensionUniqueName="[Sales Orders]" displayFolder="" count="2"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037037" backgroundQuery="1" createdVersion="8" refreshedVersion="8" minRefreshableVersion="3" recordCount="0" supportSubquery="1" supportAdvancedDrill="1" xr:uid="{3B690A71-DAAD-4F8B-A76B-B256D6F1C614}">
  <cacheSource type="external" connectionId="10"/>
  <cacheFields count="8">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Total Order]" caption="Total Order" numFmtId="0" hierarchy="46" level="32767"/>
    <cacheField name="[Measures].[Total Quantity]" caption="Total Quantity" numFmtId="0" hierarchy="43" level="32767"/>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4"/>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3"/>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oneField="1">
      <fieldsUsage count="1">
        <fieldUsage x="2"/>
      </fieldsUsage>
    </cacheHierarchy>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oneField="1">
      <fieldsUsage count="1">
        <fieldUsage x="1"/>
      </fieldsUsage>
    </cacheHierarchy>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0833332" backgroundQuery="1" createdVersion="8" refreshedVersion="8" minRefreshableVersion="3" recordCount="0" supportSubquery="1" supportAdvancedDrill="1" xr:uid="{13B38233-D057-4A47-9347-DDA6BC5E0BF8}">
  <cacheSource type="external" connectionId="10"/>
  <cacheFields count="7">
    <cacheField name="[Measures].[User Start]" caption="User Start" numFmtId="0" hierarchy="47" level="32767"/>
    <cacheField name="[Measures].[User End]" caption="User End" numFmtId="0" hierarchy="48" level="32767"/>
    <cacheField name="[Measures].[Rate of Adoption]" caption="Rate of Adoption" numFmtId="0" hierarchy="49"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3"/>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oneField="1">
      <fieldsUsage count="1">
        <fieldUsage x="0"/>
      </fieldsUsage>
    </cacheHierarchy>
    <cacheHierarchy uniqueName="[Measures].[User End]" caption="User End" measure="1" displayFolder="" measureGroup="All Measures" count="0" oneField="1">
      <fieldsUsage count="1">
        <fieldUsage x="1"/>
      </fieldsUsage>
    </cacheHierarchy>
    <cacheHierarchy uniqueName="[Measures].[Rate of Adoption]" caption="Rate of Adoption" measure="1" displayFolder="" measureGroup="All Measures" count="0" oneField="1">
      <fieldsUsage count="1">
        <fieldUsage x="2"/>
      </fieldsUsage>
    </cacheHierarchy>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1412039" backgroundQuery="1" createdVersion="8" refreshedVersion="8" minRefreshableVersion="3" recordCount="0" supportSubquery="1" supportAdvancedDrill="1" xr:uid="{1075027E-FAE4-4860-9C31-FBBCD8EBB7E3}">
  <cacheSource type="external" connectionId="10"/>
  <cacheFields count="7">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Total Quantity]" caption="Total Quantity" numFmtId="0" hierarchy="43" level="32767"/>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3"/>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2"/>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oneField="1">
      <fieldsUsage count="1">
        <fieldUsage x="1"/>
      </fieldsUsage>
    </cacheHierarchy>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2337963" backgroundQuery="1" createdVersion="8" refreshedVersion="8" minRefreshableVersion="3" recordCount="0" supportSubquery="1" supportAdvancedDrill="1" xr:uid="{54D5F8A2-5B90-4CB0-B94D-9B43CA91AC2C}">
  <cacheSource type="external" connectionId="10"/>
  <cacheFields count="6">
    <cacheField name="[Dim Cutomer Data].[Customer Name].[Customer Name]" caption="Customer Name" numFmtId="0" hierarchy="11" level="1">
      <sharedItems count="6">
        <s v="Adam Bellavance"/>
        <s v="Anna Gayman"/>
        <s v="Jonathan Doherty"/>
        <s v="Justin Ellison"/>
        <s v="Kelly Collister"/>
        <s v="Becky Martin" u="1"/>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2" memberValueDatatype="130" unbalanced="0">
      <fieldsUsage count="2">
        <fieldUsage x="-1"/>
        <fieldUsage x="0"/>
      </fieldsUsage>
    </cacheHierarchy>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303241" backgroundQuery="1" createdVersion="8" refreshedVersion="8" minRefreshableVersion="3" recordCount="0" supportSubquery="1" supportAdvancedDrill="1" xr:uid="{6EA38CAB-52AE-4FF5-8949-27EE8BBCA3D2}">
  <cacheSource type="external" connectionId="10"/>
  <cacheFields count="7">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Calendar].[Quarter].[Quarter]" caption="Quarter" numFmtId="0" hierarchy="9" level="1">
      <sharedItems count="4">
        <s v="Q-1"/>
        <s v="Q-2"/>
        <s v="Q-3"/>
        <s v="Q-4"/>
      </sharedItems>
    </cacheField>
    <cacheField name="[Measures].[Number of Customer]" caption="Number of Customer" numFmtId="0" hierarchy="41"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1"/>
      </fieldsUsage>
    </cacheHierarchy>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3"/>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oneField="1">
      <fieldsUsage count="1">
        <fieldUsage x="2"/>
      </fieldsUsage>
    </cacheHierarchy>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361111" backgroundQuery="1" createdVersion="8" refreshedVersion="8" minRefreshableVersion="3" recordCount="0" supportSubquery="1" supportAdvancedDrill="1" xr:uid="{AA43FDB1-C538-4081-B50F-B1F9A31D1E24}">
  <cacheSource type="external" connectionId="10"/>
  <cacheFields count="6">
    <cacheField name="[Dim Cutomer Data].[Client Segment].[Client Segment]" caption="Client Segment" numFmtId="0" hierarchy="12" level="1">
      <sharedItems containsBlank="1" count="5">
        <s v="Consumer"/>
        <s v="Corporate"/>
        <s v="Home Office"/>
        <m/>
        <s v="N-C-S" u="1"/>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2" memberValueDatatype="130" unbalanced="0">
      <fieldsUsage count="2">
        <fieldUsage x="-1"/>
        <fieldUsage x="0"/>
      </fieldsUsage>
    </cacheHierarchy>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4305557" backgroundQuery="1" createdVersion="8" refreshedVersion="8" minRefreshableVersion="3" recordCount="0" supportSubquery="1" supportAdvancedDrill="1" xr:uid="{3FE5A72C-F543-47C1-A1D1-00819AC382A2}">
  <cacheSource type="external" connectionId="10"/>
  <cacheFields count="6">
    <cacheField name="[Products].[Product Category].[Product Category]" caption="Product Category" numFmtId="0" hierarchy="18" level="1">
      <sharedItems containsBlank="1" count="5">
        <s v="Furniture"/>
        <s v="N-P-C"/>
        <s v="Office Supplies"/>
        <s v="Technology"/>
        <m u="1"/>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4884257" backgroundQuery="1" createdVersion="8" refreshedVersion="8" minRefreshableVersion="3" recordCount="0" supportSubquery="1" supportAdvancedDrill="1" xr:uid="{FC305114-A090-41F6-A261-0EB8DA471FD8}">
  <cacheSource type="external" connectionId="10"/>
  <cacheFields count="5">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Number of Customer]" caption="Number of Customer" numFmtId="0" hierarchy="41"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oneField="1">
      <fieldsUsage count="1">
        <fieldUsage x="1"/>
      </fieldsUsage>
    </cacheHierarchy>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5462965" backgroundQuery="1" createdVersion="8" refreshedVersion="8" minRefreshableVersion="3" recordCount="0" supportSubquery="1" supportAdvancedDrill="1" xr:uid="{68826610-81F4-4BE7-A85D-87C408A6D220}">
  <cacheSource type="external" connectionId="10"/>
  <cacheFields count="11">
    <cacheField name="[Measures].[Number of Customer]" caption="Number of Customer" numFmtId="0" hierarchy="41" level="32767"/>
    <cacheField name="[Measures].[Number of Product]" caption="Number of Product" numFmtId="0" hierarchy="42" level="32767"/>
    <cacheField name="[Measures].[Total Quantity]" caption="Total Quantity" numFmtId="0" hierarchy="43" level="32767"/>
    <cacheField name="[Measures].[Total Sales Planned]" caption="Total Sales Planned" numFmtId="0" hierarchy="45" level="32767"/>
    <cacheField name="[Measures].[Total Sales]" caption="Total Sales" numFmtId="0" hierarchy="38" level="32767"/>
    <cacheField name="[Measures].[Total Discount]" caption="Total Discount" numFmtId="0" hierarchy="39" level="32767"/>
    <cacheField name="[Measures].[Total Order]" caption="Total Order" numFmtId="0" hierarchy="46"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8"/>
        <fieldUsage x="9"/>
        <fieldUsage x="10"/>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7"/>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4"/>
      </fieldsUsage>
    </cacheHierarchy>
    <cacheHierarchy uniqueName="[Measures].[Total Discount]" caption="Total Discount" measure="1" displayFolder="" measureGroup="All Measures" count="0" oneField="1">
      <fieldsUsage count="1">
        <fieldUsage x="5"/>
      </fieldsUsage>
    </cacheHierarchy>
    <cacheHierarchy uniqueName="[Measures].[Average Shipping Days]" caption="Average Shipping Days" measure="1" displayFolder="" measureGroup="All Measures" count="0"/>
    <cacheHierarchy uniqueName="[Measures].[Number of Customer]" caption="Number of Customer" measure="1" displayFolder="" measureGroup="All Measures" count="0" oneField="1">
      <fieldsUsage count="1">
        <fieldUsage x="0"/>
      </fieldsUsage>
    </cacheHierarchy>
    <cacheHierarchy uniqueName="[Measures].[Number of Product]" caption="Number of Product" measure="1" displayFolder="" measureGroup="All Measures" count="0" oneField="1">
      <fieldsUsage count="1">
        <fieldUsage x="1"/>
      </fieldsUsage>
    </cacheHierarchy>
    <cacheHierarchy uniqueName="[Measures].[Total Quantity]" caption="Total Quantity" measure="1" displayFolder="" measureGroup="All Measures" count="0" oneField="1">
      <fieldsUsage count="1">
        <fieldUsage x="2"/>
      </fieldsUsage>
    </cacheHierarchy>
    <cacheHierarchy uniqueName="[Measures].[SPLY]" caption="SPLY" measure="1" displayFolder="" measureGroup="All Measures" count="0"/>
    <cacheHierarchy uniqueName="[Measures].[Total Sales Planned]" caption="Total Sales Planned" measure="1" displayFolder="" measureGroup="All Measures" count="0" oneField="1">
      <fieldsUsage count="1">
        <fieldUsage x="3"/>
      </fieldsUsage>
    </cacheHierarchy>
    <cacheHierarchy uniqueName="[Measures].[Total Order]" caption="Total Order" measure="1" displayFolder="" measureGroup="All Measures" count="0" oneField="1">
      <fieldsUsage count="1">
        <fieldUsage x="6"/>
      </fieldsUsage>
    </cacheHierarchy>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26388889" backgroundQuery="1" createdVersion="8" refreshedVersion="8" minRefreshableVersion="3" recordCount="0" supportSubquery="1" supportAdvancedDrill="1" xr:uid="{528B8F7A-D3E1-4BA7-BF42-2D7AC2B9D252}">
  <cacheSource type="external" connectionId="10"/>
  <cacheFields count="6">
    <cacheField name="[Calendar].[Month].[Month]" caption="Month" numFmtId="0" hierarchy="5" level="1">
      <sharedItems count="12">
        <s v="Apr"/>
        <s v="Aug"/>
        <s v="Dec"/>
        <s v="Feb"/>
        <s v="Jan"/>
        <s v="Jul"/>
        <s v="Jun"/>
        <s v="Mar"/>
        <s v="May"/>
        <s v="Nov"/>
        <s v="Oct"/>
        <s v="Sep"/>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5277781" backgroundQuery="1" createdVersion="8" refreshedVersion="8" minRefreshableVersion="3" recordCount="0" supportSubquery="1" supportAdvancedDrill="1" xr:uid="{0E7B6456-D184-4F3E-9CDE-8DA643E8E533}">
  <cacheSource type="external" connectionId="10"/>
  <cacheFields count="6">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Total Quantity]" caption="Total Quantity" numFmtId="0" hierarchy="43"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oneField="1">
      <fieldsUsage count="1">
        <fieldUsage x="1"/>
      </fieldsUsage>
    </cacheHierarchy>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1.429557986114" backgroundQuery="1" createdVersion="3" refreshedVersion="8" minRefreshableVersion="3" recordCount="0" supportSubquery="1" supportAdvancedDrill="1" xr:uid="{A5FB79FB-8939-4BB3-A9C2-B534CF0980B9}">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280427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5972221" backgroundQuery="1" createdVersion="8" refreshedVersion="8" minRefreshableVersion="3" recordCount="0" supportSubquery="1" supportAdvancedDrill="1" xr:uid="{D0C3D8C7-502F-4E2B-8E38-D5170D6303E3}">
  <cacheSource type="external" connectionId="10"/>
  <cacheFields count="6">
    <cacheField name="[Products].[Product Name].[Product Name]" caption="Product Name" numFmtId="0" hierarchy="20" level="1">
      <sharedItems count="5">
        <s v="GBC DocuBind P400 Electric Binding System"/>
        <s v="Hon Deluxe Fabric Upholstered Stacking Chairs, Rounded Back"/>
        <s v="Logitech P710e Mobile Speakerphone"/>
        <s v="Luxo Professional Fluorescent Magnifier Lamp with Clamp-Mount Base"/>
        <s v="Riverside Palais Royal Lawyers Bookcase, Royale Cherry Finish"/>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6666667" backgroundQuery="1" createdVersion="8" refreshedVersion="8" minRefreshableVersion="3" recordCount="0" supportSubquery="1" supportAdvancedDrill="1" xr:uid="{42CE220C-D5D3-4D6A-A623-90EA2EA0DA4C}">
  <cacheSource type="external" connectionId="10"/>
  <cacheFields count="6">
    <cacheField name="[Products].[Sub-Category].[Sub-Category]" caption="Sub-Category" numFmtId="0" hierarchy="19" level="1">
      <sharedItems count="11">
        <s v="Accessories"/>
        <s v="Binders"/>
        <s v="Bookcases"/>
        <s v="Chairs"/>
        <s v="Furnishings"/>
        <s v="Paper"/>
        <s v="Phones"/>
        <s v="Storage"/>
        <s v="Supplies"/>
        <s v="Tables"/>
        <s v="Machines" u="1"/>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7592591" backgroundQuery="1" createdVersion="8" refreshedVersion="8" minRefreshableVersion="3" recordCount="0" supportSubquery="1" supportAdvancedDrill="1" xr:uid="{BA2ED4D9-4635-48C6-903F-366C25922DD8}">
  <cacheSource type="external" connectionId="10"/>
  <cacheFields count="5">
    <cacheField name="[Dim Cutomer Data].[State].[State]" caption="State" numFmtId="0" hierarchy="14" level="1">
      <sharedItems count="5">
        <s v="California"/>
        <s v="New York"/>
        <s v="Pennsylvania"/>
        <s v="Texas"/>
        <s v="Wisconsin"/>
      </sharedItems>
    </cacheField>
    <cacheField name="[Measures].[Total Sales]" caption="Total Sales" numFmtId="0" hierarchy="38" level="32767"/>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0"/>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8287037" backgroundQuery="1" createdVersion="8" refreshedVersion="8" minRefreshableVersion="3" recordCount="0" supportSubquery="1" supportAdvancedDrill="1" xr:uid="{82AFB815-6D5F-42C5-ACA2-E81EFAED346B}">
  <cacheSource type="external" connectionId="10"/>
  <cacheFields count="7">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Total Sales]" caption="Total Sales" numFmtId="0" hierarchy="38" level="32767"/>
    <cacheField name="[Measures].[SPLY]" caption="SPLY" numFmtId="0" hierarchy="44"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3"/>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oneField="1">
      <fieldsUsage count="1">
        <fieldUsage x="2"/>
      </fieldsUsage>
    </cacheHierarchy>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8749999" backgroundQuery="1" createdVersion="8" refreshedVersion="8" minRefreshableVersion="3" recordCount="0" supportSubquery="1" supportAdvancedDrill="1" xr:uid="{D76C6F36-9178-46EF-B551-E70753F64987}">
  <cacheSource type="external" connectionId="10"/>
  <cacheFields count="6">
    <cacheField name="[Calendar].[Quarter].[Quarter]" caption="Quarter" numFmtId="0" hierarchy="9" level="1">
      <sharedItems count="4">
        <s v="Q-1"/>
        <s v="Q-2"/>
        <s v="Q-3"/>
        <s v="Q-4"/>
      </sharedItems>
    </cacheField>
    <cacheField name="[Measures].[Total Sales]" caption="Total Sales" numFmtId="0" hierarchy="38"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0"/>
      </fieldsUsage>
    </cacheHierarchy>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oneField="1">
      <fieldsUsage count="1">
        <fieldUsage x="1"/>
      </fieldsUsage>
    </cacheHierarchy>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9328707" backgroundQuery="1" createdVersion="8" refreshedVersion="8" minRefreshableVersion="3" recordCount="0" supportSubquery="1" supportAdvancedDrill="1" xr:uid="{C9484F39-6D55-45CA-BAB6-290F49C4744A}">
  <cacheSource type="external" connectionId="10"/>
  <cacheFields count="5">
    <cacheField name="[Dim Cutomer Data].[Country].[Country]" caption="Country" numFmtId="0" hierarchy="13" level="1">
      <sharedItems containsBlank="1" count="2">
        <s v="USA"/>
        <m/>
      </sharedItems>
    </cacheField>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2" memberValueDatatype="130" unbalanced="0">
      <fieldsUsage count="2">
        <fieldUsage x="-1"/>
        <fieldUsage x="0"/>
      </fieldsUsage>
    </cacheHierarchy>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1"/>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MOHAMED" refreshedDate="45633.858519907408" backgroundQuery="1" createdVersion="8" refreshedVersion="8" minRefreshableVersion="3" recordCount="0" supportSubquery="1" supportAdvancedDrill="1" xr:uid="{E34C8540-2AC5-49D9-8BB3-BB965F560E04}">
  <cacheSource type="external" connectionId="10"/>
  <cacheFields count="6">
    <cacheField name="[Calendar].[Year].[Year]" caption="Year" numFmtId="0" hierarchy="3"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Year].&amp;[2016]"/>
          </x15:cachedUniqueNames>
        </ext>
      </extLst>
    </cacheField>
    <cacheField name="[Measures].[Total Discount]" caption="Total Discount" numFmtId="0" hierarchy="39" level="32767"/>
    <cacheField name="[Dim Cutomer Data].[State].[State]" caption="State" numFmtId="0" hierarchy="14" level="1">
      <sharedItems containsSemiMixedTypes="0" containsNonDate="0" containsString="0"/>
    </cacheField>
    <cacheField name="[Calendar].[Date Hierarchy].[Year]" caption="Year" numFmtId="0" hierarchy="2" level="1">
      <sharedItems containsSemiMixedTypes="0" containsNonDate="0" containsString="0"/>
    </cacheField>
    <cacheField name="[Calendar].[Date Hierarchy].[Month]" caption="Month" numFmtId="0" hierarchy="2" level="2">
      <sharedItems containsSemiMixedTypes="0" containsNonDate="0" containsString="0"/>
    </cacheField>
    <cacheField name="[Calendar].[Date Hierarchy].[DateColumn]" caption="DateColumn" numFmtId="0" hierarchy="2" level="3">
      <sharedItems containsSemiMixedTypes="0" containsNonDate="0" containsString="0"/>
    </cacheField>
  </cacheFields>
  <cacheHierarchies count="5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Dim Cutomer Data].[Customer ID]" caption="Customer ID" attribute="1" defaultMemberUniqueName="[Dim Cutomer Data].[Customer ID].[All]" allUniqueName="[Dim Cutomer Data].[Customer ID].[All]" dimensionUniqueName="[Dim Cutomer Data]" displayFolder="" count="0" memberValueDatatype="20" unbalanced="0"/>
    <cacheHierarchy uniqueName="[Dim Cutomer Data].[Customer Name]" caption="Customer Name" attribute="1" defaultMemberUniqueName="[Dim Cutomer Data].[Customer Name].[All]" allUniqueName="[Dim Cutomer Data].[Customer Name].[All]" dimensionUniqueName="[Dim Cutomer Data]" displayFolder="" count="0" memberValueDatatype="130" unbalanced="0"/>
    <cacheHierarchy uniqueName="[Dim Cutomer Data].[Client Segment]" caption="Client Segment" attribute="1" defaultMemberUniqueName="[Dim Cutomer Data].[Client Segment].[All]" allUniqueName="[Dim Cutomer Data].[Client Segment].[All]" dimensionUniqueName="[Dim Cutomer Data]" displayFolder="" count="0" memberValueDatatype="130" unbalanced="0"/>
    <cacheHierarchy uniqueName="[Dim Cutomer Data].[Country]" caption="Country" attribute="1" defaultMemberUniqueName="[Dim Cutomer Data].[Country].[All]" allUniqueName="[Dim Cutomer Data].[Country].[All]" dimensionUniqueName="[Dim Cutomer Data]" displayFolder="" count="0" memberValueDatatype="130" unbalanced="0"/>
    <cacheHierarchy uniqueName="[Dim Cutomer Data].[State]" caption="State" attribute="1" defaultMemberUniqueName="[Dim Cutomer Data].[State].[All]" allUniqueName="[Dim Cutomer Data].[State].[All]" dimensionUniqueName="[Dim Cutomer Data]" displayFolder="" count="2" memberValueDatatype="130" unbalanced="0">
      <fieldsUsage count="2">
        <fieldUsage x="-1"/>
        <fieldUsage x="2"/>
      </fieldsUsage>
    </cacheHierarchy>
    <cacheHierarchy uniqueName="[Dim Cutomer Data].[Postal Code]" caption="Postal Code" attribute="1" defaultMemberUniqueName="[Dim Cutomer Data].[Postal Code].[All]" allUniqueName="[Dim Cutomer Data].[Postal Code].[All]" dimensionUniqueName="[Dim Cutomer Data]" displayFolder="" count="0" memberValueDatatype="20" unbalanced="0"/>
    <cacheHierarchy uniqueName="[Dim Cutomer Data].[Region]" caption="Region" attribute="1" defaultMemberUniqueName="[Dim Cutomer Data].[Region].[All]" allUniqueName="[Dim Cutomer Data].[Region].[All]" dimensionUniqueName="[Dim Cutomer Data]" displayFolder="" count="2"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Orders].[Order ID]" caption="Order ID" attribute="1" defaultMemberUniqueName="[Sales Orders].[Order ID].[All]" allUniqueName="[Sales Orders].[Order ID].[All]" dimensionUniqueName="[Sales Orders]" displayFolder="" count="0" memberValueDatatype="130" unbalanced="0"/>
    <cacheHierarchy uniqueName="[Sales Orders].[Order Date]" caption="Order Date" attribute="1" time="1" defaultMemberUniqueName="[Sales Orders].[Order Date].[All]" allUniqueName="[Sales Orders].[Order Date].[All]" dimensionUniqueName="[Sales Orders]" displayFolder="" count="0" memberValueDatatype="7" unbalanced="0"/>
    <cacheHierarchy uniqueName="[Sales Orders].[Shipping Date]" caption="Shipping Date" attribute="1" time="1" defaultMemberUniqueName="[Sales Orders].[Shipping Date].[All]" allUniqueName="[Sales Orders].[Shipping Date].[All]" dimensionUniqueName="[Sales Orders]" displayFolder="" count="0" memberValueDatatype="7" unbalanced="0"/>
    <cacheHierarchy uniqueName="[Sales Orders].[Ship Mode]" caption="Ship Mode" attribute="1" defaultMemberUniqueName="[Sales Orders].[Ship Mode].[All]" allUniqueName="[Sales Orders].[Ship Mode].[All]" dimensionUniqueName="[Sales Orders]" displayFolder="" count="0" memberValueDatatype="130" unbalanced="0"/>
    <cacheHierarchy uniqueName="[Sales Orders].[Customer ID]" caption="Customer ID" attribute="1" defaultMemberUniqueName="[Sales Orders].[Customer ID].[All]" allUniqueName="[Sales Orders].[Customer ID].[All]" dimensionUniqueName="[Sales Orders]" displayFolder="" count="0" memberValueDatatype="20" unbalanced="0"/>
    <cacheHierarchy uniqueName="[Sales Orders].[Product ID]" caption="Product ID" attribute="1" defaultMemberUniqueName="[Sales Orders].[Product ID].[All]" allUniqueName="[Sales Orders].[Product ID].[All]" dimensionUniqueName="[Sales Orders]" displayFolder="" count="0" memberValueDatatype="20" unbalanced="0"/>
    <cacheHierarchy uniqueName="[Sales Orders].[Quantity]" caption="Quantity" attribute="1" defaultMemberUniqueName="[Sales Orders].[Quantity].[All]" allUniqueName="[Sales Orders].[Quantity].[All]" dimensionUniqueName="[Sales Orders]" displayFolder="" count="0" memberValueDatatype="20" unbalanced="0"/>
    <cacheHierarchy uniqueName="[Sales Orders].[Purchasing Price]" caption="Purchasing Price" attribute="1" defaultMemberUniqueName="[Sales Orders].[Purchasing Price].[All]" allUniqueName="[Sales Orders].[Purchasing Price].[All]" dimensionUniqueName="[Sales Orders]" displayFolder="" count="0" memberValueDatatype="5" unbalanced="0"/>
    <cacheHierarchy uniqueName="[Sales Orders].[Planned Sales Price]" caption="Planned Sales Price" attribute="1" defaultMemberUniqueName="[Sales Orders].[Planned Sales Price].[All]" allUniqueName="[Sales Orders].[Planned Sales Price].[All]" dimensionUniqueName="[Sales Orders]" displayFolder="" count="0" memberValueDatatype="5" unbalanced="0"/>
    <cacheHierarchy uniqueName="[Sales Orders].[Discount]" caption="Discount" attribute="1" defaultMemberUniqueName="[Sales Orders].[Discount].[All]" allUniqueName="[Sales Orders].[Discount].[All]" dimensionUniqueName="[Sales Orders]" displayFolder="" count="0" memberValueDatatype="5" unbalanced="0"/>
    <cacheHierarchy uniqueName="[Sales Orders].[Days Shipping]" caption="Days Shipping" attribute="1" defaultMemberUniqueName="[Sales Orders].[Days Shipping].[All]" allUniqueName="[Sales Orders].[Days Shipping].[All]" dimensionUniqueName="[Sales Orders]" displayFolder="" count="0" memberValueDatatype="20" unbalanced="0"/>
    <cacheHierarchy uniqueName="[Sales Orders].[Value Discount]" caption="Value Discount" attribute="1" defaultMemberUniqueName="[Sales Orders].[Value Discount].[All]" allUniqueName="[Sales Orders].[Value Discount].[All]" dimensionUniqueName="[Sales Orders]" displayFolder="" count="0" memberValueDatatype="5" unbalanced="0"/>
    <cacheHierarchy uniqueName="[Sales Orders].[Net Purchasing Price]" caption="Net Purchasing Price" attribute="1" defaultMemberUniqueName="[Sales Orders].[Net Purchasing Price].[All]" allUniqueName="[Sales Orders].[Net Purchasing Price].[All]" dimensionUniqueName="[Sales Orders]" displayFolder="" count="0" memberValueDatatype="5" unbalanced="0"/>
    <cacheHierarchy uniqueName="[Sales Orders].[Total Purchasing Price]" caption="Total Purchasing Price" attribute="1" defaultMemberUniqueName="[Sales Orders].[Total Purchasing Price].[All]" allUniqueName="[Sales Orders].[Total Purchasing Price].[All]" dimensionUniqueName="[Sales Orders]" displayFolder="" count="0" memberValueDatatype="5" unbalanced="0"/>
    <cacheHierarchy uniqueName="[Sales Orders].[Total Planned Sales]" caption="Total Planned Sales" attribute="1" defaultMemberUniqueName="[Sales Orders].[Total Planned Sales].[All]" allUniqueName="[Sales Orders].[Total Planned Sales].[All]" dimensionUniqueName="[Sales Orders]" displayFolder="" count="0" memberValueDatatype="5" unbalanced="0"/>
    <cacheHierarchy uniqueName="[Sales Orders].[Net Planned Sales]" caption="Net Planned Sales" attribute="1" defaultMemberUniqueName="[Sales Orders].[Net Planned Sales].[All]" allUniqueName="[Sales Orders].[Net Planned Sales].[All]" dimensionUniqueName="[Sales Orders]" displayFolder="" count="0" memberValueDatatype="5" unbalanced="0"/>
    <cacheHierarchy uniqueName="[Sales Orders].[Customer name]" caption="Customer name" attribute="1" defaultMemberUniqueName="[Sales Orders].[Customer name].[All]" allUniqueName="[Sales Orders].[Customer name].[All]" dimensionUniqueName="[Sales Orders]" displayFolder="" count="0" memberValueDatatype="20" unbalanced="0"/>
    <cacheHierarchy uniqueName="[Measures].[Total Sales]" caption="Total Sales" measure="1" displayFolder="" measureGroup="All Measures" count="0"/>
    <cacheHierarchy uniqueName="[Measures].[Total Discount]" caption="Total Discount" measure="1" displayFolder="" measureGroup="All Measures" count="0" oneField="1">
      <fieldsUsage count="1">
        <fieldUsage x="1"/>
      </fieldsUsage>
    </cacheHierarchy>
    <cacheHierarchy uniqueName="[Measures].[Average Shipping Days]" caption="Average Shipping Days" measure="1" displayFolder="" measureGroup="All Measures" count="0"/>
    <cacheHierarchy uniqueName="[Measures].[Number of Customer]" caption="Number of Customer" measure="1" displayFolder="" measureGroup="All Measures" count="0"/>
    <cacheHierarchy uniqueName="[Measures].[Number of Product]" caption="Number of Product" measure="1" displayFolder="" measureGroup="All Measures" count="0"/>
    <cacheHierarchy uniqueName="[Measures].[Total Quantity]" caption="Total Quantity" measure="1" displayFolder="" measureGroup="All Measures" count="0"/>
    <cacheHierarchy uniqueName="[Measures].[SPLY]" caption="SPLY" measure="1" displayFolder="" measureGroup="All Measures" count="0"/>
    <cacheHierarchy uniqueName="[Measures].[Total Sales Planned]" caption="Total Sales Planned" measure="1" displayFolder="" measureGroup="All Measures" count="0"/>
    <cacheHierarchy uniqueName="[Measures].[Total Order]" caption="Total Order" measure="1" displayFolder="" measureGroup="All Measures" count="0"/>
    <cacheHierarchy uniqueName="[Measures].[User Start]" caption="User Start" measure="1" displayFolder="" measureGroup="All Measures" count="0"/>
    <cacheHierarchy uniqueName="[Measures].[User End]" caption="User End" measure="1" displayFolder="" measureGroup="All Measures" count="0"/>
    <cacheHierarchy uniqueName="[Measures].[Rate of Adoption]" caption="Rate of Adoption" measure="1" displayFolder="" measureGroup="All Measures" count="0"/>
    <cacheHierarchy uniqueName="[Measures].[SPLM]" caption="SPLM" measure="1" displayFolder="" measureGroup="All Measures" count="0"/>
    <cacheHierarchy uniqueName="[Measures].[SPLQ]" caption="SPLQ" measure="1" displayFolder="" measureGroup="All Measures" count="0"/>
    <cacheHierarchy uniqueName="[Measures].[__XL_Count Products]" caption="__XL_Count Products" measure="1" displayFolder="" measureGroup="Products" count="0" hidden="1"/>
    <cacheHierarchy uniqueName="[Measures].[__XL_Count Dim Cutomer Data]" caption="__XL_Count Dim Cutomer Data" measure="1" displayFolder="" measureGroup="Dim Cutomer Data" count="0" hidden="1"/>
    <cacheHierarchy uniqueName="[Measures].[__XL_Count Sales Orders]" caption="__XL_Count Sales Orders" measure="1" displayFolder="" measureGroup="Sales Orders" count="0" hidden="1"/>
    <cacheHierarchy uniqueName="[Measures].[__XL_Count Calendar]" caption="__XL_Count Calendar" measure="1" displayFolder="" measureGroup="Calendar"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6">
    <dimension name="All Measures" uniqueName="[All Measures]" caption="All Measures"/>
    <dimension name="Calendar" uniqueName="[Calendar]" caption="Calendar"/>
    <dimension name="Dim Cutomer Data" uniqueName="[Dim Cutomer Data]" caption="Dim Cutomer Data"/>
    <dimension measure="1" name="Measures" uniqueName="[Measures]" caption="Measures"/>
    <dimension name="Products" uniqueName="[Products]" caption="Products"/>
    <dimension name="Sales Orders" uniqueName="[Sales Orders]" caption="Sales Orders"/>
  </dimensions>
  <measureGroups count="5">
    <measureGroup name="All Measures" caption="All Measures"/>
    <measureGroup name="Calendar" caption="Calendar"/>
    <measureGroup name="Dim Cutomer Data" caption="Dim Cutomer Data"/>
    <measureGroup name="Products" caption="Products"/>
    <measureGroup name="Sales Orders" caption="Sales Orders"/>
  </measureGroups>
  <maps count="8">
    <map measureGroup="0" dimension="0"/>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1192A-475D-4273-8343-C115D9F41185}" name="Adoption" cacheId="72" applyNumberFormats="0" applyBorderFormats="0" applyFontFormats="0" applyPatternFormats="0" applyAlignmentFormats="0" applyWidthHeightFormats="1" dataCaption="Values" tag="ed5489de-5c61-4435-8eb6-7130e7a0bca7" updatedVersion="8" minRefreshableVersion="3" useAutoFormatting="1" subtotalHiddenItems="1" itemPrintTitles="1" createdVersion="8" indent="0" outline="1" outlineData="1" multipleFieldFilters="0">
  <location ref="J85:K87"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1"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activeTabTopLevelEntity name="[Dim Cu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53EF4C-AF80-478B-8BAB-2180184AD222}" name="PivotTable2" cacheId="76" applyNumberFormats="0" applyBorderFormats="0" applyFontFormats="0" applyPatternFormats="0" applyAlignmentFormats="0" applyWidthHeightFormats="1" dataCaption="Values" tag="1ae08448-130f-46aa-a84b-7c79a1e07047" updatedVersion="8" minRefreshableVersion="3" useAutoFormatting="1" subtotalHiddenItems="1" itemPrintTitles="1" createdVersion="8" indent="0" outline="1" outlineData="1" multipleFieldFilters="0" chartFormat="13">
  <location ref="B86:C99" firstHeaderRow="1" firstDataRow="1" firstDataCol="1"/>
  <pivotFields count="6">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13">
    <i>
      <x v="11"/>
    </i>
    <i>
      <x v="2"/>
    </i>
    <i>
      <x v="6"/>
    </i>
    <i>
      <x/>
    </i>
    <i>
      <x v="10"/>
    </i>
    <i>
      <x v="8"/>
    </i>
    <i>
      <x v="9"/>
    </i>
    <i>
      <x v="5"/>
    </i>
    <i>
      <x v="1"/>
    </i>
    <i>
      <x v="7"/>
    </i>
    <i>
      <x v="4"/>
    </i>
    <i>
      <x v="3"/>
    </i>
    <i t="grand">
      <x/>
    </i>
  </rowItems>
  <colItems count="1">
    <i/>
  </colItems>
  <dataFields count="1">
    <dataField fld="1"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971D76-6602-4C8E-A2CD-C1E585C6B41C}" name="year by sales" cacheId="42" applyNumberFormats="0" applyBorderFormats="0" applyFontFormats="0" applyPatternFormats="0" applyAlignmentFormats="0" applyWidthHeightFormats="1" dataCaption="Values" tag="dbda3f79-d1a2-4f13-8e50-1900d58175fd" updatedVersion="8" minRefreshableVersion="3" useAutoFormatting="1" subtotalHiddenItems="1" itemPrintTitles="1" createdVersion="8" indent="0" outline="1" outlineData="1" multipleFieldFilters="0">
  <location ref="E55:F57"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1"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8C7430-299A-4D40-8304-349DE8FFE07A}" name="Customer Name by Sales" cacheId="64" applyNumberFormats="0" applyBorderFormats="0" applyFontFormats="0" applyPatternFormats="0" applyAlignmentFormats="0" applyWidthHeightFormats="1" dataCaption="Values" tag="08a39919-b8f5-45cc-813a-7adfc2a7c6db" updatedVersion="8" minRefreshableVersion="3" useAutoFormatting="1" subtotalHiddenItems="1" itemPrintTitles="1" createdVersion="8" indent="0" outline="1" outlineData="1" multipleFieldFilters="0" chartFormat="15">
  <location ref="J37:K43" firstHeaderRow="1" firstDataRow="1" firstDataCol="1"/>
  <pivotFields count="6">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2"/>
    </i>
    <i>
      <x v="1"/>
    </i>
    <i>
      <x/>
    </i>
    <i>
      <x v="3"/>
    </i>
    <i>
      <x v="4"/>
    </i>
    <i t="grand">
      <x/>
    </i>
  </rowItems>
  <colItems count="1">
    <i/>
  </colItems>
  <dataFields count="1">
    <dataField fld="1" subtotal="count" baseField="0" baseItem="0"/>
  </dataFields>
  <chartFormats count="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5"/>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tomer Data]"/>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5BE272-9346-41D3-A5F9-4A5DFB74B8E7}" name="PivotTable1" cacheId="60" applyNumberFormats="0" applyBorderFormats="0" applyFontFormats="0" applyPatternFormats="0" applyAlignmentFormats="0" applyWidthHeightFormats="1" dataCaption="Values" tag="de095808-d790-4ea4-b900-42d536a7af5f" updatedVersion="8" minRefreshableVersion="3" useAutoFormatting="1" subtotalHiddenItems="1" itemPrintTitles="1" createdVersion="8" indent="0" outline="1" outlineData="1" multipleFieldFilters="0">
  <location ref="B81:D82"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D80468-B0A9-4970-8DB5-99308A87AFCF}" name="Region by Sales" cacheId="40" applyNumberFormats="0" applyBorderFormats="0" applyFontFormats="0" applyPatternFormats="0" applyAlignmentFormats="0" applyWidthHeightFormats="1" dataCaption="Values" tag="831a03ea-37c3-4f8e-9387-5c2ef66fd203" updatedVersion="8" minRefreshableVersion="3" useAutoFormatting="1" subtotalHiddenItems="1" itemPrintTitles="1" createdVersion="8" indent="0" outline="1" outlineData="1" multipleFieldFilters="0" chartFormat="18">
  <location ref="E41:F47"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3"/>
    </i>
    <i>
      <x v="1"/>
    </i>
    <i>
      <x/>
    </i>
    <i>
      <x v="2"/>
    </i>
    <i>
      <x v="4"/>
    </i>
    <i t="grand">
      <x/>
    </i>
  </rowItems>
  <colItems count="1">
    <i/>
  </colItems>
  <dataFields count="1">
    <dataField fld="1" subtotal="count" baseField="0" baseItem="0"/>
  </dataFields>
  <chartFormats count="4">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0"/>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tomer Data]"/>
        <x15:activeTabTopLevelEntity name="[All Measu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7B4177-C8A6-4F75-A31D-806E0B14978D}" name="5key" cacheId="74" applyNumberFormats="0" applyBorderFormats="0" applyFontFormats="0" applyPatternFormats="0" applyAlignmentFormats="0" applyWidthHeightFormats="1" dataCaption="Values" tag="2e98711b-b89d-44ce-8cf6-ae7ec8b8a7fb" updatedVersion="8" minRefreshableVersion="3" useAutoFormatting="1" subtotalHiddenItems="1" itemPrintTitles="1" createdVersion="8" indent="0" outline="1" outlineData="1" multipleFieldFilters="0">
  <location ref="F19:L20" firstHeaderRow="0" firstDataRow="1" firstDataCol="0"/>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7">
    <i>
      <x/>
    </i>
    <i i="1">
      <x v="1"/>
    </i>
    <i i="2">
      <x v="2"/>
    </i>
    <i i="3">
      <x v="3"/>
    </i>
    <i i="4">
      <x v="4"/>
    </i>
    <i i="5">
      <x v="5"/>
    </i>
    <i i="6">
      <x v="6"/>
    </i>
  </colItems>
  <dataFields count="7">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dataField fld="5" subtotal="count" baseField="0" baseItem="0"/>
    <dataField fld="6" subtotal="count" baseField="0" baseItem="0"/>
  </dataFields>
  <formats count="2">
    <format dxfId="3">
      <pivotArea outline="0" collapsedLevelsAreSubtotals="1" fieldPosition="0"/>
    </format>
    <format dxfId="2">
      <pivotArea outline="0" collapsedLevelsAreSubtotals="1" fieldPosition="0">
        <references count="1">
          <reference field="4294967294" count="3" selected="0">
            <x v="0"/>
            <x v="1"/>
            <x v="2"/>
          </reference>
        </references>
      </pivotArea>
    </format>
  </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B73722B-6483-4C19-A81D-CDE88B757336}" name="SPLY by sales" cacheId="50" applyNumberFormats="0" applyBorderFormats="0" applyFontFormats="0" applyPatternFormats="0" applyAlignmentFormats="0" applyWidthHeightFormats="1" dataCaption="Values" tag="0a997b12-0619-4a2d-9d9d-dc3154c44765" updatedVersion="8" minRefreshableVersion="3" useAutoFormatting="1" subtotalHiddenItems="1" itemPrintTitles="1" createdVersion="8" indent="0" outline="1" outlineData="1" multipleFieldFilters="0">
  <location ref="B63:D65"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Fields count="1">
    <field x="-2"/>
  </colFields>
  <colItems count="2">
    <i>
      <x/>
    </i>
    <i i="1">
      <x v="1"/>
    </i>
  </colItems>
  <dataFields count="2">
    <dataField fld="1" subtotal="count" baseField="0" baseItem="0"/>
    <dataField fld="2" subtotal="count" showDataAs="percentOfTotal" baseField="0" baseItem="2" numFmtId="1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18C6B94-B09F-42CC-BE3F-DD9E0CF18444}" name="financial analysis" cacheId="62" applyNumberFormats="0" applyBorderFormats="0" applyFontFormats="0" applyPatternFormats="0" applyAlignmentFormats="0" applyWidthHeightFormats="1" dataCaption="Values" tag="c83f012c-fe86-4025-8f02-09ad4eaee5de" updatedVersion="8" minRefreshableVersion="3" useAutoFormatting="1" subtotalHiddenItems="1" itemPrintTitles="1" createdVersion="8" indent="0" outline="1" outlineData="1" multipleFieldFilters="0">
  <location ref="B73:D75"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Fields count="1">
    <field x="-2"/>
  </colFields>
  <colItems count="2">
    <i>
      <x/>
    </i>
    <i i="1">
      <x v="1"/>
    </i>
  </colItems>
  <dataFields count="2">
    <dataField fld="1" subtotal="count" baseField="0" baseItem="0"/>
    <dataField fld="2"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A759A0B-11D1-4D8D-8369-4A572DF8EAE2}" name="Category_Sales" cacheId="70" applyNumberFormats="0" applyBorderFormats="0" applyFontFormats="0" applyPatternFormats="0" applyAlignmentFormats="0" applyWidthHeightFormats="1" dataCaption="Values" tag="1063fb17-536e-405e-bc87-ac8dac6c2727" updatedVersion="8" minRefreshableVersion="3" useAutoFormatting="1" subtotalHiddenItems="1" itemPrintTitles="1" createdVersion="8" indent="0" outline="1" outlineData="1" multipleFieldFilters="0" chartFormat="5">
  <location ref="B19:C24" firstHeaderRow="1"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Items count="1">
    <i/>
  </colItems>
  <dataFields count="1">
    <dataField fld="1" subtotal="count"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0C33F81-858F-4529-9738-33AE39C91BBF}" name="CRR" cacheId="66" applyNumberFormats="0" applyBorderFormats="0" applyFontFormats="0" applyPatternFormats="0" applyAlignmentFormats="0" applyWidthHeightFormats="1" dataCaption="Values" tag="7513da40-7e3e-4707-ac87-68be296236c8" updatedVersion="8" minRefreshableVersion="3" useAutoFormatting="1" subtotalHiddenItems="1" itemPrintTitles="1" createdVersion="8" indent="0" outline="1" outlineData="1" multipleFieldFilters="0">
  <location ref="J95:O98" firstHeaderRow="1" firstDataRow="2" firstDataCol="1"/>
  <pivotFields count="7">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Fields count="1">
    <field x="1"/>
  </colFields>
  <colItems count="5">
    <i>
      <x/>
    </i>
    <i>
      <x v="1"/>
    </i>
    <i>
      <x v="2"/>
    </i>
    <i>
      <x v="3"/>
    </i>
    <i t="grand">
      <x/>
    </i>
  </colItems>
  <dataFields count="1">
    <dataField fld="2"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68E36-BA45-4EF1-AF1F-5A5BA5E6E799}" name="PivotTable4"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15:K117"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Items count="1">
    <i/>
  </colItems>
  <dataFields count="1">
    <dataField fld="1"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9613E-CB01-4A12-A571-801099E51A05}" name="Client Segment by Sales" cacheId="68" applyNumberFormats="0" applyBorderFormats="0" applyFontFormats="0" applyPatternFormats="0" applyAlignmentFormats="0" applyWidthHeightFormats="1" dataCaption="Values" tag="f6c5ae7a-9605-4736-9dc2-2183b7ba0de3" updatedVersion="8" minRefreshableVersion="3" useAutoFormatting="1" subtotalHiddenItems="1" itemPrintTitles="1" createdVersion="8" indent="0" outline="1" outlineData="1" multipleFieldFilters="0" chartFormat="11">
  <location ref="B41:C46" firstHeaderRow="1"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Items count="1">
    <i/>
  </colItems>
  <dataFields count="1">
    <dataField fld="1" subtotal="count" baseField="0" baseItem="0"/>
  </dataFields>
  <chartFormats count="6">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4"/>
          </reference>
        </references>
      </pivotArea>
    </chartFormat>
    <chartFormat chart="10" format="12">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utomer Data]"/>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5CDF9-85F5-42AC-8C3C-CFC60E285A91}" name="Quarter by sales" cacheId="52" applyNumberFormats="0" applyBorderFormats="0" applyFontFormats="0" applyPatternFormats="0" applyAlignmentFormats="0" applyWidthHeightFormats="1" dataCaption="Values" tag="2f94220c-c22b-4739-a621-f803a9f8dd8d" updatedVersion="8" minRefreshableVersion="3" useAutoFormatting="1" subtotalHiddenItems="1" itemPrintTitles="1" createdVersion="8" indent="0" outline="1" outlineData="1" multipleFieldFilters="0" chartFormat="10">
  <location ref="G73:H78" firstHeaderRow="1" firstDataRow="1" firstDataCol="1"/>
  <pivotFields count="6">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5">
    <i>
      <x v="3"/>
    </i>
    <i>
      <x v="2"/>
    </i>
    <i>
      <x v="1"/>
    </i>
    <i>
      <x/>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activeTabTopLevelEntity name="[Calendar]"/>
        <x15:activeTabTopLevelEntity name="[Dim Cu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53451D-6A22-461A-B9F0-78472E49509D}" name="top 10 sub-category" cacheId="46" applyNumberFormats="0" applyBorderFormats="0" applyFontFormats="0" applyPatternFormats="0" applyAlignmentFormats="0" applyWidthHeightFormats="1" dataCaption="Values" tag="87612b8a-d79e-4553-96d8-1290f2431894" updatedVersion="8" minRefreshableVersion="3" useAutoFormatting="1" subtotalHiddenItems="1" itemPrintTitles="1" createdVersion="8" indent="0" outline="1" outlineData="1" multipleFieldFilters="0" chartFormat="20">
  <location ref="E26:F37" firstHeaderRow="1" firstDataRow="1" firstDataCol="1"/>
  <pivotFields count="6">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11">
    <i>
      <x v="6"/>
    </i>
    <i>
      <x/>
    </i>
    <i>
      <x v="3"/>
    </i>
    <i>
      <x v="1"/>
    </i>
    <i>
      <x v="7"/>
    </i>
    <i>
      <x v="9"/>
    </i>
    <i>
      <x v="4"/>
    </i>
    <i>
      <x v="2"/>
    </i>
    <i>
      <x v="5"/>
    </i>
    <i>
      <x v="8"/>
    </i>
    <i t="grand">
      <x/>
    </i>
  </rowItems>
  <colItems count="1">
    <i/>
  </colItems>
  <dataFields count="1">
    <dataField fld="1" subtotal="count" baseField="0" baseItem="0"/>
  </dataFields>
  <chartFormats count="3">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0" count="1" selected="0">
            <x v="10"/>
          </reference>
        </references>
      </pivotArea>
    </chartFormat>
    <chartFormat chart="19" format="4">
      <pivotArea type="data" outline="0" fieldPosition="0">
        <references count="2">
          <reference field="4294967294" count="1" selected="0">
            <x v="0"/>
          </reference>
          <reference field="0" count="1" selected="0">
            <x v="9"/>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21AE26-4206-4382-BE42-FEE1A5F890C2}" name="state by sales" cacheId="48" applyNumberFormats="0" applyBorderFormats="0" applyFontFormats="0" applyPatternFormats="0" applyAlignmentFormats="0" applyWidthHeightFormats="1" dataCaption="Values" tag="8a49ac25-f86a-4215-a0a1-d85125bc8447" updatedVersion="8" minRefreshableVersion="3" useAutoFormatting="1" subtotalHiddenItems="1" itemPrintTitles="1" createdVersion="8" indent="0" outline="1" outlineData="1" multipleFieldFilters="0" chartFormat="25">
  <location ref="I55:J61" firstHeaderRow="1" firstDataRow="1" firstDataCol="1"/>
  <pivotFields count="5">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4"/>
    </i>
    <i>
      <x v="2"/>
    </i>
    <i>
      <x v="3"/>
    </i>
    <i>
      <x v="1"/>
    </i>
    <i>
      <x/>
    </i>
    <i t="grand">
      <x/>
    </i>
  </rowItems>
  <colItems count="1">
    <i/>
  </colItems>
  <dataFields count="1">
    <dataField fld="1" subtotal="count" baseField="0" baseItem="0"/>
  </dataFields>
  <chartFormats count="5">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0"/>
          </reference>
        </references>
      </pivotArea>
    </chartFormat>
    <chartFormat chart="24" format="4">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8">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activeTabTopLevelEntity name="[Dim Cutomer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FD9911-6A7D-41FD-BE25-A37B5D9A911D}" name="PivotTable3"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05:M107" firstHeaderRow="0" firstDataRow="1" firstDataCol="1"/>
  <pivotFields count="8">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2">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79F833-1A02-40BB-9421-4682C29577A2}" name="PivotTable5" cacheId="54" applyNumberFormats="0" applyBorderFormats="0" applyFontFormats="0" applyPatternFormats="0" applyAlignmentFormats="0" applyWidthHeightFormats="1" dataCaption="Values" tag="1a628f43-1c58-4837-874a-0be43b416b0c" updatedVersion="8" minRefreshableVersion="3" useAutoFormatting="1" subtotalHiddenItems="1" itemPrintTitles="1" createdVersion="8" indent="0" outline="1" outlineData="1" multipleFieldFilters="0">
  <location ref="P58:P61" firstHeaderRow="1" firstDataRow="1" firstDataCol="1"/>
  <pivotFields count="5">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1"/>
    </i>
    <i t="grand">
      <x/>
    </i>
  </rowItem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Dim Cu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611A6E-63AD-4F4F-8464-B6FBCB531659}" name="top 5 Product Name" cacheId="44" applyNumberFormats="0" applyBorderFormats="0" applyFontFormats="0" applyPatternFormats="0" applyAlignmentFormats="0" applyWidthHeightFormats="1" dataCaption="Values" tag="4821280b-0dcf-4dc7-84e5-70c1336878a8" updatedVersion="8" minRefreshableVersion="3" useAutoFormatting="1" subtotalHiddenItems="1" itemPrintTitles="1" createdVersion="8" indent="0" outline="1" outlineData="1" multipleFieldFilters="0">
  <location ref="H26:I32" firstHeaderRow="1" firstDataRow="1" firstDataCol="1"/>
  <pivotFields count="6">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2"/>
    </i>
    <i>
      <x v="1"/>
    </i>
    <i>
      <x/>
    </i>
    <i>
      <x v="3"/>
    </i>
    <i>
      <x v="4"/>
    </i>
    <i t="grand">
      <x/>
    </i>
  </rowItems>
  <colItems count="1">
    <i/>
  </colItems>
  <dataFields count="1">
    <dataField fld="1" subtotal="count" baseField="0" baseItem="0"/>
  </dataFields>
  <pivotHierarchies count="58">
    <pivotHierarchy dragToData="1"/>
    <pivotHierarchy dragToData="1"/>
    <pivotHierarchy multipleItemSelectionAllowed="1">
      <members count="1" level="1">
        <member name="[Calendar].[Date Hierarchy].[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Cutomer Data].[State].&amp;[Arkansa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06E161-95C2-4398-B68F-9D3197AD5615}" sourceName="[Dim Cutomer Data].[Region]">
  <pivotTables>
    <pivotTable tabId="2" name="PivotTable2"/>
    <pivotTable tabId="2" name="5key"/>
    <pivotTable tabId="2" name="Adoption"/>
    <pivotTable tabId="2" name="Category_Sales"/>
    <pivotTable tabId="2" name="Client Segment by Sales"/>
    <pivotTable tabId="2" name="CRR"/>
    <pivotTable tabId="2" name="Customer Name by Sales"/>
    <pivotTable tabId="2" name="financial analysis"/>
    <pivotTable tabId="2" name="PivotTable1"/>
    <pivotTable tabId="2" name="PivotTable3"/>
    <pivotTable tabId="2" name="PivotTable4"/>
    <pivotTable tabId="2" name="PivotTable5"/>
    <pivotTable tabId="2" name="Quarter by sales"/>
    <pivotTable tabId="2" name="Region by Sales"/>
    <pivotTable tabId="2" name="SPLY by sales"/>
    <pivotTable tabId="2" name="state by sales"/>
    <pivotTable tabId="2" name="top 10 sub-category"/>
    <pivotTable tabId="2" name="top 5 Product Name"/>
    <pivotTable tabId="2" name="year by sales"/>
  </pivotTables>
  <data>
    <olap pivotCacheId="992804276">
      <levels count="2">
        <level uniqueName="[Dim Cutomer Data].[Region].[(All)]" sourceCaption="(All)" count="0"/>
        <level uniqueName="[Dim Cutomer Data].[Region].[Region]" sourceCaption="Region" count="5">
          <ranges>
            <range startItem="0">
              <i n="[Dim Cutomer Data].[Region].&amp;[Central]" c="Central"/>
              <i n="[Dim Cutomer Data].[Region].&amp;[East]" c="East"/>
              <i n="[Dim Cutomer Data].[Region].&amp;[South]" c="South"/>
              <i n="[Dim Cutomer Data].[Region].&amp;[West]" c="West"/>
              <i n="[Dim Cutomer Data].[Region].&amp;" c="(blank)"/>
            </range>
          </ranges>
        </level>
      </levels>
      <selections count="1">
        <selection n="[Dim Cutomer 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28A5A2AE-0128-42A2-BDEE-65DC6FA72F95}" sourceName="[Calendar].[Date Hierarchy]">
  <pivotTables>
    <pivotTable tabId="2" name="Region by Sales"/>
    <pivotTable tabId="2" name="year by sales"/>
    <pivotTable tabId="2" name="top 5 Product Name"/>
    <pivotTable tabId="2" name="top 10 sub-category"/>
    <pivotTable tabId="2" name="state by sales"/>
    <pivotTable tabId="2" name="SPLY by sales"/>
    <pivotTable tabId="2" name="Quarter by sales"/>
    <pivotTable tabId="2" name="PivotTable5"/>
    <pivotTable tabId="2" name="PivotTable4"/>
    <pivotTable tabId="2" name="PivotTable3"/>
    <pivotTable tabId="2" name="PivotTable1"/>
    <pivotTable tabId="2" name="financial analysis"/>
    <pivotTable tabId="2" name="Customer Name by Sales"/>
    <pivotTable tabId="2" name="CRR"/>
    <pivotTable tabId="2" name="Client Segment by Sales"/>
    <pivotTable tabId="2" name="Category_Sales"/>
    <pivotTable tabId="2" name="Adoption"/>
    <pivotTable tabId="2" name="5key"/>
    <pivotTable tabId="2" name="PivotTable2"/>
  </pivotTables>
  <data>
    <olap pivotCacheId="992804276">
      <levels count="4">
        <level uniqueName="[Calendar].[Date Hierarchy].[(All)]" sourceCaption="(All)" count="0"/>
        <level uniqueName="[Calendar].[Date Hierarchy].[Year]" sourceCaption="Year" count="5">
          <ranges>
            <range startItem="0">
              <i n="[Calendar].[Date Hierarchy].[Year].&amp;[2014]" c="2014"/>
              <i n="[Calendar].[Date Hierarchy].[Year].&amp;[2015]" c="2015"/>
              <i n="[Calendar].[Date Hierarchy].[Year].&amp;[2016]" c="2016"/>
              <i n="[Calendar].[Date Hierarchy].[Year].&amp;[2017]" c="2017"/>
              <i n="[Calendar].[Date Hierarchy].[Year].&amp;[2018]" c="2018"/>
            </range>
          </ranges>
        </level>
        <level uniqueName="[Calendar].[Date Hierarchy].[Month]" sourceCaption="Month" count="0"/>
        <level uniqueName="[Calendar].[Date Hierarchy].[DateColumn]" sourceCaption="DateColumn" count="0"/>
      </levels>
      <selections count="1">
        <selection n="[Calendar].[Date Hierarchy].[Year].&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126AFE-3DA0-43CD-9B8A-CB52F55F5DE0}" cache="Slicer_Region" caption="Region" columnCount="2" showCaption="0" level="1" style="Slicer Style 4 2 2 2" rowHeight="576000"/>
  <slicer name="Year" xr10:uid="{62AEC763-0344-4EE2-B060-1823112542D3}" cache="Slicer_Date_Hierarchy1" caption="Year" columnCount="2" showCaption="0" level="1" style="Slicer Style 4 2 2 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014CCF-AC42-47C8-8748-BF39A29895E4}" cache="Slicer_Date_Hierarchy1" caption="Year" showCaption="0" level="1" style="Slicer Style 4 2 2 2" rowHeight="432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000"/>
  <sheetViews>
    <sheetView workbookViewId="0"/>
  </sheetViews>
  <sheetFormatPr defaultColWidth="14.44140625" defaultRowHeight="15" customHeight="1" x14ac:dyDescent="0.3"/>
  <cols>
    <col min="1" max="1" width="16.6640625" customWidth="1"/>
    <col min="2" max="2" width="16.33203125" customWidth="1"/>
    <col min="3" max="3" width="12.88671875" customWidth="1"/>
    <col min="4" max="4" width="99.109375" customWidth="1"/>
    <col min="5" max="26" width="8.6640625" customWidth="1"/>
  </cols>
  <sheetData>
    <row r="1" spans="1:4" ht="14.4" x14ac:dyDescent="0.3">
      <c r="A1" s="1" t="s">
        <v>0</v>
      </c>
      <c r="B1" s="1" t="s">
        <v>1</v>
      </c>
      <c r="C1" s="1" t="s">
        <v>2</v>
      </c>
      <c r="D1" s="1" t="s">
        <v>3</v>
      </c>
    </row>
    <row r="6" spans="1:4" ht="14.4" x14ac:dyDescent="0.3">
      <c r="A6" s="1">
        <v>10001798</v>
      </c>
      <c r="B6" s="1" t="s">
        <v>4</v>
      </c>
      <c r="C6" s="1" t="s">
        <v>5</v>
      </c>
      <c r="D6" s="1" t="s">
        <v>6</v>
      </c>
    </row>
    <row r="7" spans="1:4" ht="14.4" x14ac:dyDescent="0.3">
      <c r="A7" s="1">
        <v>10000454</v>
      </c>
      <c r="B7" s="1" t="s">
        <v>4</v>
      </c>
      <c r="C7" s="1" t="s">
        <v>7</v>
      </c>
      <c r="D7" s="1" t="s">
        <v>8</v>
      </c>
    </row>
    <row r="8" spans="1:4" ht="14.4" x14ac:dyDescent="0.3">
      <c r="A8" s="1">
        <v>10000240</v>
      </c>
      <c r="B8" s="1">
        <v>12</v>
      </c>
      <c r="C8" s="1" t="s">
        <v>9</v>
      </c>
      <c r="D8" s="1" t="s">
        <v>10</v>
      </c>
    </row>
    <row r="9" spans="1:4" ht="14.4" x14ac:dyDescent="0.3">
      <c r="A9" s="1">
        <v>10000577</v>
      </c>
      <c r="B9" s="1">
        <v>11</v>
      </c>
      <c r="C9" s="1" t="s">
        <v>11</v>
      </c>
      <c r="D9" s="1" t="s">
        <v>12</v>
      </c>
    </row>
    <row r="10" spans="1:4" ht="14.4" x14ac:dyDescent="0.3">
      <c r="A10" s="1">
        <v>10000760</v>
      </c>
      <c r="B10" s="1" t="s">
        <v>13</v>
      </c>
      <c r="D10" s="1" t="s">
        <v>14</v>
      </c>
    </row>
    <row r="11" spans="1:4" ht="14.4" x14ac:dyDescent="0.3">
      <c r="A11" s="1" t="s">
        <v>15</v>
      </c>
      <c r="B11" s="1" t="s">
        <v>4</v>
      </c>
      <c r="C11" s="1" t="s">
        <v>16</v>
      </c>
      <c r="D11" s="1" t="s">
        <v>17</v>
      </c>
    </row>
    <row r="12" spans="1:4" ht="14.4" x14ac:dyDescent="0.3">
      <c r="A12" s="1">
        <v>10002833</v>
      </c>
      <c r="B12" s="1" t="s">
        <v>13</v>
      </c>
      <c r="C12" s="1" t="s">
        <v>18</v>
      </c>
      <c r="D12" s="1" t="s">
        <v>19</v>
      </c>
    </row>
    <row r="13" spans="1:4" ht="14.4" x14ac:dyDescent="0.3">
      <c r="A13" s="1">
        <v>10002275</v>
      </c>
      <c r="B13" s="1" t="s">
        <v>20</v>
      </c>
      <c r="C13" s="1" t="s">
        <v>21</v>
      </c>
      <c r="D13" s="1" t="s">
        <v>22</v>
      </c>
    </row>
    <row r="14" spans="1:4" ht="14.4" x14ac:dyDescent="0.3">
      <c r="A14" s="1">
        <v>10003910</v>
      </c>
      <c r="B14" s="1" t="s">
        <v>13</v>
      </c>
      <c r="C14" s="1" t="s">
        <v>23</v>
      </c>
      <c r="D14" s="1" t="s">
        <v>24</v>
      </c>
    </row>
    <row r="15" spans="1:4" ht="14.4" x14ac:dyDescent="0.3">
      <c r="A15" s="1">
        <v>10002892</v>
      </c>
      <c r="B15" s="1" t="s">
        <v>13</v>
      </c>
      <c r="C15" s="1" t="s">
        <v>25</v>
      </c>
      <c r="D15" s="1" t="s">
        <v>26</v>
      </c>
    </row>
    <row r="16" spans="1:4" ht="14.4" x14ac:dyDescent="0.3">
      <c r="A16" s="1">
        <v>10001539</v>
      </c>
      <c r="B16" s="1" t="s">
        <v>4</v>
      </c>
      <c r="C16" s="1" t="s">
        <v>11</v>
      </c>
      <c r="D16" s="1" t="s">
        <v>27</v>
      </c>
    </row>
    <row r="17" spans="1:4" ht="14.4" x14ac:dyDescent="0.3">
      <c r="A17" s="1">
        <v>10002033</v>
      </c>
      <c r="B17" s="1" t="s">
        <v>20</v>
      </c>
      <c r="C17" s="1" t="s">
        <v>21</v>
      </c>
      <c r="D17" s="1" t="s">
        <v>28</v>
      </c>
    </row>
    <row r="18" spans="1:4" ht="14.4" x14ac:dyDescent="0.3">
      <c r="A18" s="1">
        <v>10002365</v>
      </c>
      <c r="B18" s="1" t="s">
        <v>13</v>
      </c>
      <c r="C18" s="1" t="s">
        <v>29</v>
      </c>
      <c r="D18" s="1" t="s">
        <v>30</v>
      </c>
    </row>
    <row r="19" spans="1:4" ht="14.4" x14ac:dyDescent="0.3">
      <c r="A19" s="1">
        <v>10003656</v>
      </c>
      <c r="B19" s="1" t="s">
        <v>13</v>
      </c>
      <c r="C19" s="1" t="s">
        <v>23</v>
      </c>
      <c r="D19" s="1" t="s">
        <v>31</v>
      </c>
    </row>
    <row r="20" spans="1:4" ht="14.4" x14ac:dyDescent="0.3">
      <c r="A20" s="1">
        <v>10002311</v>
      </c>
      <c r="B20" s="1" t="s">
        <v>13</v>
      </c>
      <c r="C20" s="1" t="s">
        <v>25</v>
      </c>
      <c r="D20" s="1" t="s">
        <v>32</v>
      </c>
    </row>
    <row r="21" spans="1:4" ht="15.75" customHeight="1" x14ac:dyDescent="0.3">
      <c r="A21" s="1">
        <v>10000756</v>
      </c>
      <c r="B21" s="1" t="s">
        <v>13</v>
      </c>
      <c r="C21" s="1" t="s">
        <v>23</v>
      </c>
      <c r="D21" s="1" t="s">
        <v>33</v>
      </c>
    </row>
    <row r="22" spans="1:4" ht="15.75" customHeight="1" x14ac:dyDescent="0.3">
      <c r="A22" s="1">
        <v>10004186</v>
      </c>
      <c r="B22" s="1" t="s">
        <v>13</v>
      </c>
      <c r="C22" s="1" t="s">
        <v>34</v>
      </c>
      <c r="D22" s="1" t="s">
        <v>35</v>
      </c>
    </row>
    <row r="23" spans="1:4" ht="15.75" customHeight="1" x14ac:dyDescent="0.3">
      <c r="A23" s="1">
        <v>10000107</v>
      </c>
      <c r="B23" s="1" t="s">
        <v>13</v>
      </c>
      <c r="C23" s="1" t="s">
        <v>34</v>
      </c>
      <c r="D23" s="1" t="s">
        <v>36</v>
      </c>
    </row>
    <row r="24" spans="1:4" ht="15.75" customHeight="1" x14ac:dyDescent="0.3">
      <c r="A24" s="1">
        <v>10003056</v>
      </c>
      <c r="B24" s="1" t="s">
        <v>13</v>
      </c>
      <c r="C24" s="1" t="s">
        <v>18</v>
      </c>
      <c r="D24" s="1" t="s">
        <v>37</v>
      </c>
    </row>
    <row r="25" spans="1:4" ht="15.75" customHeight="1" x14ac:dyDescent="0.3">
      <c r="A25" s="1">
        <v>10001949</v>
      </c>
      <c r="B25" s="1" t="s">
        <v>20</v>
      </c>
      <c r="C25" s="1" t="s">
        <v>21</v>
      </c>
      <c r="D25" s="1" t="s">
        <v>38</v>
      </c>
    </row>
    <row r="26" spans="1:4" ht="15.75" customHeight="1" x14ac:dyDescent="0.3">
      <c r="A26" s="1">
        <v>10002215</v>
      </c>
      <c r="B26" s="1" t="s">
        <v>13</v>
      </c>
      <c r="C26" s="1" t="s">
        <v>23</v>
      </c>
      <c r="D26" s="1" t="s">
        <v>39</v>
      </c>
    </row>
    <row r="27" spans="1:4" ht="15.75" customHeight="1" x14ac:dyDescent="0.3">
      <c r="A27" s="1">
        <v>10000246</v>
      </c>
      <c r="B27" s="1" t="s">
        <v>13</v>
      </c>
      <c r="C27" s="1" t="s">
        <v>18</v>
      </c>
      <c r="D27" s="1" t="s">
        <v>40</v>
      </c>
    </row>
    <row r="28" spans="1:4" ht="15.75" customHeight="1" x14ac:dyDescent="0.3">
      <c r="A28" s="1">
        <v>10001492</v>
      </c>
      <c r="B28" s="1" t="s">
        <v>13</v>
      </c>
      <c r="C28" s="1" t="s">
        <v>25</v>
      </c>
      <c r="D28" s="1" t="s">
        <v>41</v>
      </c>
    </row>
    <row r="29" spans="1:4" ht="15.75" customHeight="1" x14ac:dyDescent="0.3">
      <c r="A29" s="1">
        <v>10002774</v>
      </c>
      <c r="B29" s="1" t="s">
        <v>4</v>
      </c>
      <c r="C29" s="1" t="s">
        <v>7</v>
      </c>
      <c r="D29" s="1" t="s">
        <v>42</v>
      </c>
    </row>
    <row r="30" spans="1:4" ht="15.75" customHeight="1" x14ac:dyDescent="0.3">
      <c r="A30" s="1">
        <v>10001634</v>
      </c>
      <c r="B30" s="1" t="s">
        <v>13</v>
      </c>
      <c r="C30" s="1" t="s">
        <v>23</v>
      </c>
      <c r="D30" s="1" t="s">
        <v>43</v>
      </c>
    </row>
    <row r="31" spans="1:4" ht="15.75" customHeight="1" x14ac:dyDescent="0.3">
      <c r="A31" s="1">
        <v>10003027</v>
      </c>
      <c r="B31" s="1" t="s">
        <v>20</v>
      </c>
      <c r="C31" s="1" t="s">
        <v>44</v>
      </c>
      <c r="D31" s="1" t="s">
        <v>45</v>
      </c>
    </row>
    <row r="32" spans="1:4" ht="15.75" customHeight="1" x14ac:dyDescent="0.3">
      <c r="A32" s="1">
        <v>10004834</v>
      </c>
      <c r="B32" s="1" t="s">
        <v>4</v>
      </c>
      <c r="C32" s="1" t="s">
        <v>5</v>
      </c>
      <c r="D32" s="1" t="s">
        <v>46</v>
      </c>
    </row>
    <row r="33" spans="1:4" ht="15.75" customHeight="1" x14ac:dyDescent="0.3">
      <c r="A33" s="1">
        <v>10000474</v>
      </c>
      <c r="B33" s="1" t="s">
        <v>13</v>
      </c>
      <c r="C33" s="1" t="s">
        <v>23</v>
      </c>
      <c r="D33" s="1" t="s">
        <v>47</v>
      </c>
    </row>
    <row r="34" spans="1:4" ht="15.75" customHeight="1" x14ac:dyDescent="0.3">
      <c r="A34" s="1">
        <v>10004848</v>
      </c>
      <c r="B34" s="1" t="s">
        <v>4</v>
      </c>
      <c r="C34" s="1" t="s">
        <v>16</v>
      </c>
      <c r="D34" s="1" t="s">
        <v>48</v>
      </c>
    </row>
    <row r="35" spans="1:4" ht="15.75" customHeight="1" x14ac:dyDescent="0.3">
      <c r="A35" s="1">
        <v>10001509</v>
      </c>
      <c r="B35" s="1" t="s">
        <v>13</v>
      </c>
      <c r="C35" s="1" t="s">
        <v>49</v>
      </c>
      <c r="D35" s="1" t="s">
        <v>50</v>
      </c>
    </row>
    <row r="36" spans="1:4" ht="15.75" customHeight="1" x14ac:dyDescent="0.3">
      <c r="A36" s="1">
        <v>10004042</v>
      </c>
      <c r="B36" s="1" t="s">
        <v>13</v>
      </c>
      <c r="C36" s="1" t="s">
        <v>18</v>
      </c>
      <c r="D36" s="1" t="s">
        <v>51</v>
      </c>
    </row>
    <row r="37" spans="1:4" ht="15.75" customHeight="1" x14ac:dyDescent="0.3">
      <c r="A37" s="1">
        <v>10001525</v>
      </c>
      <c r="B37" s="1" t="s">
        <v>13</v>
      </c>
      <c r="C37" s="1" t="s">
        <v>23</v>
      </c>
      <c r="D37" s="1" t="s">
        <v>52</v>
      </c>
    </row>
    <row r="38" spans="1:4" ht="15.75" customHeight="1" x14ac:dyDescent="0.3">
      <c r="A38" s="1">
        <v>10001683</v>
      </c>
      <c r="B38" s="1" t="s">
        <v>13</v>
      </c>
      <c r="C38" s="1" t="s">
        <v>18</v>
      </c>
      <c r="D38" s="1" t="s">
        <v>53</v>
      </c>
    </row>
    <row r="39" spans="1:4" ht="15.75" customHeight="1" x14ac:dyDescent="0.3">
      <c r="A39" s="1">
        <v>10000249</v>
      </c>
      <c r="B39" s="1" t="s">
        <v>13</v>
      </c>
      <c r="C39" s="1" t="s">
        <v>29</v>
      </c>
      <c r="D39" s="1" t="s">
        <v>54</v>
      </c>
    </row>
    <row r="40" spans="1:4" ht="15.75" customHeight="1" x14ac:dyDescent="0.3">
      <c r="A40" s="1">
        <v>10004977</v>
      </c>
      <c r="B40" s="1" t="s">
        <v>20</v>
      </c>
      <c r="C40" s="1" t="s">
        <v>21</v>
      </c>
      <c r="D40" s="1" t="s">
        <v>55</v>
      </c>
    </row>
    <row r="41" spans="1:4" ht="15.75" customHeight="1" x14ac:dyDescent="0.3">
      <c r="A41" s="1">
        <v>10003664</v>
      </c>
      <c r="B41" s="1" t="s">
        <v>4</v>
      </c>
      <c r="C41" s="1" t="s">
        <v>16</v>
      </c>
      <c r="D41" s="1" t="s">
        <v>56</v>
      </c>
    </row>
    <row r="42" spans="1:4" ht="15.75" customHeight="1" x14ac:dyDescent="0.3">
      <c r="A42" s="1">
        <v>10002986</v>
      </c>
      <c r="B42" s="1" t="s">
        <v>13</v>
      </c>
      <c r="C42" s="1" t="s">
        <v>49</v>
      </c>
      <c r="D42" s="1" t="s">
        <v>57</v>
      </c>
    </row>
    <row r="43" spans="1:4" ht="15.75" customHeight="1" x14ac:dyDescent="0.3">
      <c r="A43" s="1">
        <v>10004218</v>
      </c>
      <c r="B43" s="1" t="s">
        <v>4</v>
      </c>
      <c r="C43" s="1" t="s">
        <v>7</v>
      </c>
      <c r="D43" s="1" t="s">
        <v>58</v>
      </c>
    </row>
    <row r="44" spans="1:4" ht="15.75" customHeight="1" x14ac:dyDescent="0.3">
      <c r="A44" s="1">
        <v>10000486</v>
      </c>
      <c r="B44" s="1" t="s">
        <v>20</v>
      </c>
      <c r="C44" s="1" t="s">
        <v>21</v>
      </c>
      <c r="D44" s="1" t="s">
        <v>59</v>
      </c>
    </row>
    <row r="45" spans="1:4" ht="15.75" customHeight="1" x14ac:dyDescent="0.3">
      <c r="A45" s="1">
        <v>10004093</v>
      </c>
      <c r="B45" s="1" t="s">
        <v>20</v>
      </c>
      <c r="C45" s="1" t="s">
        <v>21</v>
      </c>
      <c r="D45" s="1" t="s">
        <v>60</v>
      </c>
    </row>
    <row r="46" spans="1:4" ht="15.75" customHeight="1" x14ac:dyDescent="0.3">
      <c r="A46" s="1">
        <v>10003479</v>
      </c>
      <c r="B46" s="1" t="s">
        <v>13</v>
      </c>
      <c r="C46" s="1" t="s">
        <v>34</v>
      </c>
      <c r="D46" s="1" t="s">
        <v>61</v>
      </c>
    </row>
    <row r="47" spans="1:4" ht="15.75" customHeight="1" x14ac:dyDescent="0.3">
      <c r="A47" s="1">
        <v>10003282</v>
      </c>
      <c r="B47" s="1" t="s">
        <v>13</v>
      </c>
      <c r="C47" s="1" t="s">
        <v>34</v>
      </c>
      <c r="D47" s="1" t="s">
        <v>62</v>
      </c>
    </row>
    <row r="48" spans="1:4" ht="15.75" customHeight="1" x14ac:dyDescent="0.3">
      <c r="A48" s="1">
        <v>10000171</v>
      </c>
      <c r="B48" s="1" t="s">
        <v>20</v>
      </c>
      <c r="C48" s="1" t="s">
        <v>44</v>
      </c>
      <c r="D48" s="1" t="s">
        <v>63</v>
      </c>
    </row>
    <row r="49" spans="1:4" ht="15.75" customHeight="1" x14ac:dyDescent="0.3">
      <c r="A49" s="1">
        <v>10003291</v>
      </c>
      <c r="B49" s="1" t="s">
        <v>13</v>
      </c>
      <c r="C49" s="1" t="s">
        <v>23</v>
      </c>
      <c r="D49" s="1" t="s">
        <v>64</v>
      </c>
    </row>
    <row r="50" spans="1:4" ht="15.75" customHeight="1" x14ac:dyDescent="0.3">
      <c r="A50" s="1">
        <v>10001713</v>
      </c>
      <c r="B50" s="1" t="s">
        <v>13</v>
      </c>
      <c r="C50" s="1" t="s">
        <v>34</v>
      </c>
      <c r="D50" s="1" t="s">
        <v>65</v>
      </c>
    </row>
    <row r="51" spans="1:4" ht="15.75" customHeight="1" x14ac:dyDescent="0.3">
      <c r="A51" s="1">
        <v>10002167</v>
      </c>
      <c r="B51" s="1" t="s">
        <v>20</v>
      </c>
      <c r="C51" s="1" t="s">
        <v>44</v>
      </c>
      <c r="D51" s="1" t="s">
        <v>66</v>
      </c>
    </row>
    <row r="52" spans="1:4" ht="15.75" customHeight="1" x14ac:dyDescent="0.3">
      <c r="A52" s="1">
        <v>10003988</v>
      </c>
      <c r="B52" s="1" t="s">
        <v>20</v>
      </c>
      <c r="C52" s="1" t="s">
        <v>21</v>
      </c>
      <c r="D52" s="1" t="s">
        <v>67</v>
      </c>
    </row>
    <row r="53" spans="1:4" ht="15.75" customHeight="1" x14ac:dyDescent="0.3">
      <c r="A53" s="1">
        <v>10004410</v>
      </c>
      <c r="B53" s="1" t="s">
        <v>13</v>
      </c>
      <c r="C53" s="1" t="s">
        <v>23</v>
      </c>
      <c r="D53" s="1" t="s">
        <v>68</v>
      </c>
    </row>
    <row r="54" spans="1:4" ht="15.75" customHeight="1" x14ac:dyDescent="0.3">
      <c r="A54" s="1">
        <v>10002762</v>
      </c>
      <c r="B54" s="1" t="s">
        <v>13</v>
      </c>
      <c r="C54" s="1" t="s">
        <v>9</v>
      </c>
      <c r="D54" s="1" t="s">
        <v>69</v>
      </c>
    </row>
    <row r="55" spans="1:4" ht="15.75" customHeight="1" x14ac:dyDescent="0.3">
      <c r="A55" s="1">
        <v>10001706</v>
      </c>
      <c r="B55" s="1" t="s">
        <v>4</v>
      </c>
      <c r="C55" s="1" t="s">
        <v>16</v>
      </c>
      <c r="D55" s="1" t="s">
        <v>70</v>
      </c>
    </row>
    <row r="56" spans="1:4" ht="15.75" customHeight="1" x14ac:dyDescent="0.3">
      <c r="A56" s="1">
        <v>10003061</v>
      </c>
      <c r="B56" s="1" t="s">
        <v>4</v>
      </c>
      <c r="C56" s="1" t="s">
        <v>7</v>
      </c>
      <c r="D56" s="1" t="s">
        <v>71</v>
      </c>
    </row>
    <row r="57" spans="1:4" ht="15.75" customHeight="1" x14ac:dyDescent="0.3">
      <c r="A57" s="1">
        <v>10000304</v>
      </c>
      <c r="B57" s="1" t="s">
        <v>13</v>
      </c>
      <c r="C57" s="1" t="s">
        <v>72</v>
      </c>
      <c r="D57" s="1" t="s">
        <v>73</v>
      </c>
    </row>
    <row r="58" spans="1:4" ht="15.75" customHeight="1" x14ac:dyDescent="0.3">
      <c r="A58" s="1">
        <v>10002447</v>
      </c>
      <c r="B58" s="1" t="s">
        <v>20</v>
      </c>
      <c r="C58" s="1" t="s">
        <v>21</v>
      </c>
      <c r="D58" s="1" t="s">
        <v>74</v>
      </c>
    </row>
    <row r="59" spans="1:4" ht="15.75" customHeight="1" x14ac:dyDescent="0.3">
      <c r="A59" s="1">
        <v>10000604</v>
      </c>
      <c r="B59" s="1" t="s">
        <v>13</v>
      </c>
      <c r="C59" s="1" t="s">
        <v>34</v>
      </c>
      <c r="D59" s="1" t="s">
        <v>75</v>
      </c>
    </row>
    <row r="60" spans="1:4" ht="15.75" customHeight="1" x14ac:dyDescent="0.3">
      <c r="A60" s="1">
        <v>10001569</v>
      </c>
      <c r="B60" s="1" t="s">
        <v>13</v>
      </c>
      <c r="C60" s="1" t="s">
        <v>29</v>
      </c>
      <c r="D60" s="1" t="s">
        <v>76</v>
      </c>
    </row>
    <row r="61" spans="1:4" ht="15.75" customHeight="1" x14ac:dyDescent="0.3">
      <c r="A61" s="1">
        <v>10003968</v>
      </c>
      <c r="B61" s="1" t="s">
        <v>4</v>
      </c>
      <c r="C61" s="1" t="s">
        <v>7</v>
      </c>
      <c r="D61" s="1" t="s">
        <v>77</v>
      </c>
    </row>
    <row r="62" spans="1:4" ht="15.75" customHeight="1" x14ac:dyDescent="0.3">
      <c r="A62" s="1">
        <v>10000587</v>
      </c>
      <c r="B62" s="1" t="s">
        <v>13</v>
      </c>
      <c r="C62" s="1" t="s">
        <v>29</v>
      </c>
      <c r="D62" s="1" t="s">
        <v>78</v>
      </c>
    </row>
    <row r="63" spans="1:4" ht="15.75" customHeight="1" x14ac:dyDescent="0.3">
      <c r="A63" s="1">
        <v>10001460</v>
      </c>
      <c r="B63" s="1" t="s">
        <v>13</v>
      </c>
      <c r="C63" s="1" t="s">
        <v>23</v>
      </c>
      <c r="D63" s="1" t="s">
        <v>79</v>
      </c>
    </row>
    <row r="64" spans="1:4" ht="15.75" customHeight="1" x14ac:dyDescent="0.3">
      <c r="A64" s="1">
        <v>10001868</v>
      </c>
      <c r="B64" s="1" t="s">
        <v>13</v>
      </c>
      <c r="C64" s="1" t="s">
        <v>18</v>
      </c>
      <c r="D64" s="1" t="s">
        <v>80</v>
      </c>
    </row>
    <row r="65" spans="1:4" ht="15.75" customHeight="1" x14ac:dyDescent="0.3">
      <c r="A65" s="1">
        <v>10004633</v>
      </c>
      <c r="B65" s="1" t="s">
        <v>20</v>
      </c>
      <c r="C65" s="1" t="s">
        <v>44</v>
      </c>
      <c r="D65" s="1" t="s">
        <v>81</v>
      </c>
    </row>
    <row r="66" spans="1:4" ht="15.75" customHeight="1" x14ac:dyDescent="0.3">
      <c r="A66" s="1">
        <v>10001078</v>
      </c>
      <c r="B66" s="1" t="s">
        <v>13</v>
      </c>
      <c r="C66" s="1" t="s">
        <v>23</v>
      </c>
      <c r="D66" s="1" t="s">
        <v>82</v>
      </c>
    </row>
    <row r="67" spans="1:4" ht="15.75" customHeight="1" x14ac:dyDescent="0.3">
      <c r="A67" s="1">
        <v>10003892</v>
      </c>
      <c r="B67" s="1" t="s">
        <v>13</v>
      </c>
      <c r="C67" s="1" t="s">
        <v>29</v>
      </c>
      <c r="D67" s="1" t="s">
        <v>83</v>
      </c>
    </row>
    <row r="68" spans="1:4" ht="15.75" customHeight="1" x14ac:dyDescent="0.3">
      <c r="A68" s="1">
        <v>10000397</v>
      </c>
      <c r="B68" s="1" t="s">
        <v>4</v>
      </c>
      <c r="C68" s="1" t="s">
        <v>16</v>
      </c>
      <c r="D68" s="1" t="s">
        <v>84</v>
      </c>
    </row>
    <row r="69" spans="1:4" ht="15.75" customHeight="1" x14ac:dyDescent="0.3">
      <c r="A69" s="1">
        <v>10001146</v>
      </c>
      <c r="B69" s="1" t="s">
        <v>4</v>
      </c>
      <c r="C69" s="1" t="s">
        <v>7</v>
      </c>
      <c r="D69" s="1" t="s">
        <v>85</v>
      </c>
    </row>
    <row r="70" spans="1:4" ht="15.75" customHeight="1" x14ac:dyDescent="0.3">
      <c r="A70" s="1">
        <v>10002671</v>
      </c>
      <c r="B70" s="1" t="s">
        <v>13</v>
      </c>
      <c r="C70" s="1" t="s">
        <v>18</v>
      </c>
      <c r="D70" s="1" t="s">
        <v>86</v>
      </c>
    </row>
    <row r="71" spans="1:4" ht="15.75" customHeight="1" x14ac:dyDescent="0.3">
      <c r="A71" s="1">
        <v>10002726</v>
      </c>
      <c r="B71" s="1" t="s">
        <v>20</v>
      </c>
      <c r="C71" s="1" t="s">
        <v>21</v>
      </c>
      <c r="D71" s="1" t="s">
        <v>87</v>
      </c>
    </row>
    <row r="72" spans="1:4" ht="15.75" customHeight="1" x14ac:dyDescent="0.3">
      <c r="A72" s="1">
        <v>10000482</v>
      </c>
      <c r="B72" s="1" t="s">
        <v>13</v>
      </c>
      <c r="C72" s="1" t="s">
        <v>29</v>
      </c>
      <c r="D72" s="1" t="s">
        <v>88</v>
      </c>
    </row>
    <row r="73" spans="1:4" ht="15.75" customHeight="1" x14ac:dyDescent="0.3">
      <c r="A73" s="1">
        <v>10004654</v>
      </c>
      <c r="B73" s="1" t="s">
        <v>13</v>
      </c>
      <c r="C73" s="1" t="s">
        <v>23</v>
      </c>
      <c r="D73" s="1" t="s">
        <v>89</v>
      </c>
    </row>
    <row r="74" spans="1:4" ht="15.75" customHeight="1" x14ac:dyDescent="0.3">
      <c r="A74" s="1">
        <v>10004675</v>
      </c>
      <c r="B74" s="1" t="s">
        <v>13</v>
      </c>
      <c r="C74" s="1" t="s">
        <v>29</v>
      </c>
      <c r="D74" s="1" t="s">
        <v>90</v>
      </c>
    </row>
    <row r="75" spans="1:4" ht="15.75" customHeight="1" x14ac:dyDescent="0.3">
      <c r="A75" s="1">
        <v>10000513</v>
      </c>
      <c r="B75" s="1" t="s">
        <v>4</v>
      </c>
      <c r="C75" s="1" t="s">
        <v>7</v>
      </c>
      <c r="D75" s="1" t="s">
        <v>91</v>
      </c>
    </row>
    <row r="76" spans="1:4" ht="15.75" customHeight="1" x14ac:dyDescent="0.3">
      <c r="A76" s="1">
        <v>10003708</v>
      </c>
      <c r="B76" s="1" t="s">
        <v>4</v>
      </c>
      <c r="C76" s="1" t="s">
        <v>16</v>
      </c>
      <c r="D76" s="1" t="s">
        <v>92</v>
      </c>
    </row>
    <row r="77" spans="1:4" ht="15.75" customHeight="1" x14ac:dyDescent="0.3">
      <c r="A77" s="1">
        <v>10004123</v>
      </c>
      <c r="B77" s="1" t="s">
        <v>13</v>
      </c>
      <c r="C77" s="1" t="s">
        <v>34</v>
      </c>
      <c r="D77" s="1" t="s">
        <v>93</v>
      </c>
    </row>
    <row r="78" spans="1:4" ht="15.75" customHeight="1" x14ac:dyDescent="0.3">
      <c r="A78" s="1">
        <v>10004182</v>
      </c>
      <c r="B78" s="1" t="s">
        <v>13</v>
      </c>
      <c r="C78" s="1" t="s">
        <v>23</v>
      </c>
      <c r="D78" s="1" t="s">
        <v>94</v>
      </c>
    </row>
    <row r="79" spans="1:4" ht="15.75" customHeight="1" x14ac:dyDescent="0.3">
      <c r="A79" s="1">
        <v>10000260</v>
      </c>
      <c r="B79" s="1" t="s">
        <v>4</v>
      </c>
      <c r="C79" s="1" t="s">
        <v>16</v>
      </c>
      <c r="D79" s="1" t="s">
        <v>95</v>
      </c>
    </row>
    <row r="80" spans="1:4" ht="15.75" customHeight="1" x14ac:dyDescent="0.3">
      <c r="A80" s="1">
        <v>10000615</v>
      </c>
      <c r="B80" s="1" t="s">
        <v>13</v>
      </c>
      <c r="C80" s="1" t="s">
        <v>34</v>
      </c>
      <c r="D80" s="1" t="s">
        <v>96</v>
      </c>
    </row>
    <row r="81" spans="1:4" ht="15.75" customHeight="1" x14ac:dyDescent="0.3">
      <c r="A81" s="1">
        <v>10003194</v>
      </c>
      <c r="B81" s="1" t="s">
        <v>4</v>
      </c>
      <c r="C81" s="1" t="s">
        <v>16</v>
      </c>
      <c r="D81" s="1" t="s">
        <v>97</v>
      </c>
    </row>
    <row r="82" spans="1:4" ht="15.75" customHeight="1" x14ac:dyDescent="0.3">
      <c r="A82" s="1">
        <v>10002118</v>
      </c>
      <c r="B82" s="1" t="s">
        <v>13</v>
      </c>
      <c r="C82" s="1" t="s">
        <v>25</v>
      </c>
      <c r="D82" s="1" t="s">
        <v>98</v>
      </c>
    </row>
    <row r="83" spans="1:4" ht="15.75" customHeight="1" x14ac:dyDescent="0.3">
      <c r="A83" s="1">
        <v>10002309</v>
      </c>
      <c r="B83" s="1" t="s">
        <v>13</v>
      </c>
      <c r="C83" s="1" t="s">
        <v>23</v>
      </c>
      <c r="D83" s="1" t="s">
        <v>99</v>
      </c>
    </row>
    <row r="84" spans="1:4" ht="15.75" customHeight="1" x14ac:dyDescent="0.3">
      <c r="A84" s="1">
        <v>10002053</v>
      </c>
      <c r="B84" s="1" t="s">
        <v>13</v>
      </c>
      <c r="C84" s="1" t="s">
        <v>18</v>
      </c>
      <c r="D84" s="1" t="s">
        <v>100</v>
      </c>
    </row>
    <row r="85" spans="1:4" ht="15.75" customHeight="1" x14ac:dyDescent="0.3">
      <c r="A85" s="1">
        <v>10002370</v>
      </c>
      <c r="B85" s="1" t="s">
        <v>13</v>
      </c>
      <c r="C85" s="1" t="s">
        <v>34</v>
      </c>
      <c r="D85" s="1" t="s">
        <v>101</v>
      </c>
    </row>
    <row r="86" spans="1:4" ht="15.75" customHeight="1" x14ac:dyDescent="0.3">
      <c r="A86" s="1">
        <v>10000927</v>
      </c>
      <c r="B86" s="1" t="s">
        <v>13</v>
      </c>
      <c r="C86" s="1" t="s">
        <v>49</v>
      </c>
      <c r="D86" s="1" t="s">
        <v>102</v>
      </c>
    </row>
    <row r="87" spans="1:4" ht="15.75" customHeight="1" x14ac:dyDescent="0.3">
      <c r="A87" s="1">
        <v>10000863</v>
      </c>
      <c r="B87" s="1" t="s">
        <v>4</v>
      </c>
      <c r="C87" s="1" t="s">
        <v>7</v>
      </c>
      <c r="D87" s="1" t="s">
        <v>103</v>
      </c>
    </row>
    <row r="88" spans="1:4" ht="15.75" customHeight="1" x14ac:dyDescent="0.3">
      <c r="A88" s="1">
        <v>10001998</v>
      </c>
      <c r="B88" s="1" t="s">
        <v>20</v>
      </c>
      <c r="C88" s="1" t="s">
        <v>44</v>
      </c>
      <c r="D88" s="1" t="s">
        <v>104</v>
      </c>
    </row>
    <row r="89" spans="1:4" ht="15.75" customHeight="1" x14ac:dyDescent="0.3">
      <c r="A89" s="1">
        <v>10000134</v>
      </c>
      <c r="B89" s="1" t="s">
        <v>13</v>
      </c>
      <c r="C89" s="1" t="s">
        <v>9</v>
      </c>
      <c r="D89" s="1" t="s">
        <v>105</v>
      </c>
    </row>
    <row r="90" spans="1:4" ht="15.75" customHeight="1" x14ac:dyDescent="0.3">
      <c r="A90" s="1">
        <v>10003442</v>
      </c>
      <c r="B90" s="1" t="s">
        <v>13</v>
      </c>
      <c r="C90" s="1" t="s">
        <v>34</v>
      </c>
      <c r="D90" s="1" t="s">
        <v>106</v>
      </c>
    </row>
    <row r="91" spans="1:4" ht="15.75" customHeight="1" x14ac:dyDescent="0.3">
      <c r="A91" s="1">
        <v>10004930</v>
      </c>
      <c r="B91" s="1" t="s">
        <v>13</v>
      </c>
      <c r="C91" s="1" t="s">
        <v>18</v>
      </c>
      <c r="D91" s="1" t="s">
        <v>107</v>
      </c>
    </row>
    <row r="92" spans="1:4" ht="15.75" customHeight="1" x14ac:dyDescent="0.3">
      <c r="A92" s="1">
        <v>10003177</v>
      </c>
      <c r="B92" s="1" t="s">
        <v>13</v>
      </c>
      <c r="C92" s="1" t="s">
        <v>29</v>
      </c>
      <c r="D92" s="1" t="s">
        <v>108</v>
      </c>
    </row>
    <row r="93" spans="1:4" ht="15.75" customHeight="1" x14ac:dyDescent="0.3">
      <c r="A93" s="1">
        <v>10003799</v>
      </c>
      <c r="B93" s="1" t="s">
        <v>4</v>
      </c>
      <c r="C93" s="1" t="s">
        <v>16</v>
      </c>
      <c r="D93" s="1" t="s">
        <v>109</v>
      </c>
    </row>
    <row r="94" spans="1:4" ht="15.75" customHeight="1" x14ac:dyDescent="0.3">
      <c r="A94" s="1">
        <v>10002852</v>
      </c>
      <c r="B94" s="1" t="s">
        <v>13</v>
      </c>
      <c r="C94" s="1" t="s">
        <v>23</v>
      </c>
      <c r="D94" s="1" t="s">
        <v>110</v>
      </c>
    </row>
    <row r="95" spans="1:4" ht="15.75" customHeight="1" x14ac:dyDescent="0.3">
      <c r="A95" s="1">
        <v>10004738</v>
      </c>
      <c r="B95" s="1" t="s">
        <v>13</v>
      </c>
      <c r="C95" s="1" t="s">
        <v>23</v>
      </c>
      <c r="D95" s="1" t="s">
        <v>111</v>
      </c>
    </row>
    <row r="96" spans="1:4" ht="15.75" customHeight="1" x14ac:dyDescent="0.3">
      <c r="A96" s="1">
        <v>10000629</v>
      </c>
      <c r="B96" s="1" t="s">
        <v>4</v>
      </c>
      <c r="C96" s="1" t="s">
        <v>16</v>
      </c>
      <c r="D96" s="1" t="s">
        <v>112</v>
      </c>
    </row>
    <row r="97" spans="1:4" ht="15.75" customHeight="1" x14ac:dyDescent="0.3">
      <c r="A97" s="1">
        <v>10001721</v>
      </c>
      <c r="B97" s="1" t="s">
        <v>13</v>
      </c>
      <c r="C97" s="1" t="s">
        <v>23</v>
      </c>
      <c r="D97" s="1" t="s">
        <v>113</v>
      </c>
    </row>
    <row r="98" spans="1:4" ht="15.75" customHeight="1" x14ac:dyDescent="0.3">
      <c r="A98" s="1">
        <v>10000358</v>
      </c>
      <c r="B98" s="1" t="s">
        <v>13</v>
      </c>
      <c r="C98" s="1" t="s">
        <v>25</v>
      </c>
      <c r="D98" s="1" t="s">
        <v>114</v>
      </c>
    </row>
    <row r="99" spans="1:4" ht="15.75" customHeight="1" x14ac:dyDescent="0.3">
      <c r="A99" s="1">
        <v>10003256</v>
      </c>
      <c r="B99" s="1" t="s">
        <v>13</v>
      </c>
      <c r="C99" s="1" t="s">
        <v>29</v>
      </c>
      <c r="D99" s="1" t="s">
        <v>115</v>
      </c>
    </row>
    <row r="100" spans="1:4" ht="15.75" customHeight="1" x14ac:dyDescent="0.3">
      <c r="A100" s="1">
        <v>10001767</v>
      </c>
      <c r="B100" s="1" t="s">
        <v>20</v>
      </c>
      <c r="C100" s="1" t="s">
        <v>44</v>
      </c>
      <c r="D100" s="1" t="s">
        <v>116</v>
      </c>
    </row>
    <row r="101" spans="1:4" ht="15.75" customHeight="1" x14ac:dyDescent="0.3">
      <c r="A101" s="1">
        <v>10002609</v>
      </c>
      <c r="B101" s="1" t="s">
        <v>13</v>
      </c>
      <c r="C101" s="1" t="s">
        <v>23</v>
      </c>
      <c r="D101" s="1" t="s">
        <v>117</v>
      </c>
    </row>
    <row r="102" spans="1:4" ht="15.75" customHeight="1" x14ac:dyDescent="0.3">
      <c r="A102" s="1">
        <v>10004040</v>
      </c>
      <c r="B102" s="1" t="s">
        <v>13</v>
      </c>
      <c r="C102" s="1" t="s">
        <v>29</v>
      </c>
      <c r="D102" s="1" t="s">
        <v>118</v>
      </c>
    </row>
    <row r="103" spans="1:4" ht="15.75" customHeight="1" x14ac:dyDescent="0.3">
      <c r="A103" s="1">
        <v>10001552</v>
      </c>
      <c r="B103" s="1" t="s">
        <v>20</v>
      </c>
      <c r="C103" s="1" t="s">
        <v>44</v>
      </c>
      <c r="D103" s="1" t="s">
        <v>119</v>
      </c>
    </row>
    <row r="104" spans="1:4" ht="15.75" customHeight="1" x14ac:dyDescent="0.3">
      <c r="A104" s="1">
        <v>10004006</v>
      </c>
      <c r="B104" s="1" t="s">
        <v>4</v>
      </c>
      <c r="C104" s="1" t="s">
        <v>16</v>
      </c>
      <c r="D104" s="1" t="s">
        <v>120</v>
      </c>
    </row>
    <row r="105" spans="1:4" ht="15.75" customHeight="1" x14ac:dyDescent="0.3">
      <c r="A105" s="1">
        <v>10002794</v>
      </c>
      <c r="B105" s="1" t="s">
        <v>13</v>
      </c>
      <c r="C105" s="1" t="s">
        <v>23</v>
      </c>
      <c r="D105" s="1" t="s">
        <v>121</v>
      </c>
    </row>
    <row r="106" spans="1:4" ht="15.75" customHeight="1" x14ac:dyDescent="0.3">
      <c r="A106" s="1">
        <v>10003499</v>
      </c>
      <c r="B106" s="1" t="s">
        <v>20</v>
      </c>
      <c r="C106" s="1" t="s">
        <v>44</v>
      </c>
      <c r="D106" s="1" t="s">
        <v>122</v>
      </c>
    </row>
    <row r="107" spans="1:4" ht="15.75" customHeight="1" x14ac:dyDescent="0.3">
      <c r="A107" s="1">
        <v>10002844</v>
      </c>
      <c r="B107" s="1" t="s">
        <v>20</v>
      </c>
      <c r="C107" s="1" t="s">
        <v>21</v>
      </c>
      <c r="D107" s="1" t="s">
        <v>123</v>
      </c>
    </row>
    <row r="108" spans="1:4" ht="15.75" customHeight="1" x14ac:dyDescent="0.3">
      <c r="A108" s="1">
        <v>10000844</v>
      </c>
      <c r="B108" s="1" t="s">
        <v>20</v>
      </c>
      <c r="C108" s="1" t="s">
        <v>44</v>
      </c>
      <c r="D108" s="1" t="s">
        <v>124</v>
      </c>
    </row>
    <row r="109" spans="1:4" ht="15.75" customHeight="1" x14ac:dyDescent="0.3">
      <c r="A109" s="1">
        <v>10001934</v>
      </c>
      <c r="B109" s="1" t="s">
        <v>4</v>
      </c>
      <c r="C109" s="1" t="s">
        <v>16</v>
      </c>
      <c r="D109" s="1" t="s">
        <v>125</v>
      </c>
    </row>
    <row r="110" spans="1:4" ht="15.75" customHeight="1" x14ac:dyDescent="0.3">
      <c r="A110" s="1">
        <v>10000380</v>
      </c>
      <c r="B110" s="1" t="s">
        <v>13</v>
      </c>
      <c r="C110" s="1" t="s">
        <v>18</v>
      </c>
      <c r="D110" s="1" t="s">
        <v>126</v>
      </c>
    </row>
    <row r="111" spans="1:4" ht="15.75" customHeight="1" x14ac:dyDescent="0.3">
      <c r="A111" s="1">
        <v>10003981</v>
      </c>
      <c r="B111" s="1" t="s">
        <v>13</v>
      </c>
      <c r="C111" s="1" t="s">
        <v>23</v>
      </c>
      <c r="D111" s="1" t="s">
        <v>127</v>
      </c>
    </row>
    <row r="112" spans="1:4" ht="15.75" customHeight="1" x14ac:dyDescent="0.3">
      <c r="A112" s="1">
        <v>10000621</v>
      </c>
      <c r="B112" s="1" t="s">
        <v>13</v>
      </c>
      <c r="C112" s="1" t="s">
        <v>72</v>
      </c>
      <c r="D112" s="1" t="s">
        <v>128</v>
      </c>
    </row>
    <row r="113" spans="1:4" ht="15.75" customHeight="1" x14ac:dyDescent="0.3">
      <c r="A113" s="1">
        <v>10002600</v>
      </c>
      <c r="B113" s="1" t="s">
        <v>13</v>
      </c>
      <c r="C113" s="1" t="s">
        <v>49</v>
      </c>
      <c r="D113" s="1" t="s">
        <v>129</v>
      </c>
    </row>
    <row r="114" spans="1:4" ht="15.75" customHeight="1" x14ac:dyDescent="0.3">
      <c r="A114" s="1">
        <v>10004965</v>
      </c>
      <c r="B114" s="1" t="s">
        <v>13</v>
      </c>
      <c r="C114" s="1" t="s">
        <v>29</v>
      </c>
      <c r="D114" s="1" t="s">
        <v>130</v>
      </c>
    </row>
    <row r="115" spans="1:4" ht="15.75" customHeight="1" x14ac:dyDescent="0.3">
      <c r="A115" s="1">
        <v>10002504</v>
      </c>
      <c r="B115" s="1" t="s">
        <v>13</v>
      </c>
      <c r="C115" s="1" t="s">
        <v>49</v>
      </c>
      <c r="D115" s="1" t="s">
        <v>131</v>
      </c>
    </row>
    <row r="116" spans="1:4" ht="15.75" customHeight="1" x14ac:dyDescent="0.3">
      <c r="A116" s="1">
        <v>10001768</v>
      </c>
      <c r="B116" s="1" t="s">
        <v>4</v>
      </c>
      <c r="C116" s="1" t="s">
        <v>11</v>
      </c>
      <c r="D116" s="1" t="s">
        <v>132</v>
      </c>
    </row>
    <row r="117" spans="1:4" ht="15.75" customHeight="1" x14ac:dyDescent="0.3">
      <c r="A117" s="1">
        <v>10003650</v>
      </c>
      <c r="B117" s="1" t="s">
        <v>13</v>
      </c>
      <c r="C117" s="1" t="s">
        <v>23</v>
      </c>
      <c r="D117" s="1" t="s">
        <v>133</v>
      </c>
    </row>
    <row r="118" spans="1:4" ht="15.75" customHeight="1" x14ac:dyDescent="0.3">
      <c r="A118" s="1">
        <v>10002157</v>
      </c>
      <c r="B118" s="1" t="s">
        <v>4</v>
      </c>
      <c r="C118" s="1" t="s">
        <v>16</v>
      </c>
      <c r="D118" s="1" t="s">
        <v>134</v>
      </c>
    </row>
    <row r="119" spans="1:4" ht="15.75" customHeight="1" x14ac:dyDescent="0.3">
      <c r="A119" s="1">
        <v>10000777</v>
      </c>
      <c r="B119" s="1" t="s">
        <v>13</v>
      </c>
      <c r="C119" s="1" t="s">
        <v>34</v>
      </c>
      <c r="D119" s="1" t="s">
        <v>135</v>
      </c>
    </row>
    <row r="120" spans="1:4" ht="15.75" customHeight="1" x14ac:dyDescent="0.3">
      <c r="A120" s="1">
        <v>10002500</v>
      </c>
      <c r="B120" s="1" t="s">
        <v>13</v>
      </c>
      <c r="C120" s="1" t="s">
        <v>49</v>
      </c>
      <c r="D120" s="1" t="s">
        <v>136</v>
      </c>
    </row>
    <row r="121" spans="1:4" ht="15.75" customHeight="1" x14ac:dyDescent="0.3">
      <c r="A121" s="1">
        <v>10003875</v>
      </c>
      <c r="B121" s="1" t="s">
        <v>20</v>
      </c>
      <c r="C121" s="1" t="s">
        <v>21</v>
      </c>
      <c r="D121" s="1" t="s">
        <v>137</v>
      </c>
    </row>
    <row r="122" spans="1:4" ht="15.75" customHeight="1" x14ac:dyDescent="0.3">
      <c r="A122" s="1">
        <v>10004063</v>
      </c>
      <c r="B122" s="1" t="s">
        <v>4</v>
      </c>
      <c r="C122" s="1" t="s">
        <v>7</v>
      </c>
      <c r="D122" s="1" t="s">
        <v>138</v>
      </c>
    </row>
    <row r="123" spans="1:4" ht="15.75" customHeight="1" x14ac:dyDescent="0.3">
      <c r="A123" s="1">
        <v>10004534</v>
      </c>
      <c r="B123" s="1" t="s">
        <v>4</v>
      </c>
      <c r="C123" s="1" t="s">
        <v>11</v>
      </c>
      <c r="D123" s="1" t="s">
        <v>139</v>
      </c>
    </row>
    <row r="124" spans="1:4" ht="15.75" customHeight="1" x14ac:dyDescent="0.3">
      <c r="A124" s="1">
        <v>10003274</v>
      </c>
      <c r="B124" s="1" t="s">
        <v>13</v>
      </c>
      <c r="C124" s="1" t="s">
        <v>23</v>
      </c>
      <c r="D124" s="1" t="s">
        <v>140</v>
      </c>
    </row>
    <row r="125" spans="1:4" ht="15.75" customHeight="1" x14ac:dyDescent="0.3">
      <c r="A125" s="1">
        <v>10002974</v>
      </c>
      <c r="B125" s="1" t="s">
        <v>13</v>
      </c>
      <c r="C125" s="1" t="s">
        <v>34</v>
      </c>
      <c r="D125" s="1" t="s">
        <v>141</v>
      </c>
    </row>
    <row r="126" spans="1:4" ht="15.75" customHeight="1" x14ac:dyDescent="0.3">
      <c r="A126" s="1">
        <v>10003773</v>
      </c>
      <c r="B126" s="1" t="s">
        <v>4</v>
      </c>
      <c r="C126" s="1" t="s">
        <v>16</v>
      </c>
      <c r="D126" s="1" t="s">
        <v>142</v>
      </c>
    </row>
    <row r="127" spans="1:4" ht="15.75" customHeight="1" x14ac:dyDescent="0.3">
      <c r="A127" s="1">
        <v>10002293</v>
      </c>
      <c r="B127" s="1" t="s">
        <v>20</v>
      </c>
      <c r="C127" s="1" t="s">
        <v>21</v>
      </c>
      <c r="D127" s="1" t="s">
        <v>143</v>
      </c>
    </row>
    <row r="128" spans="1:4" ht="15.75" customHeight="1" x14ac:dyDescent="0.3">
      <c r="A128" s="1">
        <v>10002377</v>
      </c>
      <c r="B128" s="1" t="s">
        <v>13</v>
      </c>
      <c r="C128" s="1" t="s">
        <v>29</v>
      </c>
      <c r="D128" s="1" t="s">
        <v>144</v>
      </c>
    </row>
    <row r="129" spans="1:4" ht="15.75" customHeight="1" x14ac:dyDescent="0.3">
      <c r="A129" s="1">
        <v>10002780</v>
      </c>
      <c r="B129" s="1" t="s">
        <v>13</v>
      </c>
      <c r="C129" s="1" t="s">
        <v>72</v>
      </c>
      <c r="D129" s="1" t="s">
        <v>145</v>
      </c>
    </row>
    <row r="130" spans="1:4" ht="15.75" customHeight="1" x14ac:dyDescent="0.3">
      <c r="A130" s="1">
        <v>10001804</v>
      </c>
      <c r="B130" s="1" t="s">
        <v>13</v>
      </c>
      <c r="C130" s="1" t="s">
        <v>29</v>
      </c>
      <c r="D130" s="1" t="s">
        <v>146</v>
      </c>
    </row>
    <row r="131" spans="1:4" ht="15.75" customHeight="1" x14ac:dyDescent="0.3">
      <c r="A131" s="1">
        <v>10001736</v>
      </c>
      <c r="B131" s="1" t="s">
        <v>13</v>
      </c>
      <c r="C131" s="1" t="s">
        <v>29</v>
      </c>
      <c r="D131" s="1" t="s">
        <v>147</v>
      </c>
    </row>
    <row r="132" spans="1:4" ht="15.75" customHeight="1" x14ac:dyDescent="0.3">
      <c r="A132" s="1">
        <v>10001149</v>
      </c>
      <c r="B132" s="1" t="s">
        <v>13</v>
      </c>
      <c r="C132" s="1" t="s">
        <v>18</v>
      </c>
      <c r="D132" s="1" t="s">
        <v>148</v>
      </c>
    </row>
    <row r="133" spans="1:4" ht="15.75" customHeight="1" x14ac:dyDescent="0.3">
      <c r="A133" s="1">
        <v>10002988</v>
      </c>
      <c r="B133" s="1" t="s">
        <v>13</v>
      </c>
      <c r="C133" s="1" t="s">
        <v>72</v>
      </c>
      <c r="D133" s="1" t="s">
        <v>149</v>
      </c>
    </row>
    <row r="134" spans="1:4" ht="15.75" customHeight="1" x14ac:dyDescent="0.3">
      <c r="A134" s="1">
        <v>10004781</v>
      </c>
      <c r="B134" s="1" t="s">
        <v>13</v>
      </c>
      <c r="C134" s="1" t="s">
        <v>23</v>
      </c>
      <c r="D134" s="1" t="s">
        <v>150</v>
      </c>
    </row>
    <row r="135" spans="1:4" ht="15.75" customHeight="1" x14ac:dyDescent="0.3">
      <c r="A135" s="1">
        <v>10001218</v>
      </c>
      <c r="B135" s="1" t="s">
        <v>13</v>
      </c>
      <c r="C135" s="1" t="s">
        <v>151</v>
      </c>
      <c r="D135" s="1" t="s">
        <v>152</v>
      </c>
    </row>
    <row r="136" spans="1:4" ht="15.75" customHeight="1" x14ac:dyDescent="0.3">
      <c r="A136" s="1">
        <v>10000940</v>
      </c>
      <c r="B136" s="1" t="s">
        <v>13</v>
      </c>
      <c r="C136" s="1" t="s">
        <v>18</v>
      </c>
      <c r="D136" s="1" t="s">
        <v>153</v>
      </c>
    </row>
    <row r="137" spans="1:4" ht="15.75" customHeight="1" x14ac:dyDescent="0.3">
      <c r="A137" s="1">
        <v>10004030</v>
      </c>
      <c r="B137" s="1" t="s">
        <v>13</v>
      </c>
      <c r="C137" s="1" t="s">
        <v>49</v>
      </c>
      <c r="D137" s="1" t="s">
        <v>154</v>
      </c>
    </row>
    <row r="138" spans="1:4" ht="15.75" customHeight="1" x14ac:dyDescent="0.3">
      <c r="A138" s="1">
        <v>10004327</v>
      </c>
      <c r="B138" s="1" t="s">
        <v>13</v>
      </c>
      <c r="C138" s="1" t="s">
        <v>29</v>
      </c>
      <c r="D138" s="1" t="s">
        <v>155</v>
      </c>
    </row>
    <row r="139" spans="1:4" ht="15.75" customHeight="1" x14ac:dyDescent="0.3">
      <c r="A139" s="1">
        <v>10001058</v>
      </c>
      <c r="B139" s="1" t="s">
        <v>13</v>
      </c>
      <c r="C139" s="1" t="s">
        <v>25</v>
      </c>
      <c r="D139" s="1" t="s">
        <v>156</v>
      </c>
    </row>
    <row r="140" spans="1:4" ht="15.75" customHeight="1" x14ac:dyDescent="0.3">
      <c r="A140" s="1">
        <v>10000521</v>
      </c>
      <c r="B140" s="1" t="s">
        <v>4</v>
      </c>
      <c r="C140" s="1" t="s">
        <v>16</v>
      </c>
      <c r="D140" s="1" t="s">
        <v>157</v>
      </c>
    </row>
    <row r="141" spans="1:4" ht="15.75" customHeight="1" x14ac:dyDescent="0.3">
      <c r="A141" s="1">
        <v>10000215</v>
      </c>
      <c r="B141" s="1" t="s">
        <v>20</v>
      </c>
      <c r="C141" s="1" t="s">
        <v>21</v>
      </c>
      <c r="D141" s="1" t="s">
        <v>158</v>
      </c>
    </row>
    <row r="142" spans="1:4" ht="15.75" customHeight="1" x14ac:dyDescent="0.3">
      <c r="A142" s="1">
        <v>10001448</v>
      </c>
      <c r="B142" s="1" t="s">
        <v>20</v>
      </c>
      <c r="C142" s="1" t="s">
        <v>21</v>
      </c>
      <c r="D142" s="1" t="s">
        <v>159</v>
      </c>
    </row>
    <row r="143" spans="1:4" ht="15.75" customHeight="1" x14ac:dyDescent="0.3">
      <c r="A143" s="1">
        <v>10002735</v>
      </c>
      <c r="B143" s="1" t="s">
        <v>13</v>
      </c>
      <c r="C143" s="1" t="s">
        <v>23</v>
      </c>
      <c r="D143" s="1" t="s">
        <v>160</v>
      </c>
    </row>
    <row r="144" spans="1:4" ht="15.75" customHeight="1" x14ac:dyDescent="0.3">
      <c r="A144" s="1">
        <v>10000326</v>
      </c>
      <c r="B144" s="1" t="s">
        <v>13</v>
      </c>
      <c r="C144" s="1" t="s">
        <v>25</v>
      </c>
      <c r="D144" s="1" t="s">
        <v>161</v>
      </c>
    </row>
    <row r="145" spans="1:4" ht="15.75" customHeight="1" x14ac:dyDescent="0.3">
      <c r="A145" s="1">
        <v>10001254</v>
      </c>
      <c r="B145" s="1" t="s">
        <v>20</v>
      </c>
      <c r="C145" s="1" t="s">
        <v>21</v>
      </c>
      <c r="D145" s="1" t="s">
        <v>162</v>
      </c>
    </row>
    <row r="146" spans="1:4" ht="15.75" customHeight="1" x14ac:dyDescent="0.3">
      <c r="A146" s="1">
        <v>10001950</v>
      </c>
      <c r="B146" s="1" t="s">
        <v>13</v>
      </c>
      <c r="C146" s="1" t="s">
        <v>29</v>
      </c>
      <c r="D146" s="1" t="s">
        <v>163</v>
      </c>
    </row>
    <row r="147" spans="1:4" ht="15.75" customHeight="1" x14ac:dyDescent="0.3">
      <c r="A147" s="1">
        <v>10002254</v>
      </c>
      <c r="B147" s="1" t="s">
        <v>13</v>
      </c>
      <c r="C147" s="1" t="s">
        <v>29</v>
      </c>
      <c r="D147" s="1" t="s">
        <v>164</v>
      </c>
    </row>
    <row r="148" spans="1:4" ht="15.75" customHeight="1" x14ac:dyDescent="0.3">
      <c r="A148" s="1">
        <v>10001590</v>
      </c>
      <c r="B148" s="1" t="s">
        <v>13</v>
      </c>
      <c r="C148" s="1" t="s">
        <v>34</v>
      </c>
      <c r="D148" s="1" t="s">
        <v>165</v>
      </c>
    </row>
    <row r="149" spans="1:4" ht="15.75" customHeight="1" x14ac:dyDescent="0.3">
      <c r="A149" s="1">
        <v>10001547</v>
      </c>
      <c r="B149" s="1" t="s">
        <v>13</v>
      </c>
      <c r="C149" s="1" t="s">
        <v>18</v>
      </c>
      <c r="D149" s="1" t="s">
        <v>166</v>
      </c>
    </row>
    <row r="150" spans="1:4" ht="15.75" customHeight="1" x14ac:dyDescent="0.3">
      <c r="A150" s="1">
        <v>10002475</v>
      </c>
      <c r="B150" s="1" t="s">
        <v>13</v>
      </c>
      <c r="C150" s="1" t="s">
        <v>9</v>
      </c>
      <c r="D150" s="1" t="s">
        <v>167</v>
      </c>
    </row>
    <row r="151" spans="1:4" ht="15.75" customHeight="1" x14ac:dyDescent="0.3">
      <c r="A151" s="1">
        <v>10004536</v>
      </c>
      <c r="B151" s="1" t="s">
        <v>20</v>
      </c>
      <c r="C151" s="1" t="s">
        <v>21</v>
      </c>
      <c r="D151" s="1" t="s">
        <v>168</v>
      </c>
    </row>
    <row r="152" spans="1:4" ht="15.75" customHeight="1" x14ac:dyDescent="0.3">
      <c r="A152" s="1">
        <v>10002751</v>
      </c>
      <c r="B152" s="1" t="s">
        <v>13</v>
      </c>
      <c r="C152" s="1" t="s">
        <v>29</v>
      </c>
      <c r="D152" s="1" t="s">
        <v>169</v>
      </c>
    </row>
    <row r="153" spans="1:4" ht="15.75" customHeight="1" x14ac:dyDescent="0.3">
      <c r="A153" s="1">
        <v>10003657</v>
      </c>
      <c r="B153" s="1" t="s">
        <v>20</v>
      </c>
      <c r="C153" s="1" t="s">
        <v>44</v>
      </c>
      <c r="D153" s="1" t="s">
        <v>170</v>
      </c>
    </row>
    <row r="154" spans="1:4" ht="15.75" customHeight="1" x14ac:dyDescent="0.3">
      <c r="A154" s="1">
        <v>10001990</v>
      </c>
      <c r="B154" s="1" t="s">
        <v>13</v>
      </c>
      <c r="C154" s="1" t="s">
        <v>49</v>
      </c>
      <c r="D154" s="1" t="s">
        <v>171</v>
      </c>
    </row>
    <row r="155" spans="1:4" ht="15.75" customHeight="1" x14ac:dyDescent="0.3">
      <c r="A155" s="1">
        <v>10004002</v>
      </c>
      <c r="B155" s="1" t="s">
        <v>13</v>
      </c>
      <c r="C155" s="1" t="s">
        <v>23</v>
      </c>
      <c r="D155" s="1" t="s">
        <v>172</v>
      </c>
    </row>
    <row r="156" spans="1:4" ht="15.75" customHeight="1" x14ac:dyDescent="0.3">
      <c r="A156" s="1">
        <v>10004441</v>
      </c>
      <c r="B156" s="1" t="s">
        <v>13</v>
      </c>
      <c r="C156" s="1" t="s">
        <v>18</v>
      </c>
      <c r="D156" s="1" t="s">
        <v>173</v>
      </c>
    </row>
    <row r="157" spans="1:4" ht="15.75" customHeight="1" x14ac:dyDescent="0.3">
      <c r="A157" s="1">
        <v>10000822</v>
      </c>
      <c r="B157" s="1" t="s">
        <v>20</v>
      </c>
      <c r="C157" s="1" t="s">
        <v>174</v>
      </c>
      <c r="D157" s="1" t="s">
        <v>175</v>
      </c>
    </row>
    <row r="158" spans="1:4" ht="15.75" customHeight="1" x14ac:dyDescent="0.3">
      <c r="A158" s="1">
        <v>10000991</v>
      </c>
      <c r="B158" s="1" t="s">
        <v>13</v>
      </c>
      <c r="C158" s="1" t="s">
        <v>34</v>
      </c>
      <c r="D158" s="1" t="s">
        <v>176</v>
      </c>
    </row>
    <row r="159" spans="1:4" ht="15.75" customHeight="1" x14ac:dyDescent="0.3">
      <c r="A159" s="1">
        <v>10002656</v>
      </c>
      <c r="B159" s="1" t="s">
        <v>13</v>
      </c>
      <c r="C159" s="1" t="s">
        <v>18</v>
      </c>
      <c r="D159" s="1" t="s">
        <v>177</v>
      </c>
    </row>
    <row r="160" spans="1:4" ht="15.75" customHeight="1" x14ac:dyDescent="0.3">
      <c r="A160" s="1">
        <v>10002518</v>
      </c>
      <c r="B160" s="1" t="s">
        <v>13</v>
      </c>
      <c r="C160" s="1" t="s">
        <v>25</v>
      </c>
      <c r="D160" s="1" t="s">
        <v>178</v>
      </c>
    </row>
    <row r="161" spans="1:4" ht="15.75" customHeight="1" x14ac:dyDescent="0.3">
      <c r="A161" s="1">
        <v>10003931</v>
      </c>
      <c r="B161" s="1" t="s">
        <v>20</v>
      </c>
      <c r="C161" s="1" t="s">
        <v>21</v>
      </c>
      <c r="D161" s="1" t="s">
        <v>179</v>
      </c>
    </row>
    <row r="162" spans="1:4" ht="15.75" customHeight="1" x14ac:dyDescent="0.3">
      <c r="A162" s="1">
        <v>10000659</v>
      </c>
      <c r="B162" s="1" t="s">
        <v>13</v>
      </c>
      <c r="C162" s="1" t="s">
        <v>29</v>
      </c>
      <c r="D162" s="1" t="s">
        <v>180</v>
      </c>
    </row>
    <row r="163" spans="1:4" ht="15.75" customHeight="1" x14ac:dyDescent="0.3">
      <c r="A163" s="1">
        <v>10001144</v>
      </c>
      <c r="B163" s="1" t="s">
        <v>13</v>
      </c>
      <c r="C163" s="1" t="s">
        <v>29</v>
      </c>
      <c r="D163" s="1" t="s">
        <v>181</v>
      </c>
    </row>
    <row r="164" spans="1:4" ht="15.75" customHeight="1" x14ac:dyDescent="0.3">
      <c r="A164" s="1">
        <v>10003817</v>
      </c>
      <c r="B164" s="1" t="s">
        <v>4</v>
      </c>
      <c r="C164" s="1" t="s">
        <v>7</v>
      </c>
      <c r="D164" s="1" t="s">
        <v>182</v>
      </c>
    </row>
    <row r="165" spans="1:4" ht="15.75" customHeight="1" x14ac:dyDescent="0.3">
      <c r="A165" s="1">
        <v>10000891</v>
      </c>
      <c r="B165" s="1" t="s">
        <v>13</v>
      </c>
      <c r="C165" s="1" t="s">
        <v>25</v>
      </c>
      <c r="D165" s="1" t="s">
        <v>183</v>
      </c>
    </row>
    <row r="166" spans="1:4" ht="15.75" customHeight="1" x14ac:dyDescent="0.3">
      <c r="A166" s="1">
        <v>10003148</v>
      </c>
      <c r="B166" s="1" t="s">
        <v>13</v>
      </c>
      <c r="C166" s="1" t="s">
        <v>9</v>
      </c>
      <c r="D166" s="1" t="s">
        <v>184</v>
      </c>
    </row>
    <row r="167" spans="1:4" ht="15.75" customHeight="1" x14ac:dyDescent="0.3">
      <c r="A167" s="1">
        <v>10002684</v>
      </c>
      <c r="B167" s="1" t="s">
        <v>13</v>
      </c>
      <c r="C167" s="1" t="s">
        <v>25</v>
      </c>
      <c r="D167" s="1" t="s">
        <v>185</v>
      </c>
    </row>
    <row r="168" spans="1:4" ht="15.75" customHeight="1" x14ac:dyDescent="0.3">
      <c r="A168" s="1">
        <v>10002189</v>
      </c>
      <c r="B168" s="1" t="s">
        <v>13</v>
      </c>
      <c r="C168" s="1" t="s">
        <v>151</v>
      </c>
      <c r="D168" s="1" t="s">
        <v>186</v>
      </c>
    </row>
    <row r="169" spans="1:4" ht="15.75" customHeight="1" x14ac:dyDescent="0.3">
      <c r="A169" s="1">
        <v>10001940</v>
      </c>
      <c r="B169" s="1" t="s">
        <v>13</v>
      </c>
      <c r="C169" s="1" t="s">
        <v>18</v>
      </c>
      <c r="D169" s="1" t="s">
        <v>187</v>
      </c>
    </row>
    <row r="170" spans="1:4" ht="15.75" customHeight="1" x14ac:dyDescent="0.3">
      <c r="A170" s="1">
        <v>10003455</v>
      </c>
      <c r="B170" s="1" t="s">
        <v>13</v>
      </c>
      <c r="C170" s="1" t="s">
        <v>34</v>
      </c>
      <c r="D170" s="1" t="s">
        <v>188</v>
      </c>
    </row>
    <row r="171" spans="1:4" ht="15.75" customHeight="1" x14ac:dyDescent="0.3">
      <c r="A171" s="1">
        <v>10004659</v>
      </c>
      <c r="B171" s="1" t="s">
        <v>20</v>
      </c>
      <c r="C171" s="1" t="s">
        <v>44</v>
      </c>
      <c r="D171" s="1" t="s">
        <v>189</v>
      </c>
    </row>
    <row r="172" spans="1:4" ht="15.75" customHeight="1" x14ac:dyDescent="0.3">
      <c r="A172" s="1">
        <v>10003273</v>
      </c>
      <c r="B172" s="1" t="s">
        <v>20</v>
      </c>
      <c r="C172" s="1" t="s">
        <v>21</v>
      </c>
      <c r="D172" s="1" t="s">
        <v>190</v>
      </c>
    </row>
    <row r="173" spans="1:4" ht="15.75" customHeight="1" x14ac:dyDescent="0.3">
      <c r="A173" s="1">
        <v>10004896</v>
      </c>
      <c r="B173" s="1" t="s">
        <v>20</v>
      </c>
      <c r="C173" s="1" t="s">
        <v>21</v>
      </c>
      <c r="D173" s="1" t="s">
        <v>191</v>
      </c>
    </row>
    <row r="174" spans="1:4" ht="15.75" customHeight="1" x14ac:dyDescent="0.3">
      <c r="A174" s="1">
        <v>10002345</v>
      </c>
      <c r="B174" s="1" t="s">
        <v>20</v>
      </c>
      <c r="C174" s="1" t="s">
        <v>44</v>
      </c>
      <c r="D174" s="1" t="s">
        <v>192</v>
      </c>
    </row>
    <row r="175" spans="1:4" ht="15.75" customHeight="1" x14ac:dyDescent="0.3">
      <c r="A175" s="1">
        <v>10001890</v>
      </c>
      <c r="B175" s="1" t="s">
        <v>13</v>
      </c>
      <c r="C175" s="1" t="s">
        <v>23</v>
      </c>
      <c r="D175" s="1" t="s">
        <v>193</v>
      </c>
    </row>
    <row r="176" spans="1:4" ht="15.75" customHeight="1" x14ac:dyDescent="0.3">
      <c r="A176" s="1">
        <v>10002323</v>
      </c>
      <c r="B176" s="1" t="s">
        <v>20</v>
      </c>
      <c r="C176" s="1" t="s">
        <v>44</v>
      </c>
      <c r="D176" s="1" t="s">
        <v>194</v>
      </c>
    </row>
    <row r="177" spans="1:4" ht="15.75" customHeight="1" x14ac:dyDescent="0.3">
      <c r="A177" s="1">
        <v>10001328</v>
      </c>
      <c r="B177" s="1" t="s">
        <v>13</v>
      </c>
      <c r="C177" s="1" t="s">
        <v>34</v>
      </c>
      <c r="D177" s="1" t="s">
        <v>195</v>
      </c>
    </row>
    <row r="178" spans="1:4" ht="15.75" customHeight="1" x14ac:dyDescent="0.3">
      <c r="A178" s="1">
        <v>10002613</v>
      </c>
      <c r="B178" s="1" t="s">
        <v>4</v>
      </c>
      <c r="C178" s="1" t="s">
        <v>5</v>
      </c>
      <c r="D178" s="1" t="s">
        <v>196</v>
      </c>
    </row>
    <row r="179" spans="1:4" ht="15.75" customHeight="1" x14ac:dyDescent="0.3">
      <c r="A179" s="1">
        <v>10000061</v>
      </c>
      <c r="B179" s="1" t="s">
        <v>13</v>
      </c>
      <c r="C179" s="1" t="s">
        <v>29</v>
      </c>
      <c r="D179" s="1" t="s">
        <v>197</v>
      </c>
    </row>
    <row r="180" spans="1:4" ht="15.75" customHeight="1" x14ac:dyDescent="0.3">
      <c r="A180" s="1">
        <v>10002545</v>
      </c>
      <c r="B180" s="1" t="s">
        <v>4</v>
      </c>
      <c r="C180" s="1" t="s">
        <v>5</v>
      </c>
      <c r="D180" s="1" t="s">
        <v>198</v>
      </c>
    </row>
    <row r="181" spans="1:4" ht="15.75" customHeight="1" x14ac:dyDescent="0.3">
      <c r="A181" s="1">
        <v>10003514</v>
      </c>
      <c r="B181" s="1" t="s">
        <v>13</v>
      </c>
      <c r="C181" s="1" t="s">
        <v>18</v>
      </c>
      <c r="D181" s="1" t="s">
        <v>199</v>
      </c>
    </row>
    <row r="182" spans="1:4" ht="15.75" customHeight="1" x14ac:dyDescent="0.3">
      <c r="A182" s="1">
        <v>10004685</v>
      </c>
      <c r="B182" s="1" t="s">
        <v>13</v>
      </c>
      <c r="C182" s="1" t="s">
        <v>18</v>
      </c>
      <c r="D182" s="1" t="s">
        <v>200</v>
      </c>
    </row>
    <row r="183" spans="1:4" ht="15.75" customHeight="1" x14ac:dyDescent="0.3">
      <c r="A183" s="1">
        <v>10004027</v>
      </c>
      <c r="B183" s="1" t="s">
        <v>13</v>
      </c>
      <c r="C183" s="1" t="s">
        <v>18</v>
      </c>
      <c r="D183" s="1" t="s">
        <v>201</v>
      </c>
    </row>
    <row r="184" spans="1:4" ht="15.75" customHeight="1" x14ac:dyDescent="0.3">
      <c r="A184" s="1">
        <v>10001414</v>
      </c>
      <c r="B184" s="1" t="s">
        <v>13</v>
      </c>
      <c r="C184" s="1" t="s">
        <v>34</v>
      </c>
      <c r="D184" s="1" t="s">
        <v>202</v>
      </c>
    </row>
    <row r="185" spans="1:4" ht="15.75" customHeight="1" x14ac:dyDescent="0.3">
      <c r="A185" s="1">
        <v>10000343</v>
      </c>
      <c r="B185" s="1" t="s">
        <v>13</v>
      </c>
      <c r="C185" s="1" t="s">
        <v>23</v>
      </c>
      <c r="D185" s="1" t="s">
        <v>203</v>
      </c>
    </row>
    <row r="186" spans="1:4" ht="15.75" customHeight="1" x14ac:dyDescent="0.3">
      <c r="A186" s="1">
        <v>10002749</v>
      </c>
      <c r="B186" s="1" t="s">
        <v>13</v>
      </c>
      <c r="C186" s="1" t="s">
        <v>29</v>
      </c>
      <c r="D186" s="1" t="s">
        <v>204</v>
      </c>
    </row>
    <row r="187" spans="1:4" ht="15.75" customHeight="1" x14ac:dyDescent="0.3">
      <c r="A187" s="1">
        <v>10002666</v>
      </c>
      <c r="B187" s="1" t="s">
        <v>13</v>
      </c>
      <c r="C187" s="1" t="s">
        <v>29</v>
      </c>
      <c r="D187" s="1" t="s">
        <v>205</v>
      </c>
    </row>
    <row r="188" spans="1:4" ht="15.75" customHeight="1" x14ac:dyDescent="0.3">
      <c r="A188" s="1">
        <v>10004289</v>
      </c>
      <c r="B188" s="1" t="s">
        <v>4</v>
      </c>
      <c r="C188" s="1" t="s">
        <v>11</v>
      </c>
      <c r="D188" s="1" t="s">
        <v>206</v>
      </c>
    </row>
    <row r="189" spans="1:4" ht="15.75" customHeight="1" x14ac:dyDescent="0.3">
      <c r="A189" s="1">
        <v>10003622</v>
      </c>
      <c r="B189" s="1" t="s">
        <v>13</v>
      </c>
      <c r="C189" s="1" t="s">
        <v>25</v>
      </c>
      <c r="D189" s="1" t="s">
        <v>207</v>
      </c>
    </row>
    <row r="190" spans="1:4" ht="15.75" customHeight="1" x14ac:dyDescent="0.3">
      <c r="A190" s="1">
        <v>10003217</v>
      </c>
      <c r="B190" s="1" t="s">
        <v>13</v>
      </c>
      <c r="C190" s="1" t="s">
        <v>25</v>
      </c>
      <c r="D190" s="1" t="s">
        <v>208</v>
      </c>
    </row>
    <row r="191" spans="1:4" ht="15.75" customHeight="1" x14ac:dyDescent="0.3">
      <c r="A191" s="1">
        <v>10002960</v>
      </c>
      <c r="B191" s="1" t="s">
        <v>4</v>
      </c>
      <c r="C191" s="1" t="s">
        <v>16</v>
      </c>
      <c r="D191" s="1" t="s">
        <v>209</v>
      </c>
    </row>
    <row r="192" spans="1:4" ht="15.75" customHeight="1" x14ac:dyDescent="0.3">
      <c r="A192" s="1">
        <v>10001918</v>
      </c>
      <c r="B192" s="1" t="s">
        <v>20</v>
      </c>
      <c r="C192" s="1" t="s">
        <v>21</v>
      </c>
      <c r="D192" s="1" t="s">
        <v>210</v>
      </c>
    </row>
    <row r="193" spans="1:4" ht="15.75" customHeight="1" x14ac:dyDescent="0.3">
      <c r="A193" s="1">
        <v>10000642</v>
      </c>
      <c r="B193" s="1" t="s">
        <v>13</v>
      </c>
      <c r="C193" s="1" t="s">
        <v>34</v>
      </c>
      <c r="D193" s="1" t="s">
        <v>211</v>
      </c>
    </row>
    <row r="194" spans="1:4" ht="15.75" customHeight="1" x14ac:dyDescent="0.3">
      <c r="A194" s="1">
        <v>10001700</v>
      </c>
      <c r="B194" s="1" t="s">
        <v>20</v>
      </c>
      <c r="C194" s="1" t="s">
        <v>21</v>
      </c>
      <c r="D194" s="1" t="s">
        <v>212</v>
      </c>
    </row>
    <row r="195" spans="1:4" ht="15.75" customHeight="1" x14ac:dyDescent="0.3">
      <c r="A195" s="1">
        <v>10001522</v>
      </c>
      <c r="B195" s="1" t="s">
        <v>13</v>
      </c>
      <c r="C195" s="1" t="s">
        <v>34</v>
      </c>
      <c r="D195" s="1" t="s">
        <v>213</v>
      </c>
    </row>
    <row r="196" spans="1:4" ht="15.75" customHeight="1" x14ac:dyDescent="0.3">
      <c r="A196" s="1">
        <v>10001266</v>
      </c>
      <c r="B196" s="1" t="s">
        <v>20</v>
      </c>
      <c r="C196" s="1" t="s">
        <v>44</v>
      </c>
      <c r="D196" s="1" t="s">
        <v>214</v>
      </c>
    </row>
    <row r="197" spans="1:4" ht="15.75" customHeight="1" x14ac:dyDescent="0.3">
      <c r="A197" s="1">
        <v>10004544</v>
      </c>
      <c r="B197" s="1" t="s">
        <v>13</v>
      </c>
      <c r="C197" s="1" t="s">
        <v>9</v>
      </c>
      <c r="D197" s="1" t="s">
        <v>215</v>
      </c>
    </row>
    <row r="198" spans="1:4" ht="15.75" customHeight="1" x14ac:dyDescent="0.3">
      <c r="A198" s="1">
        <v>10004695</v>
      </c>
      <c r="B198" s="1" t="s">
        <v>4</v>
      </c>
      <c r="C198" s="1" t="s">
        <v>5</v>
      </c>
      <c r="D198" s="1" t="s">
        <v>216</v>
      </c>
    </row>
    <row r="199" spans="1:4" ht="15.75" customHeight="1" x14ac:dyDescent="0.3">
      <c r="A199" s="1">
        <v>10000864</v>
      </c>
      <c r="B199" s="1" t="s">
        <v>20</v>
      </c>
      <c r="C199" s="1" t="s">
        <v>174</v>
      </c>
      <c r="D199" s="1" t="s">
        <v>217</v>
      </c>
    </row>
    <row r="200" spans="1:4" ht="15.75" customHeight="1" x14ac:dyDescent="0.3">
      <c r="A200" s="1">
        <v>10000109</v>
      </c>
      <c r="B200" s="1" t="s">
        <v>20</v>
      </c>
      <c r="C200" s="1" t="s">
        <v>44</v>
      </c>
      <c r="D200" s="1" t="s">
        <v>218</v>
      </c>
    </row>
    <row r="201" spans="1:4" ht="15.75" customHeight="1" x14ac:dyDescent="0.3">
      <c r="A201" s="1">
        <v>10002563</v>
      </c>
      <c r="B201" s="1" t="s">
        <v>20</v>
      </c>
      <c r="C201" s="1" t="s">
        <v>21</v>
      </c>
      <c r="D201" s="1" t="s">
        <v>219</v>
      </c>
    </row>
    <row r="202" spans="1:4" ht="15.75" customHeight="1" x14ac:dyDescent="0.3">
      <c r="A202" s="1">
        <v>10000585</v>
      </c>
      <c r="B202" s="1" t="s">
        <v>13</v>
      </c>
      <c r="C202" s="1" t="s">
        <v>72</v>
      </c>
      <c r="D202" s="1" t="s">
        <v>220</v>
      </c>
    </row>
    <row r="203" spans="1:4" ht="15.75" customHeight="1" x14ac:dyDescent="0.3">
      <c r="A203" s="1">
        <v>10004000</v>
      </c>
      <c r="B203" s="1" t="s">
        <v>13</v>
      </c>
      <c r="C203" s="1" t="s">
        <v>29</v>
      </c>
      <c r="D203" s="1" t="s">
        <v>221</v>
      </c>
    </row>
    <row r="204" spans="1:4" ht="15.75" customHeight="1" x14ac:dyDescent="0.3">
      <c r="A204" s="1">
        <v>10000087</v>
      </c>
      <c r="B204" s="1" t="s">
        <v>4</v>
      </c>
      <c r="C204" s="1" t="s">
        <v>16</v>
      </c>
      <c r="D204" s="1" t="s">
        <v>222</v>
      </c>
    </row>
    <row r="205" spans="1:4" ht="15.75" customHeight="1" x14ac:dyDescent="0.3">
      <c r="A205" s="1">
        <v>10001148</v>
      </c>
      <c r="B205" s="1" t="s">
        <v>20</v>
      </c>
      <c r="C205" s="1" t="s">
        <v>174</v>
      </c>
      <c r="D205" s="1" t="s">
        <v>223</v>
      </c>
    </row>
    <row r="206" spans="1:4" ht="15.75" customHeight="1" x14ac:dyDescent="0.3">
      <c r="A206" s="1">
        <v>10001958</v>
      </c>
      <c r="B206" s="1" t="s">
        <v>13</v>
      </c>
      <c r="C206" s="1" t="s">
        <v>18</v>
      </c>
      <c r="D206" s="1" t="s">
        <v>224</v>
      </c>
    </row>
    <row r="207" spans="1:4" ht="15.75" customHeight="1" x14ac:dyDescent="0.3">
      <c r="A207" s="1">
        <v>10001026</v>
      </c>
      <c r="B207" s="1" t="s">
        <v>13</v>
      </c>
      <c r="C207" s="1" t="s">
        <v>18</v>
      </c>
      <c r="D207" s="1" t="s">
        <v>225</v>
      </c>
    </row>
    <row r="208" spans="1:4" ht="15.75" customHeight="1" x14ac:dyDescent="0.3">
      <c r="A208" s="1">
        <v>10003748</v>
      </c>
      <c r="B208" s="1" t="s">
        <v>4</v>
      </c>
      <c r="C208" s="1" t="s">
        <v>11</v>
      </c>
      <c r="D208" s="1" t="s">
        <v>226</v>
      </c>
    </row>
    <row r="209" spans="1:4" ht="15.75" customHeight="1" x14ac:dyDescent="0.3">
      <c r="A209" s="1">
        <v>10002485</v>
      </c>
      <c r="B209" s="1" t="s">
        <v>13</v>
      </c>
      <c r="C209" s="1" t="s">
        <v>34</v>
      </c>
      <c r="D209" s="1" t="s">
        <v>227</v>
      </c>
    </row>
    <row r="210" spans="1:4" ht="15.75" customHeight="1" x14ac:dyDescent="0.3">
      <c r="A210" s="1">
        <v>10004860</v>
      </c>
      <c r="B210" s="1" t="s">
        <v>4</v>
      </c>
      <c r="C210" s="1" t="s">
        <v>7</v>
      </c>
      <c r="D210" s="1" t="s">
        <v>228</v>
      </c>
    </row>
    <row r="211" spans="1:4" ht="15.75" customHeight="1" x14ac:dyDescent="0.3">
      <c r="A211" s="1">
        <v>10004477</v>
      </c>
      <c r="B211" s="1" t="s">
        <v>4</v>
      </c>
      <c r="C211" s="1" t="s">
        <v>7</v>
      </c>
      <c r="D211" s="1" t="s">
        <v>229</v>
      </c>
    </row>
    <row r="212" spans="1:4" ht="15.75" customHeight="1" x14ac:dyDescent="0.3">
      <c r="A212" s="1">
        <v>10001679</v>
      </c>
      <c r="B212" s="1" t="s">
        <v>13</v>
      </c>
      <c r="C212" s="1" t="s">
        <v>23</v>
      </c>
      <c r="D212" s="1" t="s">
        <v>230</v>
      </c>
    </row>
    <row r="213" spans="1:4" ht="15.75" customHeight="1" x14ac:dyDescent="0.3">
      <c r="A213" s="1">
        <v>10001705</v>
      </c>
      <c r="B213" s="1" t="s">
        <v>4</v>
      </c>
      <c r="C213" s="1" t="s">
        <v>11</v>
      </c>
      <c r="D213" s="1" t="s">
        <v>231</v>
      </c>
    </row>
    <row r="214" spans="1:4" ht="15.75" customHeight="1" x14ac:dyDescent="0.3">
      <c r="A214" s="1">
        <v>10003473</v>
      </c>
      <c r="B214" s="1" t="s">
        <v>4</v>
      </c>
      <c r="C214" s="1" t="s">
        <v>11</v>
      </c>
      <c r="D214" s="1" t="s">
        <v>232</v>
      </c>
    </row>
    <row r="215" spans="1:4" ht="15.75" customHeight="1" x14ac:dyDescent="0.3">
      <c r="A215" s="1">
        <v>10004017</v>
      </c>
      <c r="B215" s="1" t="s">
        <v>4</v>
      </c>
      <c r="C215" s="1" t="s">
        <v>16</v>
      </c>
      <c r="D215" s="1" t="s">
        <v>233</v>
      </c>
    </row>
    <row r="216" spans="1:4" ht="15.75" customHeight="1" x14ac:dyDescent="0.3">
      <c r="A216" s="1">
        <v>10003832</v>
      </c>
      <c r="B216" s="1" t="s">
        <v>20</v>
      </c>
      <c r="C216" s="1" t="s">
        <v>44</v>
      </c>
      <c r="D216" s="1" t="s">
        <v>234</v>
      </c>
    </row>
    <row r="217" spans="1:4" ht="15.75" customHeight="1" x14ac:dyDescent="0.3">
      <c r="A217" s="1">
        <v>10002479</v>
      </c>
      <c r="B217" s="1" t="s">
        <v>13</v>
      </c>
      <c r="C217" s="1" t="s">
        <v>29</v>
      </c>
      <c r="D217" s="1" t="s">
        <v>235</v>
      </c>
    </row>
    <row r="218" spans="1:4" ht="15.75" customHeight="1" x14ac:dyDescent="0.3">
      <c r="A218" s="1">
        <v>10003349</v>
      </c>
      <c r="B218" s="1" t="s">
        <v>13</v>
      </c>
      <c r="C218" s="1" t="s">
        <v>29</v>
      </c>
      <c r="D218" s="1" t="s">
        <v>236</v>
      </c>
    </row>
    <row r="219" spans="1:4" ht="15.75" customHeight="1" x14ac:dyDescent="0.3">
      <c r="A219" s="1">
        <v>10000576</v>
      </c>
      <c r="B219" s="1" t="s">
        <v>4</v>
      </c>
      <c r="C219" s="1" t="s">
        <v>16</v>
      </c>
      <c r="D219" s="1" t="s">
        <v>237</v>
      </c>
    </row>
    <row r="220" spans="1:4" ht="15.75" customHeight="1" x14ac:dyDescent="0.3">
      <c r="A220" s="1">
        <v>10004351</v>
      </c>
      <c r="B220" s="1" t="s">
        <v>4</v>
      </c>
      <c r="C220" s="1" t="s">
        <v>16</v>
      </c>
      <c r="D220" s="1" t="s">
        <v>238</v>
      </c>
    </row>
    <row r="221" spans="1:4" ht="15.75" customHeight="1" x14ac:dyDescent="0.3">
      <c r="A221" s="1">
        <v>10000011</v>
      </c>
      <c r="B221" s="1" t="s">
        <v>20</v>
      </c>
      <c r="C221" s="1" t="s">
        <v>21</v>
      </c>
      <c r="D221" s="1" t="s">
        <v>239</v>
      </c>
    </row>
    <row r="222" spans="1:4" ht="15.75" customHeight="1" x14ac:dyDescent="0.3">
      <c r="A222" s="1">
        <v>10002607</v>
      </c>
      <c r="B222" s="1" t="s">
        <v>4</v>
      </c>
      <c r="C222" s="1" t="s">
        <v>11</v>
      </c>
      <c r="D222" s="1" t="s">
        <v>240</v>
      </c>
    </row>
    <row r="223" spans="1:4" ht="15.75" customHeight="1" x14ac:dyDescent="0.3">
      <c r="A223" s="1">
        <v>10002505</v>
      </c>
      <c r="B223" s="1" t="s">
        <v>4</v>
      </c>
      <c r="C223" s="1" t="s">
        <v>16</v>
      </c>
      <c r="D223" s="1" t="s">
        <v>241</v>
      </c>
    </row>
    <row r="224" spans="1:4" ht="15.75" customHeight="1" x14ac:dyDescent="0.3">
      <c r="A224" s="1">
        <v>10002276</v>
      </c>
      <c r="B224" s="1" t="s">
        <v>13</v>
      </c>
      <c r="C224" s="1" t="s">
        <v>34</v>
      </c>
      <c r="D224" s="1" t="s">
        <v>242</v>
      </c>
    </row>
    <row r="225" spans="1:4" ht="15.75" customHeight="1" x14ac:dyDescent="0.3">
      <c r="A225" s="1">
        <v>10004082</v>
      </c>
      <c r="B225" s="1" t="s">
        <v>13</v>
      </c>
      <c r="C225" s="1" t="s">
        <v>29</v>
      </c>
      <c r="D225" s="1" t="s">
        <v>243</v>
      </c>
    </row>
    <row r="226" spans="1:4" ht="15.75" customHeight="1" x14ac:dyDescent="0.3">
      <c r="A226" s="1">
        <v>10002945</v>
      </c>
      <c r="B226" s="1" t="s">
        <v>13</v>
      </c>
      <c r="C226" s="1" t="s">
        <v>25</v>
      </c>
      <c r="D226" s="1" t="s">
        <v>244</v>
      </c>
    </row>
    <row r="227" spans="1:4" ht="15.75" customHeight="1" x14ac:dyDescent="0.3">
      <c r="A227" s="1">
        <v>10002965</v>
      </c>
      <c r="B227" s="1" t="s">
        <v>4</v>
      </c>
      <c r="C227" s="1" t="s">
        <v>7</v>
      </c>
      <c r="D227" s="1" t="s">
        <v>245</v>
      </c>
    </row>
    <row r="228" spans="1:4" ht="15.75" customHeight="1" x14ac:dyDescent="0.3">
      <c r="A228" s="1">
        <v>10004569</v>
      </c>
      <c r="B228" s="1" t="s">
        <v>13</v>
      </c>
      <c r="C228" s="1" t="s">
        <v>29</v>
      </c>
      <c r="D228" s="1" t="s">
        <v>246</v>
      </c>
    </row>
    <row r="229" spans="1:4" ht="15.75" customHeight="1" x14ac:dyDescent="0.3">
      <c r="A229" s="1">
        <v>10001228</v>
      </c>
      <c r="B229" s="1" t="s">
        <v>13</v>
      </c>
      <c r="C229" s="1" t="s">
        <v>34</v>
      </c>
      <c r="D229" s="1" t="s">
        <v>247</v>
      </c>
    </row>
    <row r="230" spans="1:4" ht="15.75" customHeight="1" x14ac:dyDescent="0.3">
      <c r="A230" s="1">
        <v>10003296</v>
      </c>
      <c r="B230" s="1" t="s">
        <v>13</v>
      </c>
      <c r="C230" s="1" t="s">
        <v>49</v>
      </c>
      <c r="D230" s="1" t="s">
        <v>248</v>
      </c>
    </row>
    <row r="231" spans="1:4" ht="15.75" customHeight="1" x14ac:dyDescent="0.3">
      <c r="A231" s="1">
        <v>10004804</v>
      </c>
      <c r="B231" s="1" t="s">
        <v>13</v>
      </c>
      <c r="C231" s="1" t="s">
        <v>34</v>
      </c>
      <c r="D231" s="1" t="s">
        <v>249</v>
      </c>
    </row>
    <row r="232" spans="1:4" ht="15.75" customHeight="1" x14ac:dyDescent="0.3">
      <c r="A232" s="1">
        <v>10001580</v>
      </c>
      <c r="B232" s="1" t="s">
        <v>20</v>
      </c>
      <c r="C232" s="1" t="s">
        <v>21</v>
      </c>
      <c r="D232" s="1" t="s">
        <v>250</v>
      </c>
    </row>
    <row r="233" spans="1:4" ht="15.75" customHeight="1" x14ac:dyDescent="0.3">
      <c r="A233" s="1">
        <v>10000290</v>
      </c>
      <c r="B233" s="1" t="s">
        <v>20</v>
      </c>
      <c r="C233" s="1" t="s">
        <v>44</v>
      </c>
      <c r="D233" s="1" t="s">
        <v>251</v>
      </c>
    </row>
    <row r="234" spans="1:4" ht="15.75" customHeight="1" x14ac:dyDescent="0.3">
      <c r="A234" s="1">
        <v>10002790</v>
      </c>
      <c r="B234" s="1" t="s">
        <v>13</v>
      </c>
      <c r="C234" s="1" t="s">
        <v>34</v>
      </c>
      <c r="D234" s="1" t="s">
        <v>252</v>
      </c>
    </row>
    <row r="235" spans="1:4" ht="15.75" customHeight="1" x14ac:dyDescent="0.3">
      <c r="A235" s="1">
        <v>10003460</v>
      </c>
      <c r="B235" s="1" t="s">
        <v>13</v>
      </c>
      <c r="C235" s="1" t="s">
        <v>23</v>
      </c>
      <c r="D235" s="1" t="s">
        <v>253</v>
      </c>
    </row>
    <row r="236" spans="1:4" ht="15.75" customHeight="1" x14ac:dyDescent="0.3">
      <c r="A236" s="1">
        <v>10002203</v>
      </c>
      <c r="B236" s="1" t="s">
        <v>13</v>
      </c>
      <c r="C236" s="1" t="s">
        <v>25</v>
      </c>
      <c r="D236" s="1" t="s">
        <v>254</v>
      </c>
    </row>
    <row r="237" spans="1:4" ht="15.75" customHeight="1" x14ac:dyDescent="0.3">
      <c r="A237" s="1">
        <v>10003353</v>
      </c>
      <c r="B237" s="1" t="s">
        <v>20</v>
      </c>
      <c r="C237" s="1" t="s">
        <v>174</v>
      </c>
      <c r="D237" s="1" t="s">
        <v>255</v>
      </c>
    </row>
    <row r="238" spans="1:4" ht="15.75" customHeight="1" x14ac:dyDescent="0.3">
      <c r="A238" s="1">
        <v>10001433</v>
      </c>
      <c r="B238" s="1" t="s">
        <v>20</v>
      </c>
      <c r="C238" s="1" t="s">
        <v>21</v>
      </c>
      <c r="D238" s="1" t="s">
        <v>256</v>
      </c>
    </row>
    <row r="239" spans="1:4" ht="15.75" customHeight="1" x14ac:dyDescent="0.3">
      <c r="A239" s="1">
        <v>10004469</v>
      </c>
      <c r="B239" s="1" t="s">
        <v>20</v>
      </c>
      <c r="C239" s="1" t="s">
        <v>44</v>
      </c>
      <c r="D239" s="1" t="s">
        <v>257</v>
      </c>
    </row>
    <row r="240" spans="1:4" ht="15.75" customHeight="1" x14ac:dyDescent="0.3">
      <c r="A240" s="1">
        <v>10003602</v>
      </c>
      <c r="B240" s="1" t="s">
        <v>13</v>
      </c>
      <c r="C240" s="1" t="s">
        <v>18</v>
      </c>
      <c r="D240" s="1" t="s">
        <v>258</v>
      </c>
    </row>
    <row r="241" spans="1:4" ht="15.75" customHeight="1" x14ac:dyDescent="0.3">
      <c r="A241" s="1">
        <v>10003472</v>
      </c>
      <c r="B241" s="1" t="s">
        <v>13</v>
      </c>
      <c r="C241" s="1" t="s">
        <v>72</v>
      </c>
      <c r="D241" s="1" t="s">
        <v>259</v>
      </c>
    </row>
    <row r="242" spans="1:4" ht="15.75" customHeight="1" x14ac:dyDescent="0.3">
      <c r="A242" s="1">
        <v>10004180</v>
      </c>
      <c r="B242" s="1" t="s">
        <v>13</v>
      </c>
      <c r="C242" s="1" t="s">
        <v>34</v>
      </c>
      <c r="D242" s="1" t="s">
        <v>260</v>
      </c>
    </row>
    <row r="243" spans="1:4" ht="15.75" customHeight="1" x14ac:dyDescent="0.3">
      <c r="A243" s="1">
        <v>10004386</v>
      </c>
      <c r="B243" s="1" t="s">
        <v>13</v>
      </c>
      <c r="C243" s="1" t="s">
        <v>49</v>
      </c>
      <c r="D243" s="1" t="s">
        <v>261</v>
      </c>
    </row>
    <row r="244" spans="1:4" ht="15.75" customHeight="1" x14ac:dyDescent="0.3">
      <c r="A244" s="1">
        <v>10003208</v>
      </c>
      <c r="B244" s="1" t="s">
        <v>13</v>
      </c>
      <c r="C244" s="1" t="s">
        <v>34</v>
      </c>
      <c r="D244" s="1" t="s">
        <v>262</v>
      </c>
    </row>
    <row r="245" spans="1:4" ht="15.75" customHeight="1" x14ac:dyDescent="0.3">
      <c r="A245" s="1">
        <v>10003628</v>
      </c>
      <c r="B245" s="1" t="s">
        <v>20</v>
      </c>
      <c r="C245" s="1" t="s">
        <v>44</v>
      </c>
      <c r="D245" s="1" t="s">
        <v>263</v>
      </c>
    </row>
    <row r="246" spans="1:4" ht="15.75" customHeight="1" x14ac:dyDescent="0.3">
      <c r="A246" s="1">
        <v>10002557</v>
      </c>
      <c r="B246" s="1" t="s">
        <v>13</v>
      </c>
      <c r="C246" s="1" t="s">
        <v>23</v>
      </c>
      <c r="D246" s="1" t="s">
        <v>264</v>
      </c>
    </row>
    <row r="247" spans="1:4" ht="15.75" customHeight="1" x14ac:dyDescent="0.3">
      <c r="A247" s="1">
        <v>10002615</v>
      </c>
      <c r="B247" s="1" t="s">
        <v>13</v>
      </c>
      <c r="C247" s="1" t="s">
        <v>29</v>
      </c>
      <c r="D247" s="1" t="s">
        <v>265</v>
      </c>
    </row>
    <row r="248" spans="1:4" ht="15.75" customHeight="1" x14ac:dyDescent="0.3">
      <c r="A248" s="1">
        <v>10001427</v>
      </c>
      <c r="B248" s="1" t="s">
        <v>13</v>
      </c>
      <c r="C248" s="1" t="s">
        <v>18</v>
      </c>
      <c r="D248" s="1" t="s">
        <v>266</v>
      </c>
    </row>
    <row r="249" spans="1:4" ht="15.75" customHeight="1" x14ac:dyDescent="0.3">
      <c r="A249" s="1">
        <v>10000673</v>
      </c>
      <c r="B249" s="1" t="s">
        <v>13</v>
      </c>
      <c r="C249" s="1" t="s">
        <v>29</v>
      </c>
      <c r="D249" s="1" t="s">
        <v>267</v>
      </c>
    </row>
    <row r="250" spans="1:4" ht="15.75" customHeight="1" x14ac:dyDescent="0.3">
      <c r="A250" s="1">
        <v>10004470</v>
      </c>
      <c r="B250" s="1" t="s">
        <v>13</v>
      </c>
      <c r="C250" s="1" t="s">
        <v>29</v>
      </c>
      <c r="D250" s="1" t="s">
        <v>268</v>
      </c>
    </row>
    <row r="251" spans="1:4" ht="15.75" customHeight="1" x14ac:dyDescent="0.3">
      <c r="A251" s="1">
        <v>10000876</v>
      </c>
      <c r="B251" s="1" t="s">
        <v>13</v>
      </c>
      <c r="C251" s="1" t="s">
        <v>34</v>
      </c>
      <c r="D251" s="1" t="s">
        <v>269</v>
      </c>
    </row>
    <row r="252" spans="1:4" ht="15.75" customHeight="1" x14ac:dyDescent="0.3">
      <c r="A252" s="1">
        <v>10002043</v>
      </c>
      <c r="B252" s="1" t="s">
        <v>13</v>
      </c>
      <c r="C252" s="1" t="s">
        <v>9</v>
      </c>
      <c r="D252" s="1" t="s">
        <v>270</v>
      </c>
    </row>
    <row r="253" spans="1:4" ht="15.75" customHeight="1" x14ac:dyDescent="0.3">
      <c r="A253" s="1">
        <v>10004967</v>
      </c>
      <c r="B253" s="1" t="s">
        <v>13</v>
      </c>
      <c r="C253" s="1" t="s">
        <v>23</v>
      </c>
      <c r="D253" s="1" t="s">
        <v>271</v>
      </c>
    </row>
    <row r="254" spans="1:4" ht="15.75" customHeight="1" x14ac:dyDescent="0.3">
      <c r="A254" s="1">
        <v>10001760</v>
      </c>
      <c r="B254" s="1" t="s">
        <v>20</v>
      </c>
      <c r="C254" s="1" t="s">
        <v>21</v>
      </c>
      <c r="D254" s="1" t="s">
        <v>272</v>
      </c>
    </row>
    <row r="255" spans="1:4" ht="15.75" customHeight="1" x14ac:dyDescent="0.3">
      <c r="A255" s="1">
        <v>10002903</v>
      </c>
      <c r="B255" s="1" t="s">
        <v>4</v>
      </c>
      <c r="C255" s="1" t="s">
        <v>11</v>
      </c>
      <c r="D255" s="1" t="s">
        <v>273</v>
      </c>
    </row>
    <row r="256" spans="1:4" ht="15.75" customHeight="1" x14ac:dyDescent="0.3">
      <c r="A256" s="1">
        <v>10001956</v>
      </c>
      <c r="B256" s="1" t="s">
        <v>20</v>
      </c>
      <c r="C256" s="1" t="s">
        <v>44</v>
      </c>
      <c r="D256" s="1" t="s">
        <v>274</v>
      </c>
    </row>
    <row r="257" spans="1:4" ht="15.75" customHeight="1" x14ac:dyDescent="0.3">
      <c r="A257" s="1">
        <v>10004100</v>
      </c>
      <c r="B257" s="1" t="s">
        <v>13</v>
      </c>
      <c r="C257" s="1" t="s">
        <v>29</v>
      </c>
      <c r="D257" s="1" t="s">
        <v>275</v>
      </c>
    </row>
    <row r="258" spans="1:4" ht="15.75" customHeight="1" x14ac:dyDescent="0.3">
      <c r="A258" s="1">
        <v>10000778</v>
      </c>
      <c r="B258" s="1" t="s">
        <v>13</v>
      </c>
      <c r="C258" s="1" t="s">
        <v>23</v>
      </c>
      <c r="D258" s="1" t="s">
        <v>276</v>
      </c>
    </row>
    <row r="259" spans="1:4" ht="15.75" customHeight="1" x14ac:dyDescent="0.3">
      <c r="A259" s="1">
        <v>10000646</v>
      </c>
      <c r="B259" s="1" t="s">
        <v>13</v>
      </c>
      <c r="C259" s="1" t="s">
        <v>151</v>
      </c>
      <c r="D259" s="1" t="s">
        <v>277</v>
      </c>
    </row>
    <row r="260" spans="1:4" ht="15.75" customHeight="1" x14ac:dyDescent="0.3">
      <c r="A260" s="1">
        <v>10002983</v>
      </c>
      <c r="B260" s="1" t="s">
        <v>13</v>
      </c>
      <c r="C260" s="1" t="s">
        <v>72</v>
      </c>
      <c r="D260" s="1" t="s">
        <v>278</v>
      </c>
    </row>
    <row r="261" spans="1:4" ht="15.75" customHeight="1" x14ac:dyDescent="0.3">
      <c r="A261" s="1">
        <v>10004689</v>
      </c>
      <c r="B261" s="1" t="s">
        <v>13</v>
      </c>
      <c r="C261" s="1" t="s">
        <v>9</v>
      </c>
      <c r="D261" s="1" t="s">
        <v>279</v>
      </c>
    </row>
    <row r="262" spans="1:4" ht="15.75" customHeight="1" x14ac:dyDescent="0.3">
      <c r="A262" s="1">
        <v>10002001</v>
      </c>
      <c r="B262" s="1" t="s">
        <v>20</v>
      </c>
      <c r="C262" s="1" t="s">
        <v>44</v>
      </c>
      <c r="D262" s="1" t="s">
        <v>280</v>
      </c>
    </row>
    <row r="263" spans="1:4" ht="15.75" customHeight="1" x14ac:dyDescent="0.3">
      <c r="A263" s="1">
        <v>10004709</v>
      </c>
      <c r="B263" s="1" t="s">
        <v>4</v>
      </c>
      <c r="C263" s="1" t="s">
        <v>5</v>
      </c>
      <c r="D263" s="1" t="s">
        <v>281</v>
      </c>
    </row>
    <row r="264" spans="1:4" ht="15.75" customHeight="1" x14ac:dyDescent="0.3">
      <c r="A264" s="1">
        <v>10004091</v>
      </c>
      <c r="B264" s="1" t="s">
        <v>4</v>
      </c>
      <c r="C264" s="1" t="s">
        <v>16</v>
      </c>
      <c r="D264" s="1" t="s">
        <v>282</v>
      </c>
    </row>
    <row r="265" spans="1:4" ht="15.75" customHeight="1" x14ac:dyDescent="0.3">
      <c r="A265" s="1">
        <v>10001891</v>
      </c>
      <c r="B265" s="1" t="s">
        <v>4</v>
      </c>
      <c r="C265" s="1" t="s">
        <v>7</v>
      </c>
      <c r="D265" s="1" t="s">
        <v>283</v>
      </c>
    </row>
    <row r="266" spans="1:4" ht="15.75" customHeight="1" x14ac:dyDescent="0.3">
      <c r="A266" s="1">
        <v>10002918</v>
      </c>
      <c r="B266" s="1" t="s">
        <v>4</v>
      </c>
      <c r="C266" s="1" t="s">
        <v>16</v>
      </c>
      <c r="D266" s="1" t="s">
        <v>284</v>
      </c>
    </row>
    <row r="267" spans="1:4" ht="15.75" customHeight="1" x14ac:dyDescent="0.3">
      <c r="A267" s="1">
        <v>10004593</v>
      </c>
      <c r="B267" s="1" t="s">
        <v>13</v>
      </c>
      <c r="C267" s="1" t="s">
        <v>23</v>
      </c>
      <c r="D267" s="1" t="s">
        <v>285</v>
      </c>
    </row>
    <row r="268" spans="1:4" ht="15.75" customHeight="1" x14ac:dyDescent="0.3">
      <c r="A268" s="1">
        <v>10004854</v>
      </c>
      <c r="B268" s="1" t="s">
        <v>13</v>
      </c>
      <c r="C268" s="1" t="s">
        <v>72</v>
      </c>
      <c r="D268" s="1" t="s">
        <v>286</v>
      </c>
    </row>
    <row r="269" spans="1:4" ht="15.75" customHeight="1" x14ac:dyDescent="0.3">
      <c r="A269" s="1">
        <v>10002105</v>
      </c>
      <c r="B269" s="1" t="s">
        <v>13</v>
      </c>
      <c r="C269" s="1" t="s">
        <v>29</v>
      </c>
      <c r="D269" s="1" t="s">
        <v>287</v>
      </c>
    </row>
    <row r="270" spans="1:4" ht="15.75" customHeight="1" x14ac:dyDescent="0.3">
      <c r="A270" s="1">
        <v>10002756</v>
      </c>
      <c r="B270" s="1" t="s">
        <v>13</v>
      </c>
      <c r="C270" s="1" t="s">
        <v>34</v>
      </c>
      <c r="D270" s="1" t="s">
        <v>288</v>
      </c>
    </row>
    <row r="271" spans="1:4" ht="15.75" customHeight="1" x14ac:dyDescent="0.3">
      <c r="A271" s="1">
        <v>10004243</v>
      </c>
      <c r="B271" s="1" t="s">
        <v>13</v>
      </c>
      <c r="C271" s="1" t="s">
        <v>29</v>
      </c>
      <c r="D271" s="1" t="s">
        <v>289</v>
      </c>
    </row>
    <row r="272" spans="1:4" ht="15.75" customHeight="1" x14ac:dyDescent="0.3">
      <c r="A272" s="1">
        <v>10001861</v>
      </c>
      <c r="B272" s="1" t="s">
        <v>4</v>
      </c>
      <c r="C272" s="1" t="s">
        <v>16</v>
      </c>
      <c r="D272" s="1" t="s">
        <v>290</v>
      </c>
    </row>
    <row r="273" spans="1:4" ht="15.75" customHeight="1" x14ac:dyDescent="0.3">
      <c r="A273" s="1">
        <v>10002706</v>
      </c>
      <c r="B273" s="1" t="s">
        <v>13</v>
      </c>
      <c r="C273" s="1" t="s">
        <v>23</v>
      </c>
      <c r="D273" s="1" t="s">
        <v>291</v>
      </c>
    </row>
    <row r="274" spans="1:4" ht="15.75" customHeight="1" x14ac:dyDescent="0.3">
      <c r="A274" s="1">
        <v>10002533</v>
      </c>
      <c r="B274" s="1" t="s">
        <v>4</v>
      </c>
      <c r="C274" s="1" t="s">
        <v>11</v>
      </c>
      <c r="D274" s="1" t="s">
        <v>292</v>
      </c>
    </row>
    <row r="275" spans="1:4" ht="15.75" customHeight="1" x14ac:dyDescent="0.3">
      <c r="A275" s="1">
        <v>10003651</v>
      </c>
      <c r="B275" s="1" t="s">
        <v>13</v>
      </c>
      <c r="C275" s="1" t="s">
        <v>18</v>
      </c>
      <c r="D275" s="1" t="s">
        <v>293</v>
      </c>
    </row>
    <row r="276" spans="1:4" ht="15.75" customHeight="1" x14ac:dyDescent="0.3">
      <c r="A276" s="1">
        <v>10001072</v>
      </c>
      <c r="B276" s="1" t="s">
        <v>13</v>
      </c>
      <c r="C276" s="1" t="s">
        <v>23</v>
      </c>
      <c r="D276" s="1" t="s">
        <v>294</v>
      </c>
    </row>
    <row r="277" spans="1:4" ht="15.75" customHeight="1" x14ac:dyDescent="0.3">
      <c r="A277" s="1">
        <v>10002135</v>
      </c>
      <c r="B277" s="1" t="s">
        <v>13</v>
      </c>
      <c r="C277" s="1" t="s">
        <v>18</v>
      </c>
      <c r="D277" s="1" t="s">
        <v>295</v>
      </c>
    </row>
    <row r="278" spans="1:4" ht="15.75" customHeight="1" x14ac:dyDescent="0.3">
      <c r="A278" s="1">
        <v>10002804</v>
      </c>
      <c r="B278" s="1" t="s">
        <v>13</v>
      </c>
      <c r="C278" s="1" t="s">
        <v>18</v>
      </c>
      <c r="D278" s="1" t="s">
        <v>296</v>
      </c>
    </row>
    <row r="279" spans="1:4" ht="15.75" customHeight="1" x14ac:dyDescent="0.3">
      <c r="A279" s="1">
        <v>10004086</v>
      </c>
      <c r="B279" s="1" t="s">
        <v>4</v>
      </c>
      <c r="C279" s="1" t="s">
        <v>7</v>
      </c>
      <c r="D279" s="1" t="s">
        <v>297</v>
      </c>
    </row>
    <row r="280" spans="1:4" ht="15.75" customHeight="1" x14ac:dyDescent="0.3">
      <c r="A280" s="1">
        <v>10001756</v>
      </c>
      <c r="B280" s="1" t="s">
        <v>4</v>
      </c>
      <c r="C280" s="1" t="s">
        <v>16</v>
      </c>
      <c r="D280" s="1" t="s">
        <v>298</v>
      </c>
    </row>
    <row r="281" spans="1:4" ht="15.75" customHeight="1" x14ac:dyDescent="0.3">
      <c r="A281" s="1">
        <v>10000634</v>
      </c>
      <c r="B281" s="1" t="s">
        <v>13</v>
      </c>
      <c r="C281" s="1" t="s">
        <v>9</v>
      </c>
      <c r="D281" s="1" t="s">
        <v>299</v>
      </c>
    </row>
    <row r="282" spans="1:4" ht="15.75" customHeight="1" x14ac:dyDescent="0.3">
      <c r="A282" s="1">
        <v>10001588</v>
      </c>
      <c r="B282" s="1" t="s">
        <v>4</v>
      </c>
      <c r="C282" s="1" t="s">
        <v>16</v>
      </c>
      <c r="D282" s="1" t="s">
        <v>300</v>
      </c>
    </row>
    <row r="283" spans="1:4" ht="15.75" customHeight="1" x14ac:dyDescent="0.3">
      <c r="A283" s="1">
        <v>10002398</v>
      </c>
      <c r="B283" s="1" t="s">
        <v>20</v>
      </c>
      <c r="C283" s="1" t="s">
        <v>21</v>
      </c>
      <c r="D283" s="1" t="s">
        <v>301</v>
      </c>
    </row>
    <row r="284" spans="1:4" ht="15.75" customHeight="1" x14ac:dyDescent="0.3">
      <c r="A284" s="1">
        <v>10001937</v>
      </c>
      <c r="B284" s="1" t="s">
        <v>13</v>
      </c>
      <c r="C284" s="1" t="s">
        <v>29</v>
      </c>
      <c r="D284" s="1" t="s">
        <v>302</v>
      </c>
    </row>
    <row r="285" spans="1:4" ht="15.75" customHeight="1" x14ac:dyDescent="0.3">
      <c r="A285" s="1">
        <v>10003373</v>
      </c>
      <c r="B285" s="1" t="s">
        <v>13</v>
      </c>
      <c r="C285" s="1" t="s">
        <v>18</v>
      </c>
      <c r="D285" s="1" t="s">
        <v>303</v>
      </c>
    </row>
    <row r="286" spans="1:4" ht="15.75" customHeight="1" x14ac:dyDescent="0.3">
      <c r="A286" s="1">
        <v>10002602</v>
      </c>
      <c r="B286" s="1" t="s">
        <v>4</v>
      </c>
      <c r="C286" s="1" t="s">
        <v>7</v>
      </c>
      <c r="D286" s="1" t="s">
        <v>304</v>
      </c>
    </row>
    <row r="287" spans="1:4" ht="15.75" customHeight="1" x14ac:dyDescent="0.3">
      <c r="A287" s="1">
        <v>10002927</v>
      </c>
      <c r="B287" s="1" t="s">
        <v>20</v>
      </c>
      <c r="C287" s="1" t="s">
        <v>174</v>
      </c>
      <c r="D287" s="1" t="s">
        <v>305</v>
      </c>
    </row>
    <row r="288" spans="1:4" ht="15.75" customHeight="1" x14ac:dyDescent="0.3">
      <c r="A288" s="1">
        <v>10000892</v>
      </c>
      <c r="B288" s="1" t="s">
        <v>20</v>
      </c>
      <c r="C288" s="1" t="s">
        <v>44</v>
      </c>
      <c r="D288" s="1" t="s">
        <v>306</v>
      </c>
    </row>
    <row r="289" spans="1:4" ht="15.75" customHeight="1" x14ac:dyDescent="0.3">
      <c r="A289" s="1">
        <v>10000624</v>
      </c>
      <c r="B289" s="1" t="s">
        <v>13</v>
      </c>
      <c r="C289" s="1" t="s">
        <v>72</v>
      </c>
      <c r="D289" s="1" t="s">
        <v>307</v>
      </c>
    </row>
    <row r="290" spans="1:4" ht="15.75" customHeight="1" x14ac:dyDescent="0.3">
      <c r="A290" s="1">
        <v>10001908</v>
      </c>
      <c r="B290" s="1" t="s">
        <v>20</v>
      </c>
      <c r="C290" s="1" t="s">
        <v>44</v>
      </c>
      <c r="D290" s="1" t="s">
        <v>308</v>
      </c>
    </row>
    <row r="291" spans="1:4" ht="15.75" customHeight="1" x14ac:dyDescent="0.3">
      <c r="A291" s="1">
        <v>10001967</v>
      </c>
      <c r="B291" s="1" t="s">
        <v>4</v>
      </c>
      <c r="C291" s="1" t="s">
        <v>16</v>
      </c>
      <c r="D291" s="1" t="s">
        <v>309</v>
      </c>
    </row>
    <row r="292" spans="1:4" ht="15.75" customHeight="1" x14ac:dyDescent="0.3">
      <c r="A292" s="1">
        <v>10003645</v>
      </c>
      <c r="B292" s="1" t="s">
        <v>20</v>
      </c>
      <c r="C292" s="1" t="s">
        <v>21</v>
      </c>
      <c r="D292" s="1" t="s">
        <v>310</v>
      </c>
    </row>
    <row r="293" spans="1:4" ht="15.75" customHeight="1" x14ac:dyDescent="0.3">
      <c r="A293" s="1">
        <v>10000675</v>
      </c>
      <c r="B293" s="1" t="s">
        <v>13</v>
      </c>
      <c r="C293" s="1" t="s">
        <v>34</v>
      </c>
      <c r="D293" s="1" t="s">
        <v>311</v>
      </c>
    </row>
    <row r="294" spans="1:4" ht="15.75" customHeight="1" x14ac:dyDescent="0.3">
      <c r="A294" s="1">
        <v>10001074</v>
      </c>
      <c r="B294" s="1" t="s">
        <v>13</v>
      </c>
      <c r="C294" s="1" t="s">
        <v>9</v>
      </c>
      <c r="D294" s="1" t="s">
        <v>312</v>
      </c>
    </row>
    <row r="295" spans="1:4" ht="15.75" customHeight="1" x14ac:dyDescent="0.3">
      <c r="A295" s="1">
        <v>10001524</v>
      </c>
      <c r="B295" s="1" t="s">
        <v>13</v>
      </c>
      <c r="C295" s="1" t="s">
        <v>23</v>
      </c>
      <c r="D295" s="1" t="s">
        <v>313</v>
      </c>
    </row>
    <row r="296" spans="1:4" ht="15.75" customHeight="1" x14ac:dyDescent="0.3">
      <c r="A296" s="1">
        <v>10004614</v>
      </c>
      <c r="B296" s="1" t="s">
        <v>20</v>
      </c>
      <c r="C296" s="1" t="s">
        <v>21</v>
      </c>
      <c r="D296" s="1" t="s">
        <v>314</v>
      </c>
    </row>
    <row r="297" spans="1:4" ht="15.75" customHeight="1" x14ac:dyDescent="0.3">
      <c r="A297" s="1">
        <v>10001153</v>
      </c>
      <c r="B297" s="1" t="s">
        <v>13</v>
      </c>
      <c r="C297" s="1" t="s">
        <v>23</v>
      </c>
      <c r="D297" s="1" t="s">
        <v>315</v>
      </c>
    </row>
    <row r="298" spans="1:4" ht="15.75" customHeight="1" x14ac:dyDescent="0.3">
      <c r="A298" s="1">
        <v>10001982</v>
      </c>
      <c r="B298" s="1" t="s">
        <v>13</v>
      </c>
      <c r="C298" s="1" t="s">
        <v>23</v>
      </c>
      <c r="D298" s="1" t="s">
        <v>316</v>
      </c>
    </row>
    <row r="299" spans="1:4" ht="15.75" customHeight="1" x14ac:dyDescent="0.3">
      <c r="A299" s="1">
        <v>10001922</v>
      </c>
      <c r="B299" s="1" t="s">
        <v>13</v>
      </c>
      <c r="C299" s="1" t="s">
        <v>23</v>
      </c>
      <c r="D299" s="1" t="s">
        <v>317</v>
      </c>
    </row>
    <row r="300" spans="1:4" ht="15.75" customHeight="1" x14ac:dyDescent="0.3">
      <c r="A300" s="1">
        <v>10001449</v>
      </c>
      <c r="B300" s="1" t="s">
        <v>20</v>
      </c>
      <c r="C300" s="1" t="s">
        <v>318</v>
      </c>
      <c r="D300" s="1" t="s">
        <v>319</v>
      </c>
    </row>
    <row r="301" spans="1:4" ht="15.75" customHeight="1" x14ac:dyDescent="0.3">
      <c r="A301" s="1">
        <v>10004140</v>
      </c>
      <c r="B301" s="1" t="s">
        <v>13</v>
      </c>
      <c r="C301" s="1" t="s">
        <v>23</v>
      </c>
      <c r="D301" s="1" t="s">
        <v>320</v>
      </c>
    </row>
    <row r="302" spans="1:4" ht="15.75" customHeight="1" x14ac:dyDescent="0.3">
      <c r="A302" s="1">
        <v>10003314</v>
      </c>
      <c r="B302" s="1" t="s">
        <v>13</v>
      </c>
      <c r="C302" s="1" t="s">
        <v>23</v>
      </c>
      <c r="D302" s="1" t="s">
        <v>321</v>
      </c>
    </row>
    <row r="303" spans="1:4" ht="15.75" customHeight="1" x14ac:dyDescent="0.3">
      <c r="A303" s="1">
        <v>10004575</v>
      </c>
      <c r="B303" s="1" t="s">
        <v>4</v>
      </c>
      <c r="C303" s="1" t="s">
        <v>11</v>
      </c>
      <c r="D303" s="1" t="s">
        <v>322</v>
      </c>
    </row>
    <row r="304" spans="1:4" ht="15.75" customHeight="1" x14ac:dyDescent="0.3">
      <c r="A304" s="1">
        <v>10000490</v>
      </c>
      <c r="B304" s="1" t="s">
        <v>13</v>
      </c>
      <c r="C304" s="1" t="s">
        <v>72</v>
      </c>
      <c r="D304" s="1" t="s">
        <v>323</v>
      </c>
    </row>
    <row r="305" spans="1:4" ht="15.75" customHeight="1" x14ac:dyDescent="0.3">
      <c r="A305" s="1">
        <v>10000122</v>
      </c>
      <c r="B305" s="1" t="s">
        <v>13</v>
      </c>
      <c r="C305" s="1" t="s">
        <v>18</v>
      </c>
      <c r="D305" s="1" t="s">
        <v>324</v>
      </c>
    </row>
    <row r="306" spans="1:4" ht="15.75" customHeight="1" x14ac:dyDescent="0.3">
      <c r="A306" s="1">
        <v>10000702</v>
      </c>
      <c r="B306" s="1" t="s">
        <v>20</v>
      </c>
      <c r="C306" s="1" t="s">
        <v>21</v>
      </c>
      <c r="D306" s="1" t="s">
        <v>325</v>
      </c>
    </row>
    <row r="307" spans="1:4" ht="15.75" customHeight="1" x14ac:dyDescent="0.3">
      <c r="A307" s="1">
        <v>10001374</v>
      </c>
      <c r="B307" s="1" t="s">
        <v>13</v>
      </c>
      <c r="C307" s="1" t="s">
        <v>18</v>
      </c>
      <c r="D307" s="1" t="s">
        <v>326</v>
      </c>
    </row>
    <row r="308" spans="1:4" ht="15.75" customHeight="1" x14ac:dyDescent="0.3">
      <c r="A308" s="1">
        <v>10001970</v>
      </c>
      <c r="B308" s="1" t="s">
        <v>13</v>
      </c>
      <c r="C308" s="1" t="s">
        <v>29</v>
      </c>
      <c r="D308" s="1" t="s">
        <v>327</v>
      </c>
    </row>
    <row r="309" spans="1:4" ht="15.75" customHeight="1" x14ac:dyDescent="0.3">
      <c r="A309" s="1">
        <v>10002160</v>
      </c>
      <c r="B309" s="1" t="s">
        <v>13</v>
      </c>
      <c r="C309" s="1" t="s">
        <v>23</v>
      </c>
      <c r="D309" s="1" t="s">
        <v>328</v>
      </c>
    </row>
    <row r="310" spans="1:4" ht="15.75" customHeight="1" x14ac:dyDescent="0.3">
      <c r="A310" s="1">
        <v>10004995</v>
      </c>
      <c r="B310" s="1" t="s">
        <v>13</v>
      </c>
      <c r="C310" s="1" t="s">
        <v>23</v>
      </c>
      <c r="D310" s="1" t="s">
        <v>329</v>
      </c>
    </row>
    <row r="311" spans="1:4" ht="15.75" customHeight="1" x14ac:dyDescent="0.3">
      <c r="A311" s="1">
        <v>10002268</v>
      </c>
      <c r="B311" s="1" t="s">
        <v>4</v>
      </c>
      <c r="C311" s="1" t="s">
        <v>5</v>
      </c>
      <c r="D311" s="1" t="s">
        <v>330</v>
      </c>
    </row>
    <row r="312" spans="1:4" ht="15.75" customHeight="1" x14ac:dyDescent="0.3">
      <c r="A312" s="1">
        <v>10001137</v>
      </c>
      <c r="B312" s="1" t="s">
        <v>13</v>
      </c>
      <c r="C312" s="1" t="s">
        <v>49</v>
      </c>
      <c r="D312" s="1" t="s">
        <v>331</v>
      </c>
    </row>
    <row r="313" spans="1:4" ht="15.75" customHeight="1" x14ac:dyDescent="0.3">
      <c r="A313" s="1">
        <v>10002399</v>
      </c>
      <c r="B313" s="1" t="s">
        <v>13</v>
      </c>
      <c r="C313" s="1" t="s">
        <v>18</v>
      </c>
      <c r="D313" s="1" t="s">
        <v>332</v>
      </c>
    </row>
    <row r="314" spans="1:4" ht="15.75" customHeight="1" x14ac:dyDescent="0.3">
      <c r="A314" s="1">
        <v>10002713</v>
      </c>
      <c r="B314" s="1" t="s">
        <v>13</v>
      </c>
      <c r="C314" s="1" t="s">
        <v>29</v>
      </c>
      <c r="D314" s="1" t="s">
        <v>333</v>
      </c>
    </row>
    <row r="315" spans="1:4" ht="15.75" customHeight="1" x14ac:dyDescent="0.3">
      <c r="A315" s="1">
        <v>10001124</v>
      </c>
      <c r="B315" s="1" t="s">
        <v>13</v>
      </c>
      <c r="C315" s="1" t="s">
        <v>25</v>
      </c>
      <c r="D315" s="1" t="s">
        <v>334</v>
      </c>
    </row>
    <row r="316" spans="1:4" ht="15.75" customHeight="1" x14ac:dyDescent="0.3">
      <c r="A316" s="1">
        <v>10001158</v>
      </c>
      <c r="B316" s="1" t="s">
        <v>13</v>
      </c>
      <c r="C316" s="1" t="s">
        <v>9</v>
      </c>
      <c r="D316" s="1" t="s">
        <v>335</v>
      </c>
    </row>
    <row r="317" spans="1:4" ht="15.75" customHeight="1" x14ac:dyDescent="0.3">
      <c r="A317" s="1">
        <v>10000785</v>
      </c>
      <c r="B317" s="1" t="s">
        <v>4</v>
      </c>
      <c r="C317" s="1" t="s">
        <v>7</v>
      </c>
      <c r="D317" s="1" t="s">
        <v>336</v>
      </c>
    </row>
    <row r="318" spans="1:4" ht="15.75" customHeight="1" x14ac:dyDescent="0.3">
      <c r="A318" s="1">
        <v>10003732</v>
      </c>
      <c r="B318" s="1" t="s">
        <v>13</v>
      </c>
      <c r="C318" s="1" t="s">
        <v>18</v>
      </c>
      <c r="D318" s="1" t="s">
        <v>337</v>
      </c>
    </row>
    <row r="319" spans="1:4" ht="15.75" customHeight="1" x14ac:dyDescent="0.3">
      <c r="A319" s="1">
        <v>10000023</v>
      </c>
      <c r="B319" s="1" t="s">
        <v>4</v>
      </c>
      <c r="C319" s="1" t="s">
        <v>16</v>
      </c>
      <c r="D319" s="1" t="s">
        <v>338</v>
      </c>
    </row>
    <row r="320" spans="1:4" ht="15.75" customHeight="1" x14ac:dyDescent="0.3">
      <c r="A320" s="1">
        <v>10002412</v>
      </c>
      <c r="B320" s="1" t="s">
        <v>13</v>
      </c>
      <c r="C320" s="1" t="s">
        <v>23</v>
      </c>
      <c r="D320" s="1" t="s">
        <v>339</v>
      </c>
    </row>
    <row r="321" spans="1:4" ht="15.75" customHeight="1" x14ac:dyDescent="0.3">
      <c r="A321" s="1">
        <v>10001225</v>
      </c>
      <c r="B321" s="1" t="s">
        <v>13</v>
      </c>
      <c r="C321" s="1" t="s">
        <v>151</v>
      </c>
      <c r="D321" s="1" t="s">
        <v>340</v>
      </c>
    </row>
    <row r="322" spans="1:4" ht="15.75" customHeight="1" x14ac:dyDescent="0.3">
      <c r="A322" s="1">
        <v>10002406</v>
      </c>
      <c r="B322" s="1" t="s">
        <v>13</v>
      </c>
      <c r="C322" s="1" t="s">
        <v>34</v>
      </c>
      <c r="D322" s="1" t="s">
        <v>341</v>
      </c>
    </row>
    <row r="323" spans="1:4" ht="15.75" customHeight="1" x14ac:dyDescent="0.3">
      <c r="A323" s="1">
        <v>10002036</v>
      </c>
      <c r="B323" s="1" t="s">
        <v>13</v>
      </c>
      <c r="C323" s="1" t="s">
        <v>29</v>
      </c>
      <c r="D323" s="1" t="s">
        <v>342</v>
      </c>
    </row>
    <row r="324" spans="1:4" ht="15.75" customHeight="1" x14ac:dyDescent="0.3">
      <c r="A324" s="1">
        <v>10002205</v>
      </c>
      <c r="B324" s="1" t="s">
        <v>13</v>
      </c>
      <c r="C324" s="1" t="s">
        <v>34</v>
      </c>
      <c r="D324" s="1" t="s">
        <v>343</v>
      </c>
    </row>
    <row r="325" spans="1:4" ht="15.75" customHeight="1" x14ac:dyDescent="0.3">
      <c r="A325" s="1">
        <v>10003911</v>
      </c>
      <c r="B325" s="1" t="s">
        <v>20</v>
      </c>
      <c r="C325" s="1" t="s">
        <v>44</v>
      </c>
      <c r="D325" s="1" t="s">
        <v>344</v>
      </c>
    </row>
    <row r="326" spans="1:4" ht="15.75" customHeight="1" x14ac:dyDescent="0.3">
      <c r="A326" s="1">
        <v>10000658</v>
      </c>
      <c r="B326" s="1" t="s">
        <v>13</v>
      </c>
      <c r="C326" s="1" t="s">
        <v>18</v>
      </c>
      <c r="D326" s="1" t="s">
        <v>345</v>
      </c>
    </row>
    <row r="327" spans="1:4" ht="15.75" customHeight="1" x14ac:dyDescent="0.3">
      <c r="A327" s="1">
        <v>10002076</v>
      </c>
      <c r="B327" s="1" t="s">
        <v>20</v>
      </c>
      <c r="C327" s="1" t="s">
        <v>44</v>
      </c>
      <c r="D327" s="1" t="s">
        <v>346</v>
      </c>
    </row>
    <row r="328" spans="1:4" ht="15.75" customHeight="1" x14ac:dyDescent="0.3">
      <c r="A328" s="1">
        <v>10003039</v>
      </c>
      <c r="B328" s="1" t="s">
        <v>13</v>
      </c>
      <c r="C328" s="1" t="s">
        <v>29</v>
      </c>
      <c r="D328" s="1" t="s">
        <v>347</v>
      </c>
    </row>
    <row r="329" spans="1:4" ht="15.75" customHeight="1" x14ac:dyDescent="0.3">
      <c r="A329" s="1">
        <v>10000696</v>
      </c>
      <c r="B329" s="1" t="s">
        <v>13</v>
      </c>
      <c r="C329" s="1" t="s">
        <v>25</v>
      </c>
      <c r="D329" s="1" t="s">
        <v>348</v>
      </c>
    </row>
    <row r="330" spans="1:4" ht="15.75" customHeight="1" x14ac:dyDescent="0.3">
      <c r="A330" s="1">
        <v>10003327</v>
      </c>
      <c r="B330" s="1" t="s">
        <v>13</v>
      </c>
      <c r="C330" s="1" t="s">
        <v>34</v>
      </c>
      <c r="D330" s="1" t="s">
        <v>349</v>
      </c>
    </row>
    <row r="331" spans="1:4" ht="15.75" customHeight="1" x14ac:dyDescent="0.3">
      <c r="A331" s="1">
        <v>10000309</v>
      </c>
      <c r="B331" s="1" t="s">
        <v>13</v>
      </c>
      <c r="C331" s="1" t="s">
        <v>23</v>
      </c>
      <c r="D331" s="1" t="s">
        <v>350</v>
      </c>
    </row>
    <row r="332" spans="1:4" ht="15.75" customHeight="1" x14ac:dyDescent="0.3">
      <c r="A332" s="1">
        <v>10004734</v>
      </c>
      <c r="B332" s="1" t="s">
        <v>13</v>
      </c>
      <c r="C332" s="1" t="s">
        <v>29</v>
      </c>
      <c r="D332" s="1" t="s">
        <v>351</v>
      </c>
    </row>
    <row r="333" spans="1:4" ht="15.75" customHeight="1" x14ac:dyDescent="0.3">
      <c r="A333" s="1">
        <v>10002225</v>
      </c>
      <c r="B333" s="1" t="s">
        <v>13</v>
      </c>
      <c r="C333" s="1" t="s">
        <v>23</v>
      </c>
      <c r="D333" s="1" t="s">
        <v>352</v>
      </c>
    </row>
    <row r="334" spans="1:4" ht="15.75" customHeight="1" x14ac:dyDescent="0.3">
      <c r="A334" s="1">
        <v>10004708</v>
      </c>
      <c r="B334" s="1" t="s">
        <v>20</v>
      </c>
      <c r="C334" s="1" t="s">
        <v>44</v>
      </c>
      <c r="D334" s="1" t="s">
        <v>353</v>
      </c>
    </row>
    <row r="335" spans="1:4" ht="15.75" customHeight="1" x14ac:dyDescent="0.3">
      <c r="A335" s="1">
        <v>10000617</v>
      </c>
      <c r="B335" s="1" t="s">
        <v>4</v>
      </c>
      <c r="C335" s="1" t="s">
        <v>11</v>
      </c>
      <c r="D335" s="1" t="s">
        <v>354</v>
      </c>
    </row>
    <row r="336" spans="1:4" ht="15.75" customHeight="1" x14ac:dyDescent="0.3">
      <c r="A336" s="1">
        <v>10002335</v>
      </c>
      <c r="B336" s="1" t="s">
        <v>20</v>
      </c>
      <c r="C336" s="1" t="s">
        <v>44</v>
      </c>
      <c r="D336" s="1" t="s">
        <v>355</v>
      </c>
    </row>
    <row r="337" spans="1:4" ht="15.75" customHeight="1" x14ac:dyDescent="0.3">
      <c r="A337" s="1">
        <v>10001681</v>
      </c>
      <c r="B337" s="1" t="s">
        <v>20</v>
      </c>
      <c r="C337" s="1" t="s">
        <v>174</v>
      </c>
      <c r="D337" s="1" t="s">
        <v>356</v>
      </c>
    </row>
    <row r="338" spans="1:4" ht="15.75" customHeight="1" x14ac:dyDescent="0.3">
      <c r="A338" s="1">
        <v>10000050</v>
      </c>
      <c r="B338" s="1" t="s">
        <v>13</v>
      </c>
      <c r="C338" s="1" t="s">
        <v>23</v>
      </c>
      <c r="D338" s="1" t="s">
        <v>357</v>
      </c>
    </row>
    <row r="339" spans="1:4" ht="15.75" customHeight="1" x14ac:dyDescent="0.3">
      <c r="A339" s="1">
        <v>10003012</v>
      </c>
      <c r="B339" s="1" t="s">
        <v>20</v>
      </c>
      <c r="C339" s="1" t="s">
        <v>21</v>
      </c>
      <c r="D339" s="1" t="s">
        <v>358</v>
      </c>
    </row>
    <row r="340" spans="1:4" ht="15.75" customHeight="1" x14ac:dyDescent="0.3">
      <c r="A340" s="1">
        <v>10002313</v>
      </c>
      <c r="B340" s="1" t="s">
        <v>20</v>
      </c>
      <c r="C340" s="1" t="s">
        <v>318</v>
      </c>
      <c r="D340" s="1" t="s">
        <v>359</v>
      </c>
    </row>
    <row r="341" spans="1:4" ht="15.75" customHeight="1" x14ac:dyDescent="0.3">
      <c r="A341" s="1">
        <v>10003982</v>
      </c>
      <c r="B341" s="1" t="s">
        <v>13</v>
      </c>
      <c r="C341" s="1" t="s">
        <v>23</v>
      </c>
      <c r="D341" s="1" t="s">
        <v>360</v>
      </c>
    </row>
    <row r="342" spans="1:4" ht="15.75" customHeight="1" x14ac:dyDescent="0.3">
      <c r="A342" s="1">
        <v>10004492</v>
      </c>
      <c r="B342" s="1" t="s">
        <v>13</v>
      </c>
      <c r="C342" s="1" t="s">
        <v>23</v>
      </c>
      <c r="D342" s="1" t="s">
        <v>361</v>
      </c>
    </row>
    <row r="343" spans="1:4" ht="15.75" customHeight="1" x14ac:dyDescent="0.3">
      <c r="A343" s="1">
        <v>10000798</v>
      </c>
      <c r="B343" s="1" t="s">
        <v>13</v>
      </c>
      <c r="C343" s="1" t="s">
        <v>34</v>
      </c>
      <c r="D343" s="1" t="s">
        <v>362</v>
      </c>
    </row>
    <row r="344" spans="1:4" ht="15.75" customHeight="1" x14ac:dyDescent="0.3">
      <c r="A344" s="1">
        <v>10002552</v>
      </c>
      <c r="B344" s="1" t="s">
        <v>13</v>
      </c>
      <c r="C344" s="1" t="s">
        <v>29</v>
      </c>
      <c r="D344" s="1" t="s">
        <v>363</v>
      </c>
    </row>
    <row r="345" spans="1:4" ht="15.75" customHeight="1" x14ac:dyDescent="0.3">
      <c r="A345" s="1">
        <v>10002573</v>
      </c>
      <c r="B345" s="1" t="s">
        <v>13</v>
      </c>
      <c r="C345" s="1" t="s">
        <v>151</v>
      </c>
      <c r="D345" s="1" t="s">
        <v>364</v>
      </c>
    </row>
    <row r="346" spans="1:4" ht="15.75" customHeight="1" x14ac:dyDescent="0.3">
      <c r="A346" s="1">
        <v>10000934</v>
      </c>
      <c r="B346" s="1" t="s">
        <v>13</v>
      </c>
      <c r="C346" s="1" t="s">
        <v>34</v>
      </c>
      <c r="D346" s="1" t="s">
        <v>365</v>
      </c>
    </row>
    <row r="347" spans="1:4" ht="15.75" customHeight="1" x14ac:dyDescent="0.3">
      <c r="A347" s="1">
        <v>10000158</v>
      </c>
      <c r="B347" s="1" t="s">
        <v>20</v>
      </c>
      <c r="C347" s="1" t="s">
        <v>44</v>
      </c>
      <c r="D347" s="1" t="s">
        <v>366</v>
      </c>
    </row>
    <row r="348" spans="1:4" ht="15.75" customHeight="1" x14ac:dyDescent="0.3">
      <c r="A348" s="1">
        <v>10001947</v>
      </c>
      <c r="B348" s="1" t="s">
        <v>13</v>
      </c>
      <c r="C348" s="1" t="s">
        <v>29</v>
      </c>
      <c r="D348" s="1" t="s">
        <v>367</v>
      </c>
    </row>
    <row r="349" spans="1:4" ht="15.75" customHeight="1" x14ac:dyDescent="0.3">
      <c r="A349" s="1">
        <v>10003478</v>
      </c>
      <c r="B349" s="1" t="s">
        <v>13</v>
      </c>
      <c r="C349" s="1" t="s">
        <v>18</v>
      </c>
      <c r="D349" s="1" t="s">
        <v>368</v>
      </c>
    </row>
    <row r="350" spans="1:4" ht="15.75" customHeight="1" x14ac:dyDescent="0.3">
      <c r="A350" s="1">
        <v>10004249</v>
      </c>
      <c r="B350" s="1" t="s">
        <v>13</v>
      </c>
      <c r="C350" s="1" t="s">
        <v>25</v>
      </c>
      <c r="D350" s="1" t="s">
        <v>369</v>
      </c>
    </row>
    <row r="351" spans="1:4" ht="15.75" customHeight="1" x14ac:dyDescent="0.3">
      <c r="A351" s="1">
        <v>10004115</v>
      </c>
      <c r="B351" s="1" t="s">
        <v>20</v>
      </c>
      <c r="C351" s="1" t="s">
        <v>318</v>
      </c>
      <c r="D351" s="1" t="s">
        <v>370</v>
      </c>
    </row>
    <row r="352" spans="1:4" ht="15.75" customHeight="1" x14ac:dyDescent="0.3">
      <c r="A352" s="1">
        <v>10003724</v>
      </c>
      <c r="B352" s="1" t="s">
        <v>13</v>
      </c>
      <c r="C352" s="1" t="s">
        <v>29</v>
      </c>
      <c r="D352" s="1" t="s">
        <v>371</v>
      </c>
    </row>
    <row r="353" spans="1:4" ht="15.75" customHeight="1" x14ac:dyDescent="0.3">
      <c r="A353" s="1">
        <v>10002041</v>
      </c>
      <c r="B353" s="1" t="s">
        <v>4</v>
      </c>
      <c r="C353" s="1" t="s">
        <v>11</v>
      </c>
      <c r="D353" s="1" t="s">
        <v>372</v>
      </c>
    </row>
    <row r="354" spans="1:4" ht="15.75" customHeight="1" x14ac:dyDescent="0.3">
      <c r="A354" s="1">
        <v>10002893</v>
      </c>
      <c r="B354" s="1" t="s">
        <v>13</v>
      </c>
      <c r="C354" s="1" t="s">
        <v>29</v>
      </c>
      <c r="D354" s="1" t="s">
        <v>373</v>
      </c>
    </row>
    <row r="355" spans="1:4" ht="15.75" customHeight="1" x14ac:dyDescent="0.3">
      <c r="A355" s="1">
        <v>10003766</v>
      </c>
      <c r="B355" s="1" t="s">
        <v>13</v>
      </c>
      <c r="C355" s="1" t="s">
        <v>9</v>
      </c>
      <c r="D355" s="1" t="s">
        <v>374</v>
      </c>
    </row>
    <row r="356" spans="1:4" ht="15.75" customHeight="1" x14ac:dyDescent="0.3">
      <c r="A356" s="1">
        <v>10001972</v>
      </c>
      <c r="B356" s="1" t="s">
        <v>4</v>
      </c>
      <c r="C356" s="1" t="s">
        <v>5</v>
      </c>
      <c r="D356" s="1" t="s">
        <v>375</v>
      </c>
    </row>
    <row r="357" spans="1:4" ht="15.75" customHeight="1" x14ac:dyDescent="0.3">
      <c r="A357" s="1">
        <v>10003956</v>
      </c>
      <c r="B357" s="1" t="s">
        <v>4</v>
      </c>
      <c r="C357" s="1" t="s">
        <v>7</v>
      </c>
      <c r="D357" s="1" t="s">
        <v>376</v>
      </c>
    </row>
    <row r="358" spans="1:4" ht="15.75" customHeight="1" x14ac:dyDescent="0.3">
      <c r="A358" s="1">
        <v>10000157</v>
      </c>
      <c r="B358" s="1" t="s">
        <v>13</v>
      </c>
      <c r="C358" s="1" t="s">
        <v>29</v>
      </c>
      <c r="D358" s="1" t="s">
        <v>377</v>
      </c>
    </row>
    <row r="359" spans="1:4" ht="15.75" customHeight="1" x14ac:dyDescent="0.3">
      <c r="A359" s="1">
        <v>10004344</v>
      </c>
      <c r="B359" s="1" t="s">
        <v>13</v>
      </c>
      <c r="C359" s="1" t="s">
        <v>18</v>
      </c>
      <c r="D359" s="1" t="s">
        <v>378</v>
      </c>
    </row>
    <row r="360" spans="1:4" ht="15.75" customHeight="1" x14ac:dyDescent="0.3">
      <c r="A360" s="1">
        <v>10004886</v>
      </c>
      <c r="B360" s="1" t="s">
        <v>4</v>
      </c>
      <c r="C360" s="1" t="s">
        <v>7</v>
      </c>
      <c r="D360" s="1" t="s">
        <v>379</v>
      </c>
    </row>
    <row r="361" spans="1:4" ht="15.75" customHeight="1" x14ac:dyDescent="0.3">
      <c r="A361" s="1">
        <v>10003845</v>
      </c>
      <c r="B361" s="1" t="s">
        <v>13</v>
      </c>
      <c r="C361" s="1" t="s">
        <v>29</v>
      </c>
      <c r="D361" s="1" t="s">
        <v>380</v>
      </c>
    </row>
    <row r="362" spans="1:4" ht="15.75" customHeight="1" x14ac:dyDescent="0.3">
      <c r="A362" s="1">
        <v>10001573</v>
      </c>
      <c r="B362" s="1" t="s">
        <v>13</v>
      </c>
      <c r="C362" s="1" t="s">
        <v>18</v>
      </c>
      <c r="D362" s="1" t="s">
        <v>381</v>
      </c>
    </row>
    <row r="363" spans="1:4" ht="15.75" customHeight="1" x14ac:dyDescent="0.3">
      <c r="A363" s="1">
        <v>10000483</v>
      </c>
      <c r="B363" s="1" t="s">
        <v>13</v>
      </c>
      <c r="C363" s="1" t="s">
        <v>49</v>
      </c>
      <c r="D363" s="1" t="s">
        <v>382</v>
      </c>
    </row>
    <row r="364" spans="1:4" ht="15.75" customHeight="1" x14ac:dyDescent="0.3">
      <c r="A364" s="1">
        <v>10004114</v>
      </c>
      <c r="B364" s="1" t="s">
        <v>20</v>
      </c>
      <c r="C364" s="1" t="s">
        <v>44</v>
      </c>
      <c r="D364" s="1" t="s">
        <v>383</v>
      </c>
    </row>
    <row r="365" spans="1:4" ht="15.75" customHeight="1" x14ac:dyDescent="0.3">
      <c r="A365" s="1">
        <v>10004712</v>
      </c>
      <c r="B365" s="1" t="s">
        <v>4</v>
      </c>
      <c r="C365" s="1" t="s">
        <v>16</v>
      </c>
      <c r="D365" s="1" t="s">
        <v>384</v>
      </c>
    </row>
    <row r="366" spans="1:4" ht="15.75" customHeight="1" x14ac:dyDescent="0.3">
      <c r="A366" s="1">
        <v>10000918</v>
      </c>
      <c r="B366" s="1" t="s">
        <v>13</v>
      </c>
      <c r="C366" s="1" t="s">
        <v>34</v>
      </c>
      <c r="D366" s="1" t="s">
        <v>385</v>
      </c>
    </row>
    <row r="367" spans="1:4" ht="15.75" customHeight="1" x14ac:dyDescent="0.3">
      <c r="A367" s="1">
        <v>10000015</v>
      </c>
      <c r="B367" s="1" t="s">
        <v>4</v>
      </c>
      <c r="C367" s="1" t="s">
        <v>7</v>
      </c>
      <c r="D367" s="1" t="s">
        <v>386</v>
      </c>
    </row>
    <row r="368" spans="1:4" ht="15.75" customHeight="1" x14ac:dyDescent="0.3">
      <c r="A368" s="1">
        <v>10003347</v>
      </c>
      <c r="B368" s="1" t="s">
        <v>4</v>
      </c>
      <c r="C368" s="1" t="s">
        <v>16</v>
      </c>
      <c r="D368" s="1" t="s">
        <v>387</v>
      </c>
    </row>
    <row r="369" spans="1:4" ht="15.75" customHeight="1" x14ac:dyDescent="0.3">
      <c r="A369" s="1">
        <v>10001543</v>
      </c>
      <c r="B369" s="1" t="s">
        <v>13</v>
      </c>
      <c r="C369" s="1" t="s">
        <v>23</v>
      </c>
      <c r="D369" s="1" t="s">
        <v>388</v>
      </c>
    </row>
    <row r="370" spans="1:4" ht="15.75" customHeight="1" x14ac:dyDescent="0.3">
      <c r="A370" s="1">
        <v>10000029</v>
      </c>
      <c r="B370" s="1" t="s">
        <v>20</v>
      </c>
      <c r="C370" s="1" t="s">
        <v>174</v>
      </c>
      <c r="D370" s="1" t="s">
        <v>389</v>
      </c>
    </row>
    <row r="371" spans="1:4" ht="15.75" customHeight="1" x14ac:dyDescent="0.3">
      <c r="A371" s="1">
        <v>10000369</v>
      </c>
      <c r="B371" s="1" t="s">
        <v>13</v>
      </c>
      <c r="C371" s="1" t="s">
        <v>18</v>
      </c>
      <c r="D371" s="1" t="s">
        <v>390</v>
      </c>
    </row>
    <row r="372" spans="1:4" ht="15.75" customHeight="1" x14ac:dyDescent="0.3">
      <c r="A372" s="1">
        <v>10004584</v>
      </c>
      <c r="B372" s="1" t="s">
        <v>13</v>
      </c>
      <c r="C372" s="1" t="s">
        <v>23</v>
      </c>
      <c r="D372" s="1" t="s">
        <v>391</v>
      </c>
    </row>
    <row r="373" spans="1:4" ht="15.75" customHeight="1" x14ac:dyDescent="0.3">
      <c r="A373" s="1">
        <v>10003306</v>
      </c>
      <c r="B373" s="1" t="s">
        <v>13</v>
      </c>
      <c r="C373" s="1" t="s">
        <v>34</v>
      </c>
      <c r="D373" s="1" t="s">
        <v>392</v>
      </c>
    </row>
    <row r="374" spans="1:4" ht="15.75" customHeight="1" x14ac:dyDescent="0.3">
      <c r="A374" s="1">
        <v>10000773</v>
      </c>
      <c r="B374" s="1" t="s">
        <v>13</v>
      </c>
      <c r="C374" s="1" t="s">
        <v>23</v>
      </c>
      <c r="D374" s="1" t="s">
        <v>393</v>
      </c>
    </row>
    <row r="375" spans="1:4" ht="15.75" customHeight="1" x14ac:dyDescent="0.3">
      <c r="A375" s="1">
        <v>10002937</v>
      </c>
      <c r="B375" s="1" t="s">
        <v>20</v>
      </c>
      <c r="C375" s="1" t="s">
        <v>174</v>
      </c>
      <c r="D375" s="1" t="s">
        <v>394</v>
      </c>
    </row>
    <row r="376" spans="1:4" ht="15.75" customHeight="1" x14ac:dyDescent="0.3">
      <c r="A376" s="1">
        <v>10002230</v>
      </c>
      <c r="B376" s="1" t="s">
        <v>13</v>
      </c>
      <c r="C376" s="1" t="s">
        <v>29</v>
      </c>
      <c r="D376" s="1" t="s">
        <v>395</v>
      </c>
    </row>
    <row r="377" spans="1:4" ht="15.75" customHeight="1" x14ac:dyDescent="0.3">
      <c r="A377" s="1">
        <v>10003396</v>
      </c>
      <c r="B377" s="1" t="s">
        <v>4</v>
      </c>
      <c r="C377" s="1" t="s">
        <v>7</v>
      </c>
      <c r="D377" s="1" t="s">
        <v>396</v>
      </c>
    </row>
    <row r="378" spans="1:4" ht="15.75" customHeight="1" x14ac:dyDescent="0.3">
      <c r="A378" s="1">
        <v>10000060</v>
      </c>
      <c r="B378" s="1" t="s">
        <v>13</v>
      </c>
      <c r="C378" s="1" t="s">
        <v>34</v>
      </c>
      <c r="D378" s="1" t="s">
        <v>397</v>
      </c>
    </row>
    <row r="379" spans="1:4" ht="15.75" customHeight="1" x14ac:dyDescent="0.3">
      <c r="A379" s="1">
        <v>10003058</v>
      </c>
      <c r="B379" s="1" t="s">
        <v>13</v>
      </c>
      <c r="C379" s="1" t="s">
        <v>34</v>
      </c>
      <c r="D379" s="1" t="s">
        <v>398</v>
      </c>
    </row>
    <row r="380" spans="1:4" ht="15.75" customHeight="1" x14ac:dyDescent="0.3">
      <c r="A380" s="1">
        <v>10002222</v>
      </c>
      <c r="B380" s="1" t="s">
        <v>13</v>
      </c>
      <c r="C380" s="1" t="s">
        <v>29</v>
      </c>
      <c r="D380" s="1" t="s">
        <v>399</v>
      </c>
    </row>
    <row r="381" spans="1:4" ht="15.75" customHeight="1" x14ac:dyDescent="0.3">
      <c r="A381" s="1">
        <v>10002372</v>
      </c>
      <c r="B381" s="1" t="s">
        <v>4</v>
      </c>
      <c r="C381" s="1" t="s">
        <v>7</v>
      </c>
      <c r="D381" s="1" t="s">
        <v>400</v>
      </c>
    </row>
    <row r="382" spans="1:4" ht="15.75" customHeight="1" x14ac:dyDescent="0.3">
      <c r="A382" s="1">
        <v>10001317</v>
      </c>
      <c r="B382" s="1" t="s">
        <v>13</v>
      </c>
      <c r="C382" s="1" t="s">
        <v>9</v>
      </c>
      <c r="D382" s="1" t="s">
        <v>401</v>
      </c>
    </row>
    <row r="383" spans="1:4" ht="15.75" customHeight="1" x14ac:dyDescent="0.3">
      <c r="A383" s="1">
        <v>10000206</v>
      </c>
      <c r="B383" s="1" t="s">
        <v>4</v>
      </c>
      <c r="C383" s="1" t="s">
        <v>16</v>
      </c>
      <c r="D383" s="1" t="s">
        <v>402</v>
      </c>
    </row>
    <row r="384" spans="1:4" ht="15.75" customHeight="1" x14ac:dyDescent="0.3">
      <c r="A384" s="1">
        <v>10000588</v>
      </c>
      <c r="B384" s="1" t="s">
        <v>13</v>
      </c>
      <c r="C384" s="1" t="s">
        <v>18</v>
      </c>
      <c r="D384" s="1" t="s">
        <v>403</v>
      </c>
    </row>
    <row r="385" spans="1:4" ht="15.75" customHeight="1" x14ac:dyDescent="0.3">
      <c r="A385" s="1">
        <v>10001469</v>
      </c>
      <c r="B385" s="1" t="s">
        <v>13</v>
      </c>
      <c r="C385" s="1" t="s">
        <v>34</v>
      </c>
      <c r="D385" s="1" t="s">
        <v>404</v>
      </c>
    </row>
    <row r="386" spans="1:4" ht="15.75" customHeight="1" x14ac:dyDescent="0.3">
      <c r="A386" s="1">
        <v>10001953</v>
      </c>
      <c r="B386" s="1" t="s">
        <v>13</v>
      </c>
      <c r="C386" s="1" t="s">
        <v>18</v>
      </c>
      <c r="D386" s="1" t="s">
        <v>405</v>
      </c>
    </row>
    <row r="387" spans="1:4" ht="15.75" customHeight="1" x14ac:dyDescent="0.3">
      <c r="A387" s="1">
        <v>10003156</v>
      </c>
      <c r="B387" s="1" t="s">
        <v>13</v>
      </c>
      <c r="C387" s="1" t="s">
        <v>18</v>
      </c>
      <c r="D387" s="1" t="s">
        <v>406</v>
      </c>
    </row>
    <row r="388" spans="1:4" ht="15.75" customHeight="1" x14ac:dyDescent="0.3">
      <c r="A388" s="1">
        <v>10004974</v>
      </c>
      <c r="B388" s="1" t="s">
        <v>13</v>
      </c>
      <c r="C388" s="1" t="s">
        <v>18</v>
      </c>
      <c r="D388" s="1" t="s">
        <v>407</v>
      </c>
    </row>
    <row r="389" spans="1:4" ht="15.75" customHeight="1" x14ac:dyDescent="0.3">
      <c r="A389" s="1">
        <v>10000142</v>
      </c>
      <c r="B389" s="1" t="s">
        <v>13</v>
      </c>
      <c r="C389" s="1" t="s">
        <v>34</v>
      </c>
      <c r="D389" s="1" t="s">
        <v>408</v>
      </c>
    </row>
    <row r="390" spans="1:4" ht="15.75" customHeight="1" x14ac:dyDescent="0.3">
      <c r="A390" s="1">
        <v>10001772</v>
      </c>
      <c r="B390" s="1" t="s">
        <v>20</v>
      </c>
      <c r="C390" s="1" t="s">
        <v>44</v>
      </c>
      <c r="D390" s="1" t="s">
        <v>409</v>
      </c>
    </row>
    <row r="391" spans="1:4" ht="15.75" customHeight="1" x14ac:dyDescent="0.3">
      <c r="A391" s="1">
        <v>10000225</v>
      </c>
      <c r="B391" s="1" t="s">
        <v>4</v>
      </c>
      <c r="C391" s="1" t="s">
        <v>7</v>
      </c>
      <c r="D391" s="1" t="s">
        <v>410</v>
      </c>
    </row>
    <row r="392" spans="1:4" ht="15.75" customHeight="1" x14ac:dyDescent="0.3">
      <c r="A392" s="1">
        <v>10001415</v>
      </c>
      <c r="B392" s="1" t="s">
        <v>13</v>
      </c>
      <c r="C392" s="1" t="s">
        <v>49</v>
      </c>
      <c r="D392" s="1" t="s">
        <v>171</v>
      </c>
    </row>
    <row r="393" spans="1:4" ht="15.75" customHeight="1" x14ac:dyDescent="0.3">
      <c r="A393" s="1">
        <v>10002472</v>
      </c>
      <c r="B393" s="1" t="s">
        <v>13</v>
      </c>
      <c r="C393" s="1" t="s">
        <v>25</v>
      </c>
      <c r="D393" s="1" t="s">
        <v>411</v>
      </c>
    </row>
    <row r="394" spans="1:4" ht="15.75" customHeight="1" x14ac:dyDescent="0.3">
      <c r="A394" s="1">
        <v>10004571</v>
      </c>
      <c r="B394" s="1" t="s">
        <v>20</v>
      </c>
      <c r="C394" s="1" t="s">
        <v>44</v>
      </c>
      <c r="D394" s="1" t="s">
        <v>412</v>
      </c>
    </row>
    <row r="395" spans="1:4" ht="15.75" customHeight="1" x14ac:dyDescent="0.3">
      <c r="A395" s="1">
        <v>10001098</v>
      </c>
      <c r="B395" s="1" t="s">
        <v>13</v>
      </c>
      <c r="C395" s="1" t="s">
        <v>23</v>
      </c>
      <c r="D395" s="1" t="s">
        <v>413</v>
      </c>
    </row>
    <row r="396" spans="1:4" ht="15.75" customHeight="1" x14ac:dyDescent="0.3">
      <c r="A396" s="1">
        <v>10001889</v>
      </c>
      <c r="B396" s="1" t="s">
        <v>4</v>
      </c>
      <c r="C396" s="1" t="s">
        <v>11</v>
      </c>
      <c r="D396" s="1" t="s">
        <v>414</v>
      </c>
    </row>
    <row r="397" spans="1:4" ht="15.75" customHeight="1" x14ac:dyDescent="0.3">
      <c r="A397" s="1">
        <v>10000315</v>
      </c>
      <c r="B397" s="1" t="s">
        <v>13</v>
      </c>
      <c r="C397" s="1" t="s">
        <v>23</v>
      </c>
      <c r="D397" s="1" t="s">
        <v>415</v>
      </c>
    </row>
    <row r="398" spans="1:4" ht="15.75" customHeight="1" x14ac:dyDescent="0.3">
      <c r="A398" s="1">
        <v>10003505</v>
      </c>
      <c r="B398" s="1" t="s">
        <v>13</v>
      </c>
      <c r="C398" s="1" t="s">
        <v>151</v>
      </c>
      <c r="D398" s="1" t="s">
        <v>416</v>
      </c>
    </row>
    <row r="399" spans="1:4" ht="15.75" customHeight="1" x14ac:dyDescent="0.3">
      <c r="A399" s="1">
        <v>10002578</v>
      </c>
      <c r="B399" s="1" t="s">
        <v>13</v>
      </c>
      <c r="C399" s="1" t="s">
        <v>25</v>
      </c>
      <c r="D399" s="1" t="s">
        <v>417</v>
      </c>
    </row>
    <row r="400" spans="1:4" ht="15.75" customHeight="1" x14ac:dyDescent="0.3">
      <c r="A400" s="1">
        <v>10002194</v>
      </c>
      <c r="B400" s="1" t="s">
        <v>13</v>
      </c>
      <c r="C400" s="1" t="s">
        <v>23</v>
      </c>
      <c r="D400" s="1" t="s">
        <v>418</v>
      </c>
    </row>
    <row r="401" spans="1:4" ht="15.75" customHeight="1" x14ac:dyDescent="0.3">
      <c r="A401" s="1">
        <v>10004071</v>
      </c>
      <c r="B401" s="1" t="s">
        <v>13</v>
      </c>
      <c r="C401" s="1" t="s">
        <v>29</v>
      </c>
      <c r="D401" s="1" t="s">
        <v>419</v>
      </c>
    </row>
    <row r="402" spans="1:4" ht="15.75" customHeight="1" x14ac:dyDescent="0.3">
      <c r="A402" s="1">
        <v>10002743</v>
      </c>
      <c r="B402" s="1" t="s">
        <v>13</v>
      </c>
      <c r="C402" s="1" t="s">
        <v>34</v>
      </c>
      <c r="D402" s="1" t="s">
        <v>420</v>
      </c>
    </row>
    <row r="403" spans="1:4" ht="15.75" customHeight="1" x14ac:dyDescent="0.3">
      <c r="A403" s="1">
        <v>10001601</v>
      </c>
      <c r="B403" s="1" t="s">
        <v>4</v>
      </c>
      <c r="C403" s="1" t="s">
        <v>5</v>
      </c>
      <c r="D403" s="1" t="s">
        <v>421</v>
      </c>
    </row>
    <row r="404" spans="1:4" ht="15.75" customHeight="1" x14ac:dyDescent="0.3">
      <c r="A404" s="1">
        <v>10002680</v>
      </c>
      <c r="B404" s="1" t="s">
        <v>20</v>
      </c>
      <c r="C404" s="1" t="s">
        <v>21</v>
      </c>
      <c r="D404" s="1" t="s">
        <v>422</v>
      </c>
    </row>
    <row r="405" spans="1:4" ht="15.75" customHeight="1" x14ac:dyDescent="0.3">
      <c r="A405" s="1">
        <v>10001321</v>
      </c>
      <c r="B405" s="1" t="s">
        <v>13</v>
      </c>
      <c r="C405" s="1" t="s">
        <v>34</v>
      </c>
      <c r="D405" s="1" t="s">
        <v>423</v>
      </c>
    </row>
    <row r="406" spans="1:4" ht="15.75" customHeight="1" x14ac:dyDescent="0.3">
      <c r="A406" s="1">
        <v>10003465</v>
      </c>
      <c r="B406" s="1" t="s">
        <v>13</v>
      </c>
      <c r="C406" s="1" t="s">
        <v>29</v>
      </c>
      <c r="D406" s="1" t="s">
        <v>424</v>
      </c>
    </row>
    <row r="407" spans="1:4" ht="15.75" customHeight="1" x14ac:dyDescent="0.3">
      <c r="A407" s="1">
        <v>10000149</v>
      </c>
      <c r="B407" s="1" t="s">
        <v>20</v>
      </c>
      <c r="C407" s="1" t="s">
        <v>21</v>
      </c>
      <c r="D407" s="1" t="s">
        <v>425</v>
      </c>
    </row>
    <row r="408" spans="1:4" ht="15.75" customHeight="1" x14ac:dyDescent="0.3">
      <c r="A408" s="1">
        <v>10003045</v>
      </c>
      <c r="B408" s="1" t="s">
        <v>13</v>
      </c>
      <c r="C408" s="1" t="s">
        <v>18</v>
      </c>
      <c r="D408" s="1" t="s">
        <v>426</v>
      </c>
    </row>
    <row r="409" spans="1:4" ht="15.75" customHeight="1" x14ac:dyDescent="0.3">
      <c r="A409" s="1">
        <v>10000689</v>
      </c>
      <c r="B409" s="1" t="s">
        <v>13</v>
      </c>
      <c r="C409" s="1" t="s">
        <v>34</v>
      </c>
      <c r="D409" s="1" t="s">
        <v>427</v>
      </c>
    </row>
    <row r="410" spans="1:4" ht="15.75" customHeight="1" x14ac:dyDescent="0.3">
      <c r="A410" s="1">
        <v>10001445</v>
      </c>
      <c r="B410" s="1" t="s">
        <v>20</v>
      </c>
      <c r="C410" s="1" t="s">
        <v>44</v>
      </c>
      <c r="D410" s="1" t="s">
        <v>428</v>
      </c>
    </row>
    <row r="411" spans="1:4" ht="15.75" customHeight="1" x14ac:dyDescent="0.3">
      <c r="A411" s="1">
        <v>10002567</v>
      </c>
      <c r="B411" s="1" t="s">
        <v>20</v>
      </c>
      <c r="C411" s="1" t="s">
        <v>44</v>
      </c>
      <c r="D411" s="1" t="s">
        <v>429</v>
      </c>
    </row>
    <row r="412" spans="1:4" ht="15.75" customHeight="1" x14ac:dyDescent="0.3">
      <c r="A412" s="1">
        <v>10003923</v>
      </c>
      <c r="B412" s="1" t="s">
        <v>13</v>
      </c>
      <c r="C412" s="1" t="s">
        <v>9</v>
      </c>
      <c r="D412" s="1" t="s">
        <v>430</v>
      </c>
    </row>
    <row r="413" spans="1:4" ht="15.75" customHeight="1" x14ac:dyDescent="0.3">
      <c r="A413" s="1">
        <v>10001337</v>
      </c>
      <c r="B413" s="1" t="s">
        <v>4</v>
      </c>
      <c r="C413" s="1" t="s">
        <v>5</v>
      </c>
      <c r="D413" s="1" t="s">
        <v>431</v>
      </c>
    </row>
    <row r="414" spans="1:4" ht="15.75" customHeight="1" x14ac:dyDescent="0.3">
      <c r="A414" s="1">
        <v>10001924</v>
      </c>
      <c r="B414" s="1" t="s">
        <v>20</v>
      </c>
      <c r="C414" s="1" t="s">
        <v>21</v>
      </c>
      <c r="D414" s="1" t="s">
        <v>432</v>
      </c>
    </row>
    <row r="415" spans="1:4" ht="15.75" customHeight="1" x14ac:dyDescent="0.3">
      <c r="A415" s="1">
        <v>10001363</v>
      </c>
      <c r="B415" s="1" t="s">
        <v>20</v>
      </c>
      <c r="C415" s="1" t="s">
        <v>21</v>
      </c>
      <c r="D415" s="1" t="s">
        <v>433</v>
      </c>
    </row>
    <row r="416" spans="1:4" ht="15.75" customHeight="1" x14ac:dyDescent="0.3">
      <c r="A416" s="1">
        <v>10000376</v>
      </c>
      <c r="B416" s="1" t="s">
        <v>20</v>
      </c>
      <c r="C416" s="1" t="s">
        <v>21</v>
      </c>
      <c r="D416" s="1" t="s">
        <v>434</v>
      </c>
    </row>
    <row r="417" spans="1:4" ht="15.75" customHeight="1" x14ac:dyDescent="0.3">
      <c r="A417" s="1">
        <v>10000303</v>
      </c>
      <c r="B417" s="1" t="s">
        <v>20</v>
      </c>
      <c r="C417" s="1" t="s">
        <v>44</v>
      </c>
      <c r="D417" s="1" t="s">
        <v>435</v>
      </c>
    </row>
    <row r="418" spans="1:4" ht="15.75" customHeight="1" x14ac:dyDescent="0.3">
      <c r="A418" s="1">
        <v>10001809</v>
      </c>
      <c r="B418" s="1" t="s">
        <v>13</v>
      </c>
      <c r="C418" s="1" t="s">
        <v>34</v>
      </c>
      <c r="D418" s="1" t="s">
        <v>436</v>
      </c>
    </row>
    <row r="419" spans="1:4" ht="15.75" customHeight="1" x14ac:dyDescent="0.3">
      <c r="A419" s="1">
        <v>10001857</v>
      </c>
      <c r="B419" s="1" t="s">
        <v>4</v>
      </c>
      <c r="C419" s="1" t="s">
        <v>11</v>
      </c>
      <c r="D419" s="1" t="s">
        <v>437</v>
      </c>
    </row>
    <row r="420" spans="1:4" ht="15.75" customHeight="1" x14ac:dyDescent="0.3">
      <c r="A420" s="1">
        <v>10001434</v>
      </c>
      <c r="B420" s="1" t="s">
        <v>13</v>
      </c>
      <c r="C420" s="1" t="s">
        <v>49</v>
      </c>
      <c r="D420" s="1" t="s">
        <v>438</v>
      </c>
    </row>
    <row r="421" spans="1:4" ht="15.75" customHeight="1" x14ac:dyDescent="0.3">
      <c r="A421" s="1">
        <v>10002498</v>
      </c>
      <c r="B421" s="1" t="s">
        <v>13</v>
      </c>
      <c r="C421" s="1" t="s">
        <v>23</v>
      </c>
      <c r="D421" s="1" t="s">
        <v>439</v>
      </c>
    </row>
    <row r="422" spans="1:4" ht="15.75" customHeight="1" x14ac:dyDescent="0.3">
      <c r="A422" s="1">
        <v>10004864</v>
      </c>
      <c r="B422" s="1" t="s">
        <v>4</v>
      </c>
      <c r="C422" s="1" t="s">
        <v>16</v>
      </c>
      <c r="D422" s="1" t="s">
        <v>440</v>
      </c>
    </row>
    <row r="423" spans="1:4" ht="15.75" customHeight="1" x14ac:dyDescent="0.3">
      <c r="A423" s="1">
        <v>10000073</v>
      </c>
      <c r="B423" s="1" t="s">
        <v>4</v>
      </c>
      <c r="C423" s="1" t="s">
        <v>16</v>
      </c>
      <c r="D423" s="1" t="s">
        <v>441</v>
      </c>
    </row>
    <row r="424" spans="1:4" ht="15.75" customHeight="1" x14ac:dyDescent="0.3">
      <c r="A424" s="1">
        <v>10001670</v>
      </c>
      <c r="B424" s="1" t="s">
        <v>13</v>
      </c>
      <c r="C424" s="1" t="s">
        <v>23</v>
      </c>
      <c r="D424" s="1" t="s">
        <v>442</v>
      </c>
    </row>
    <row r="425" spans="1:4" ht="15.75" customHeight="1" x14ac:dyDescent="0.3">
      <c r="A425" s="1">
        <v>10001658</v>
      </c>
      <c r="B425" s="1" t="s">
        <v>13</v>
      </c>
      <c r="C425" s="1" t="s">
        <v>23</v>
      </c>
      <c r="D425" s="1" t="s">
        <v>443</v>
      </c>
    </row>
    <row r="426" spans="1:4" ht="15.75" customHeight="1" x14ac:dyDescent="0.3">
      <c r="A426" s="1">
        <v>10001215</v>
      </c>
      <c r="B426" s="1" t="s">
        <v>4</v>
      </c>
      <c r="C426" s="1" t="s">
        <v>7</v>
      </c>
      <c r="D426" s="1" t="s">
        <v>444</v>
      </c>
    </row>
    <row r="427" spans="1:4" ht="15.75" customHeight="1" x14ac:dyDescent="0.3">
      <c r="A427" s="1">
        <v>10000831</v>
      </c>
      <c r="B427" s="1" t="s">
        <v>13</v>
      </c>
      <c r="C427" s="1" t="s">
        <v>23</v>
      </c>
      <c r="D427" s="1" t="s">
        <v>445</v>
      </c>
    </row>
    <row r="428" spans="1:4" ht="15.75" customHeight="1" x14ac:dyDescent="0.3">
      <c r="A428" s="1">
        <v>10000357</v>
      </c>
      <c r="B428" s="1" t="s">
        <v>13</v>
      </c>
      <c r="C428" s="1" t="s">
        <v>29</v>
      </c>
      <c r="D428" s="1" t="s">
        <v>446</v>
      </c>
    </row>
    <row r="429" spans="1:4" ht="15.75" customHeight="1" x14ac:dyDescent="0.3">
      <c r="A429" s="1">
        <v>10001662</v>
      </c>
      <c r="B429" s="1" t="s">
        <v>13</v>
      </c>
      <c r="C429" s="1" t="s">
        <v>18</v>
      </c>
      <c r="D429" s="1" t="s">
        <v>447</v>
      </c>
    </row>
    <row r="430" spans="1:4" ht="15.75" customHeight="1" x14ac:dyDescent="0.3">
      <c r="A430" s="1">
        <v>10003856</v>
      </c>
      <c r="B430" s="1" t="s">
        <v>13</v>
      </c>
      <c r="C430" s="1" t="s">
        <v>18</v>
      </c>
      <c r="D430" s="1" t="s">
        <v>448</v>
      </c>
    </row>
    <row r="431" spans="1:4" ht="15.75" customHeight="1" x14ac:dyDescent="0.3">
      <c r="A431" s="1">
        <v>10003527</v>
      </c>
      <c r="B431" s="1" t="s">
        <v>13</v>
      </c>
      <c r="C431" s="1" t="s">
        <v>23</v>
      </c>
      <c r="D431" s="1" t="s">
        <v>449</v>
      </c>
    </row>
    <row r="432" spans="1:4" ht="15.75" customHeight="1" x14ac:dyDescent="0.3">
      <c r="A432" s="1">
        <v>10001290</v>
      </c>
      <c r="B432" s="1" t="s">
        <v>4</v>
      </c>
      <c r="C432" s="1" t="s">
        <v>16</v>
      </c>
      <c r="D432" s="1" t="s">
        <v>450</v>
      </c>
    </row>
    <row r="433" spans="1:4" ht="15.75" customHeight="1" x14ac:dyDescent="0.3">
      <c r="A433" s="1">
        <v>10003811</v>
      </c>
      <c r="B433" s="1" t="s">
        <v>13</v>
      </c>
      <c r="C433" s="1" t="s">
        <v>18</v>
      </c>
      <c r="D433" s="1" t="s">
        <v>451</v>
      </c>
    </row>
    <row r="434" spans="1:4" ht="15.75" customHeight="1" x14ac:dyDescent="0.3">
      <c r="A434" s="1">
        <v>10001246</v>
      </c>
      <c r="B434" s="1" t="s">
        <v>13</v>
      </c>
      <c r="C434" s="1" t="s">
        <v>18</v>
      </c>
      <c r="D434" s="1" t="s">
        <v>452</v>
      </c>
    </row>
    <row r="435" spans="1:4" ht="15.75" customHeight="1" x14ac:dyDescent="0.3">
      <c r="A435" s="1">
        <v>10003236</v>
      </c>
      <c r="B435" s="1" t="s">
        <v>20</v>
      </c>
      <c r="C435" s="1" t="s">
        <v>318</v>
      </c>
      <c r="D435" s="1" t="s">
        <v>453</v>
      </c>
    </row>
    <row r="436" spans="1:4" ht="15.75" customHeight="1" x14ac:dyDescent="0.3">
      <c r="A436" s="1">
        <v>10004507</v>
      </c>
      <c r="B436" s="1" t="s">
        <v>13</v>
      </c>
      <c r="C436" s="1" t="s">
        <v>34</v>
      </c>
      <c r="D436" s="1" t="s">
        <v>454</v>
      </c>
    </row>
    <row r="437" spans="1:4" ht="15.75" customHeight="1" x14ac:dyDescent="0.3">
      <c r="A437" s="1">
        <v>10001667</v>
      </c>
      <c r="B437" s="1" t="s">
        <v>13</v>
      </c>
      <c r="C437" s="1" t="s">
        <v>29</v>
      </c>
      <c r="D437" s="1" t="s">
        <v>455</v>
      </c>
    </row>
    <row r="438" spans="1:4" ht="15.75" customHeight="1" x14ac:dyDescent="0.3">
      <c r="A438" s="1">
        <v>10004459</v>
      </c>
      <c r="B438" s="1" t="s">
        <v>13</v>
      </c>
      <c r="C438" s="1" t="s">
        <v>34</v>
      </c>
      <c r="D438" s="1" t="s">
        <v>456</v>
      </c>
    </row>
    <row r="439" spans="1:4" ht="15.75" customHeight="1" x14ac:dyDescent="0.3">
      <c r="A439" s="1">
        <v>10000736</v>
      </c>
      <c r="B439" s="1" t="s">
        <v>13</v>
      </c>
      <c r="C439" s="1" t="s">
        <v>34</v>
      </c>
      <c r="D439" s="1" t="s">
        <v>457</v>
      </c>
    </row>
    <row r="440" spans="1:4" ht="15.75" customHeight="1" x14ac:dyDescent="0.3">
      <c r="A440" s="1">
        <v>10000285</v>
      </c>
      <c r="B440" s="1" t="s">
        <v>13</v>
      </c>
      <c r="C440" s="1" t="s">
        <v>23</v>
      </c>
      <c r="D440" s="1" t="s">
        <v>458</v>
      </c>
    </row>
    <row r="441" spans="1:4" ht="15.75" customHeight="1" x14ac:dyDescent="0.3">
      <c r="A441" s="1">
        <v>10003555</v>
      </c>
      <c r="B441" s="1" t="s">
        <v>20</v>
      </c>
      <c r="C441" s="1" t="s">
        <v>21</v>
      </c>
      <c r="D441" s="1" t="s">
        <v>459</v>
      </c>
    </row>
    <row r="442" spans="1:4" ht="15.75" customHeight="1" x14ac:dyDescent="0.3">
      <c r="A442" s="1">
        <v>10002815</v>
      </c>
      <c r="B442" s="1" t="s">
        <v>13</v>
      </c>
      <c r="C442" s="1" t="s">
        <v>72</v>
      </c>
      <c r="D442" s="1" t="s">
        <v>145</v>
      </c>
    </row>
    <row r="443" spans="1:4" ht="15.75" customHeight="1" x14ac:dyDescent="0.3">
      <c r="A443" s="1">
        <v>10003379</v>
      </c>
      <c r="B443" s="1" t="s">
        <v>4</v>
      </c>
      <c r="C443" s="1" t="s">
        <v>7</v>
      </c>
      <c r="D443" s="1" t="s">
        <v>460</v>
      </c>
    </row>
    <row r="444" spans="1:4" ht="15.75" customHeight="1" x14ac:dyDescent="0.3">
      <c r="A444" s="1">
        <v>10004963</v>
      </c>
      <c r="B444" s="1" t="s">
        <v>13</v>
      </c>
      <c r="C444" s="1" t="s">
        <v>34</v>
      </c>
      <c r="D444" s="1" t="s">
        <v>461</v>
      </c>
    </row>
    <row r="445" spans="1:4" ht="15.75" customHeight="1" x14ac:dyDescent="0.3">
      <c r="A445" s="1">
        <v>10002881</v>
      </c>
      <c r="B445" s="1" t="s">
        <v>13</v>
      </c>
      <c r="C445" s="1" t="s">
        <v>151</v>
      </c>
      <c r="D445" s="1" t="s">
        <v>462</v>
      </c>
    </row>
    <row r="446" spans="1:4" ht="15.75" customHeight="1" x14ac:dyDescent="0.3">
      <c r="A446" s="1">
        <v>10001335</v>
      </c>
      <c r="B446" s="1" t="s">
        <v>13</v>
      </c>
      <c r="C446" s="1" t="s">
        <v>49</v>
      </c>
      <c r="D446" s="1" t="s">
        <v>463</v>
      </c>
    </row>
    <row r="447" spans="1:4" ht="15.75" customHeight="1" x14ac:dyDescent="0.3">
      <c r="A447" s="1">
        <v>10000595</v>
      </c>
      <c r="B447" s="1" t="s">
        <v>4</v>
      </c>
      <c r="C447" s="1" t="s">
        <v>7</v>
      </c>
      <c r="D447" s="1" t="s">
        <v>464</v>
      </c>
    </row>
    <row r="448" spans="1:4" ht="15.75" customHeight="1" x14ac:dyDescent="0.3">
      <c r="A448" s="1">
        <v>10000448</v>
      </c>
      <c r="B448" s="1" t="s">
        <v>4</v>
      </c>
      <c r="C448" s="1" t="s">
        <v>16</v>
      </c>
      <c r="D448" s="1" t="s">
        <v>465</v>
      </c>
    </row>
    <row r="449" spans="1:4" ht="15.75" customHeight="1" x14ac:dyDescent="0.3">
      <c r="A449" s="1">
        <v>10000984</v>
      </c>
      <c r="B449" s="1" t="s">
        <v>20</v>
      </c>
      <c r="C449" s="1" t="s">
        <v>21</v>
      </c>
      <c r="D449" s="1" t="s">
        <v>466</v>
      </c>
    </row>
    <row r="450" spans="1:4" ht="15.75" customHeight="1" x14ac:dyDescent="0.3">
      <c r="A450" s="1">
        <v>10001325</v>
      </c>
      <c r="B450" s="1" t="s">
        <v>13</v>
      </c>
      <c r="C450" s="1" t="s">
        <v>34</v>
      </c>
      <c r="D450" s="1" t="s">
        <v>467</v>
      </c>
    </row>
    <row r="451" spans="1:4" ht="15.75" customHeight="1" x14ac:dyDescent="0.3">
      <c r="A451" s="1">
        <v>10002429</v>
      </c>
      <c r="B451" s="1" t="s">
        <v>13</v>
      </c>
      <c r="C451" s="1" t="s">
        <v>23</v>
      </c>
      <c r="D451" s="1" t="s">
        <v>468</v>
      </c>
    </row>
    <row r="452" spans="1:4" ht="15.75" customHeight="1" x14ac:dyDescent="0.3">
      <c r="A452" s="1">
        <v>10004528</v>
      </c>
      <c r="B452" s="1" t="s">
        <v>13</v>
      </c>
      <c r="C452" s="1" t="s">
        <v>23</v>
      </c>
      <c r="D452" s="1" t="s">
        <v>469</v>
      </c>
    </row>
    <row r="453" spans="1:4" ht="15.75" customHeight="1" x14ac:dyDescent="0.3">
      <c r="A453" s="1">
        <v>10001271</v>
      </c>
      <c r="B453" s="1" t="s">
        <v>13</v>
      </c>
      <c r="C453" s="1" t="s">
        <v>25</v>
      </c>
      <c r="D453" s="1" t="s">
        <v>470</v>
      </c>
    </row>
    <row r="454" spans="1:4" ht="15.75" customHeight="1" x14ac:dyDescent="0.3">
      <c r="A454" s="1">
        <v>10002647</v>
      </c>
      <c r="B454" s="1" t="s">
        <v>4</v>
      </c>
      <c r="C454" s="1" t="s">
        <v>7</v>
      </c>
      <c r="D454" s="1" t="s">
        <v>471</v>
      </c>
    </row>
    <row r="455" spans="1:4" ht="15.75" customHeight="1" x14ac:dyDescent="0.3">
      <c r="A455" s="1">
        <v>10001432</v>
      </c>
      <c r="B455" s="1" t="s">
        <v>20</v>
      </c>
      <c r="C455" s="1" t="s">
        <v>44</v>
      </c>
      <c r="D455" s="1" t="s">
        <v>472</v>
      </c>
    </row>
    <row r="456" spans="1:4" ht="15.75" customHeight="1" x14ac:dyDescent="0.3">
      <c r="A456" s="1">
        <v>10002262</v>
      </c>
      <c r="B456" s="1" t="s">
        <v>20</v>
      </c>
      <c r="C456" s="1" t="s">
        <v>21</v>
      </c>
      <c r="D456" s="1" t="s">
        <v>473</v>
      </c>
    </row>
    <row r="457" spans="1:4" ht="15.75" customHeight="1" x14ac:dyDescent="0.3">
      <c r="A457" s="1">
        <v>10001465</v>
      </c>
      <c r="B457" s="1" t="s">
        <v>20</v>
      </c>
      <c r="C457" s="1" t="s">
        <v>44</v>
      </c>
      <c r="D457" s="1" t="s">
        <v>474</v>
      </c>
    </row>
    <row r="458" spans="1:4" ht="15.75" customHeight="1" x14ac:dyDescent="0.3">
      <c r="A458" s="1">
        <v>10002597</v>
      </c>
      <c r="B458" s="1" t="s">
        <v>20</v>
      </c>
      <c r="C458" s="1" t="s">
        <v>21</v>
      </c>
      <c r="D458" s="1" t="s">
        <v>475</v>
      </c>
    </row>
    <row r="459" spans="1:4" ht="15.75" customHeight="1" x14ac:dyDescent="0.3">
      <c r="A459" s="1">
        <v>10000723</v>
      </c>
      <c r="B459" s="1" t="s">
        <v>4</v>
      </c>
      <c r="C459" s="1" t="s">
        <v>16</v>
      </c>
      <c r="D459" s="1" t="s">
        <v>476</v>
      </c>
    </row>
    <row r="460" spans="1:4" ht="15.75" customHeight="1" x14ac:dyDescent="0.3">
      <c r="A460" s="1">
        <v>10000404</v>
      </c>
      <c r="B460" s="1" t="s">
        <v>13</v>
      </c>
      <c r="C460" s="1" t="s">
        <v>23</v>
      </c>
      <c r="D460" s="1" t="s">
        <v>477</v>
      </c>
    </row>
    <row r="461" spans="1:4" ht="15.75" customHeight="1" x14ac:dyDescent="0.3">
      <c r="A461" s="1">
        <v>10001935</v>
      </c>
      <c r="B461" s="1" t="s">
        <v>13</v>
      </c>
      <c r="C461" s="1" t="s">
        <v>151</v>
      </c>
      <c r="D461" s="1" t="s">
        <v>340</v>
      </c>
    </row>
    <row r="462" spans="1:4" ht="15.75" customHeight="1" x14ac:dyDescent="0.3">
      <c r="A462" s="1">
        <v>10002024</v>
      </c>
      <c r="B462" s="1" t="s">
        <v>4</v>
      </c>
      <c r="C462" s="1" t="s">
        <v>7</v>
      </c>
      <c r="D462" s="1" t="s">
        <v>478</v>
      </c>
    </row>
    <row r="463" spans="1:4" ht="15.75" customHeight="1" x14ac:dyDescent="0.3">
      <c r="A463" s="1">
        <v>10004248</v>
      </c>
      <c r="B463" s="1" t="s">
        <v>13</v>
      </c>
      <c r="C463" s="1" t="s">
        <v>72</v>
      </c>
      <c r="D463" s="1" t="s">
        <v>479</v>
      </c>
    </row>
    <row r="464" spans="1:4" ht="15.75" customHeight="1" x14ac:dyDescent="0.3">
      <c r="A464" s="1">
        <v>10001780</v>
      </c>
      <c r="B464" s="1" t="s">
        <v>13</v>
      </c>
      <c r="C464" s="1" t="s">
        <v>34</v>
      </c>
      <c r="D464" s="1" t="s">
        <v>480</v>
      </c>
    </row>
    <row r="465" spans="1:4" ht="15.75" customHeight="1" x14ac:dyDescent="0.3">
      <c r="A465" s="1">
        <v>10003560</v>
      </c>
      <c r="B465" s="1" t="s">
        <v>13</v>
      </c>
      <c r="C465" s="1" t="s">
        <v>18</v>
      </c>
      <c r="D465" s="1" t="s">
        <v>481</v>
      </c>
    </row>
    <row r="466" spans="1:4" ht="15.75" customHeight="1" x14ac:dyDescent="0.3">
      <c r="A466" s="1">
        <v>10001297</v>
      </c>
      <c r="B466" s="1" t="s">
        <v>13</v>
      </c>
      <c r="C466" s="1" t="s">
        <v>9</v>
      </c>
      <c r="D466" s="1" t="s">
        <v>482</v>
      </c>
    </row>
    <row r="467" spans="1:4" ht="15.75" customHeight="1" x14ac:dyDescent="0.3">
      <c r="A467" s="1">
        <v>10004256</v>
      </c>
      <c r="B467" s="1" t="s">
        <v>4</v>
      </c>
      <c r="C467" s="1" t="s">
        <v>11</v>
      </c>
      <c r="D467" s="1" t="s">
        <v>483</v>
      </c>
    </row>
    <row r="468" spans="1:4" ht="15.75" customHeight="1" x14ac:dyDescent="0.3">
      <c r="A468" s="1">
        <v>10003441</v>
      </c>
      <c r="B468" s="1" t="s">
        <v>13</v>
      </c>
      <c r="C468" s="1" t="s">
        <v>29</v>
      </c>
      <c r="D468" s="1" t="s">
        <v>484</v>
      </c>
    </row>
    <row r="469" spans="1:4" ht="15.75" customHeight="1" x14ac:dyDescent="0.3">
      <c r="A469" s="1">
        <v>10000069</v>
      </c>
      <c r="B469" s="1" t="s">
        <v>13</v>
      </c>
      <c r="C469" s="1" t="s">
        <v>23</v>
      </c>
      <c r="D469" s="1" t="s">
        <v>485</v>
      </c>
    </row>
    <row r="470" spans="1:4" ht="15.75" customHeight="1" x14ac:dyDescent="0.3">
      <c r="A470" s="1">
        <v>10003914</v>
      </c>
      <c r="B470" s="1" t="s">
        <v>13</v>
      </c>
      <c r="C470" s="1" t="s">
        <v>25</v>
      </c>
      <c r="D470" s="1" t="s">
        <v>486</v>
      </c>
    </row>
    <row r="471" spans="1:4" ht="15.75" customHeight="1" x14ac:dyDescent="0.3">
      <c r="A471" s="1">
        <v>10004020</v>
      </c>
      <c r="B471" s="1" t="s">
        <v>4</v>
      </c>
      <c r="C471" s="1" t="s">
        <v>16</v>
      </c>
      <c r="D471" s="1" t="s">
        <v>487</v>
      </c>
    </row>
    <row r="472" spans="1:4" ht="15.75" customHeight="1" x14ac:dyDescent="0.3">
      <c r="A472" s="1">
        <v>10003467</v>
      </c>
      <c r="B472" s="1" t="s">
        <v>13</v>
      </c>
      <c r="C472" s="1" t="s">
        <v>72</v>
      </c>
      <c r="D472" s="1" t="s">
        <v>488</v>
      </c>
    </row>
    <row r="473" spans="1:4" ht="15.75" customHeight="1" x14ac:dyDescent="0.3">
      <c r="A473" s="1">
        <v>10002496</v>
      </c>
      <c r="B473" s="1" t="s">
        <v>20</v>
      </c>
      <c r="C473" s="1" t="s">
        <v>21</v>
      </c>
      <c r="D473" s="1" t="s">
        <v>489</v>
      </c>
    </row>
    <row r="474" spans="1:4" ht="15.75" customHeight="1" x14ac:dyDescent="0.3">
      <c r="A474" s="1">
        <v>10004530</v>
      </c>
      <c r="B474" s="1" t="s">
        <v>13</v>
      </c>
      <c r="C474" s="1" t="s">
        <v>29</v>
      </c>
      <c r="D474" s="1" t="s">
        <v>490</v>
      </c>
    </row>
    <row r="475" spans="1:4" ht="15.75" customHeight="1" x14ac:dyDescent="0.3">
      <c r="A475" s="1">
        <v>10001107</v>
      </c>
      <c r="B475" s="1" t="s">
        <v>13</v>
      </c>
      <c r="C475" s="1" t="s">
        <v>23</v>
      </c>
      <c r="D475" s="1" t="s">
        <v>491</v>
      </c>
    </row>
    <row r="476" spans="1:4" ht="15.75" customHeight="1" x14ac:dyDescent="0.3">
      <c r="A476" s="1">
        <v>10004451</v>
      </c>
      <c r="B476" s="1" t="s">
        <v>13</v>
      </c>
      <c r="C476" s="1" t="s">
        <v>29</v>
      </c>
      <c r="D476" s="1" t="s">
        <v>492</v>
      </c>
    </row>
    <row r="477" spans="1:4" ht="15.75" customHeight="1" x14ac:dyDescent="0.3">
      <c r="A477" s="1">
        <v>10004997</v>
      </c>
      <c r="B477" s="1" t="s">
        <v>4</v>
      </c>
      <c r="C477" s="1" t="s">
        <v>7</v>
      </c>
      <c r="D477" s="1" t="s">
        <v>493</v>
      </c>
    </row>
    <row r="478" spans="1:4" ht="15.75" customHeight="1" x14ac:dyDescent="0.3">
      <c r="A478" s="1">
        <v>10000347</v>
      </c>
      <c r="B478" s="1" t="s">
        <v>20</v>
      </c>
      <c r="C478" s="1" t="s">
        <v>21</v>
      </c>
      <c r="D478" s="1" t="s">
        <v>494</v>
      </c>
    </row>
    <row r="479" spans="1:4" ht="15.75" customHeight="1" x14ac:dyDescent="0.3">
      <c r="A479" s="1">
        <v>10003394</v>
      </c>
      <c r="B479" s="1" t="s">
        <v>13</v>
      </c>
      <c r="C479" s="1" t="s">
        <v>18</v>
      </c>
      <c r="D479" s="1" t="s">
        <v>495</v>
      </c>
    </row>
    <row r="480" spans="1:4" ht="15.75" customHeight="1" x14ac:dyDescent="0.3">
      <c r="A480" s="1">
        <v>10001450</v>
      </c>
      <c r="B480" s="1" t="s">
        <v>13</v>
      </c>
      <c r="C480" s="1" t="s">
        <v>29</v>
      </c>
      <c r="D480" s="1" t="s">
        <v>496</v>
      </c>
    </row>
    <row r="481" spans="1:4" ht="15.75" customHeight="1" x14ac:dyDescent="0.3">
      <c r="A481" s="1">
        <v>10001574</v>
      </c>
      <c r="B481" s="1" t="s">
        <v>13</v>
      </c>
      <c r="C481" s="1" t="s">
        <v>151</v>
      </c>
      <c r="D481" s="1" t="s">
        <v>497</v>
      </c>
    </row>
    <row r="482" spans="1:4" ht="15.75" customHeight="1" x14ac:dyDescent="0.3">
      <c r="A482" s="1">
        <v>10001475</v>
      </c>
      <c r="B482" s="1" t="s">
        <v>4</v>
      </c>
      <c r="C482" s="1" t="s">
        <v>16</v>
      </c>
      <c r="D482" s="1" t="s">
        <v>498</v>
      </c>
    </row>
    <row r="483" spans="1:4" ht="15.75" customHeight="1" x14ac:dyDescent="0.3">
      <c r="A483" s="1">
        <v>10004498</v>
      </c>
      <c r="B483" s="1" t="s">
        <v>13</v>
      </c>
      <c r="C483" s="1" t="s">
        <v>151</v>
      </c>
      <c r="D483" s="1" t="s">
        <v>499</v>
      </c>
    </row>
    <row r="484" spans="1:4" ht="15.75" customHeight="1" x14ac:dyDescent="0.3">
      <c r="A484" s="1">
        <v>10000586</v>
      </c>
      <c r="B484" s="1" t="s">
        <v>20</v>
      </c>
      <c r="C484" s="1" t="s">
        <v>21</v>
      </c>
      <c r="D484" s="1" t="s">
        <v>500</v>
      </c>
    </row>
    <row r="485" spans="1:4" ht="15.75" customHeight="1" x14ac:dyDescent="0.3">
      <c r="A485" s="1">
        <v>10002764</v>
      </c>
      <c r="B485" s="1" t="s">
        <v>13</v>
      </c>
      <c r="C485" s="1" t="s">
        <v>23</v>
      </c>
      <c r="D485" s="1" t="s">
        <v>501</v>
      </c>
    </row>
    <row r="486" spans="1:4" ht="15.75" customHeight="1" x14ac:dyDescent="0.3">
      <c r="A486" s="1">
        <v>10003930</v>
      </c>
      <c r="B486" s="1" t="s">
        <v>13</v>
      </c>
      <c r="C486" s="1" t="s">
        <v>9</v>
      </c>
      <c r="D486" s="1" t="s">
        <v>502</v>
      </c>
    </row>
    <row r="487" spans="1:4" ht="15.75" customHeight="1" x14ac:dyDescent="0.3">
      <c r="A487" s="1">
        <v>10003800</v>
      </c>
      <c r="B487" s="1" t="s">
        <v>20</v>
      </c>
      <c r="C487" s="1" t="s">
        <v>21</v>
      </c>
      <c r="D487" s="1" t="s">
        <v>503</v>
      </c>
    </row>
    <row r="488" spans="1:4" ht="15.75" customHeight="1" x14ac:dyDescent="0.3">
      <c r="A488" s="1">
        <v>10002005</v>
      </c>
      <c r="B488" s="1" t="s">
        <v>13</v>
      </c>
      <c r="C488" s="1" t="s">
        <v>29</v>
      </c>
      <c r="D488" s="1" t="s">
        <v>504</v>
      </c>
    </row>
    <row r="489" spans="1:4" ht="15.75" customHeight="1" x14ac:dyDescent="0.3">
      <c r="A489" s="1">
        <v>10004101</v>
      </c>
      <c r="B489" s="1" t="s">
        <v>13</v>
      </c>
      <c r="C489" s="1" t="s">
        <v>29</v>
      </c>
      <c r="D489" s="1" t="s">
        <v>505</v>
      </c>
    </row>
    <row r="490" spans="1:4" ht="15.75" customHeight="1" x14ac:dyDescent="0.3">
      <c r="A490" s="1">
        <v>10004078</v>
      </c>
      <c r="B490" s="1" t="s">
        <v>13</v>
      </c>
      <c r="C490" s="1" t="s">
        <v>18</v>
      </c>
      <c r="D490" s="1" t="s">
        <v>506</v>
      </c>
    </row>
    <row r="491" spans="1:4" ht="15.75" customHeight="1" x14ac:dyDescent="0.3">
      <c r="A491" s="1">
        <v>10001979</v>
      </c>
      <c r="B491" s="1" t="s">
        <v>4</v>
      </c>
      <c r="C491" s="1" t="s">
        <v>16</v>
      </c>
      <c r="D491" s="1" t="s">
        <v>507</v>
      </c>
    </row>
    <row r="492" spans="1:4" ht="15.75" customHeight="1" x14ac:dyDescent="0.3">
      <c r="A492" s="1">
        <v>10001425</v>
      </c>
      <c r="B492" s="1" t="s">
        <v>20</v>
      </c>
      <c r="C492" s="1" t="s">
        <v>21</v>
      </c>
      <c r="D492" s="1" t="s">
        <v>508</v>
      </c>
    </row>
    <row r="493" spans="1:4" ht="15.75" customHeight="1" x14ac:dyDescent="0.3">
      <c r="A493" s="1">
        <v>10003963</v>
      </c>
      <c r="B493" s="1" t="s">
        <v>20</v>
      </c>
      <c r="C493" s="1" t="s">
        <v>21</v>
      </c>
      <c r="D493" s="1" t="s">
        <v>509</v>
      </c>
    </row>
    <row r="494" spans="1:4" ht="15.75" customHeight="1" x14ac:dyDescent="0.3">
      <c r="A494" s="1">
        <v>10001490</v>
      </c>
      <c r="B494" s="1" t="s">
        <v>13</v>
      </c>
      <c r="C494" s="1" t="s">
        <v>34</v>
      </c>
      <c r="D494" s="1" t="s">
        <v>510</v>
      </c>
    </row>
    <row r="495" spans="1:4" ht="15.75" customHeight="1" x14ac:dyDescent="0.3">
      <c r="A495" s="1">
        <v>10002120</v>
      </c>
      <c r="B495" s="1" t="s">
        <v>13</v>
      </c>
      <c r="C495" s="1" t="s">
        <v>29</v>
      </c>
      <c r="D495" s="1" t="s">
        <v>511</v>
      </c>
    </row>
    <row r="496" spans="1:4" ht="15.75" customHeight="1" x14ac:dyDescent="0.3">
      <c r="A496" s="1">
        <v>10000848</v>
      </c>
      <c r="B496" s="1" t="s">
        <v>13</v>
      </c>
      <c r="C496" s="1" t="s">
        <v>23</v>
      </c>
      <c r="D496" s="1" t="s">
        <v>512</v>
      </c>
    </row>
    <row r="497" spans="1:4" ht="15.75" customHeight="1" x14ac:dyDescent="0.3">
      <c r="A497" s="1">
        <v>10003092</v>
      </c>
      <c r="B497" s="1" t="s">
        <v>20</v>
      </c>
      <c r="C497" s="1" t="s">
        <v>21</v>
      </c>
      <c r="D497" s="1" t="s">
        <v>513</v>
      </c>
    </row>
    <row r="498" spans="1:4" ht="15.75" customHeight="1" x14ac:dyDescent="0.3">
      <c r="A498" s="1">
        <v>10004345</v>
      </c>
      <c r="B498" s="1" t="s">
        <v>13</v>
      </c>
      <c r="C498" s="1" t="s">
        <v>9</v>
      </c>
      <c r="D498" s="1" t="s">
        <v>514</v>
      </c>
    </row>
    <row r="499" spans="1:4" ht="15.75" customHeight="1" x14ac:dyDescent="0.3">
      <c r="A499" s="1">
        <v>10001204</v>
      </c>
      <c r="B499" s="1" t="s">
        <v>13</v>
      </c>
      <c r="C499" s="1" t="s">
        <v>29</v>
      </c>
      <c r="D499" s="1" t="s">
        <v>515</v>
      </c>
    </row>
    <row r="500" spans="1:4" ht="15.75" customHeight="1" x14ac:dyDescent="0.3">
      <c r="A500" s="1">
        <v>10004667</v>
      </c>
      <c r="B500" s="1" t="s">
        <v>20</v>
      </c>
      <c r="C500" s="1" t="s">
        <v>21</v>
      </c>
      <c r="D500" s="1" t="s">
        <v>516</v>
      </c>
    </row>
    <row r="501" spans="1:4" ht="15.75" customHeight="1" x14ac:dyDescent="0.3">
      <c r="A501" s="1">
        <v>10002949</v>
      </c>
      <c r="B501" s="1" t="s">
        <v>13</v>
      </c>
      <c r="C501" s="1" t="s">
        <v>23</v>
      </c>
      <c r="D501" s="1" t="s">
        <v>517</v>
      </c>
    </row>
    <row r="502" spans="1:4" ht="15.75" customHeight="1" x14ac:dyDescent="0.3">
      <c r="A502" s="1">
        <v>10003849</v>
      </c>
      <c r="B502" s="1" t="s">
        <v>4</v>
      </c>
      <c r="C502" s="1" t="s">
        <v>16</v>
      </c>
      <c r="D502" s="1" t="s">
        <v>518</v>
      </c>
    </row>
    <row r="503" spans="1:4" ht="15.75" customHeight="1" x14ac:dyDescent="0.3">
      <c r="A503" s="1">
        <v>10000010</v>
      </c>
      <c r="B503" s="1" t="s">
        <v>4</v>
      </c>
      <c r="C503" s="1" t="s">
        <v>16</v>
      </c>
      <c r="D503" s="1" t="s">
        <v>519</v>
      </c>
    </row>
    <row r="504" spans="1:4" ht="15.75" customHeight="1" x14ac:dyDescent="0.3">
      <c r="A504" s="1">
        <v>10002824</v>
      </c>
      <c r="B504" s="1" t="s">
        <v>13</v>
      </c>
      <c r="C504" s="1" t="s">
        <v>23</v>
      </c>
      <c r="D504" s="1" t="s">
        <v>520</v>
      </c>
    </row>
    <row r="505" spans="1:4" ht="15.75" customHeight="1" x14ac:dyDescent="0.3">
      <c r="A505" s="1">
        <v>10002538</v>
      </c>
      <c r="B505" s="1" t="s">
        <v>20</v>
      </c>
      <c r="C505" s="1" t="s">
        <v>21</v>
      </c>
      <c r="D505" s="1" t="s">
        <v>521</v>
      </c>
    </row>
    <row r="506" spans="1:4" ht="15.75" customHeight="1" x14ac:dyDescent="0.3">
      <c r="A506" s="1">
        <v>10002103</v>
      </c>
      <c r="B506" s="1" t="s">
        <v>13</v>
      </c>
      <c r="C506" s="1" t="s">
        <v>23</v>
      </c>
      <c r="D506" s="1" t="s">
        <v>522</v>
      </c>
    </row>
    <row r="507" spans="1:4" ht="15.75" customHeight="1" x14ac:dyDescent="0.3">
      <c r="A507" s="1">
        <v>10004853</v>
      </c>
      <c r="B507" s="1" t="s">
        <v>4</v>
      </c>
      <c r="C507" s="1" t="s">
        <v>7</v>
      </c>
      <c r="D507" s="1" t="s">
        <v>523</v>
      </c>
    </row>
    <row r="508" spans="1:4" ht="15.75" customHeight="1" x14ac:dyDescent="0.3">
      <c r="A508" s="1">
        <v>10000179</v>
      </c>
      <c r="B508" s="1" t="s">
        <v>13</v>
      </c>
      <c r="C508" s="1" t="s">
        <v>25</v>
      </c>
      <c r="D508" s="1" t="s">
        <v>524</v>
      </c>
    </row>
    <row r="509" spans="1:4" ht="15.75" customHeight="1" x14ac:dyDescent="0.3">
      <c r="A509" s="1">
        <v>10001272</v>
      </c>
      <c r="B509" s="1" t="s">
        <v>13</v>
      </c>
      <c r="C509" s="1" t="s">
        <v>34</v>
      </c>
      <c r="D509" s="1" t="s">
        <v>525</v>
      </c>
    </row>
    <row r="510" spans="1:4" ht="15.75" customHeight="1" x14ac:dyDescent="0.3">
      <c r="A510" s="1">
        <v>10000221</v>
      </c>
      <c r="B510" s="1" t="s">
        <v>4</v>
      </c>
      <c r="C510" s="1" t="s">
        <v>16</v>
      </c>
      <c r="D510" s="1" t="s">
        <v>526</v>
      </c>
    </row>
    <row r="511" spans="1:4" ht="15.75" customHeight="1" x14ac:dyDescent="0.3">
      <c r="A511" s="1">
        <v>10001563</v>
      </c>
      <c r="B511" s="1" t="s">
        <v>13</v>
      </c>
      <c r="C511" s="1" t="s">
        <v>25</v>
      </c>
      <c r="D511" s="1" t="s">
        <v>527</v>
      </c>
    </row>
    <row r="512" spans="1:4" ht="15.75" customHeight="1" x14ac:dyDescent="0.3">
      <c r="A512" s="1">
        <v>10000605</v>
      </c>
      <c r="B512" s="1" t="s">
        <v>13</v>
      </c>
      <c r="C512" s="1" t="s">
        <v>23</v>
      </c>
      <c r="D512" s="1" t="s">
        <v>528</v>
      </c>
    </row>
    <row r="513" spans="1:4" ht="15.75" customHeight="1" x14ac:dyDescent="0.3">
      <c r="A513" s="1">
        <v>10001963</v>
      </c>
      <c r="B513" s="1" t="s">
        <v>13</v>
      </c>
      <c r="C513" s="1" t="s">
        <v>34</v>
      </c>
      <c r="D513" s="1" t="s">
        <v>529</v>
      </c>
    </row>
    <row r="514" spans="1:4" ht="15.75" customHeight="1" x14ac:dyDescent="0.3">
      <c r="A514" s="1">
        <v>10001267</v>
      </c>
      <c r="B514" s="1" t="s">
        <v>20</v>
      </c>
      <c r="C514" s="1" t="s">
        <v>44</v>
      </c>
      <c r="D514" s="1" t="s">
        <v>530</v>
      </c>
    </row>
    <row r="515" spans="1:4" ht="15.75" customHeight="1" x14ac:dyDescent="0.3">
      <c r="A515" s="1">
        <v>10002857</v>
      </c>
      <c r="B515" s="1" t="s">
        <v>20</v>
      </c>
      <c r="C515" s="1" t="s">
        <v>44</v>
      </c>
      <c r="D515" s="1" t="s">
        <v>531</v>
      </c>
    </row>
    <row r="516" spans="1:4" ht="15.75" customHeight="1" x14ac:dyDescent="0.3">
      <c r="A516" s="1">
        <v>10001482</v>
      </c>
      <c r="B516" s="1" t="s">
        <v>4</v>
      </c>
      <c r="C516" s="1" t="s">
        <v>7</v>
      </c>
      <c r="D516" s="1" t="s">
        <v>532</v>
      </c>
    </row>
    <row r="517" spans="1:4" ht="15.75" customHeight="1" x14ac:dyDescent="0.3">
      <c r="A517" s="1">
        <v>10001989</v>
      </c>
      <c r="B517" s="1" t="s">
        <v>13</v>
      </c>
      <c r="C517" s="1" t="s">
        <v>23</v>
      </c>
      <c r="D517" s="1" t="s">
        <v>533</v>
      </c>
    </row>
    <row r="518" spans="1:4" ht="15.75" customHeight="1" x14ac:dyDescent="0.3">
      <c r="A518" s="1">
        <v>10003287</v>
      </c>
      <c r="B518" s="1" t="s">
        <v>13</v>
      </c>
      <c r="C518" s="1" t="s">
        <v>25</v>
      </c>
      <c r="D518" s="1" t="s">
        <v>534</v>
      </c>
    </row>
    <row r="519" spans="1:4" ht="15.75" customHeight="1" x14ac:dyDescent="0.3">
      <c r="A519" s="1">
        <v>10004728</v>
      </c>
      <c r="B519" s="1" t="s">
        <v>13</v>
      </c>
      <c r="C519" s="1" t="s">
        <v>23</v>
      </c>
      <c r="D519" s="1" t="s">
        <v>535</v>
      </c>
    </row>
    <row r="520" spans="1:4" ht="15.75" customHeight="1" x14ac:dyDescent="0.3">
      <c r="A520" s="1">
        <v>10000732</v>
      </c>
      <c r="B520" s="1" t="s">
        <v>4</v>
      </c>
      <c r="C520" s="1" t="s">
        <v>16</v>
      </c>
      <c r="D520" s="1" t="s">
        <v>536</v>
      </c>
    </row>
    <row r="521" spans="1:4" ht="15.75" customHeight="1" x14ac:dyDescent="0.3">
      <c r="A521" s="1">
        <v>10002787</v>
      </c>
      <c r="B521" s="1" t="s">
        <v>13</v>
      </c>
      <c r="C521" s="1" t="s">
        <v>9</v>
      </c>
      <c r="D521" s="1" t="s">
        <v>537</v>
      </c>
    </row>
    <row r="522" spans="1:4" ht="15.75" customHeight="1" x14ac:dyDescent="0.3">
      <c r="A522" s="1">
        <v>10002457</v>
      </c>
      <c r="B522" s="1" t="s">
        <v>13</v>
      </c>
      <c r="C522" s="1" t="s">
        <v>25</v>
      </c>
      <c r="D522" s="1" t="s">
        <v>538</v>
      </c>
    </row>
    <row r="523" spans="1:4" ht="15.75" customHeight="1" x14ac:dyDescent="0.3">
      <c r="A523" s="1">
        <v>10003112</v>
      </c>
      <c r="B523" s="1" t="s">
        <v>13</v>
      </c>
      <c r="C523" s="1" t="s">
        <v>72</v>
      </c>
      <c r="D523" s="1" t="s">
        <v>145</v>
      </c>
    </row>
    <row r="524" spans="1:4" ht="15.75" customHeight="1" x14ac:dyDescent="0.3">
      <c r="A524" s="1">
        <v>10002350</v>
      </c>
      <c r="B524" s="1" t="s">
        <v>13</v>
      </c>
      <c r="C524" s="1" t="s">
        <v>25</v>
      </c>
      <c r="D524" s="1" t="s">
        <v>539</v>
      </c>
    </row>
    <row r="525" spans="1:4" ht="15.75" customHeight="1" x14ac:dyDescent="0.3">
      <c r="A525" s="1">
        <v>10001142</v>
      </c>
      <c r="B525" s="1" t="s">
        <v>20</v>
      </c>
      <c r="C525" s="1" t="s">
        <v>44</v>
      </c>
      <c r="D525" s="1" t="s">
        <v>540</v>
      </c>
    </row>
    <row r="526" spans="1:4" ht="15.75" customHeight="1" x14ac:dyDescent="0.3">
      <c r="A526" s="1">
        <v>10001101</v>
      </c>
      <c r="B526" s="1" t="s">
        <v>20</v>
      </c>
      <c r="C526" s="1" t="s">
        <v>44</v>
      </c>
      <c r="D526" s="1" t="s">
        <v>541</v>
      </c>
    </row>
    <row r="527" spans="1:4" ht="15.75" customHeight="1" x14ac:dyDescent="0.3">
      <c r="A527" s="1">
        <v>10002439</v>
      </c>
      <c r="B527" s="1" t="s">
        <v>13</v>
      </c>
      <c r="C527" s="1" t="s">
        <v>25</v>
      </c>
      <c r="D527" s="1" t="s">
        <v>542</v>
      </c>
    </row>
    <row r="528" spans="1:4" ht="15.75" customHeight="1" x14ac:dyDescent="0.3">
      <c r="A528" s="1">
        <v>10002827</v>
      </c>
      <c r="B528" s="1" t="s">
        <v>13</v>
      </c>
      <c r="C528" s="1" t="s">
        <v>23</v>
      </c>
      <c r="D528" s="1" t="s">
        <v>543</v>
      </c>
    </row>
    <row r="529" spans="1:4" ht="15.75" customHeight="1" x14ac:dyDescent="0.3">
      <c r="A529" s="1">
        <v>10001511</v>
      </c>
      <c r="B529" s="1" t="s">
        <v>13</v>
      </c>
      <c r="C529" s="1" t="s">
        <v>34</v>
      </c>
      <c r="D529" s="1" t="s">
        <v>544</v>
      </c>
    </row>
    <row r="530" spans="1:4" ht="15.75" customHeight="1" x14ac:dyDescent="0.3">
      <c r="A530" s="1">
        <v>10004231</v>
      </c>
      <c r="B530" s="1" t="s">
        <v>13</v>
      </c>
      <c r="C530" s="1" t="s">
        <v>151</v>
      </c>
      <c r="D530" s="1" t="s">
        <v>545</v>
      </c>
    </row>
    <row r="531" spans="1:4" ht="15.75" customHeight="1" x14ac:dyDescent="0.3">
      <c r="A531" s="1">
        <v>10003096</v>
      </c>
      <c r="B531" s="1" t="s">
        <v>4</v>
      </c>
      <c r="C531" s="1" t="s">
        <v>16</v>
      </c>
      <c r="D531" s="1" t="s">
        <v>546</v>
      </c>
    </row>
    <row r="532" spans="1:4" ht="15.75" customHeight="1" x14ac:dyDescent="0.3">
      <c r="A532" s="1">
        <v>10002759</v>
      </c>
      <c r="B532" s="1" t="s">
        <v>4</v>
      </c>
      <c r="C532" s="1" t="s">
        <v>16</v>
      </c>
      <c r="D532" s="1" t="s">
        <v>547</v>
      </c>
    </row>
    <row r="533" spans="1:4" ht="15.75" customHeight="1" x14ac:dyDescent="0.3">
      <c r="A533" s="1">
        <v>10000688</v>
      </c>
      <c r="B533" s="1" t="s">
        <v>4</v>
      </c>
      <c r="C533" s="1" t="s">
        <v>11</v>
      </c>
      <c r="D533" s="1" t="s">
        <v>548</v>
      </c>
    </row>
    <row r="534" spans="1:4" ht="15.75" customHeight="1" x14ac:dyDescent="0.3">
      <c r="A534" s="1">
        <v>10001954</v>
      </c>
      <c r="B534" s="1" t="s">
        <v>13</v>
      </c>
      <c r="C534" s="1" t="s">
        <v>18</v>
      </c>
      <c r="D534" s="1" t="s">
        <v>549</v>
      </c>
    </row>
    <row r="535" spans="1:4" ht="15.75" customHeight="1" x14ac:dyDescent="0.3">
      <c r="A535" s="1">
        <v>10004532</v>
      </c>
      <c r="B535" s="1" t="s">
        <v>13</v>
      </c>
      <c r="C535" s="1" t="s">
        <v>25</v>
      </c>
      <c r="D535" s="1" t="s">
        <v>550</v>
      </c>
    </row>
    <row r="536" spans="1:4" ht="15.75" customHeight="1" x14ac:dyDescent="0.3">
      <c r="A536" s="1">
        <v>10002137</v>
      </c>
      <c r="B536" s="1" t="s">
        <v>13</v>
      </c>
      <c r="C536" s="1" t="s">
        <v>29</v>
      </c>
      <c r="D536" s="1" t="s">
        <v>551</v>
      </c>
    </row>
    <row r="537" spans="1:4" ht="15.75" customHeight="1" x14ac:dyDescent="0.3">
      <c r="A537" s="1">
        <v>10000804</v>
      </c>
      <c r="B537" s="1" t="s">
        <v>13</v>
      </c>
      <c r="C537" s="1" t="s">
        <v>25</v>
      </c>
      <c r="D537" s="1" t="s">
        <v>552</v>
      </c>
    </row>
    <row r="538" spans="1:4" ht="15.75" customHeight="1" x14ac:dyDescent="0.3">
      <c r="A538" s="1">
        <v>10003614</v>
      </c>
      <c r="B538" s="1" t="s">
        <v>20</v>
      </c>
      <c r="C538" s="1" t="s">
        <v>44</v>
      </c>
      <c r="D538" s="1" t="s">
        <v>553</v>
      </c>
    </row>
    <row r="539" spans="1:4" ht="15.75" customHeight="1" x14ac:dyDescent="0.3">
      <c r="A539" s="1">
        <v>10003553</v>
      </c>
      <c r="B539" s="1" t="s">
        <v>4</v>
      </c>
      <c r="C539" s="1" t="s">
        <v>16</v>
      </c>
      <c r="D539" s="1" t="s">
        <v>554</v>
      </c>
    </row>
    <row r="540" spans="1:4" ht="15.75" customHeight="1" x14ac:dyDescent="0.3">
      <c r="A540" s="1">
        <v>10004632</v>
      </c>
      <c r="B540" s="1" t="s">
        <v>13</v>
      </c>
      <c r="C540" s="1" t="s">
        <v>23</v>
      </c>
      <c r="D540" s="1" t="s">
        <v>555</v>
      </c>
    </row>
    <row r="541" spans="1:4" ht="15.75" customHeight="1" x14ac:dyDescent="0.3">
      <c r="A541" s="1">
        <v>10003305</v>
      </c>
      <c r="B541" s="1" t="s">
        <v>13</v>
      </c>
      <c r="C541" s="1" t="s">
        <v>23</v>
      </c>
      <c r="D541" s="1" t="s">
        <v>556</v>
      </c>
    </row>
    <row r="542" spans="1:4" ht="15.75" customHeight="1" x14ac:dyDescent="0.3">
      <c r="A542" s="1">
        <v>10002583</v>
      </c>
      <c r="B542" s="1" t="s">
        <v>13</v>
      </c>
      <c r="C542" s="1" t="s">
        <v>34</v>
      </c>
      <c r="D542" s="1" t="s">
        <v>557</v>
      </c>
    </row>
    <row r="543" spans="1:4" ht="15.75" customHeight="1" x14ac:dyDescent="0.3">
      <c r="A543" s="1">
        <v>10004125</v>
      </c>
      <c r="B543" s="1" t="s">
        <v>20</v>
      </c>
      <c r="C543" s="1" t="s">
        <v>174</v>
      </c>
      <c r="D543" s="1" t="s">
        <v>558</v>
      </c>
    </row>
    <row r="544" spans="1:4" ht="15.75" customHeight="1" x14ac:dyDescent="0.3">
      <c r="A544" s="1">
        <v>10004015</v>
      </c>
      <c r="B544" s="1" t="s">
        <v>4</v>
      </c>
      <c r="C544" s="1" t="s">
        <v>5</v>
      </c>
      <c r="D544" s="1" t="s">
        <v>559</v>
      </c>
    </row>
    <row r="545" spans="1:4" ht="15.75" customHeight="1" x14ac:dyDescent="0.3">
      <c r="A545" s="1">
        <v>10002444</v>
      </c>
      <c r="B545" s="1" t="s">
        <v>13</v>
      </c>
      <c r="C545" s="1" t="s">
        <v>34</v>
      </c>
      <c r="D545" s="1" t="s">
        <v>560</v>
      </c>
    </row>
    <row r="546" spans="1:4" ht="15.75" customHeight="1" x14ac:dyDescent="0.3">
      <c r="A546" s="1">
        <v>10002253</v>
      </c>
      <c r="B546" s="1" t="s">
        <v>20</v>
      </c>
      <c r="C546" s="1" t="s">
        <v>44</v>
      </c>
      <c r="D546" s="1" t="s">
        <v>561</v>
      </c>
    </row>
    <row r="547" spans="1:4" ht="15.75" customHeight="1" x14ac:dyDescent="0.3">
      <c r="A547" s="1">
        <v>10000743</v>
      </c>
      <c r="B547" s="1" t="s">
        <v>13</v>
      </c>
      <c r="C547" s="1" t="s">
        <v>29</v>
      </c>
      <c r="D547" s="1" t="s">
        <v>562</v>
      </c>
    </row>
    <row r="548" spans="1:4" ht="15.75" customHeight="1" x14ac:dyDescent="0.3">
      <c r="A548" s="1">
        <v>10002312</v>
      </c>
      <c r="B548" s="1" t="s">
        <v>13</v>
      </c>
      <c r="C548" s="1" t="s">
        <v>9</v>
      </c>
      <c r="D548" s="1" t="s">
        <v>563</v>
      </c>
    </row>
    <row r="549" spans="1:4" ht="15.75" customHeight="1" x14ac:dyDescent="0.3">
      <c r="A549" s="1">
        <v>10003510</v>
      </c>
      <c r="B549" s="1" t="s">
        <v>13</v>
      </c>
      <c r="C549" s="1" t="s">
        <v>9</v>
      </c>
      <c r="D549" s="1" t="s">
        <v>564</v>
      </c>
    </row>
    <row r="550" spans="1:4" ht="15.75" customHeight="1" x14ac:dyDescent="0.3">
      <c r="A550" s="1">
        <v>10001575</v>
      </c>
      <c r="B550" s="1" t="s">
        <v>13</v>
      </c>
      <c r="C550" s="1" t="s">
        <v>23</v>
      </c>
      <c r="D550" s="1" t="s">
        <v>565</v>
      </c>
    </row>
    <row r="551" spans="1:4" ht="15.75" customHeight="1" x14ac:dyDescent="0.3">
      <c r="A551" s="1">
        <v>10001800</v>
      </c>
      <c r="B551" s="1" t="s">
        <v>13</v>
      </c>
      <c r="C551" s="1" t="s">
        <v>29</v>
      </c>
      <c r="D551" s="1" t="s">
        <v>566</v>
      </c>
    </row>
    <row r="552" spans="1:4" ht="15.75" customHeight="1" x14ac:dyDescent="0.3">
      <c r="A552" s="1">
        <v>10003272</v>
      </c>
      <c r="B552" s="1" t="s">
        <v>4</v>
      </c>
      <c r="C552" s="1" t="s">
        <v>5</v>
      </c>
      <c r="D552" s="1" t="s">
        <v>567</v>
      </c>
    </row>
    <row r="553" spans="1:4" ht="15.75" customHeight="1" x14ac:dyDescent="0.3">
      <c r="A553" s="1">
        <v>10001219</v>
      </c>
      <c r="B553" s="1" t="s">
        <v>13</v>
      </c>
      <c r="C553" s="1" t="s">
        <v>49</v>
      </c>
      <c r="D553" s="1" t="s">
        <v>568</v>
      </c>
    </row>
    <row r="554" spans="1:4" ht="15.75" customHeight="1" x14ac:dyDescent="0.3">
      <c r="A554" s="1">
        <v>10001154</v>
      </c>
      <c r="B554" s="1" t="s">
        <v>13</v>
      </c>
      <c r="C554" s="1" t="s">
        <v>25</v>
      </c>
      <c r="D554" s="1" t="s">
        <v>569</v>
      </c>
    </row>
    <row r="555" spans="1:4" ht="15.75" customHeight="1" x14ac:dyDescent="0.3">
      <c r="A555" s="1">
        <v>10001606</v>
      </c>
      <c r="B555" s="1" t="s">
        <v>20</v>
      </c>
      <c r="C555" s="1" t="s">
        <v>44</v>
      </c>
      <c r="D555" s="1" t="s">
        <v>570</v>
      </c>
    </row>
    <row r="556" spans="1:4" ht="15.75" customHeight="1" x14ac:dyDescent="0.3">
      <c r="A556" s="1">
        <v>10003355</v>
      </c>
      <c r="B556" s="1" t="s">
        <v>13</v>
      </c>
      <c r="C556" s="1" t="s">
        <v>23</v>
      </c>
      <c r="D556" s="1" t="s">
        <v>571</v>
      </c>
    </row>
    <row r="557" spans="1:4" ht="15.75" customHeight="1" x14ac:dyDescent="0.3">
      <c r="A557" s="1">
        <v>10004092</v>
      </c>
      <c r="B557" s="1" t="s">
        <v>13</v>
      </c>
      <c r="C557" s="1" t="s">
        <v>29</v>
      </c>
      <c r="D557" s="1" t="s">
        <v>572</v>
      </c>
    </row>
    <row r="558" spans="1:4" ht="15.75" customHeight="1" x14ac:dyDescent="0.3">
      <c r="A558" s="1">
        <v>10000198</v>
      </c>
      <c r="B558" s="1" t="s">
        <v>4</v>
      </c>
      <c r="C558" s="1" t="s">
        <v>11</v>
      </c>
      <c r="D558" s="1" t="s">
        <v>573</v>
      </c>
    </row>
    <row r="559" spans="1:4" ht="15.75" customHeight="1" x14ac:dyDescent="0.3">
      <c r="A559" s="1">
        <v>10000036</v>
      </c>
      <c r="B559" s="1" t="s">
        <v>13</v>
      </c>
      <c r="C559" s="1" t="s">
        <v>34</v>
      </c>
      <c r="D559" s="1" t="s">
        <v>574</v>
      </c>
    </row>
    <row r="560" spans="1:4" ht="15.75" customHeight="1" x14ac:dyDescent="0.3">
      <c r="A560" s="1">
        <v>10000222</v>
      </c>
      <c r="B560" s="1" t="s">
        <v>4</v>
      </c>
      <c r="C560" s="1" t="s">
        <v>16</v>
      </c>
      <c r="D560" s="1" t="s">
        <v>575</v>
      </c>
    </row>
    <row r="561" spans="1:4" ht="15.75" customHeight="1" x14ac:dyDescent="0.3">
      <c r="A561" s="1">
        <v>10004664</v>
      </c>
      <c r="B561" s="1" t="s">
        <v>13</v>
      </c>
      <c r="C561" s="1" t="s">
        <v>151</v>
      </c>
      <c r="D561" s="1" t="s">
        <v>576</v>
      </c>
    </row>
    <row r="562" spans="1:4" ht="15.75" customHeight="1" x14ac:dyDescent="0.3">
      <c r="A562" s="1">
        <v>10001141</v>
      </c>
      <c r="B562" s="1" t="s">
        <v>13</v>
      </c>
      <c r="C562" s="1" t="s">
        <v>49</v>
      </c>
      <c r="D562" s="1" t="s">
        <v>577</v>
      </c>
    </row>
    <row r="563" spans="1:4" ht="15.75" customHeight="1" x14ac:dyDescent="0.3">
      <c r="A563" s="1">
        <v>10002170</v>
      </c>
      <c r="B563" s="1" t="s">
        <v>20</v>
      </c>
      <c r="C563" s="1" t="s">
        <v>21</v>
      </c>
      <c r="D563" s="1" t="s">
        <v>578</v>
      </c>
    </row>
    <row r="564" spans="1:4" ht="15.75" customHeight="1" x14ac:dyDescent="0.3">
      <c r="A564" s="1">
        <v>10002228</v>
      </c>
      <c r="B564" s="1" t="s">
        <v>4</v>
      </c>
      <c r="C564" s="1" t="s">
        <v>11</v>
      </c>
      <c r="D564" s="1" t="s">
        <v>579</v>
      </c>
    </row>
    <row r="565" spans="1:4" ht="15.75" customHeight="1" x14ac:dyDescent="0.3">
      <c r="A565" s="1">
        <v>10004634</v>
      </c>
      <c r="B565" s="1" t="s">
        <v>13</v>
      </c>
      <c r="C565" s="1" t="s">
        <v>34</v>
      </c>
      <c r="D565" s="1" t="s">
        <v>580</v>
      </c>
    </row>
    <row r="566" spans="1:4" ht="15.75" customHeight="1" x14ac:dyDescent="0.3">
      <c r="A566" s="1">
        <v>10003610</v>
      </c>
      <c r="B566" s="1" t="s">
        <v>20</v>
      </c>
      <c r="C566" s="1" t="s">
        <v>44</v>
      </c>
      <c r="D566" s="1" t="s">
        <v>581</v>
      </c>
    </row>
    <row r="567" spans="1:4" ht="15.75" customHeight="1" x14ac:dyDescent="0.3">
      <c r="A567" s="1">
        <v>10001619</v>
      </c>
      <c r="B567" s="1" t="s">
        <v>4</v>
      </c>
      <c r="C567" s="1" t="s">
        <v>5</v>
      </c>
      <c r="D567" s="1" t="s">
        <v>582</v>
      </c>
    </row>
    <row r="568" spans="1:4" ht="15.75" customHeight="1" x14ac:dyDescent="0.3">
      <c r="A568" s="1">
        <v>10000138</v>
      </c>
      <c r="B568" s="1" t="s">
        <v>13</v>
      </c>
      <c r="C568" s="1" t="s">
        <v>23</v>
      </c>
      <c r="D568" s="1" t="s">
        <v>583</v>
      </c>
    </row>
    <row r="569" spans="1:4" ht="15.75" customHeight="1" x14ac:dyDescent="0.3">
      <c r="A569" s="1">
        <v>10001383</v>
      </c>
      <c r="B569" s="1" t="s">
        <v>20</v>
      </c>
      <c r="C569" s="1" t="s">
        <v>44</v>
      </c>
      <c r="D569" s="1" t="s">
        <v>584</v>
      </c>
    </row>
    <row r="570" spans="1:4" ht="15.75" customHeight="1" x14ac:dyDescent="0.3">
      <c r="A570" s="1">
        <v>10003223</v>
      </c>
      <c r="B570" s="1" t="s">
        <v>13</v>
      </c>
      <c r="C570" s="1" t="s">
        <v>9</v>
      </c>
      <c r="D570" s="1" t="s">
        <v>585</v>
      </c>
    </row>
    <row r="571" spans="1:4" ht="15.75" customHeight="1" x14ac:dyDescent="0.3">
      <c r="A571" s="1">
        <v>10004094</v>
      </c>
      <c r="B571" s="1" t="s">
        <v>13</v>
      </c>
      <c r="C571" s="1" t="s">
        <v>23</v>
      </c>
      <c r="D571" s="1" t="s">
        <v>586</v>
      </c>
    </row>
    <row r="572" spans="1:4" ht="15.75" customHeight="1" x14ac:dyDescent="0.3">
      <c r="A572" s="1">
        <v>10004971</v>
      </c>
      <c r="B572" s="1" t="s">
        <v>13</v>
      </c>
      <c r="C572" s="1" t="s">
        <v>29</v>
      </c>
      <c r="D572" s="1" t="s">
        <v>587</v>
      </c>
    </row>
    <row r="573" spans="1:4" ht="15.75" customHeight="1" x14ac:dyDescent="0.3">
      <c r="A573" s="1">
        <v>10004261</v>
      </c>
      <c r="B573" s="1" t="s">
        <v>13</v>
      </c>
      <c r="C573" s="1" t="s">
        <v>151</v>
      </c>
      <c r="D573" s="1" t="s">
        <v>588</v>
      </c>
    </row>
    <row r="574" spans="1:4" ht="15.75" customHeight="1" x14ac:dyDescent="0.3">
      <c r="A574" s="1">
        <v>10000004</v>
      </c>
      <c r="B574" s="1" t="s">
        <v>20</v>
      </c>
      <c r="C574" s="1" t="s">
        <v>21</v>
      </c>
      <c r="D574" s="1" t="s">
        <v>589</v>
      </c>
    </row>
    <row r="575" spans="1:4" ht="15.75" customHeight="1" x14ac:dyDescent="0.3">
      <c r="A575" s="1">
        <v>10003638</v>
      </c>
      <c r="B575" s="1" t="s">
        <v>13</v>
      </c>
      <c r="C575" s="1" t="s">
        <v>23</v>
      </c>
      <c r="D575" s="1" t="s">
        <v>590</v>
      </c>
    </row>
    <row r="576" spans="1:4" ht="15.75" customHeight="1" x14ac:dyDescent="0.3">
      <c r="A576" s="1">
        <v>10003577</v>
      </c>
      <c r="B576" s="1" t="s">
        <v>4</v>
      </c>
      <c r="C576" s="1" t="s">
        <v>16</v>
      </c>
      <c r="D576" s="1" t="s">
        <v>591</v>
      </c>
    </row>
    <row r="577" spans="1:4" ht="15.75" customHeight="1" x14ac:dyDescent="0.3">
      <c r="A577" s="1">
        <v>10000546</v>
      </c>
      <c r="B577" s="1" t="s">
        <v>13</v>
      </c>
      <c r="C577" s="1" t="s">
        <v>23</v>
      </c>
      <c r="D577" s="1" t="s">
        <v>592</v>
      </c>
    </row>
    <row r="578" spans="1:4" ht="15.75" customHeight="1" x14ac:dyDescent="0.3">
      <c r="A578" s="1">
        <v>10002095</v>
      </c>
      <c r="B578" s="1" t="s">
        <v>20</v>
      </c>
      <c r="C578" s="1" t="s">
        <v>318</v>
      </c>
      <c r="D578" s="1" t="s">
        <v>593</v>
      </c>
    </row>
    <row r="579" spans="1:4" ht="15.75" customHeight="1" x14ac:dyDescent="0.3">
      <c r="A579" s="1">
        <v>10001095</v>
      </c>
      <c r="B579" s="1" t="s">
        <v>4</v>
      </c>
      <c r="C579" s="1" t="s">
        <v>11</v>
      </c>
      <c r="D579" s="1" t="s">
        <v>594</v>
      </c>
    </row>
    <row r="580" spans="1:4" ht="15.75" customHeight="1" x14ac:dyDescent="0.3">
      <c r="A580" s="1">
        <v>10004484</v>
      </c>
      <c r="B580" s="1" t="s">
        <v>13</v>
      </c>
      <c r="C580" s="1" t="s">
        <v>9</v>
      </c>
      <c r="D580" s="1" t="s">
        <v>595</v>
      </c>
    </row>
    <row r="581" spans="1:4" ht="15.75" customHeight="1" x14ac:dyDescent="0.3">
      <c r="A581" s="1">
        <v>10001532</v>
      </c>
      <c r="B581" s="1" t="s">
        <v>13</v>
      </c>
      <c r="C581" s="1" t="s">
        <v>49</v>
      </c>
      <c r="D581" s="1" t="s">
        <v>596</v>
      </c>
    </row>
    <row r="582" spans="1:4" ht="15.75" customHeight="1" x14ac:dyDescent="0.3">
      <c r="A582" s="1">
        <v>10003174</v>
      </c>
      <c r="B582" s="1" t="s">
        <v>20</v>
      </c>
      <c r="C582" s="1" t="s">
        <v>44</v>
      </c>
      <c r="D582" s="1" t="s">
        <v>597</v>
      </c>
    </row>
    <row r="583" spans="1:4" ht="15.75" customHeight="1" x14ac:dyDescent="0.3">
      <c r="A583" s="1">
        <v>10004187</v>
      </c>
      <c r="B583" s="1" t="s">
        <v>13</v>
      </c>
      <c r="C583" s="1" t="s">
        <v>23</v>
      </c>
      <c r="D583" s="1" t="s">
        <v>598</v>
      </c>
    </row>
    <row r="584" spans="1:4" ht="15.75" customHeight="1" x14ac:dyDescent="0.3">
      <c r="A584" s="1">
        <v>10000025</v>
      </c>
      <c r="B584" s="1" t="s">
        <v>13</v>
      </c>
      <c r="C584" s="1" t="s">
        <v>34</v>
      </c>
      <c r="D584" s="1" t="s">
        <v>599</v>
      </c>
    </row>
    <row r="585" spans="1:4" ht="15.75" customHeight="1" x14ac:dyDescent="0.3">
      <c r="A585" s="1">
        <v>10004306</v>
      </c>
      <c r="B585" s="1" t="s">
        <v>4</v>
      </c>
      <c r="C585" s="1" t="s">
        <v>16</v>
      </c>
      <c r="D585" s="1" t="s">
        <v>600</v>
      </c>
    </row>
    <row r="586" spans="1:4" ht="15.75" customHeight="1" x14ac:dyDescent="0.3">
      <c r="A586" s="1">
        <v>10003746</v>
      </c>
      <c r="B586" s="1" t="s">
        <v>4</v>
      </c>
      <c r="C586" s="1" t="s">
        <v>7</v>
      </c>
      <c r="D586" s="1" t="s">
        <v>601</v>
      </c>
    </row>
    <row r="587" spans="1:4" ht="15.75" customHeight="1" x14ac:dyDescent="0.3">
      <c r="A587" s="1">
        <v>10001036</v>
      </c>
      <c r="B587" s="1" t="s">
        <v>13</v>
      </c>
      <c r="C587" s="1" t="s">
        <v>23</v>
      </c>
      <c r="D587" s="1" t="s">
        <v>602</v>
      </c>
    </row>
    <row r="588" spans="1:4" ht="15.75" customHeight="1" x14ac:dyDescent="0.3">
      <c r="A588" s="1">
        <v>10000301</v>
      </c>
      <c r="B588" s="1" t="s">
        <v>13</v>
      </c>
      <c r="C588" s="1" t="s">
        <v>23</v>
      </c>
      <c r="D588" s="1" t="s">
        <v>603</v>
      </c>
    </row>
    <row r="589" spans="1:4" ht="15.75" customHeight="1" x14ac:dyDescent="0.3">
      <c r="A589" s="1">
        <v>10004648</v>
      </c>
      <c r="B589" s="1" t="s">
        <v>13</v>
      </c>
      <c r="C589" s="1" t="s">
        <v>18</v>
      </c>
      <c r="D589" s="1" t="s">
        <v>604</v>
      </c>
    </row>
    <row r="590" spans="1:4" ht="15.75" customHeight="1" x14ac:dyDescent="0.3">
      <c r="A590" s="1">
        <v>10003405</v>
      </c>
      <c r="B590" s="1" t="s">
        <v>13</v>
      </c>
      <c r="C590" s="1" t="s">
        <v>18</v>
      </c>
      <c r="D590" s="1" t="s">
        <v>605</v>
      </c>
    </row>
    <row r="591" spans="1:4" ht="15.75" customHeight="1" x14ac:dyDescent="0.3">
      <c r="A591" s="1">
        <v>10004409</v>
      </c>
      <c r="B591" s="1" t="s">
        <v>4</v>
      </c>
      <c r="C591" s="1" t="s">
        <v>5</v>
      </c>
      <c r="D591" s="1" t="s">
        <v>606</v>
      </c>
    </row>
    <row r="592" spans="1:4" ht="15.75" customHeight="1" x14ac:dyDescent="0.3">
      <c r="A592" s="1">
        <v>10000057</v>
      </c>
      <c r="B592" s="1" t="s">
        <v>20</v>
      </c>
      <c r="C592" s="1" t="s">
        <v>44</v>
      </c>
      <c r="D592" s="1" t="s">
        <v>607</v>
      </c>
    </row>
    <row r="593" spans="1:4" ht="15.75" customHeight="1" x14ac:dyDescent="0.3">
      <c r="A593" s="1">
        <v>10000056</v>
      </c>
      <c r="B593" s="1" t="s">
        <v>13</v>
      </c>
      <c r="C593" s="1" t="s">
        <v>49</v>
      </c>
      <c r="D593" s="1" t="s">
        <v>608</v>
      </c>
    </row>
    <row r="594" spans="1:4" ht="15.75" customHeight="1" x14ac:dyDescent="0.3">
      <c r="A594" s="1">
        <v>10000014</v>
      </c>
      <c r="B594" s="1" t="s">
        <v>13</v>
      </c>
      <c r="C594" s="1" t="s">
        <v>23</v>
      </c>
      <c r="D594" s="1" t="s">
        <v>609</v>
      </c>
    </row>
    <row r="595" spans="1:4" ht="15.75" customHeight="1" x14ac:dyDescent="0.3">
      <c r="A595" s="1">
        <v>10001132</v>
      </c>
      <c r="B595" s="1" t="s">
        <v>13</v>
      </c>
      <c r="C595" s="1" t="s">
        <v>23</v>
      </c>
      <c r="D595" s="1" t="s">
        <v>610</v>
      </c>
    </row>
    <row r="596" spans="1:4" ht="15.75" customHeight="1" x14ac:dyDescent="0.3">
      <c r="A596" s="1">
        <v>10003199</v>
      </c>
      <c r="B596" s="1" t="s">
        <v>4</v>
      </c>
      <c r="C596" s="1" t="s">
        <v>7</v>
      </c>
      <c r="D596" s="1" t="s">
        <v>611</v>
      </c>
    </row>
    <row r="597" spans="1:4" ht="15.75" customHeight="1" x14ac:dyDescent="0.3">
      <c r="A597" s="1">
        <v>10001530</v>
      </c>
      <c r="B597" s="1" t="s">
        <v>20</v>
      </c>
      <c r="C597" s="1" t="s">
        <v>21</v>
      </c>
      <c r="D597" s="1" t="s">
        <v>612</v>
      </c>
    </row>
    <row r="598" spans="1:4" ht="15.75" customHeight="1" x14ac:dyDescent="0.3">
      <c r="A598" s="1">
        <v>10000176</v>
      </c>
      <c r="B598" s="1" t="s">
        <v>13</v>
      </c>
      <c r="C598" s="1" t="s">
        <v>29</v>
      </c>
      <c r="D598" s="1" t="s">
        <v>613</v>
      </c>
    </row>
    <row r="599" spans="1:4" ht="15.75" customHeight="1" x14ac:dyDescent="0.3">
      <c r="A599" s="1">
        <v>10002271</v>
      </c>
      <c r="B599" s="1" t="s">
        <v>13</v>
      </c>
      <c r="C599" s="1" t="s">
        <v>9</v>
      </c>
      <c r="D599" s="1" t="s">
        <v>614</v>
      </c>
    </row>
    <row r="600" spans="1:4" ht="15.75" customHeight="1" x14ac:dyDescent="0.3">
      <c r="A600" s="1">
        <v>10004090</v>
      </c>
      <c r="B600" s="1" t="s">
        <v>4</v>
      </c>
      <c r="C600" s="1" t="s">
        <v>16</v>
      </c>
      <c r="D600" s="1" t="s">
        <v>615</v>
      </c>
    </row>
    <row r="601" spans="1:4" ht="15.75" customHeight="1" x14ac:dyDescent="0.3">
      <c r="A601" s="1">
        <v>10003953</v>
      </c>
      <c r="B601" s="1" t="s">
        <v>13</v>
      </c>
      <c r="C601" s="1" t="s">
        <v>29</v>
      </c>
      <c r="D601" s="1" t="s">
        <v>616</v>
      </c>
    </row>
    <row r="602" spans="1:4" ht="15.75" customHeight="1" x14ac:dyDescent="0.3">
      <c r="A602" s="1">
        <v>10000794</v>
      </c>
      <c r="B602" s="1" t="s">
        <v>4</v>
      </c>
      <c r="C602" s="1" t="s">
        <v>16</v>
      </c>
      <c r="D602" s="1" t="s">
        <v>617</v>
      </c>
    </row>
    <row r="603" spans="1:4" ht="15.75" customHeight="1" x14ac:dyDescent="0.3">
      <c r="A603" s="1">
        <v>10001897</v>
      </c>
      <c r="B603" s="1" t="s">
        <v>13</v>
      </c>
      <c r="C603" s="1" t="s">
        <v>18</v>
      </c>
      <c r="D603" s="1" t="s">
        <v>618</v>
      </c>
    </row>
    <row r="604" spans="1:4" ht="15.75" customHeight="1" x14ac:dyDescent="0.3">
      <c r="A604" s="1">
        <v>10001795</v>
      </c>
      <c r="B604" s="1" t="s">
        <v>20</v>
      </c>
      <c r="C604" s="1" t="s">
        <v>21</v>
      </c>
      <c r="D604" s="1" t="s">
        <v>619</v>
      </c>
    </row>
    <row r="605" spans="1:4" ht="15.75" customHeight="1" x14ac:dyDescent="0.3">
      <c r="A605" s="1">
        <v>10004901</v>
      </c>
      <c r="B605" s="1" t="s">
        <v>20</v>
      </c>
      <c r="C605" s="1" t="s">
        <v>44</v>
      </c>
      <c r="D605" s="1" t="s">
        <v>620</v>
      </c>
    </row>
    <row r="606" spans="1:4" ht="15.75" customHeight="1" x14ac:dyDescent="0.3">
      <c r="A606" s="1">
        <v>10003190</v>
      </c>
      <c r="B606" s="1" t="s">
        <v>13</v>
      </c>
      <c r="C606" s="1" t="s">
        <v>18</v>
      </c>
      <c r="D606" s="1" t="s">
        <v>621</v>
      </c>
    </row>
    <row r="607" spans="1:4" ht="15.75" customHeight="1" x14ac:dyDescent="0.3">
      <c r="A607" s="1">
        <v>10001838</v>
      </c>
      <c r="B607" s="1" t="s">
        <v>20</v>
      </c>
      <c r="C607" s="1" t="s">
        <v>44</v>
      </c>
      <c r="D607" s="1" t="s">
        <v>622</v>
      </c>
    </row>
    <row r="608" spans="1:4" ht="15.75" customHeight="1" x14ac:dyDescent="0.3">
      <c r="A608" s="1">
        <v>10003094</v>
      </c>
      <c r="B608" s="1" t="s">
        <v>13</v>
      </c>
      <c r="C608" s="1" t="s">
        <v>23</v>
      </c>
      <c r="D608" s="1" t="s">
        <v>623</v>
      </c>
    </row>
    <row r="609" spans="1:4" ht="15.75" customHeight="1" x14ac:dyDescent="0.3">
      <c r="A609" s="1">
        <v>10001394</v>
      </c>
      <c r="B609" s="1" t="s">
        <v>4</v>
      </c>
      <c r="C609" s="1" t="s">
        <v>7</v>
      </c>
      <c r="D609" s="1" t="s">
        <v>624</v>
      </c>
    </row>
    <row r="610" spans="1:4" ht="15.75" customHeight="1" x14ac:dyDescent="0.3">
      <c r="A610" s="1">
        <v>10004230</v>
      </c>
      <c r="B610" s="1" t="s">
        <v>13</v>
      </c>
      <c r="C610" s="1" t="s">
        <v>23</v>
      </c>
      <c r="D610" s="1" t="s">
        <v>625</v>
      </c>
    </row>
    <row r="611" spans="1:4" ht="15.75" customHeight="1" x14ac:dyDescent="0.3">
      <c r="A611" s="1">
        <v>10003395</v>
      </c>
      <c r="B611" s="1" t="s">
        <v>13</v>
      </c>
      <c r="C611" s="1" t="s">
        <v>29</v>
      </c>
      <c r="D611" s="1" t="s">
        <v>626</v>
      </c>
    </row>
    <row r="612" spans="1:4" ht="15.75" customHeight="1" x14ac:dyDescent="0.3">
      <c r="A612" s="1">
        <v>10002402</v>
      </c>
      <c r="B612" s="1" t="s">
        <v>20</v>
      </c>
      <c r="C612" s="1" t="s">
        <v>44</v>
      </c>
      <c r="D612" s="1" t="s">
        <v>627</v>
      </c>
    </row>
    <row r="613" spans="1:4" ht="15.75" customHeight="1" x14ac:dyDescent="0.3">
      <c r="A613" s="1">
        <v>10002280</v>
      </c>
      <c r="B613" s="1" t="s">
        <v>13</v>
      </c>
      <c r="C613" s="1" t="s">
        <v>72</v>
      </c>
      <c r="D613" s="1" t="s">
        <v>628</v>
      </c>
    </row>
    <row r="614" spans="1:4" ht="15.75" customHeight="1" x14ac:dyDescent="0.3">
      <c r="A614" s="1">
        <v>10000381</v>
      </c>
      <c r="B614" s="1" t="s">
        <v>13</v>
      </c>
      <c r="C614" s="1" t="s">
        <v>151</v>
      </c>
      <c r="D614" s="1" t="s">
        <v>629</v>
      </c>
    </row>
    <row r="615" spans="1:4" ht="15.75" customHeight="1" x14ac:dyDescent="0.3">
      <c r="A615" s="1">
        <v>10000665</v>
      </c>
      <c r="B615" s="1" t="s">
        <v>4</v>
      </c>
      <c r="C615" s="1" t="s">
        <v>7</v>
      </c>
      <c r="D615" s="1" t="s">
        <v>630</v>
      </c>
    </row>
    <row r="616" spans="1:4" ht="15.75" customHeight="1" x14ac:dyDescent="0.3">
      <c r="A616" s="1">
        <v>10003884</v>
      </c>
      <c r="B616" s="1" t="s">
        <v>13</v>
      </c>
      <c r="C616" s="1" t="s">
        <v>25</v>
      </c>
      <c r="D616" s="1" t="s">
        <v>631</v>
      </c>
    </row>
    <row r="617" spans="1:4" ht="15.75" customHeight="1" x14ac:dyDescent="0.3">
      <c r="A617" s="1">
        <v>10001557</v>
      </c>
      <c r="B617" s="1" t="s">
        <v>20</v>
      </c>
      <c r="C617" s="1" t="s">
        <v>21</v>
      </c>
      <c r="D617" s="1" t="s">
        <v>632</v>
      </c>
    </row>
    <row r="618" spans="1:4" ht="15.75" customHeight="1" x14ac:dyDescent="0.3">
      <c r="A618" s="1">
        <v>10002085</v>
      </c>
      <c r="B618" s="1" t="s">
        <v>20</v>
      </c>
      <c r="C618" s="1" t="s">
        <v>21</v>
      </c>
      <c r="D618" s="1" t="s">
        <v>633</v>
      </c>
    </row>
    <row r="619" spans="1:4" ht="15.75" customHeight="1" x14ac:dyDescent="0.3">
      <c r="A619" s="1">
        <v>10002956</v>
      </c>
      <c r="B619" s="1" t="s">
        <v>13</v>
      </c>
      <c r="C619" s="1" t="s">
        <v>18</v>
      </c>
      <c r="D619" s="1" t="s">
        <v>634</v>
      </c>
    </row>
    <row r="620" spans="1:4" ht="15.75" customHeight="1" x14ac:dyDescent="0.3">
      <c r="A620" s="1">
        <v>10003266</v>
      </c>
      <c r="B620" s="1" t="s">
        <v>13</v>
      </c>
      <c r="C620" s="1" t="s">
        <v>25</v>
      </c>
      <c r="D620" s="1" t="s">
        <v>635</v>
      </c>
    </row>
    <row r="621" spans="1:4" ht="15.75" customHeight="1" x14ac:dyDescent="0.3">
      <c r="A621" s="1">
        <v>10001071</v>
      </c>
      <c r="B621" s="1" t="s">
        <v>13</v>
      </c>
      <c r="C621" s="1" t="s">
        <v>23</v>
      </c>
      <c r="D621" s="1" t="s">
        <v>636</v>
      </c>
    </row>
    <row r="622" spans="1:4" ht="15.75" customHeight="1" x14ac:dyDescent="0.3">
      <c r="A622" s="1">
        <v>10001560</v>
      </c>
      <c r="B622" s="1" t="s">
        <v>13</v>
      </c>
      <c r="C622" s="1" t="s">
        <v>29</v>
      </c>
      <c r="D622" s="1" t="s">
        <v>637</v>
      </c>
    </row>
    <row r="623" spans="1:4" ht="15.75" customHeight="1" x14ac:dyDescent="0.3">
      <c r="A623" s="1">
        <v>10001519</v>
      </c>
      <c r="B623" s="1" t="s">
        <v>4</v>
      </c>
      <c r="C623" s="1" t="s">
        <v>5</v>
      </c>
      <c r="D623" s="1" t="s">
        <v>638</v>
      </c>
    </row>
    <row r="624" spans="1:4" ht="15.75" customHeight="1" x14ac:dyDescent="0.3">
      <c r="A624" s="1">
        <v>10001294</v>
      </c>
      <c r="B624" s="1" t="s">
        <v>13</v>
      </c>
      <c r="C624" s="1" t="s">
        <v>23</v>
      </c>
      <c r="D624" s="1" t="s">
        <v>639</v>
      </c>
    </row>
    <row r="625" spans="1:4" ht="15.75" customHeight="1" x14ac:dyDescent="0.3">
      <c r="A625" s="1">
        <v>10001636</v>
      </c>
      <c r="B625" s="1" t="s">
        <v>13</v>
      </c>
      <c r="C625" s="1" t="s">
        <v>23</v>
      </c>
      <c r="D625" s="1" t="s">
        <v>640</v>
      </c>
    </row>
    <row r="626" spans="1:4" ht="15.75" customHeight="1" x14ac:dyDescent="0.3">
      <c r="A626" s="1">
        <v>10002503</v>
      </c>
      <c r="B626" s="1" t="s">
        <v>13</v>
      </c>
      <c r="C626" s="1" t="s">
        <v>151</v>
      </c>
      <c r="D626" s="1" t="s">
        <v>641</v>
      </c>
    </row>
    <row r="627" spans="1:4" ht="15.75" customHeight="1" x14ac:dyDescent="0.3">
      <c r="A627" s="1">
        <v>10003878</v>
      </c>
      <c r="B627" s="1" t="s">
        <v>4</v>
      </c>
      <c r="C627" s="1" t="s">
        <v>16</v>
      </c>
      <c r="D627" s="1" t="s">
        <v>642</v>
      </c>
    </row>
    <row r="628" spans="1:4" ht="15.75" customHeight="1" x14ac:dyDescent="0.3">
      <c r="A628" s="1">
        <v>10000710</v>
      </c>
      <c r="B628" s="1" t="s">
        <v>20</v>
      </c>
      <c r="C628" s="1" t="s">
        <v>44</v>
      </c>
      <c r="D628" s="1" t="s">
        <v>643</v>
      </c>
    </row>
    <row r="629" spans="1:4" ht="15.75" customHeight="1" x14ac:dyDescent="0.3">
      <c r="A629" s="1">
        <v>10001870</v>
      </c>
      <c r="B629" s="1" t="s">
        <v>13</v>
      </c>
      <c r="C629" s="1" t="s">
        <v>29</v>
      </c>
      <c r="D629" s="1" t="s">
        <v>644</v>
      </c>
    </row>
    <row r="630" spans="1:4" ht="15.75" customHeight="1" x14ac:dyDescent="0.3">
      <c r="A630" s="1">
        <v>10001019</v>
      </c>
      <c r="B630" s="1" t="s">
        <v>13</v>
      </c>
      <c r="C630" s="1" t="s">
        <v>29</v>
      </c>
      <c r="D630" s="1" t="s">
        <v>645</v>
      </c>
    </row>
    <row r="631" spans="1:4" ht="15.75" customHeight="1" x14ac:dyDescent="0.3">
      <c r="A631" s="1">
        <v>10002537</v>
      </c>
      <c r="B631" s="1" t="s">
        <v>13</v>
      </c>
      <c r="C631" s="1" t="s">
        <v>151</v>
      </c>
      <c r="D631" s="1" t="s">
        <v>646</v>
      </c>
    </row>
    <row r="632" spans="1:4" ht="15.75" customHeight="1" x14ac:dyDescent="0.3">
      <c r="A632" s="1">
        <v>10003221</v>
      </c>
      <c r="B632" s="1" t="s">
        <v>13</v>
      </c>
      <c r="C632" s="1" t="s">
        <v>34</v>
      </c>
      <c r="D632" s="1" t="s">
        <v>647</v>
      </c>
    </row>
    <row r="633" spans="1:4" ht="15.75" customHeight="1" x14ac:dyDescent="0.3">
      <c r="A633" s="1">
        <v>10003752</v>
      </c>
      <c r="B633" s="1" t="s">
        <v>13</v>
      </c>
      <c r="C633" s="1" t="s">
        <v>18</v>
      </c>
      <c r="D633" s="1" t="s">
        <v>648</v>
      </c>
    </row>
    <row r="634" spans="1:4" ht="15.75" customHeight="1" x14ac:dyDescent="0.3">
      <c r="A634" s="1">
        <v>10001714</v>
      </c>
      <c r="B634" s="1" t="s">
        <v>20</v>
      </c>
      <c r="C634" s="1" t="s">
        <v>44</v>
      </c>
      <c r="D634" s="1" t="s">
        <v>649</v>
      </c>
    </row>
    <row r="635" spans="1:4" ht="15.75" customHeight="1" x14ac:dyDescent="0.3">
      <c r="A635" s="1">
        <v>10003958</v>
      </c>
      <c r="B635" s="1" t="s">
        <v>13</v>
      </c>
      <c r="C635" s="1" t="s">
        <v>18</v>
      </c>
      <c r="D635" s="1" t="s">
        <v>650</v>
      </c>
    </row>
    <row r="636" spans="1:4" ht="15.75" customHeight="1" x14ac:dyDescent="0.3">
      <c r="A636" s="1">
        <v>10002923</v>
      </c>
      <c r="B636" s="1" t="s">
        <v>20</v>
      </c>
      <c r="C636" s="1" t="s">
        <v>21</v>
      </c>
      <c r="D636" s="1" t="s">
        <v>651</v>
      </c>
    </row>
    <row r="637" spans="1:4" ht="15.75" customHeight="1" x14ac:dyDescent="0.3">
      <c r="A637" s="1">
        <v>10004272</v>
      </c>
      <c r="B637" s="1" t="s">
        <v>13</v>
      </c>
      <c r="C637" s="1" t="s">
        <v>9</v>
      </c>
      <c r="D637" s="1" t="s">
        <v>652</v>
      </c>
    </row>
    <row r="638" spans="1:4" ht="15.75" customHeight="1" x14ac:dyDescent="0.3">
      <c r="A638" s="1">
        <v>10000965</v>
      </c>
      <c r="B638" s="1" t="s">
        <v>4</v>
      </c>
      <c r="C638" s="1" t="s">
        <v>16</v>
      </c>
      <c r="D638" s="1" t="s">
        <v>653</v>
      </c>
    </row>
    <row r="639" spans="1:4" ht="15.75" customHeight="1" x14ac:dyDescent="0.3">
      <c r="A639" s="1">
        <v>10003719</v>
      </c>
      <c r="B639" s="1" t="s">
        <v>13</v>
      </c>
      <c r="C639" s="1" t="s">
        <v>23</v>
      </c>
      <c r="D639" s="1" t="s">
        <v>654</v>
      </c>
    </row>
    <row r="640" spans="1:4" ht="15.75" customHeight="1" x14ac:dyDescent="0.3">
      <c r="A640" s="1">
        <v>10000545</v>
      </c>
      <c r="B640" s="1" t="s">
        <v>13</v>
      </c>
      <c r="C640" s="1" t="s">
        <v>23</v>
      </c>
      <c r="D640" s="1" t="s">
        <v>655</v>
      </c>
    </row>
    <row r="641" spans="1:4" ht="15.75" customHeight="1" x14ac:dyDescent="0.3">
      <c r="A641" s="1">
        <v>10003591</v>
      </c>
      <c r="B641" s="1" t="s">
        <v>13</v>
      </c>
      <c r="C641" s="1" t="s">
        <v>29</v>
      </c>
      <c r="D641" s="1" t="s">
        <v>656</v>
      </c>
    </row>
    <row r="642" spans="1:4" ht="15.75" customHeight="1" x14ac:dyDescent="0.3">
      <c r="A642" s="1">
        <v>10001790</v>
      </c>
      <c r="B642" s="1" t="s">
        <v>13</v>
      </c>
      <c r="C642" s="1" t="s">
        <v>29</v>
      </c>
      <c r="D642" s="1" t="s">
        <v>657</v>
      </c>
    </row>
    <row r="643" spans="1:4" ht="15.75" customHeight="1" x14ac:dyDescent="0.3">
      <c r="A643" s="1">
        <v>10002049</v>
      </c>
      <c r="B643" s="1" t="s">
        <v>20</v>
      </c>
      <c r="C643" s="1" t="s">
        <v>44</v>
      </c>
      <c r="D643" s="1" t="s">
        <v>658</v>
      </c>
    </row>
    <row r="644" spans="1:4" ht="15.75" customHeight="1" x14ac:dyDescent="0.3">
      <c r="A644" s="1">
        <v>10003712</v>
      </c>
      <c r="B644" s="1" t="s">
        <v>13</v>
      </c>
      <c r="C644" s="1" t="s">
        <v>23</v>
      </c>
      <c r="D644" s="1" t="s">
        <v>659</v>
      </c>
    </row>
    <row r="645" spans="1:4" ht="15.75" customHeight="1" x14ac:dyDescent="0.3">
      <c r="A645" s="1">
        <v>10003984</v>
      </c>
      <c r="B645" s="1" t="s">
        <v>13</v>
      </c>
      <c r="C645" s="1" t="s">
        <v>23</v>
      </c>
      <c r="D645" s="1" t="s">
        <v>660</v>
      </c>
    </row>
    <row r="646" spans="1:4" ht="15.75" customHeight="1" x14ac:dyDescent="0.3">
      <c r="A646" s="1">
        <v>10004287</v>
      </c>
      <c r="B646" s="1" t="s">
        <v>4</v>
      </c>
      <c r="C646" s="1" t="s">
        <v>7</v>
      </c>
      <c r="D646" s="1" t="s">
        <v>661</v>
      </c>
    </row>
    <row r="647" spans="1:4" ht="15.75" customHeight="1" x14ac:dyDescent="0.3">
      <c r="A647" s="1">
        <v>10001118</v>
      </c>
      <c r="B647" s="1" t="s">
        <v>13</v>
      </c>
      <c r="C647" s="1" t="s">
        <v>18</v>
      </c>
      <c r="D647" s="1" t="s">
        <v>662</v>
      </c>
    </row>
    <row r="648" spans="1:4" ht="15.75" customHeight="1" x14ac:dyDescent="0.3">
      <c r="A648" s="1">
        <v>10001424</v>
      </c>
      <c r="B648" s="1" t="s">
        <v>4</v>
      </c>
      <c r="C648" s="1" t="s">
        <v>16</v>
      </c>
      <c r="D648" s="1" t="s">
        <v>663</v>
      </c>
    </row>
    <row r="649" spans="1:4" ht="15.75" customHeight="1" x14ac:dyDescent="0.3">
      <c r="A649" s="1">
        <v>10002071</v>
      </c>
      <c r="B649" s="1" t="s">
        <v>13</v>
      </c>
      <c r="C649" s="1" t="s">
        <v>23</v>
      </c>
      <c r="D649" s="1" t="s">
        <v>664</v>
      </c>
    </row>
    <row r="650" spans="1:4" ht="15.75" customHeight="1" x14ac:dyDescent="0.3">
      <c r="A650" s="1">
        <v>10002486</v>
      </c>
      <c r="B650" s="1" t="s">
        <v>13</v>
      </c>
      <c r="C650" s="1" t="s">
        <v>34</v>
      </c>
      <c r="D650" s="1" t="s">
        <v>665</v>
      </c>
    </row>
    <row r="651" spans="1:4" ht="15.75" customHeight="1" x14ac:dyDescent="0.3">
      <c r="A651" s="1">
        <v>10001622</v>
      </c>
      <c r="B651" s="1" t="s">
        <v>13</v>
      </c>
      <c r="C651" s="1" t="s">
        <v>29</v>
      </c>
      <c r="D651" s="1" t="s">
        <v>666</v>
      </c>
    </row>
    <row r="652" spans="1:4" ht="15.75" customHeight="1" x14ac:dyDescent="0.3">
      <c r="A652" s="1">
        <v>10003158</v>
      </c>
      <c r="B652" s="1" t="s">
        <v>13</v>
      </c>
      <c r="C652" s="1" t="s">
        <v>18</v>
      </c>
      <c r="D652" s="1" t="s">
        <v>667</v>
      </c>
    </row>
    <row r="653" spans="1:4" ht="15.75" customHeight="1" x14ac:dyDescent="0.3">
      <c r="A653" s="1">
        <v>10002660</v>
      </c>
      <c r="B653" s="1" t="s">
        <v>20</v>
      </c>
      <c r="C653" s="1" t="s">
        <v>21</v>
      </c>
      <c r="D653" s="1" t="s">
        <v>668</v>
      </c>
    </row>
    <row r="654" spans="1:4" ht="15.75" customHeight="1" x14ac:dyDescent="0.3">
      <c r="A654" s="1">
        <v>10003364</v>
      </c>
      <c r="B654" s="1" t="s">
        <v>13</v>
      </c>
      <c r="C654" s="1" t="s">
        <v>23</v>
      </c>
      <c r="D654" s="1" t="s">
        <v>669</v>
      </c>
    </row>
    <row r="655" spans="1:4" ht="15.75" customHeight="1" x14ac:dyDescent="0.3">
      <c r="A655" s="1">
        <v>10001099</v>
      </c>
      <c r="B655" s="1" t="s">
        <v>13</v>
      </c>
      <c r="C655" s="1" t="s">
        <v>49</v>
      </c>
      <c r="D655" s="1" t="s">
        <v>171</v>
      </c>
    </row>
    <row r="656" spans="1:4" ht="15.75" customHeight="1" x14ac:dyDescent="0.3">
      <c r="A656" s="1">
        <v>10002250</v>
      </c>
      <c r="B656" s="1" t="s">
        <v>13</v>
      </c>
      <c r="C656" s="1" t="s">
        <v>29</v>
      </c>
      <c r="D656" s="1" t="s">
        <v>670</v>
      </c>
    </row>
    <row r="657" spans="1:4" ht="15.75" customHeight="1" x14ac:dyDescent="0.3">
      <c r="A657" s="1">
        <v>10004716</v>
      </c>
      <c r="B657" s="1" t="s">
        <v>13</v>
      </c>
      <c r="C657" s="1" t="s">
        <v>23</v>
      </c>
      <c r="D657" s="1" t="s">
        <v>671</v>
      </c>
    </row>
    <row r="658" spans="1:4" ht="15.75" customHeight="1" x14ac:dyDescent="0.3">
      <c r="A658" s="1">
        <v>10001045</v>
      </c>
      <c r="B658" s="1" t="s">
        <v>13</v>
      </c>
      <c r="C658" s="1" t="s">
        <v>9</v>
      </c>
      <c r="D658" s="1" t="s">
        <v>672</v>
      </c>
    </row>
    <row r="659" spans="1:4" ht="15.75" customHeight="1" x14ac:dyDescent="0.3">
      <c r="A659" s="1">
        <v>10001510</v>
      </c>
      <c r="B659" s="1" t="s">
        <v>13</v>
      </c>
      <c r="C659" s="1" t="s">
        <v>23</v>
      </c>
      <c r="D659" s="1" t="s">
        <v>673</v>
      </c>
    </row>
    <row r="660" spans="1:4" ht="15.75" customHeight="1" x14ac:dyDescent="0.3">
      <c r="A660" s="1">
        <v>10002947</v>
      </c>
      <c r="B660" s="1" t="s">
        <v>13</v>
      </c>
      <c r="C660" s="1" t="s">
        <v>29</v>
      </c>
      <c r="D660" s="1" t="s">
        <v>674</v>
      </c>
    </row>
    <row r="661" spans="1:4" ht="15.75" customHeight="1" x14ac:dyDescent="0.3">
      <c r="A661" s="1">
        <v>10000019</v>
      </c>
      <c r="B661" s="1" t="s">
        <v>13</v>
      </c>
      <c r="C661" s="1" t="s">
        <v>29</v>
      </c>
      <c r="D661" s="1" t="s">
        <v>675</v>
      </c>
    </row>
    <row r="662" spans="1:4" ht="15.75" customHeight="1" x14ac:dyDescent="0.3">
      <c r="A662" s="1">
        <v>10004774</v>
      </c>
      <c r="B662" s="1" t="s">
        <v>20</v>
      </c>
      <c r="C662" s="1" t="s">
        <v>21</v>
      </c>
      <c r="D662" s="1" t="s">
        <v>676</v>
      </c>
    </row>
    <row r="663" spans="1:4" ht="15.75" customHeight="1" x14ac:dyDescent="0.3">
      <c r="A663" s="1">
        <v>10003684</v>
      </c>
      <c r="B663" s="1" t="s">
        <v>13</v>
      </c>
      <c r="C663" s="1" t="s">
        <v>23</v>
      </c>
      <c r="D663" s="1" t="s">
        <v>677</v>
      </c>
    </row>
    <row r="664" spans="1:4" ht="15.75" customHeight="1" x14ac:dyDescent="0.3">
      <c r="A664" s="1">
        <v>10001494</v>
      </c>
      <c r="B664" s="1" t="s">
        <v>20</v>
      </c>
      <c r="C664" s="1" t="s">
        <v>21</v>
      </c>
      <c r="D664" s="1" t="s">
        <v>678</v>
      </c>
    </row>
    <row r="665" spans="1:4" ht="15.75" customHeight="1" x14ac:dyDescent="0.3">
      <c r="A665" s="1">
        <v>10004666</v>
      </c>
      <c r="B665" s="1" t="s">
        <v>20</v>
      </c>
      <c r="C665" s="1" t="s">
        <v>44</v>
      </c>
      <c r="D665" s="1" t="s">
        <v>679</v>
      </c>
    </row>
    <row r="666" spans="1:4" ht="15.75" customHeight="1" x14ac:dyDescent="0.3">
      <c r="A666" s="1">
        <v>10003816</v>
      </c>
      <c r="B666" s="1" t="s">
        <v>13</v>
      </c>
      <c r="C666" s="1" t="s">
        <v>34</v>
      </c>
      <c r="D666" s="1" t="s">
        <v>680</v>
      </c>
    </row>
    <row r="667" spans="1:4" ht="15.75" customHeight="1" x14ac:dyDescent="0.3">
      <c r="A667" s="1">
        <v>10001520</v>
      </c>
      <c r="B667" s="1" t="s">
        <v>4</v>
      </c>
      <c r="C667" s="1" t="s">
        <v>11</v>
      </c>
      <c r="D667" s="1" t="s">
        <v>681</v>
      </c>
    </row>
    <row r="668" spans="1:4" ht="15.75" customHeight="1" x14ac:dyDescent="0.3">
      <c r="A668" s="1">
        <v>10001558</v>
      </c>
      <c r="B668" s="1" t="s">
        <v>13</v>
      </c>
      <c r="C668" s="1" t="s">
        <v>34</v>
      </c>
      <c r="D668" s="1" t="s">
        <v>682</v>
      </c>
    </row>
    <row r="669" spans="1:4" ht="15.75" customHeight="1" x14ac:dyDescent="0.3">
      <c r="A669" s="1">
        <v>10002473</v>
      </c>
      <c r="B669" s="1" t="s">
        <v>20</v>
      </c>
      <c r="C669" s="1" t="s">
        <v>44</v>
      </c>
      <c r="D669" s="1" t="s">
        <v>683</v>
      </c>
    </row>
    <row r="670" spans="1:4" ht="15.75" customHeight="1" x14ac:dyDescent="0.3">
      <c r="A670" s="1">
        <v>10004531</v>
      </c>
      <c r="B670" s="1" t="s">
        <v>20</v>
      </c>
      <c r="C670" s="1" t="s">
        <v>21</v>
      </c>
      <c r="D670" s="1" t="s">
        <v>684</v>
      </c>
    </row>
    <row r="671" spans="1:4" ht="15.75" customHeight="1" x14ac:dyDescent="0.3">
      <c r="A671" s="1">
        <v>10004487</v>
      </c>
      <c r="B671" s="1" t="s">
        <v>13</v>
      </c>
      <c r="C671" s="1" t="s">
        <v>25</v>
      </c>
      <c r="D671" s="1" t="s">
        <v>685</v>
      </c>
    </row>
    <row r="672" spans="1:4" ht="15.75" customHeight="1" x14ac:dyDescent="0.3">
      <c r="A672" s="1">
        <v>10003543</v>
      </c>
      <c r="B672" s="1" t="s">
        <v>13</v>
      </c>
      <c r="C672" s="1" t="s">
        <v>29</v>
      </c>
      <c r="D672" s="1" t="s">
        <v>686</v>
      </c>
    </row>
    <row r="673" spans="1:4" ht="15.75" customHeight="1" x14ac:dyDescent="0.3">
      <c r="A673" s="1">
        <v>10004353</v>
      </c>
      <c r="B673" s="1" t="s">
        <v>20</v>
      </c>
      <c r="C673" s="1" t="s">
        <v>44</v>
      </c>
      <c r="D673" s="1" t="s">
        <v>687</v>
      </c>
    </row>
    <row r="674" spans="1:4" ht="15.75" customHeight="1" x14ac:dyDescent="0.3">
      <c r="A674" s="1">
        <v>10001468</v>
      </c>
      <c r="B674" s="1" t="s">
        <v>13</v>
      </c>
      <c r="C674" s="1" t="s">
        <v>18</v>
      </c>
      <c r="D674" s="1" t="s">
        <v>688</v>
      </c>
    </row>
    <row r="675" spans="1:4" ht="15.75" customHeight="1" x14ac:dyDescent="0.3">
      <c r="A675" s="1">
        <v>10002195</v>
      </c>
      <c r="B675" s="1" t="s">
        <v>13</v>
      </c>
      <c r="C675" s="1" t="s">
        <v>29</v>
      </c>
      <c r="D675" s="1" t="s">
        <v>689</v>
      </c>
    </row>
    <row r="676" spans="1:4" ht="15.75" customHeight="1" x14ac:dyDescent="0.3">
      <c r="A676" s="1">
        <v>10001745</v>
      </c>
      <c r="B676" s="1" t="s">
        <v>13</v>
      </c>
      <c r="C676" s="1" t="s">
        <v>29</v>
      </c>
      <c r="D676" s="1" t="s">
        <v>690</v>
      </c>
    </row>
    <row r="677" spans="1:4" ht="15.75" customHeight="1" x14ac:dyDescent="0.3">
      <c r="A677" s="1">
        <v>10004826</v>
      </c>
      <c r="B677" s="1" t="s">
        <v>13</v>
      </c>
      <c r="C677" s="1" t="s">
        <v>23</v>
      </c>
      <c r="D677" s="1" t="s">
        <v>691</v>
      </c>
    </row>
    <row r="678" spans="1:4" ht="15.75" customHeight="1" x14ac:dyDescent="0.3">
      <c r="A678" s="1">
        <v>10000289</v>
      </c>
      <c r="B678" s="1" t="s">
        <v>13</v>
      </c>
      <c r="C678" s="1" t="s">
        <v>29</v>
      </c>
      <c r="D678" s="1" t="s">
        <v>692</v>
      </c>
    </row>
    <row r="679" spans="1:4" ht="15.75" customHeight="1" x14ac:dyDescent="0.3">
      <c r="A679" s="1">
        <v>10003040</v>
      </c>
      <c r="B679" s="1" t="s">
        <v>13</v>
      </c>
      <c r="C679" s="1" t="s">
        <v>25</v>
      </c>
      <c r="D679" s="1" t="s">
        <v>693</v>
      </c>
    </row>
    <row r="680" spans="1:4" ht="15.75" customHeight="1" x14ac:dyDescent="0.3">
      <c r="A680" s="1">
        <v>10000350</v>
      </c>
      <c r="B680" s="1" t="s">
        <v>13</v>
      </c>
      <c r="C680" s="1" t="s">
        <v>29</v>
      </c>
      <c r="D680" s="1" t="s">
        <v>694</v>
      </c>
    </row>
    <row r="681" spans="1:4" ht="15.75" customHeight="1" x14ac:dyDescent="0.3">
      <c r="A681" s="1">
        <v>10001759</v>
      </c>
      <c r="B681" s="1" t="s">
        <v>13</v>
      </c>
      <c r="C681" s="1" t="s">
        <v>23</v>
      </c>
      <c r="D681" s="1" t="s">
        <v>695</v>
      </c>
    </row>
    <row r="682" spans="1:4" ht="15.75" customHeight="1" x14ac:dyDescent="0.3">
      <c r="A682" s="1">
        <v>10001496</v>
      </c>
      <c r="B682" s="1" t="s">
        <v>13</v>
      </c>
      <c r="C682" s="1" t="s">
        <v>34</v>
      </c>
      <c r="D682" s="1" t="s">
        <v>696</v>
      </c>
    </row>
    <row r="683" spans="1:4" ht="15.75" customHeight="1" x14ac:dyDescent="0.3">
      <c r="A683" s="1">
        <v>10002931</v>
      </c>
      <c r="B683" s="1" t="s">
        <v>13</v>
      </c>
      <c r="C683" s="1" t="s">
        <v>23</v>
      </c>
      <c r="D683" s="1" t="s">
        <v>697</v>
      </c>
    </row>
    <row r="684" spans="1:4" ht="15.75" customHeight="1" x14ac:dyDescent="0.3">
      <c r="A684" s="1">
        <v>10002356</v>
      </c>
      <c r="B684" s="1" t="s">
        <v>4</v>
      </c>
      <c r="C684" s="1" t="s">
        <v>11</v>
      </c>
      <c r="D684" s="1" t="s">
        <v>698</v>
      </c>
    </row>
    <row r="685" spans="1:4" ht="15.75" customHeight="1" x14ac:dyDescent="0.3">
      <c r="A685" s="1">
        <v>10003601</v>
      </c>
      <c r="B685" s="1" t="s">
        <v>4</v>
      </c>
      <c r="C685" s="1" t="s">
        <v>16</v>
      </c>
      <c r="D685" s="1" t="s">
        <v>699</v>
      </c>
    </row>
    <row r="686" spans="1:4" ht="15.75" customHeight="1" x14ac:dyDescent="0.3">
      <c r="A686" s="1">
        <v>10004154</v>
      </c>
      <c r="B686" s="1" t="s">
        <v>4</v>
      </c>
      <c r="C686" s="1" t="s">
        <v>11</v>
      </c>
      <c r="D686" s="1" t="s">
        <v>700</v>
      </c>
    </row>
    <row r="687" spans="1:4" ht="15.75" customHeight="1" x14ac:dyDescent="0.3">
      <c r="A687" s="1">
        <v>10000788</v>
      </c>
      <c r="B687" s="1" t="s">
        <v>13</v>
      </c>
      <c r="C687" s="1" t="s">
        <v>29</v>
      </c>
      <c r="D687" s="1" t="s">
        <v>701</v>
      </c>
    </row>
    <row r="688" spans="1:4" ht="15.75" customHeight="1" x14ac:dyDescent="0.3">
      <c r="A688" s="1">
        <v>10004465</v>
      </c>
      <c r="B688" s="1" t="s">
        <v>13</v>
      </c>
      <c r="C688" s="1" t="s">
        <v>23</v>
      </c>
      <c r="D688" s="1" t="s">
        <v>702</v>
      </c>
    </row>
    <row r="689" spans="1:4" ht="15.75" customHeight="1" x14ac:dyDescent="0.3">
      <c r="A689" s="1">
        <v>10002333</v>
      </c>
      <c r="B689" s="1" t="s">
        <v>13</v>
      </c>
      <c r="C689" s="1" t="s">
        <v>29</v>
      </c>
      <c r="D689" s="1" t="s">
        <v>703</v>
      </c>
    </row>
    <row r="690" spans="1:4" ht="15.75" customHeight="1" x14ac:dyDescent="0.3">
      <c r="A690" s="1">
        <v>10004188</v>
      </c>
      <c r="B690" s="1" t="s">
        <v>4</v>
      </c>
      <c r="C690" s="1" t="s">
        <v>16</v>
      </c>
      <c r="D690" s="1" t="s">
        <v>704</v>
      </c>
    </row>
    <row r="691" spans="1:4" ht="15.75" customHeight="1" x14ac:dyDescent="0.3">
      <c r="A691" s="1">
        <v>10000145</v>
      </c>
      <c r="B691" s="1" t="s">
        <v>13</v>
      </c>
      <c r="C691" s="1" t="s">
        <v>23</v>
      </c>
      <c r="D691" s="1" t="s">
        <v>705</v>
      </c>
    </row>
    <row r="692" spans="1:4" ht="15.75" customHeight="1" x14ac:dyDescent="0.3">
      <c r="A692" s="1">
        <v>10001613</v>
      </c>
      <c r="B692" s="1" t="s">
        <v>13</v>
      </c>
      <c r="C692" s="1" t="s">
        <v>9</v>
      </c>
      <c r="D692" s="1" t="s">
        <v>706</v>
      </c>
    </row>
    <row r="693" spans="1:4" ht="15.75" customHeight="1" x14ac:dyDescent="0.3">
      <c r="A693" s="1">
        <v>10004055</v>
      </c>
      <c r="B693" s="1" t="s">
        <v>13</v>
      </c>
      <c r="C693" s="1" t="s">
        <v>9</v>
      </c>
      <c r="D693" s="1" t="s">
        <v>707</v>
      </c>
    </row>
    <row r="694" spans="1:4" ht="15.75" customHeight="1" x14ac:dyDescent="0.3">
      <c r="A694" s="1">
        <v>10004621</v>
      </c>
      <c r="B694" s="1" t="s">
        <v>13</v>
      </c>
      <c r="C694" s="1" t="s">
        <v>29</v>
      </c>
      <c r="D694" s="1" t="s">
        <v>708</v>
      </c>
    </row>
    <row r="695" spans="1:4" ht="15.75" customHeight="1" x14ac:dyDescent="0.3">
      <c r="A695" s="1">
        <v>10001281</v>
      </c>
      <c r="B695" s="1" t="s">
        <v>13</v>
      </c>
      <c r="C695" s="1" t="s">
        <v>29</v>
      </c>
      <c r="D695" s="1" t="s">
        <v>709</v>
      </c>
    </row>
    <row r="696" spans="1:4" ht="15.75" customHeight="1" x14ac:dyDescent="0.3">
      <c r="A696" s="1">
        <v>10001097</v>
      </c>
      <c r="B696" s="1" t="s">
        <v>13</v>
      </c>
      <c r="C696" s="1" t="s">
        <v>34</v>
      </c>
      <c r="D696" s="1" t="s">
        <v>710</v>
      </c>
    </row>
    <row r="697" spans="1:4" ht="15.75" customHeight="1" x14ac:dyDescent="0.3">
      <c r="A697" s="1">
        <v>10002012</v>
      </c>
      <c r="B697" s="1" t="s">
        <v>13</v>
      </c>
      <c r="C697" s="1" t="s">
        <v>23</v>
      </c>
      <c r="D697" s="1" t="s">
        <v>711</v>
      </c>
    </row>
    <row r="698" spans="1:4" ht="15.75" customHeight="1" x14ac:dyDescent="0.3">
      <c r="A698" s="1">
        <v>10004156</v>
      </c>
      <c r="B698" s="1" t="s">
        <v>13</v>
      </c>
      <c r="C698" s="1" t="s">
        <v>29</v>
      </c>
      <c r="D698" s="1" t="s">
        <v>712</v>
      </c>
    </row>
    <row r="699" spans="1:4" ht="15.75" customHeight="1" x14ac:dyDescent="0.3">
      <c r="A699" s="1">
        <v>10000034</v>
      </c>
      <c r="B699" s="1" t="s">
        <v>13</v>
      </c>
      <c r="C699" s="1" t="s">
        <v>18</v>
      </c>
      <c r="D699" s="1" t="s">
        <v>713</v>
      </c>
    </row>
    <row r="700" spans="1:4" ht="15.75" customHeight="1" x14ac:dyDescent="0.3">
      <c r="A700" s="1">
        <v>10000560</v>
      </c>
      <c r="B700" s="1" t="s">
        <v>20</v>
      </c>
      <c r="C700" s="1" t="s">
        <v>21</v>
      </c>
      <c r="D700" s="1" t="s">
        <v>714</v>
      </c>
    </row>
    <row r="701" spans="1:4" ht="15.75" customHeight="1" x14ac:dyDescent="0.3">
      <c r="A701" s="1">
        <v>10000461</v>
      </c>
      <c r="B701" s="1" t="s">
        <v>13</v>
      </c>
      <c r="C701" s="1" t="s">
        <v>49</v>
      </c>
      <c r="D701" s="1" t="s">
        <v>715</v>
      </c>
    </row>
    <row r="702" spans="1:4" ht="15.75" customHeight="1" x14ac:dyDescent="0.3">
      <c r="A702" s="1">
        <v>10003066</v>
      </c>
      <c r="B702" s="1" t="s">
        <v>20</v>
      </c>
      <c r="C702" s="1" t="s">
        <v>174</v>
      </c>
      <c r="D702" s="1" t="s">
        <v>716</v>
      </c>
    </row>
    <row r="703" spans="1:4" ht="15.75" customHeight="1" x14ac:dyDescent="0.3">
      <c r="A703" s="1">
        <v>10004022</v>
      </c>
      <c r="B703" s="1" t="s">
        <v>13</v>
      </c>
      <c r="C703" s="1" t="s">
        <v>23</v>
      </c>
      <c r="D703" s="1" t="s">
        <v>717</v>
      </c>
    </row>
    <row r="704" spans="1:4" ht="15.75" customHeight="1" x14ac:dyDescent="0.3">
      <c r="A704" s="1">
        <v>10001988</v>
      </c>
      <c r="B704" s="1" t="s">
        <v>13</v>
      </c>
      <c r="C704" s="1" t="s">
        <v>18</v>
      </c>
      <c r="D704" s="1" t="s">
        <v>718</v>
      </c>
    </row>
    <row r="705" spans="1:4" ht="15.75" customHeight="1" x14ac:dyDescent="0.3">
      <c r="A705" s="1">
        <v>10003625</v>
      </c>
      <c r="B705" s="1" t="s">
        <v>13</v>
      </c>
      <c r="C705" s="1" t="s">
        <v>29</v>
      </c>
      <c r="D705" s="1" t="s">
        <v>719</v>
      </c>
    </row>
    <row r="706" spans="1:4" ht="15.75" customHeight="1" x14ac:dyDescent="0.3">
      <c r="A706" s="1">
        <v>10003925</v>
      </c>
      <c r="B706" s="1" t="s">
        <v>13</v>
      </c>
      <c r="C706" s="1" t="s">
        <v>23</v>
      </c>
      <c r="D706" s="1" t="s">
        <v>720</v>
      </c>
    </row>
    <row r="707" spans="1:4" ht="15.75" customHeight="1" x14ac:dyDescent="0.3">
      <c r="A707" s="1">
        <v>10003862</v>
      </c>
      <c r="B707" s="1" t="s">
        <v>13</v>
      </c>
      <c r="C707" s="1" t="s">
        <v>49</v>
      </c>
      <c r="D707" s="1" t="s">
        <v>721</v>
      </c>
    </row>
    <row r="708" spans="1:4" ht="15.75" customHeight="1" x14ac:dyDescent="0.3">
      <c r="A708" s="1">
        <v>10004258</v>
      </c>
      <c r="B708" s="1" t="s">
        <v>13</v>
      </c>
      <c r="C708" s="1" t="s">
        <v>34</v>
      </c>
      <c r="D708" s="1" t="s">
        <v>722</v>
      </c>
    </row>
    <row r="709" spans="1:4" ht="15.75" customHeight="1" x14ac:dyDescent="0.3">
      <c r="A709" s="1">
        <v>10002885</v>
      </c>
      <c r="B709" s="1" t="s">
        <v>4</v>
      </c>
      <c r="C709" s="1" t="s">
        <v>16</v>
      </c>
      <c r="D709" s="1" t="s">
        <v>723</v>
      </c>
    </row>
    <row r="710" spans="1:4" ht="15.75" customHeight="1" x14ac:dyDescent="0.3">
      <c r="A710" s="1">
        <v>10003033</v>
      </c>
      <c r="B710" s="1" t="s">
        <v>20</v>
      </c>
      <c r="C710" s="1" t="s">
        <v>44</v>
      </c>
      <c r="D710" s="1" t="s">
        <v>724</v>
      </c>
    </row>
    <row r="711" spans="1:4" ht="15.75" customHeight="1" x14ac:dyDescent="0.3">
      <c r="A711" s="1">
        <v>10000046</v>
      </c>
      <c r="B711" s="1" t="s">
        <v>13</v>
      </c>
      <c r="C711" s="1" t="s">
        <v>34</v>
      </c>
      <c r="D711" s="1" t="s">
        <v>725</v>
      </c>
    </row>
    <row r="712" spans="1:4" ht="15.75" customHeight="1" x14ac:dyDescent="0.3">
      <c r="A712" s="1">
        <v>10001602</v>
      </c>
      <c r="B712" s="1" t="s">
        <v>4</v>
      </c>
      <c r="C712" s="1" t="s">
        <v>16</v>
      </c>
      <c r="D712" s="1" t="s">
        <v>726</v>
      </c>
    </row>
    <row r="713" spans="1:4" ht="15.75" customHeight="1" x14ac:dyDescent="0.3">
      <c r="A713" s="1">
        <v>10003722</v>
      </c>
      <c r="B713" s="1" t="s">
        <v>13</v>
      </c>
      <c r="C713" s="1" t="s">
        <v>34</v>
      </c>
      <c r="D713" s="1" t="s">
        <v>727</v>
      </c>
    </row>
    <row r="714" spans="1:4" ht="15.75" customHeight="1" x14ac:dyDescent="0.3">
      <c r="A714" s="1">
        <v>10003198</v>
      </c>
      <c r="B714" s="1" t="s">
        <v>20</v>
      </c>
      <c r="C714" s="1" t="s">
        <v>44</v>
      </c>
      <c r="D714" s="1" t="s">
        <v>728</v>
      </c>
    </row>
    <row r="715" spans="1:4" ht="15.75" customHeight="1" x14ac:dyDescent="0.3">
      <c r="A715" s="1">
        <v>10002191</v>
      </c>
      <c r="B715" s="1" t="s">
        <v>4</v>
      </c>
      <c r="C715" s="1" t="s">
        <v>16</v>
      </c>
      <c r="D715" s="1" t="s">
        <v>729</v>
      </c>
    </row>
    <row r="716" spans="1:4" ht="15.75" customHeight="1" x14ac:dyDescent="0.3"/>
    <row r="717" spans="1:4" ht="15.75" customHeight="1" x14ac:dyDescent="0.3"/>
    <row r="718" spans="1:4" ht="15.75" customHeight="1" x14ac:dyDescent="0.3"/>
    <row r="719" spans="1:4" ht="15.75" customHeight="1" x14ac:dyDescent="0.3"/>
    <row r="720" spans="1:4"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1C0F-195C-48C7-8986-376167282926}">
  <sheetPr codeName="Sheet2"/>
  <dimension ref="B19:V119"/>
  <sheetViews>
    <sheetView topLeftCell="B22" zoomScale="97" workbookViewId="0">
      <selection activeCell="P2" sqref="P2"/>
    </sheetView>
  </sheetViews>
  <sheetFormatPr defaultRowHeight="14.4" x14ac:dyDescent="0.3"/>
  <cols>
    <col min="2" max="2" width="12.88671875" bestFit="1" customWidth="1"/>
    <col min="3" max="4" width="10.21875" bestFit="1" customWidth="1"/>
    <col min="5" max="5" width="12.88671875" bestFit="1" customWidth="1"/>
    <col min="6" max="6" width="19.44140625" bestFit="1" customWidth="1"/>
    <col min="7" max="7" width="18" bestFit="1" customWidth="1"/>
    <col min="8" max="8" width="13.5546875" bestFit="1" customWidth="1"/>
    <col min="9" max="9" width="18" bestFit="1" customWidth="1"/>
    <col min="10" max="10" width="10.21875" bestFit="1" customWidth="1"/>
    <col min="11" max="11" width="13.5546875" bestFit="1" customWidth="1"/>
    <col min="12" max="12" width="10.77734375" bestFit="1" customWidth="1"/>
    <col min="13" max="14" width="4.109375" bestFit="1" customWidth="1"/>
    <col min="15" max="15" width="11.109375" bestFit="1" customWidth="1"/>
    <col min="16" max="16" width="12.88671875" bestFit="1" customWidth="1"/>
    <col min="17" max="53" width="15.6640625" bestFit="1" customWidth="1"/>
    <col min="54" max="54" width="11" bestFit="1" customWidth="1"/>
  </cols>
  <sheetData>
    <row r="19" spans="2:12" x14ac:dyDescent="0.3">
      <c r="B19" s="2" t="s">
        <v>731</v>
      </c>
      <c r="C19" t="s">
        <v>733</v>
      </c>
      <c r="F19" t="s">
        <v>736</v>
      </c>
      <c r="G19" t="s">
        <v>737</v>
      </c>
      <c r="H19" t="s">
        <v>738</v>
      </c>
      <c r="I19" t="s">
        <v>739</v>
      </c>
      <c r="J19" t="s">
        <v>733</v>
      </c>
      <c r="K19" t="s">
        <v>740</v>
      </c>
      <c r="L19" t="s">
        <v>758</v>
      </c>
    </row>
    <row r="20" spans="2:12" x14ac:dyDescent="0.3">
      <c r="B20" s="3" t="s">
        <v>4</v>
      </c>
      <c r="C20" s="4">
        <v>52707.920211599987</v>
      </c>
      <c r="D20" s="10">
        <f>GETPIVOTDATA("[Measures].[Total Sales]",$B$19,"[Products].[Product Category]","[Products].[Product Category].&amp;[Furniture]")/GETPIVOTDATA("[Measures].[Total Sales]",$B$19)</f>
        <v>0.30460082173574832</v>
      </c>
      <c r="F20" s="9">
        <v>280</v>
      </c>
      <c r="G20" s="9">
        <v>710</v>
      </c>
      <c r="H20" s="9">
        <v>1072</v>
      </c>
      <c r="I20" s="8">
        <v>292254.52530399995</v>
      </c>
      <c r="J20" s="8">
        <v>173039.32376560007</v>
      </c>
      <c r="K20" s="8">
        <v>2165.998279599999</v>
      </c>
      <c r="L20" s="8">
        <v>289</v>
      </c>
    </row>
    <row r="21" spans="2:12" x14ac:dyDescent="0.3">
      <c r="B21" s="3" t="s">
        <v>734</v>
      </c>
      <c r="C21" s="4">
        <v>2503.7219039999995</v>
      </c>
      <c r="D21" s="10">
        <f>GETPIVOTDATA("[Measures].[Total Sales]",$B$19,"[Products].[Product Category]","[Products].[Product Category].&amp;[N-P-C]")/GETPIVOTDATA("[Measures].[Total Sales]",$B$19)</f>
        <v>1.4469092050958044E-2</v>
      </c>
      <c r="F21" s="9">
        <f>GETPIVOTDATA("[Measures].[Number of Customer]",$F$19)</f>
        <v>280</v>
      </c>
      <c r="G21" s="9">
        <f>GETPIVOTDATA("[Measures].[Number of Product]",$F$19)</f>
        <v>710</v>
      </c>
      <c r="H21" s="9">
        <f>GETPIVOTDATA("[Measures].[Total Quantity]",$F$19)</f>
        <v>1072</v>
      </c>
      <c r="I21" s="8">
        <f>GETPIVOTDATA("[Measures].[Total Sales Planned]",$F$19)</f>
        <v>292254.52530399995</v>
      </c>
      <c r="J21" s="8">
        <f>GETPIVOTDATA("[Measures].[Total Sales]",$F$19)</f>
        <v>173039.32376560007</v>
      </c>
      <c r="K21" s="8">
        <f>GETPIVOTDATA("[Measures].[Total Discount]",$F$19)</f>
        <v>2165.998279599999</v>
      </c>
      <c r="L21" s="9">
        <f>GETPIVOTDATA("[Measures].[Total Order]",$F$19)</f>
        <v>289</v>
      </c>
    </row>
    <row r="22" spans="2:12" x14ac:dyDescent="0.3">
      <c r="B22" s="3" t="s">
        <v>13</v>
      </c>
      <c r="C22" s="4">
        <v>55137.568021000021</v>
      </c>
      <c r="D22" s="10">
        <f>GETPIVOTDATA("[Measures].[Total Sales]",$B$19,"[Products].[Product Category]","[Products].[Product Category].&amp;[Office Supplies]")/GETPIVOTDATA("[Measures].[Total Sales]",$B$19)</f>
        <v>0.31864183713344629</v>
      </c>
    </row>
    <row r="23" spans="2:12" x14ac:dyDescent="0.3">
      <c r="B23" s="3" t="s">
        <v>20</v>
      </c>
      <c r="C23" s="4">
        <v>62690.113628999999</v>
      </c>
      <c r="D23" s="10">
        <f>GETPIVOTDATA("[Measures].[Total Sales]",$B$19,"[Products].[Product Category]","[Products].[Product Category].&amp;[Technology]")/GETPIVOTDATA("[Measures].[Total Sales]",$B$19)</f>
        <v>0.36228824907984697</v>
      </c>
      <c r="E23" s="13">
        <f>100% -D23</f>
        <v>0.63771175092015309</v>
      </c>
    </row>
    <row r="24" spans="2:12" x14ac:dyDescent="0.3">
      <c r="B24" s="3" t="s">
        <v>730</v>
      </c>
      <c r="C24" s="4">
        <v>173039.32376560007</v>
      </c>
      <c r="D24" s="10" t="e">
        <f>GETPIVOTDATA("[Measures].[Total Sales]",$B$19,"[Products].[Product Category]","[Products].[Product Category].&amp;")/GETPIVOTDATA("[Measures].[Total Sales]",$B$19)</f>
        <v>#REF!</v>
      </c>
    </row>
    <row r="26" spans="2:12" x14ac:dyDescent="0.3">
      <c r="E26" s="2" t="s">
        <v>731</v>
      </c>
      <c r="F26" t="s">
        <v>733</v>
      </c>
      <c r="H26" s="2" t="s">
        <v>731</v>
      </c>
      <c r="I26" t="s">
        <v>733</v>
      </c>
    </row>
    <row r="27" spans="2:12" x14ac:dyDescent="0.3">
      <c r="E27" s="3" t="s">
        <v>21</v>
      </c>
      <c r="F27" s="4">
        <v>30585.754362000003</v>
      </c>
      <c r="H27" s="3" t="s">
        <v>234</v>
      </c>
      <c r="I27" s="4">
        <v>22797.969925000001</v>
      </c>
    </row>
    <row r="28" spans="2:12" x14ac:dyDescent="0.3">
      <c r="E28" s="3" t="s">
        <v>44</v>
      </c>
      <c r="F28" s="4">
        <v>28636.646650999999</v>
      </c>
      <c r="H28" s="3" t="s">
        <v>8</v>
      </c>
      <c r="I28" s="4">
        <v>10526.029139999999</v>
      </c>
    </row>
    <row r="29" spans="2:12" x14ac:dyDescent="0.3">
      <c r="E29" s="3" t="s">
        <v>7</v>
      </c>
      <c r="F29" s="4">
        <v>20577.194051999999</v>
      </c>
      <c r="H29" s="3" t="s">
        <v>329</v>
      </c>
      <c r="I29" s="4">
        <v>8187.7158400000008</v>
      </c>
    </row>
    <row r="30" spans="2:12" x14ac:dyDescent="0.3">
      <c r="E30" s="3" t="s">
        <v>23</v>
      </c>
      <c r="F30" s="4">
        <v>18387.014096000014</v>
      </c>
      <c r="H30" s="3" t="s">
        <v>237</v>
      </c>
      <c r="I30" s="4">
        <v>6505.2136799999998</v>
      </c>
    </row>
    <row r="31" spans="2:12" x14ac:dyDescent="0.3">
      <c r="E31" s="3" t="s">
        <v>34</v>
      </c>
      <c r="F31" s="4">
        <v>17023.019924000004</v>
      </c>
      <c r="H31" s="3" t="s">
        <v>46</v>
      </c>
      <c r="I31" s="4">
        <v>5981.0789375999993</v>
      </c>
    </row>
    <row r="32" spans="2:12" x14ac:dyDescent="0.3">
      <c r="E32" s="3" t="s">
        <v>11</v>
      </c>
      <c r="F32" s="4">
        <v>14306.844638</v>
      </c>
      <c r="H32" s="3" t="s">
        <v>730</v>
      </c>
      <c r="I32" s="4">
        <v>53998.007522600004</v>
      </c>
    </row>
    <row r="33" spans="2:13" x14ac:dyDescent="0.3">
      <c r="E33" s="3" t="s">
        <v>16</v>
      </c>
      <c r="F33" s="4">
        <v>10161.872328000003</v>
      </c>
    </row>
    <row r="34" spans="2:13" x14ac:dyDescent="0.3">
      <c r="E34" s="3" t="s">
        <v>5</v>
      </c>
      <c r="F34" s="4">
        <v>10149.0642976</v>
      </c>
    </row>
    <row r="35" spans="2:13" x14ac:dyDescent="0.3">
      <c r="E35" s="3" t="s">
        <v>29</v>
      </c>
      <c r="F35" s="4">
        <v>6776.6016519999994</v>
      </c>
    </row>
    <row r="36" spans="2:13" x14ac:dyDescent="0.3">
      <c r="E36" s="3" t="s">
        <v>151</v>
      </c>
      <c r="F36" s="4">
        <v>4099.0257599999995</v>
      </c>
    </row>
    <row r="37" spans="2:13" x14ac:dyDescent="0.3">
      <c r="E37" s="3" t="s">
        <v>730</v>
      </c>
      <c r="F37" s="4">
        <v>160703.03776060004</v>
      </c>
      <c r="J37" s="2" t="s">
        <v>731</v>
      </c>
      <c r="K37" t="s">
        <v>733</v>
      </c>
    </row>
    <row r="38" spans="2:13" x14ac:dyDescent="0.3">
      <c r="J38" s="3" t="s">
        <v>781</v>
      </c>
      <c r="K38" s="4">
        <v>5822.754100000001</v>
      </c>
    </row>
    <row r="39" spans="2:13" x14ac:dyDescent="0.3">
      <c r="J39" s="3" t="s">
        <v>782</v>
      </c>
      <c r="K39" s="4">
        <v>6410.068265599999</v>
      </c>
    </row>
    <row r="40" spans="2:13" x14ac:dyDescent="0.3">
      <c r="J40" s="3" t="s">
        <v>783</v>
      </c>
      <c r="K40" s="4">
        <v>8329.9504480000014</v>
      </c>
    </row>
    <row r="41" spans="2:13" x14ac:dyDescent="0.3">
      <c r="B41" s="2" t="s">
        <v>731</v>
      </c>
      <c r="C41" t="s">
        <v>733</v>
      </c>
      <c r="E41" s="2" t="s">
        <v>731</v>
      </c>
      <c r="F41" t="s">
        <v>733</v>
      </c>
      <c r="J41" s="3" t="s">
        <v>784</v>
      </c>
      <c r="K41" s="4">
        <v>13187.77824</v>
      </c>
    </row>
    <row r="42" spans="2:13" x14ac:dyDescent="0.3">
      <c r="B42" s="3" t="s">
        <v>741</v>
      </c>
      <c r="C42" s="4">
        <v>76977.816776599968</v>
      </c>
      <c r="E42" s="3" t="s">
        <v>747</v>
      </c>
      <c r="F42" s="4">
        <v>55029.187376000002</v>
      </c>
      <c r="G42">
        <f>GETPIVOTDATA("[Measures].[Total Sales]",$E$41,"[Dim Cutomer Data].[Region]","[Dim Cutomer Data].[Region].&amp;[Central]")</f>
        <v>46758.997985600021</v>
      </c>
      <c r="H42" s="10">
        <f>G42/G43</f>
        <v>0.27022180258251582</v>
      </c>
      <c r="J42" s="3" t="s">
        <v>753</v>
      </c>
      <c r="K42" s="4">
        <v>22741.302765</v>
      </c>
    </row>
    <row r="43" spans="2:13" x14ac:dyDescent="0.3">
      <c r="B43" s="3" t="s">
        <v>742</v>
      </c>
      <c r="C43" s="4">
        <v>61103.997899000002</v>
      </c>
      <c r="E43" s="3" t="s">
        <v>745</v>
      </c>
      <c r="F43" s="4">
        <v>51056.056347000027</v>
      </c>
      <c r="G43" s="8">
        <f>J21</f>
        <v>173039.32376560007</v>
      </c>
      <c r="H43" s="13">
        <f>100% -H42</f>
        <v>0.72977819741748418</v>
      </c>
      <c r="J43" s="3" t="s">
        <v>730</v>
      </c>
      <c r="K43" s="4">
        <v>56491.853818600001</v>
      </c>
      <c r="L43">
        <f>GETPIVOTDATA("[Measures].[Total Sales]",$J$37)</f>
        <v>56491.853818600001</v>
      </c>
      <c r="M43" s="10">
        <f>L43/L44</f>
        <v>0.32646829974395963</v>
      </c>
    </row>
    <row r="44" spans="2:13" x14ac:dyDescent="0.3">
      <c r="B44" s="3" t="s">
        <v>743</v>
      </c>
      <c r="C44" s="4">
        <v>33053.801225000003</v>
      </c>
      <c r="E44" s="3" t="s">
        <v>744</v>
      </c>
      <c r="F44" s="4">
        <v>46758.997985600021</v>
      </c>
      <c r="L44" s="8">
        <f>J21</f>
        <v>173039.32376560007</v>
      </c>
      <c r="M44" s="13">
        <f>100% - M43</f>
        <v>0.67353170025604037</v>
      </c>
    </row>
    <row r="45" spans="2:13" x14ac:dyDescent="0.3">
      <c r="B45" s="3" t="s">
        <v>735</v>
      </c>
      <c r="C45" s="4">
        <v>1903.7078650000001</v>
      </c>
      <c r="E45" s="3" t="s">
        <v>746</v>
      </c>
      <c r="F45" s="4">
        <v>18291.374191999999</v>
      </c>
    </row>
    <row r="46" spans="2:13" x14ac:dyDescent="0.3">
      <c r="B46" s="3" t="s">
        <v>730</v>
      </c>
      <c r="C46" s="4">
        <v>173039.32376560007</v>
      </c>
      <c r="E46" s="3" t="s">
        <v>735</v>
      </c>
      <c r="F46" s="4">
        <v>1903.7078650000001</v>
      </c>
    </row>
    <row r="47" spans="2:13" x14ac:dyDescent="0.3">
      <c r="E47" s="3" t="s">
        <v>730</v>
      </c>
      <c r="F47" s="4">
        <v>173039.32376560007</v>
      </c>
    </row>
    <row r="55" spans="2:16" x14ac:dyDescent="0.3">
      <c r="E55" s="2" t="s">
        <v>731</v>
      </c>
      <c r="F55" t="s">
        <v>738</v>
      </c>
      <c r="I55" s="2" t="s">
        <v>731</v>
      </c>
      <c r="J55" t="s">
        <v>733</v>
      </c>
    </row>
    <row r="56" spans="2:16" x14ac:dyDescent="0.3">
      <c r="E56" s="3">
        <v>2016</v>
      </c>
      <c r="F56" s="5">
        <v>1072</v>
      </c>
      <c r="I56" s="3" t="s">
        <v>780</v>
      </c>
      <c r="J56" s="4">
        <v>13187.77824</v>
      </c>
    </row>
    <row r="57" spans="2:16" x14ac:dyDescent="0.3">
      <c r="E57" s="3" t="s">
        <v>730</v>
      </c>
      <c r="F57" s="5">
        <v>1072</v>
      </c>
      <c r="I57" s="3" t="s">
        <v>751</v>
      </c>
      <c r="J57" s="4">
        <v>16459.857960999998</v>
      </c>
    </row>
    <row r="58" spans="2:16" x14ac:dyDescent="0.3">
      <c r="I58" s="3" t="s">
        <v>752</v>
      </c>
      <c r="J58" s="4">
        <v>16942.518277599997</v>
      </c>
      <c r="L58" s="10">
        <f>(GETPIVOTDATA("[Measures].[Total Sales]",$I$55,"[Dim Cutomer Data].[State]","[Dim Cutomer Data].[State].&amp;[California]")/GETPIVOTDATA("[Measures].[Total Sales]",$I$55))</f>
        <v>0.36537980363341938</v>
      </c>
      <c r="P58" s="2" t="s">
        <v>731</v>
      </c>
    </row>
    <row r="59" spans="2:16" x14ac:dyDescent="0.3">
      <c r="I59" s="3" t="s">
        <v>749</v>
      </c>
      <c r="J59" s="4">
        <v>25674.363684000007</v>
      </c>
      <c r="P59" s="3" t="s">
        <v>779</v>
      </c>
    </row>
    <row r="60" spans="2:16" x14ac:dyDescent="0.3">
      <c r="I60" s="3" t="s">
        <v>748</v>
      </c>
      <c r="J60" s="4">
        <v>41605.980406999995</v>
      </c>
      <c r="P60" s="3" t="s">
        <v>735</v>
      </c>
    </row>
    <row r="61" spans="2:16" x14ac:dyDescent="0.3">
      <c r="I61" s="3" t="s">
        <v>730</v>
      </c>
      <c r="J61" s="4">
        <v>113870.49856959996</v>
      </c>
      <c r="K61">
        <f>GETPIVOTDATA("[Measures].[Total Sales]",$I$55)</f>
        <v>113870.49856959996</v>
      </c>
      <c r="L61" s="10">
        <f>K61/K62</f>
        <v>0.65806139374336381</v>
      </c>
      <c r="P61" s="3" t="s">
        <v>730</v>
      </c>
    </row>
    <row r="62" spans="2:16" x14ac:dyDescent="0.3">
      <c r="K62" s="8">
        <f>J21</f>
        <v>173039.32376560007</v>
      </c>
      <c r="L62" s="13">
        <f>100% - L61</f>
        <v>0.34193860625663619</v>
      </c>
    </row>
    <row r="63" spans="2:16" x14ac:dyDescent="0.3">
      <c r="B63" s="2" t="s">
        <v>731</v>
      </c>
      <c r="C63" t="s">
        <v>733</v>
      </c>
      <c r="D63" t="s">
        <v>732</v>
      </c>
    </row>
    <row r="64" spans="2:16" x14ac:dyDescent="0.3">
      <c r="B64" s="3">
        <v>2016</v>
      </c>
      <c r="C64" s="4">
        <v>173039.32376560007</v>
      </c>
      <c r="D64" s="11">
        <v>1</v>
      </c>
      <c r="E64" s="10" t="e">
        <f>GETPIVOTDATA("[Measures].[SPLY]",$B$63,"[Calendar].[Year]","[Calendar].[Year].&amp;[2014]")</f>
        <v>#REF!</v>
      </c>
      <c r="I64" s="3" t="s">
        <v>751</v>
      </c>
      <c r="J64" s="4">
        <v>43228.637010999992</v>
      </c>
      <c r="K64" s="10">
        <f>J64/K62</f>
        <v>0.24981972924002938</v>
      </c>
    </row>
    <row r="65" spans="2:12" x14ac:dyDescent="0.3">
      <c r="B65" s="3" t="s">
        <v>730</v>
      </c>
      <c r="C65" s="4">
        <v>173039.32376560007</v>
      </c>
      <c r="D65" s="11">
        <v>1</v>
      </c>
      <c r="E65" s="10" t="e">
        <f>GETPIVOTDATA("[Measures].[SPLY]",$B$63,"[Calendar].[Year]","[Calendar].[Year].&amp;[2015]")</f>
        <v>#REF!</v>
      </c>
      <c r="I65" s="3" t="s">
        <v>750</v>
      </c>
      <c r="J65" s="4">
        <v>45414.938244000004</v>
      </c>
      <c r="K65" s="10">
        <f>J66/K62</f>
        <v>0.37473102775665568</v>
      </c>
    </row>
    <row r="66" spans="2:12" x14ac:dyDescent="0.3">
      <c r="E66" s="10">
        <f>GETPIVOTDATA("[Measures].[SPLY]",$B$63,"[Calendar].[Year]","[Calendar].[Year].&amp;[2016]")</f>
        <v>1</v>
      </c>
      <c r="I66" s="3" t="s">
        <v>749</v>
      </c>
      <c r="J66" s="4">
        <v>64843.203637000013</v>
      </c>
      <c r="K66" s="10">
        <f>J66/K62</f>
        <v>0.37473102775665568</v>
      </c>
    </row>
    <row r="67" spans="2:12" x14ac:dyDescent="0.3">
      <c r="E67" s="10" t="e">
        <f>GETPIVOTDATA("[Measures].[SPLY]",$B$63,"[Calendar].[Year]","[Calendar].[Year].&amp;[2017]")</f>
        <v>#REF!</v>
      </c>
      <c r="I67" s="3" t="s">
        <v>752</v>
      </c>
      <c r="J67" s="4">
        <v>91513.642585600028</v>
      </c>
      <c r="K67" s="10">
        <f>J67/K62</f>
        <v>0.52886038036975258</v>
      </c>
    </row>
    <row r="68" spans="2:12" x14ac:dyDescent="0.3">
      <c r="E68" s="10" t="e">
        <f>GETPIVOTDATA("[Measures].[SPLY]",$B$63,"[Calendar].[Year]","[Calendar].[Year].&amp;[2018]")</f>
        <v>#REF!</v>
      </c>
      <c r="I68" s="3" t="s">
        <v>748</v>
      </c>
      <c r="J68" s="4">
        <v>102169.01496200007</v>
      </c>
      <c r="K68" s="10">
        <f>J68/K62</f>
        <v>0.5904381312793312</v>
      </c>
    </row>
    <row r="69" spans="2:12" x14ac:dyDescent="0.3">
      <c r="L69">
        <f>GETPIVOTDATA("[Measures].[Total Sales]",$I$55)</f>
        <v>113870.49856959996</v>
      </c>
    </row>
    <row r="70" spans="2:12" x14ac:dyDescent="0.3">
      <c r="L70" s="10">
        <f>L69/K62</f>
        <v>0.65806139374336381</v>
      </c>
    </row>
    <row r="73" spans="2:12" x14ac:dyDescent="0.3">
      <c r="B73" s="2" t="s">
        <v>731</v>
      </c>
      <c r="C73" t="s">
        <v>738</v>
      </c>
      <c r="D73" t="s">
        <v>733</v>
      </c>
      <c r="G73" s="2" t="s">
        <v>731</v>
      </c>
      <c r="H73" t="s">
        <v>733</v>
      </c>
    </row>
    <row r="74" spans="2:12" x14ac:dyDescent="0.3">
      <c r="B74" s="3">
        <v>2016</v>
      </c>
      <c r="C74" s="5">
        <v>1072</v>
      </c>
      <c r="D74" s="4">
        <v>173039.32376560007</v>
      </c>
      <c r="G74" s="3" t="s">
        <v>757</v>
      </c>
      <c r="H74" s="4">
        <v>61247.665294999999</v>
      </c>
      <c r="I74" s="8">
        <f>GETPIVOTDATA("[Measures].[Total Sales]",$G$73,"[Calendar].[Quarter]","[Calendar].[Quarter].&amp;[Q-1]")</f>
        <v>5445.0770679999978</v>
      </c>
      <c r="J74" s="10">
        <f>GETPIVOTDATA("[Measures].[Total Sales]",$G$73,"[Calendar].[Quarter]","[Calendar].[Quarter].&amp;[Q-1]")/GETPIVOTDATA("[Measures].[Total Sales]",$G$73)</f>
        <v>3.1467281248601771E-2</v>
      </c>
    </row>
    <row r="75" spans="2:12" x14ac:dyDescent="0.3">
      <c r="B75" s="3" t="s">
        <v>730</v>
      </c>
      <c r="C75" s="5">
        <v>1072</v>
      </c>
      <c r="D75" s="4">
        <v>173039.32376560007</v>
      </c>
      <c r="G75" s="3" t="s">
        <v>756</v>
      </c>
      <c r="H75" s="4">
        <v>59270.88258160001</v>
      </c>
      <c r="I75" s="8">
        <f>GETPIVOTDATA("[Measures].[Total Sales]",$G$73,"[Calendar].[Quarter]","[Calendar].[Quarter].&amp;[Q-2]")</f>
        <v>47075.698821000005</v>
      </c>
      <c r="J75" s="10">
        <f>GETPIVOTDATA("[Measures].[Total Sales]",$G$73,"[Calendar].[Quarter]","[Calendar].[Quarter].&amp;[Q-2]")/GETPIVOTDATA("[Measures].[Total Sales]",$G$73)</f>
        <v>0.27205202723034783</v>
      </c>
    </row>
    <row r="76" spans="2:12" x14ac:dyDescent="0.3">
      <c r="G76" s="3" t="s">
        <v>755</v>
      </c>
      <c r="H76" s="4">
        <v>47075.698821000005</v>
      </c>
      <c r="I76" s="8">
        <f>GETPIVOTDATA("[Measures].[Total Sales]",$G$73,"[Calendar].[Quarter]","[Calendar].[Quarter].&amp;[Q-3]")</f>
        <v>59270.88258160001</v>
      </c>
      <c r="J76" s="10">
        <f>GETPIVOTDATA("[Measures].[Total Sales]",$G$73,"[Calendar].[Quarter]","[Calendar].[Quarter].&amp;[Q-3]")/GETPIVOTDATA("[Measures].[Total Sales]",$G$73)</f>
        <v>0.3425283992781239</v>
      </c>
    </row>
    <row r="77" spans="2:12" x14ac:dyDescent="0.3">
      <c r="G77" s="3" t="s">
        <v>754</v>
      </c>
      <c r="H77" s="4">
        <v>5445.0770679999978</v>
      </c>
      <c r="I77" s="8">
        <f>GETPIVOTDATA("[Measures].[Total Sales]",$G$73,"[Calendar].[Quarter]","[Calendar].[Quarter].&amp;[Q-4]")</f>
        <v>61247.665294999999</v>
      </c>
      <c r="J77" s="10">
        <f>GETPIVOTDATA("[Measures].[Total Sales]",$G$73,"[Calendar].[Quarter]","[Calendar].[Quarter].&amp;[Q-4]")/GETPIVOTDATA("[Measures].[Total Sales]",$G$73)</f>
        <v>0.35395229224292618</v>
      </c>
    </row>
    <row r="78" spans="2:12" x14ac:dyDescent="0.3">
      <c r="G78" s="3" t="s">
        <v>730</v>
      </c>
      <c r="H78" s="4">
        <v>173039.32376560007</v>
      </c>
    </row>
    <row r="81" spans="2:20" x14ac:dyDescent="0.3">
      <c r="B81" t="s">
        <v>759</v>
      </c>
      <c r="C81" t="s">
        <v>760</v>
      </c>
      <c r="D81" t="s">
        <v>761</v>
      </c>
    </row>
    <row r="82" spans="2:20" x14ac:dyDescent="0.3">
      <c r="B82" s="5">
        <v>213</v>
      </c>
      <c r="C82" s="5">
        <v>292</v>
      </c>
      <c r="D82" s="7">
        <v>0.15643564356435644</v>
      </c>
    </row>
    <row r="84" spans="2:20" x14ac:dyDescent="0.3">
      <c r="N84" s="12" t="s">
        <v>775</v>
      </c>
    </row>
    <row r="85" spans="2:20" x14ac:dyDescent="0.3">
      <c r="J85" s="2" t="s">
        <v>731</v>
      </c>
      <c r="K85" t="s">
        <v>736</v>
      </c>
    </row>
    <row r="86" spans="2:20" x14ac:dyDescent="0.3">
      <c r="B86" s="2" t="s">
        <v>731</v>
      </c>
      <c r="C86" t="s">
        <v>733</v>
      </c>
      <c r="J86" s="3">
        <v>2016</v>
      </c>
      <c r="K86" s="5">
        <v>280</v>
      </c>
      <c r="M86" s="5" t="e">
        <f>GETPIVOTDATA("[Measures].[Number of Customer]",$J$85,"[Calendar].[Year]","[Calendar].[Year].&amp;[2014]")</f>
        <v>#REF!</v>
      </c>
      <c r="O86" s="10">
        <v>0</v>
      </c>
    </row>
    <row r="87" spans="2:20" x14ac:dyDescent="0.3">
      <c r="B87" s="3" t="s">
        <v>773</v>
      </c>
      <c r="C87" s="4">
        <v>48667.638919600009</v>
      </c>
      <c r="E87" s="10">
        <f>(GETPIVOTDATA("[Measures].[Total Sales]",$B$86,"[Calendar].[Month]","[Calendar].[Month].&amp;[Sep]")/GETPIVOTDATA("[Measures].[Total Sales]",$B$86))</f>
        <v>0.28125190194065619</v>
      </c>
      <c r="J87" s="3" t="s">
        <v>730</v>
      </c>
      <c r="K87" s="5">
        <v>280</v>
      </c>
      <c r="M87" s="5" t="e">
        <f>GETPIVOTDATA("[Measures].[Number of Customer]",$J$85,"[Calendar].[Year]","[Calendar].[Year].&amp;[2015]")</f>
        <v>#REF!</v>
      </c>
      <c r="N87" s="5" t="e">
        <f>M87-M86</f>
        <v>#REF!</v>
      </c>
      <c r="O87" s="10" t="e">
        <f>(N87/M87)</f>
        <v>#REF!</v>
      </c>
    </row>
    <row r="88" spans="2:20" x14ac:dyDescent="0.3">
      <c r="B88" s="3" t="s">
        <v>764</v>
      </c>
      <c r="C88" s="4">
        <v>37670.886782000001</v>
      </c>
      <c r="M88" s="5">
        <f>GETPIVOTDATA("[Measures].[Number of Customer]",$J$85,"[Calendar].[Year]","[Calendar].[Year].&amp;[2016]")</f>
        <v>280</v>
      </c>
      <c r="N88" s="5" t="e">
        <f>M88-M87</f>
        <v>#REF!</v>
      </c>
      <c r="O88" s="10" t="e">
        <f>(N88/M88)</f>
        <v>#REF!</v>
      </c>
    </row>
    <row r="89" spans="2:20" x14ac:dyDescent="0.3">
      <c r="B89" s="3" t="s">
        <v>768</v>
      </c>
      <c r="C89" s="4">
        <v>18456.509537999998</v>
      </c>
      <c r="M89" s="5" t="e">
        <f>GETPIVOTDATA("[Measures].[Number of Customer]",$J$85,"[Calendar].[Year]","[Calendar].[Year].&amp;[2017]")</f>
        <v>#REF!</v>
      </c>
      <c r="N89" s="5" t="e">
        <f>M89-M88</f>
        <v>#REF!</v>
      </c>
      <c r="O89" s="10" t="e">
        <f>(N89/M89)</f>
        <v>#REF!</v>
      </c>
    </row>
    <row r="90" spans="2:20" x14ac:dyDescent="0.3">
      <c r="B90" s="3" t="s">
        <v>762</v>
      </c>
      <c r="C90" s="4">
        <v>16383.049829</v>
      </c>
    </row>
    <row r="91" spans="2:20" x14ac:dyDescent="0.3">
      <c r="B91" s="3" t="s">
        <v>772</v>
      </c>
      <c r="C91" s="4">
        <v>15222.677798000002</v>
      </c>
    </row>
    <row r="92" spans="2:20" x14ac:dyDescent="0.3">
      <c r="B92" s="3" t="s">
        <v>770</v>
      </c>
      <c r="C92" s="4">
        <v>12236.139454</v>
      </c>
    </row>
    <row r="93" spans="2:20" x14ac:dyDescent="0.3">
      <c r="B93" s="3" t="s">
        <v>771</v>
      </c>
      <c r="C93" s="4">
        <v>8354.1007150000005</v>
      </c>
    </row>
    <row r="94" spans="2:20" x14ac:dyDescent="0.3">
      <c r="B94" s="3" t="s">
        <v>767</v>
      </c>
      <c r="C94" s="4">
        <v>5898.4632839999995</v>
      </c>
    </row>
    <row r="95" spans="2:20" x14ac:dyDescent="0.3">
      <c r="B95" s="3" t="s">
        <v>763</v>
      </c>
      <c r="C95" s="4">
        <v>4704.7803780000004</v>
      </c>
      <c r="J95" s="2" t="s">
        <v>736</v>
      </c>
      <c r="K95" s="2" t="s">
        <v>774</v>
      </c>
      <c r="T95" s="12" t="s">
        <v>778</v>
      </c>
    </row>
    <row r="96" spans="2:20" x14ac:dyDescent="0.3">
      <c r="B96" s="3" t="s">
        <v>769</v>
      </c>
      <c r="C96" s="4">
        <v>2597.9704399999996</v>
      </c>
      <c r="J96" s="2" t="s">
        <v>731</v>
      </c>
      <c r="K96" t="s">
        <v>754</v>
      </c>
      <c r="L96" t="s">
        <v>755</v>
      </c>
      <c r="M96" t="s">
        <v>756</v>
      </c>
      <c r="N96" t="s">
        <v>757</v>
      </c>
      <c r="O96" t="s">
        <v>730</v>
      </c>
      <c r="Q96" s="12" t="s">
        <v>776</v>
      </c>
      <c r="R96" s="12" t="s">
        <v>777</v>
      </c>
    </row>
    <row r="97" spans="2:22" x14ac:dyDescent="0.3">
      <c r="B97" s="3" t="s">
        <v>766</v>
      </c>
      <c r="C97" s="4">
        <v>2223.7236079999998</v>
      </c>
      <c r="J97" s="3">
        <v>2016</v>
      </c>
      <c r="K97" s="5">
        <v>27</v>
      </c>
      <c r="L97" s="5">
        <v>95</v>
      </c>
      <c r="M97" s="5">
        <v>71</v>
      </c>
      <c r="N97" s="5">
        <v>87</v>
      </c>
      <c r="O97" s="5">
        <v>280</v>
      </c>
      <c r="P97" t="e">
        <f>GETPIVOTDATA("[Measures].[Number of Customer]",$J$95,"[Calendar].[Year]","[Calendar].[Year].&amp;[2014]")</f>
        <v>#REF!</v>
      </c>
      <c r="Q97" t="e">
        <f>GETPIVOTDATA("[Measures].[Number of Customer]",$J$95,"[Calendar].[Year]","[Calendar].[Year].&amp;[2014]","[Calendar].[Quarter]","[Calendar].[Quarter].&amp;[Q-1]")</f>
        <v>#REF!</v>
      </c>
      <c r="R97" t="e">
        <f>GETPIVOTDATA("[Measures].[Number of Customer]",$J$95,"[Calendar].[Year]","[Calendar].[Year].&amp;[2014]","[Calendar].[Quarter]","[Calendar].[Quarter].&amp;[Q-4]")</f>
        <v>#REF!</v>
      </c>
      <c r="T97" s="10" t="e">
        <f>(R97/Q97)</f>
        <v>#REF!</v>
      </c>
      <c r="V97" s="10">
        <v>0</v>
      </c>
    </row>
    <row r="98" spans="2:22" x14ac:dyDescent="0.3">
      <c r="B98" s="3" t="s">
        <v>765</v>
      </c>
      <c r="C98" s="4">
        <v>623.38301999999999</v>
      </c>
      <c r="J98" s="3" t="s">
        <v>730</v>
      </c>
      <c r="K98" s="5">
        <v>27</v>
      </c>
      <c r="L98" s="5">
        <v>95</v>
      </c>
      <c r="M98" s="5">
        <v>71</v>
      </c>
      <c r="N98" s="5">
        <v>87</v>
      </c>
      <c r="O98" s="5">
        <v>280</v>
      </c>
      <c r="P98" t="e">
        <f>GETPIVOTDATA("[Measures].[Number of Customer]",$J$95,"[Calendar].[Year]","[Calendar].[Year].&amp;[2015]")</f>
        <v>#REF!</v>
      </c>
      <c r="Q98" t="e">
        <f>GETPIVOTDATA("[Measures].[Number of Customer]",$J$95,"[Calendar].[Year]","[Calendar].[Year].&amp;[2015]","[Calendar].[Quarter]","[Calendar].[Quarter].&amp;[Q-1]")</f>
        <v>#REF!</v>
      </c>
      <c r="R98" t="e">
        <f>GETPIVOTDATA("[Measures].[Number of Customer]",$J$95,"[Calendar].[Year]","[Calendar].[Year].&amp;[2015]","[Calendar].[Quarter]","[Calendar].[Quarter].&amp;[Q-4]")</f>
        <v>#REF!</v>
      </c>
      <c r="T98" s="10" t="e">
        <f>(R98/Q98)</f>
        <v>#REF!</v>
      </c>
      <c r="V98" s="10" t="e">
        <f>P98/P97</f>
        <v>#REF!</v>
      </c>
    </row>
    <row r="99" spans="2:22" x14ac:dyDescent="0.3">
      <c r="B99" s="3" t="s">
        <v>730</v>
      </c>
      <c r="C99" s="4">
        <v>173039.32376560007</v>
      </c>
      <c r="P99">
        <f>GETPIVOTDATA("[Measures].[Number of Customer]",$J$95,"[Calendar].[Year]","[Calendar].[Year].&amp;[2016]")</f>
        <v>280</v>
      </c>
      <c r="Q99">
        <f>GETPIVOTDATA("[Measures].[Number of Customer]",$J$95,"[Calendar].[Year]","[Calendar].[Year].&amp;[2016]","[Calendar].[Quarter]","[Calendar].[Quarter].&amp;[Q-1]")</f>
        <v>27</v>
      </c>
      <c r="R99">
        <f>GETPIVOTDATA("[Measures].[Number of Customer]",$J$95,"[Calendar].[Year]","[Calendar].[Year].&amp;[2016]","[Calendar].[Quarter]","[Calendar].[Quarter].&amp;[Q-4]")</f>
        <v>87</v>
      </c>
      <c r="T99" s="10">
        <f>R99/Q99</f>
        <v>3.2222222222222223</v>
      </c>
      <c r="V99" s="10" t="e">
        <f>GETPIVOTDATA("[Measures].[Number of Customer]",$J$95,"[Calendar].[Year]","[Calendar].[Year].&amp;[2016]")/GETPIVOTDATA("[Measures].[Number of Customer]",$J$95,"[Calendar].[Year]","[Calendar].[Year].&amp;[2015]")</f>
        <v>#REF!</v>
      </c>
    </row>
    <row r="100" spans="2:22" x14ac:dyDescent="0.3">
      <c r="P100" t="e">
        <f>GETPIVOTDATA("[Measures].[Number of Customer]",$J$95,"[Calendar].[Year]","[Calendar].[Year].&amp;[2017]")</f>
        <v>#REF!</v>
      </c>
      <c r="Q100" t="e">
        <f>GETPIVOTDATA("[Measures].[Number of Customer]",$J$95,"[Calendar].[Year]","[Calendar].[Year].&amp;[2017]","[Calendar].[Quarter]","[Calendar].[Quarter].&amp;[Q-1]")</f>
        <v>#REF!</v>
      </c>
      <c r="R100" t="e">
        <f>GETPIVOTDATA("[Measures].[Number of Customer]",$J$95,"[Calendar].[Year]","[Calendar].[Year].&amp;[2017]","[Calendar].[Quarter]","[Calendar].[Quarter].&amp;[Q-4]")</f>
        <v>#REF!</v>
      </c>
      <c r="T100" s="10" t="e">
        <f>R100/Q100</f>
        <v>#REF!</v>
      </c>
      <c r="V100" s="10" t="e">
        <f>GETPIVOTDATA("[Measures].[Number of Customer]",$J$95,"[Calendar].[Year]","[Calendar].[Year].&amp;[2017]")/GETPIVOTDATA("[Measures].[Number of Customer]",$J$95,"[Calendar].[Year]","[Calendar].[Year].&amp;[2016]")</f>
        <v>#REF!</v>
      </c>
    </row>
    <row r="105" spans="2:22" x14ac:dyDescent="0.3">
      <c r="J105" s="2" t="s">
        <v>731</v>
      </c>
      <c r="K105" t="s">
        <v>758</v>
      </c>
      <c r="L105" t="s">
        <v>738</v>
      </c>
      <c r="M105" t="s">
        <v>733</v>
      </c>
    </row>
    <row r="106" spans="2:22" x14ac:dyDescent="0.3">
      <c r="J106" s="3">
        <v>2016</v>
      </c>
      <c r="K106" s="5">
        <v>289</v>
      </c>
      <c r="L106" s="5">
        <v>1072</v>
      </c>
      <c r="M106" s="4">
        <v>173039.32376560007</v>
      </c>
      <c r="N106" s="9" t="e">
        <f>GETPIVOTDATA("[Measures].[Total Order]",$J$105,"[Calendar].[Year]","[Calendar].[Year].&amp;[2014]")</f>
        <v>#REF!</v>
      </c>
      <c r="O106" s="9" t="e">
        <f>GETPIVOTDATA("[Measures].[Total Quantity]",$J$105,"[Calendar].[Year]","[Calendar].[Year].&amp;[2014]")</f>
        <v>#REF!</v>
      </c>
      <c r="P106" s="8" t="e">
        <f>GETPIVOTDATA("[Measures].[Total Sales]",$J$105,"[Calendar].[Year]","[Calendar].[Year].&amp;[2014]")</f>
        <v>#REF!</v>
      </c>
    </row>
    <row r="107" spans="2:22" x14ac:dyDescent="0.3">
      <c r="J107" s="3" t="s">
        <v>730</v>
      </c>
      <c r="K107" s="5">
        <v>289</v>
      </c>
      <c r="L107" s="5">
        <v>1072</v>
      </c>
      <c r="M107" s="4">
        <v>173039.32376560007</v>
      </c>
      <c r="N107" s="9" t="e">
        <f>GETPIVOTDATA("[Measures].[Total Order]",$J$105,"[Calendar].[Year]","[Calendar].[Year].&amp;[2015]")</f>
        <v>#REF!</v>
      </c>
      <c r="O107" s="9" t="e">
        <f>GETPIVOTDATA("[Measures].[Total Quantity]",$J$105,"[Calendar].[Year]","[Calendar].[Year].&amp;[2015]")</f>
        <v>#REF!</v>
      </c>
      <c r="P107" s="8" t="e">
        <f>GETPIVOTDATA("[Measures].[Total Sales]",$J$105,"[Calendar].[Year]","[Calendar].[Year].&amp;[2015]")</f>
        <v>#REF!</v>
      </c>
    </row>
    <row r="108" spans="2:22" x14ac:dyDescent="0.3">
      <c r="N108" s="9">
        <f>GETPIVOTDATA("[Measures].[Total Order]",$J$105,"[Calendar].[Year]","[Calendar].[Year].&amp;[2016]")</f>
        <v>289</v>
      </c>
      <c r="O108" s="9">
        <f>GETPIVOTDATA("[Measures].[Total Quantity]",$J$105,"[Calendar].[Year]","[Calendar].[Year].&amp;[2016]")</f>
        <v>1072</v>
      </c>
      <c r="P108" s="8">
        <f>GETPIVOTDATA("[Measures].[Total Sales]",$J$105,"[Calendar].[Year]","[Calendar].[Year].&amp;[2016]")</f>
        <v>173039.32376560007</v>
      </c>
    </row>
    <row r="109" spans="2:22" x14ac:dyDescent="0.3">
      <c r="N109" s="9" t="e">
        <f>GETPIVOTDATA("[Measures].[Total Order]",$J$105,"[Calendar].[Year]","[Calendar].[Year].&amp;[2017]")</f>
        <v>#REF!</v>
      </c>
      <c r="O109" s="9" t="e">
        <f>GETPIVOTDATA("[Measures].[Total Quantity]",$J$105,"[Calendar].[Year]","[Calendar].[Year].&amp;[2017]")</f>
        <v>#REF!</v>
      </c>
      <c r="P109" s="8" t="e">
        <f>GETPIVOTDATA("[Measures].[Total Sales]",$J$105,"[Calendar].[Year]","[Calendar].[Year].&amp;[2017]")</f>
        <v>#REF!</v>
      </c>
    </row>
    <row r="115" spans="10:13" x14ac:dyDescent="0.3">
      <c r="J115" s="2" t="s">
        <v>731</v>
      </c>
      <c r="K115" t="s">
        <v>740</v>
      </c>
    </row>
    <row r="116" spans="10:13" x14ac:dyDescent="0.3">
      <c r="J116" s="3">
        <v>2016</v>
      </c>
      <c r="K116" s="4">
        <v>2165.998279599999</v>
      </c>
      <c r="L116" s="8" t="e">
        <f>GETPIVOTDATA("[Measures].[Total Discount]",$J$115,"[Calendar].[Year]","[Calendar].[Year].&amp;[2014]")</f>
        <v>#REF!</v>
      </c>
      <c r="M116" s="10" t="e">
        <f>GETPIVOTDATA("[Measures].[Total Discount]",$J$115,"[Calendar].[Year]","[Calendar].[Year].&amp;[2014]")/GETPIVOTDATA("[Measures].[Total Discount]",$J$115)</f>
        <v>#REF!</v>
      </c>
    </row>
    <row r="117" spans="10:13" x14ac:dyDescent="0.3">
      <c r="J117" s="3" t="s">
        <v>730</v>
      </c>
      <c r="K117" s="4">
        <v>2165.998279599999</v>
      </c>
      <c r="L117" s="8" t="e">
        <f>GETPIVOTDATA("[Measures].[Total Discount]",$J$115,"[Calendar].[Year]","[Calendar].[Year].&amp;[2015]")</f>
        <v>#REF!</v>
      </c>
      <c r="M117" s="10" t="e">
        <f>GETPIVOTDATA("[Measures].[Total Discount]",$J$115,"[Calendar].[Year]","[Calendar].[Year].&amp;[2015]")/GETPIVOTDATA("[Measures].[Total Discount]",$J$115)</f>
        <v>#REF!</v>
      </c>
    </row>
    <row r="118" spans="10:13" x14ac:dyDescent="0.3">
      <c r="L118" s="8">
        <f>GETPIVOTDATA("[Measures].[Total Discount]",$J$115,"[Calendar].[Year]","[Calendar].[Year].&amp;[2016]")</f>
        <v>2165.998279599999</v>
      </c>
      <c r="M118" s="10">
        <f>GETPIVOTDATA("[Measures].[Total Discount]",$J$115,"[Calendar].[Year]","[Calendar].[Year].&amp;[2016]")/GETPIVOTDATA("[Measures].[Total Discount]",$J$115)</f>
        <v>1</v>
      </c>
    </row>
    <row r="119" spans="10:13" x14ac:dyDescent="0.3">
      <c r="L119" s="8" t="e">
        <f>GETPIVOTDATA("[Measures].[Total Discount]",$J$115,"[Calendar].[Year]","[Calendar].[Year].&amp;[2017]")</f>
        <v>#REF!</v>
      </c>
      <c r="M119" s="10" t="e">
        <f>GETPIVOTDATA("[Measures].[Total Discount]",$J$115,"[Calendar].[Year]","[Calendar].[Year].&amp;[2017]")/GETPIVOTDATA("[Measures].[Total Discount]",$J$115)</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A0646-09D4-4FDA-8546-173A4662CAC8}">
  <sheetPr codeName="Sheet3"/>
  <dimension ref="A1"/>
  <sheetViews>
    <sheetView showGridLines="0" tabSelected="1" zoomScale="97" zoomScaleNormal="97"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35BA-1505-4627-97A2-530B4C396D28}">
  <sheetPr codeName="Sheet4"/>
  <dimension ref="A1"/>
  <sheetViews>
    <sheetView zoomScale="97" zoomScaleNormal="97"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604D-2417-44F9-95AF-41D6E6991AC3}">
  <sheetPr codeName="Sheet5"/>
  <dimension ref="A1:X31"/>
  <sheetViews>
    <sheetView showGridLines="0" zoomScale="97" zoomScaleNormal="97"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8 3 f 0 1 2 c - f e 8 6 - 4 0 2 5 - 8 f 0 2 - 0 9 a d 4 e a e e 5 d e " > < 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 T r u e 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10.xml>��< ? x m l   v e r s i o n = " 1 . 0 "   e n c o d i n g = " U T F - 1 6 " ? > < G e m i n i   x m l n s = " h t t p : / / g e m i n i / p i v o t c u s t o m i z a t i o n / 0 a 9 9 7 b 1 2 - 0 6 1 9 - 4 a 2 d - 9 d 9 d - d c 3 1 5 4 c 4 4 7 6 5 " > < 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 P r o d u c t s _ f 9 a e 8 7 5 a - 1 a 0 b - 4 2 5 6 - a b c a - a e 8 4 4 f 6 7 1 e 6 1 < / K e y > < V a l u e   x m l n s : a = " h t t p : / / s c h e m a s . d a t a c o n t r a c t . o r g / 2 0 0 4 / 0 7 / M i c r o s o f t . A n a l y s i s S e r v i c e s . C o m m o n " > < a : H a s F o c u s > t r u e < / a : H a s F o c u s > < a : S i z e A t D p i 9 6 > 1 1 7 < / a : S i z e A t D p i 9 6 > < a : V i s i b l e > t r u e < / a : V i s i b l e > < / V a l u e > < / K e y V a l u e O f s t r i n g S a n d b o x E d i t o r . M e a s u r e G r i d S t a t e S c d E 3 5 R y > < K e y V a l u e O f s t r i n g S a n d b o x E d i t o r . M e a s u r e G r i d S t a t e S c d E 3 5 R y > < K e y > D i m   C u t o m e r   D a t a _ b 1 d 4 9 a 5 0 - a 1 7 b - 4 d 1 5 - a f 6 d - e 7 6 7 d 4 4 9 e 6 f 3 < / K e y > < V a l u e   x m l n s : a = " h t t p : / / s c h e m a s . d a t a c o n t r a c t . o r g / 2 0 0 4 / 0 7 / M i c r o s o f t . A n a l y s i s S e r v i c e s . C o m m o n " > < a : H a s F o c u s > t r u e < / a : H a s F o c u s > < a : S i z e A t D p i 9 6 > 1 1 7 < / a : S i z e A t D p i 9 6 > < a : V i s i b l e > t r u e < / a : V i s i b l e > < / V a l u e > < / K e y V a l u e O f s t r i n g S a n d b o x E d i t o r . M e a s u r e G r i d S t a t e S c d E 3 5 R y > < K e y V a l u e O f s t r i n g S a n d b o x E d i t o r . M e a s u r e G r i d S t a t e S c d E 3 5 R y > < K e y > S a l e s   O r d e r s _ a c 9 c 6 f 7 3 - 4 4 1 3 - 4 f 2 8 - a 0 e 8 - 5 f f 6 a d 5 2 7 b 8 c < / 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 A l l   M e a s u r e s _ 4 9 9 c 9 e 2 9 - a 6 1 3 - 4 3 3 0 - a 3 4 b - 4 0 c b 8 5 1 3 1 d 6 3 < / K e y > < V a l u e   x m l n s : a = " h t t p : / / s c h e m a s . d a t a c o n t r a c t . o r g / 2 0 0 4 / 0 7 / M i c r o s o f t . A n a l y s i s S e r v i c e s . C o m m o n " > < a : H a s F o c u s > t r u e < / a : H a s F o c u s > < a : S i z e A t D p i 9 6 > 3 1 2 < / 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 C o l u m n s \ S h i p p i n g 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 C o l u m n s \ P u r c h a s i n g   P r i c e < / K e y > < / a : K e y > < a : V a l u e   i : t y p e = " T a b l e W i d g e t B a s e V i e w S t a t e " / > < / a : K e y V a l u e O f D i a g r a m O b j e c t K e y a n y T y p e z b w N T n L X > < a : K e y V a l u e O f D i a g r a m O b j e c t K e y a n y T y p e z b w N T n L X > < a : K e y > < K e y > C o l u m n s \ P l a n n e d   S a l e s 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 C o l u m n s \ D a y s   S h i p p i n g < / K e y > < / a : K e y > < a : V a l u e   i : t y p e = " T a b l e W i d g e t B a s e V i e w S t a t e " / > < / a : K e y V a l u e O f D i a g r a m O b j e c t K e y a n y T y p e z b w N T n L X > < a : K e y V a l u e O f D i a g r a m O b j e c t K e y a n y T y p e z b w N T n L X > < a : K e y > < K e y > C o l u m n s \ V a l u e   D i s c o u n t < / K e y > < / a : K e y > < a : V a l u e   i : t y p e = " T a b l e W i d g e t B a s e V i e w S t a t e " / > < / a : K e y V a l u e O f D i a g r a m O b j e c t K e y a n y T y p e z b w N T n L X > < a : K e y V a l u e O f D i a g r a m O b j e c t K e y a n y T y p e z b w N T n L X > < a : K e y > < K e y > C o l u m n s \ N e t   P u r c h a s i n g   P r i c e < / K e y > < / a : K e y > < a : V a l u e   i : t y p e = " T a b l e W i d g e t B a s e V i e w S t a t e " / > < / a : K e y V a l u e O f D i a g r a m O b j e c t K e y a n y T y p e z b w N T n L X > < a : K e y V a l u e O f D i a g r a m O b j e c t K e y a n y T y p e z b w N T n L X > < a : K e y > < K e y > C o l u m n s \ T o t a l   P u r c h a s i n g   P r i c e < / K e y > < / a : K e y > < a : V a l u e   i : t y p e = " T a b l e W i d g e t B a s e V i e w S t a t e " / > < / a : K e y V a l u e O f D i a g r a m O b j e c t K e y a n y T y p e z b w N T n L X > < a : K e y V a l u e O f D i a g r a m O b j e c t K e y a n y T y p e z b w N T n L X > < a : K e y > < K e y > C o l u m n s \ T o t a l   P l a n n e d   S a l e s < / K e y > < / a : K e y > < a : V a l u e   i : t y p e = " T a b l e W i d g e t B a s e V i e w S t a t e " / > < / a : K e y V a l u e O f D i a g r a m O b j e c t K e y a n y T y p e z b w N T n L X > < a : K e y V a l u e O f D i a g r a m O b j e c t K e y a n y T y p e z b w N T n L X > < a : K e y > < K e y > C o l u m n s \ N e t   P l a n n e d   S a l e s < / 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 C u t o m e r 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 C u t o m e r 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 C o l u m n s \ C l i e n t   S e g m e n t 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  M e a s u r e s 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  M e a s u r e s 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7 5 1 3 d a 4 0 - 7 e 3 e - 4 7 0 7 - a c 8 7 - 6 8 b e 2 9 6 2 3 6 c 8 " > < 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 1 5 9 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i t e m > < k e y > < s t r i n g > Q u a r t e r < / s t r i n g > < / k e y > < v a l u e > < i n t > 1 0 4 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6 c 5 a e 7 a - 9 6 0 5 - 4 7 3 6 - 9 d c 2 - 2 1 8 3 b 7 b a 0 d e 3 " > < 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18.xml>��< ? x m l   v e r s i o n = " 1 . 0 "   e n c o d i n g = " U T F - 1 6 " ? > < G e m i n i   x m l n s = " h t t p : / / g e m i n i / p i v o t c u s t o m i z a t i o n / 2 e 9 8 7 1 1 b - b 8 9 d - 4 4 c e - 8 c f 6 - a e 7 e c 8 b 8 a 7 f b " > < 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19.xml>��< ? x m l   v e r s i o n = " 1 . 0 "   e n c o d i n g = " U T F - 1 6 " ? > < G e m i n i   x m l n s = " h t t p : / / g e m i n i / p i v o t c u s t o m i z a t i o n / C l i e n t W i n d o w X M L " > < C u s t o m C o n t e n t > < ! [ C D A T A [ A l l   M e a s u r e s _ 4 9 9 c 9 e 2 9 - a 6 1 3 - 4 3 3 0 - a 3 4 b - 4 0 c b 8 5 1 3 1 d 6 3 ] ] > < / 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 2 0 2 4 - 1 2 - 0 5 T 1 8 : 2 2 : 4 4 . 6 7 4 9 4 6 8 + 0 2 : 0 0 < / L a s t P r o c e s s e d T i m e > < / D a t a M o d e l i n g S a n d b o x . S e r i a l i z e d S a n d b o x E r r o r C a c h e > ] ] > < / C u s t o m C o n t e n t > < / G e m i n i > 
</file>

<file path=customXml/item20.xml>��< ? x m l   v e r s i o n = " 1 . 0 "   e n c o d i n g = " U T F - 1 6 " ? > < G e m i n i   x m l n s = " h t t p : / / g e m i n i / p i v o t c u s t o m i z a t i o n / T a b l e X M L _ S a l e s   O r d e r s _ a c 9 c 6 f 7 3 - 4 4 1 3 - 4 f 2 8 - a 0 e 8 - 5 f f 6 a d 5 2 7 b 8 c " > < 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 1 8 0 < / i n t > < / v a l u e > < / i t e m > < i t e m > < k e y > < s t r i n g > O r d e r   D a t e < / s t r i n g > < / k e y > < v a l u e > < i n t > 1 8 8 < / i n t > < / v a l u e > < / i t e m > < i t e m > < k e y > < s t r i n g > S h i p p i n g   D a t e < / s t r i n g > < / k e y > < v a l u e > < i n t > 1 5 9 < / i n t > < / v a l u e > < / i t e m > < i t e m > < k e y > < s t r i n g > S h i p   M o d e < / s t r i n g > < / k e y > < v a l u e > < i n t > 1 6 3 < / i n t > < / v a l u e > < / i t e m > < i t e m > < k e y > < s t r i n g > C u s t o m e r   I D < / s t r i n g > < / k e y > < v a l u e > < i n t > 1 6 3 < / i n t > < / v a l u e > < / i t e m > < i t e m > < k e y > < s t r i n g > P r o d u c t   I D < / s t r i n g > < / k e y > < v a l u e > < i n t > 1 7 4 < / i n t > < / v a l u e > < / i t e m > < i t e m > < k e y > < s t r i n g > Q u a n t i t y < / s t r i n g > < / k e y > < v a l u e > < i n t > 1 0 9 < / i n t > < / v a l u e > < / i t e m > < i t e m > < k e y > < s t r i n g > P u r c h a s i n g   P r i c e < / s t r i n g > < / k e y > < v a l u e > < i n t > 1 8 4 < / i n t > < / v a l u e > < / i t e m > < i t e m > < k e y > < s t r i n g > P l a n n e d   S a l e s   P r i c e < / s t r i n g > < / k e y > < v a l u e > < i n t > 2 1 0 < / i n t > < / v a l u e > < / i t e m > < i t e m > < k e y > < s t r i n g > D i s c o u n t < / s t r i n g > < / k e y > < v a l u e > < i n t > 1 1 4 < / i n t > < / v a l u e > < / i t e m > < i t e m > < k e y > < s t r i n g > D a y s   S h i p p i n g < / s t r i n g > < / k e y > < v a l u e > < i n t > 1 6 2 < / i n t > < / v a l u e > < / i t e m > < i t e m > < k e y > < s t r i n g > V a l u e   D i s c o u n t < / s t r i n g > < / k e y > < v a l u e > < i n t > 1 6 8 < / i n t > < / v a l u e > < / i t e m > < i t e m > < k e y > < s t r i n g > N e t   P u r c h a s i n g   P r i c e < / s t r i n g > < / k e y > < v a l u e > < i n t > 2 1 8 < / i n t > < / v a l u e > < / i t e m > < i t e m > < k e y > < s t r i n g > T o t a l   P u r c h a s i n g   P r i c e < / s t r i n g > < / k e y > < v a l u e > < i n t > 2 3 0 < / i n t > < / v a l u e > < / i t e m > < i t e m > < k e y > < s t r i n g > T o t a l   P l a n n e d   S a l e s < / s t r i n g > < / k e y > < v a l u e > < i n t > 2 0 8 < / i n t > < / v a l u e > < / i t e m > < i t e m > < k e y > < s t r i n g > N e t   P l a n n e d   S a l e s < / s t r i n g > < / k e y > < v a l u e > < i n t > 1 9 6 < / i n t > < / v a l u e > < / i t e m > < i t e m > < k e y > < s t r i n g > C u s t o m e r   n a m e < / s t r i n g > < / k e y > < v a l u e > < i n t > 1 7 5 < / i n t > < / v a l u e > < / i t e m > < / C o l u m n W i d t h s > < C o l u m n D i s p l a y I n d e x > < i t e m > < k e y > < s t r i n g > O r d e r   I D < / s t r i n g > < / k e y > < v a l u e > < i n t > 0 < / i n t > < / v a l u e > < / i t e m > < i t e m > < k e y > < s t r i n g > O r d e r   D a t e < / s t r i n g > < / k e y > < v a l u e > < i n t > 1 < / i n t > < / v a l u e > < / i t e m > < i t e m > < k e y > < s t r i n g > S h i p p i n g   D a t e < / s t r i n g > < / k e y > < v a l u e > < i n t > 2 < / i n t > < / v a l u e > < / i t e m > < i t e m > < k e y > < s t r i n g > S h i p   M o d e < / s t r i n g > < / k e y > < v a l u e > < i n t > 3 < / i n t > < / v a l u e > < / i t e m > < i t e m > < k e y > < s t r i n g > C u s t o m e r   I D < / s t r i n g > < / k e y > < v a l u e > < i n t > 4 < / i n t > < / v a l u e > < / i t e m > < i t e m > < k e y > < s t r i n g > P r o d u c t   I D < / s t r i n g > < / k e y > < v a l u e > < i n t > 5 < / i n t > < / v a l u e > < / i t e m > < i t e m > < k e y > < s t r i n g > Q u a n t i t y < / s t r i n g > < / k e y > < v a l u e > < i n t > 6 < / i n t > < / v a l u e > < / i t e m > < i t e m > < k e y > < s t r i n g > P u r c h a s i n g   P r i c e < / s t r i n g > < / k e y > < v a l u e > < i n t > 7 < / i n t > < / v a l u e > < / i t e m > < i t e m > < k e y > < s t r i n g > P l a n n e d   S a l e s   P r i c e < / s t r i n g > < / k e y > < v a l u e > < i n t > 8 < / i n t > < / v a l u e > < / i t e m > < i t e m > < k e y > < s t r i n g > D i s c o u n t < / s t r i n g > < / k e y > < v a l u e > < i n t > 9 < / i n t > < / v a l u e > < / i t e m > < i t e m > < k e y > < s t r i n g > D a y s   S h i p p i n g < / s t r i n g > < / k e y > < v a l u e > < i n t > 1 0 < / i n t > < / v a l u e > < / i t e m > < i t e m > < k e y > < s t r i n g > V a l u e   D i s c o u n t < / s t r i n g > < / k e y > < v a l u e > < i n t > 1 1 < / i n t > < / v a l u e > < / i t e m > < i t e m > < k e y > < s t r i n g > N e t   P u r c h a s i n g   P r i c e < / s t r i n g > < / k e y > < v a l u e > < i n t > 1 2 < / i n t > < / v a l u e > < / i t e m > < i t e m > < k e y > < s t r i n g > T o t a l   P u r c h a s i n g   P r i c e < / s t r i n g > < / k e y > < v a l u e > < i n t > 1 3 < / i n t > < / v a l u e > < / i t e m > < i t e m > < k e y > < s t r i n g > T o t a l   P l a n n e d   S a l e s < / s t r i n g > < / k e y > < v a l u e > < i n t > 1 4 < / i n t > < / v a l u e > < / i t e m > < i t e m > < k e y > < s t r i n g > N e t   P l a n n e d   S a l e s < / s t r i n g > < / k e y > < v a l u e > < i n t > 1 5 < / i n t > < / v a l u e > < / i t e m > < i t e m > < k e y > < s t r i n g > C u s t o m e r   n a m e < / 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 2 0 0 < / H e i g h t > < / S a n d b o x E d i t o r . F o r m u l a B a r S t a t e > ] ] > < / C u s t o m C o n t e n t > < / G e m i n i > 
</file>

<file path=customXml/item22.xml>��< ? x m l   v e r s i o n = " 1 . 0 "   e n c o d i n g = " U T F - 1 6 " ? > < G e m i n i   x m l n s = " h t t p : / / g e m i n i / p i v o t c u s t o m i z a t i o n / 0 8 a 3 9 9 1 9 - b 8 f 5 - 4 5 c c - 8 1 3 a - 7 a d f c 2 a 7 c 6 d b " > < 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23.xml>��< ? x m l   v e r s i o n = " 1 . 0 "   e n c o d i n g = " U T F - 1 6 " ? > < G e m i n i   x m l n s = " h t t p : / / g e m i n i / p i v o t c u s t o m i z a t i o n / d e 0 9 5 8 0 8 - d 7 9 0 - 4 e a 4 - b 9 0 0 - 4 2 d 5 3 6 a 7 a f 5 f " > < 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 T r u e < / V i s i b l e > < / i t e m > < i t e m > < M e a s u r e N a m e > R a t e   o f   A d o p t i o n < / M e a s u r e N a m e > < D i s p l a y N a m e > R a t e   o f   A d o p t i o n < / D i s p l a y N a m e > < V i s i b l e > T r u e < / V i s i b l e > < / i t e m > < i t e m > < M e a s u r e N a m e > S P L M < / M e a s u r e N a m e > < D i s p l a y N a m e > S P L M < / D i s p l a y N a m e > < V i s i b l e > T r u e < / V i s i b l e > < / i t e m > < i t e m > < M e a s u r e N a m e > S P L Q < / M e a s u r e N a m e > < D i s p l a y N a m e > S P L Q < / D i s p l a y N a m e > < V i s i b l e > F a l s e < / V i s i b l e > < / i t e m > < / C a l c u l a t e d F i e l d s > < S A H o s t H a s h > 0 < / S A H o s t H a s h > < G e m i n i F i e l d L i s t V i s i b l e > T r u e < / G e m i n i F i e l d L i s t V i s i b l e > < / S e t t i n g s > ] ] > < / C u s t o m C o n t e n t > < / G e m i n i > 
</file>

<file path=customXml/item24.xml>��< ? x m l   v e r s i o n = " 1 . 0 "   e n c o d i n g = " U T F - 1 6 " ? > < G e m i n i   x m l n s = " h t t p : / / g e m i n i / p i v o t c u s t o m i z a t i o n / d b d a 3 f 7 9 - d 1 a 2 - 4 f 1 3 - 8 e 5 0 - 1 9 0 0 d 5 8 1 7 5 f d " > < 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D a t a M a s h u p   s q m i d = " 8 2 4 f 4 1 3 b - 0 b 8 0 - 4 4 d d - b 5 6 c - d f 7 6 0 3 7 3 0 f 0 f "   x m l n s = " h t t p : / / s c h e m a s . m i c r o s o f t . c o m / D a t a M a s h u p " > A A A A A C c K A A B Q S w M E F A A C A A g A 5 6 K E 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D n o o 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6 K E W b T y 4 W k f B w A A N S U A A B M A H A B G b 3 J t d W x h c y 9 T Z W N 0 a W 9 u M S 5 t I K I Y A C i g F A A A A A A A A A A A A A A A A A A A A A A A A A A A A O 1 a W 2 / b N h R + D 5 D / Q L A v c i E b k X N t N 7 f I 7 A Q 1 t q Z t n K 4 P j m E w N h s L l S V P o r I Y g f / 7 D q k r b 7 G T G V 0 3 L C + J e a h z v v M d 6 l z o J H T C / C h E g + y 3 9 9 P u z u 5 O M i M x n a K P c T R N J y x B H R R Q t r u D 4 G c Q p f G E w s r Z / Y Q G r S 9 R / O 0 m i r 4 5 5 3 5 A W 9 0 o Z D R k i Y O 7 r 6 8 / J z R O r t t 7 3 t 6 r 6 w 8 h 7 c X + H U V N d H a 7 X D C f h O i s + R s l c e i H t + h z C L I 4 8 d n y u k e T b y x a X F 9 c 9 a 8 L + 6 3 7 I L n H D R e F a R C 4 i M U p b b g Z n G L L e D C j l A G s D N / D s M / o v I M L M X Z / 9 c N p B 4 t d e L Q a 9 g g j o 1 z H C 7 5 t H j H w + B 0 l U w C C Q d E V u Q G P c k m + 7 s j m X D T M 5 a d B M J i Q g M R J h 6 M b N U r V 3 R k J b 0 H z 1 X J B K 7 V X M Q m T r 1 E 8 7 0 Z B O g + 5 M H E M O N y H h 8 I H 1 O 9 h 8 B 1 2 I h I u V y 6 q J F 3 C 6 G 0 U L 1 X 5 I L 1 p q j J G 7 5 n 0 8 A W Z U 0 m 4 q s B D U B n l J + E y + r N G y o A G c F r 4 m q M 4 6 C J K J j N B S 4 5 5 h H 5 + I + I G q K a a A G M z U 9 5 a q m R o G k / 9 k B 0 d t P j m 7 8 P U J V 0 E Z A J w z u I 4 q h + g X C C W f y d B S l X O P F C p o v f 2 x M + + 0 Y L Q o h k Q q 4 4 O x P U 8 F 1 8 0 P z a 7 2 M 1 l s f S M a 2 D H a t Z b b z e D 5 3 r t L Z p t b 2 g W u B Q p A i w P H r M s h X v V 2 N 3 x Q 5 v h e j 5 8 g X v + H H V T F s 1 p j H g K w f 9 U a u y m S Y X i k f w o I L f q k L P U h b V U q e 7 b V s q 0 I v g + 2 T P b 4 q k v f L b c 1 t 7 1 b H 3 f s n 5 g W T 8 0 q z 8 y L x / b k o j q g P c I q U r a f R q V 6 9 O r D k W Q W Z w 6 v R a V I i 1 L C m n g w + G H J u N 2 D r 8 N L K Y h M 2 T e A Y O X V K t 6 U c J I g L r R V B N d 0 l v o Y b Z V z b y y n N X 8 V u q Z K r E V t P Y z C p r M t l L R / g V 8 X 9 J 5 d G c s i X y d u / n F Z 7 N M 6 q h 0 S T 4 C A c + p h J L 5 s j J 0 m x f 2 y i D T u o U 6 W F k d P G J V D t c W 6 + A j R b A 4 B C v z i d 1 f e 2 J V b D / s m V V g r D u 1 d a / 2 r Y z L X L k Y C j X P l w J O w j 8 P T n X u r 8 C Y m X r Z 7 M G G g e a G e Y z / n r X D D a 1 B + e P N 5 C M H O Q u G 5 U Q d P P F E H Y o T J c U 3 D 1 a 9 Y Z M t y O 3 a g A Q 0 Q R / i o k H R W 7 X z K A B h i 7 d o 2 2 r N J K N 6 N v z A Z v A G Z H 5 r V S h f d j J 8 I n a i b c S m M v b O n 0 5 p i A R 2 z 1 L P z F a L u n b K W O z f p H B g R 2 + H m b r R W 1 7 G 5 B a y H 9 5 F 3 y j K X l 9 0 n o b Z V U F l 8 n Q 6 z V Q 7 V n g u w m X Q x V o B 4 o W 6 7 g x z p 0 e N N e x p T h f 0 2 S H z 9 1 + x V 6 P 2 7 H 4 B V Z 0 f J q 4 U F b 1 j a S W T i 7 9 L f y 3 I T P 5 m S r I t P A V y o K r z / N D O F 2 B c f G w 0 n t k L W z w x d M R K K 7 v 1 l l h Z P 7 K s H 1 v W T y z r r y z r 3 t 6 m 3 f W P 0 1 y L s E D K O c g H L 8 U x b W G s B 2 + s x 2 2 s h 2 y s R 2 u s B 2 q s x 2 i s h 2 d 8 s i n R m 4 4 x 3 p O p X t 9 V m + c Y k Z x r Q 0 z p V C b o 1 S r O F P 7 O + o y Z v 1 j w t G + V o v e 1 F r k 6 l v r M p N 0 s G U S f U h I y K C 2 G u y w o D T O S c C g f Y 3 9 S W g z T + Q 2 N s y 0 B C U P e j I h S Z N v V 8 5 M J b w 0 U 0 T Y 7 + B q f T x z E 1 O 4 9 r 1 i V Q m U Q U w S 2 O W x 9 V 6 v P Y f + f l s 1 O y 2 A R + C w v N e h m i X o 0 8 O f Q F M e 1 E P M t Z e l U W m i k e C 8 2 w + P Z U 7 y Z / W V Z 6 n R w E 7 Z 8 S u H l H r A l L 6 v J X U N h s O U p S l v t 5 / e m d u + U u a d l K K 0 S B C l G h r d N 6 w 0 z Q d X c y M B d 1 b q k M o Q + w 6 i S C y q V q m 3 V p 7 Y a n s c C D 9 O X z 9 s t W 9 x V V K B a O t u m w B c 6 E + d h z 0 U n q + K a U 3 o v s o D X P l v j f f j k e J d O y d 8 1 G K I t 2 d 8 w 2 N 5 m 0 e Y j k W z c H m x v 4 2 h 7 q k 9 t J S R 1 4 P 0 Q J i R e U X l m Q 4 P 0 h s V k I k e 7 P g 5 o o E B z / a E 8 s f f S m P D P r R 5 Z J s 5 Q S p 8 j m L / q + b 1 R 5 9 T q f t v u v t 0 F M X B K 6 D A H h A o 8 E h P g J j c n X o q N n B e 0 i t E W 1 b J p / o 2 Z k q d H L 4 f F n p H Z p G X + k l C B v Q v K k K E I W K w 2 h z I + i + 3 2 e t v Z C B T x a x i r e R M 2 c L y o Z p a u 7 2 j t u y t D 5 U G 1 A l H L n I U u d Z s W R U t N r C P Z N 5 M m u 1 a R V q / K J W M l N S + H h r J t I e z 4 S Y T t 1 w l T Q G z g 5 c F 6 L 4 / L c 2 n y 0 a k 5 6 R i 9 b J q X 6 2 + M b X A + e R I V B 4 I K E 1 K Z C N t 9 1 I l 2 H 1 W N 9 v + N 6 6 g L c u f f i s z t w b M 2 t Q 9 7 q / J S p + K q 9 q z 0 X y c k h q Q J 5 T / T K H E G 6 w Q N + 0 m 5 5 1 N K 4 6 U Y E V 3 0 i x + S e N m f g h X / q 0 / j j v y w K 0 L S w d k 2 X p g V N Z f 0 j 9 Q H B N n E K U e u u q Z Z G 0 N o R F u 9 a J L y W 2 y n c s Y d l h 1 j B 7 t g P i e n 4 0 E / c x Z O o i k E s e O 1 D 9 v 1 t r Z T 6 3 A v o h D e 8 I q / z K L A O S y v u I Q n 4 C L X B m D w A 8 b 0 n g J k E p 8 D / D Q g 4 v I d v 8 Y W n / A K o 5 H R c 7 v L N T c b q P O m 2 v F 9 i e H W C n I q y 0 b C S v d O Y Y B 8 T 0 m S x t R y R Y y x p u E v U E s B A i 0 A F A A C A A g A 5 6 K E W T V G M S C m A A A A 9 g A A A B I A A A A A A A A A A A A A A A A A A A A A A E N v b m Z p Z y 9 Q Y W N r Y W d l L n h t b F B L A Q I t A B Q A A g A I A O e i h F k P y u m r p A A A A O k A A A A T A A A A A A A A A A A A A A A A A P I A A A B b Q 2 9 u d G V u d F 9 U e X B l c 1 0 u e G 1 s U E s B A i 0 A F A A C A A g A 5 6 K E W b T y 4 W k f B w A A N S U A A B M A A A A A A A A A A A A A A A A A 4 w E A A E Z v c m 1 1 b G F z L 1 N l Y 3 R p b 2 4 x L m 1 Q S w U G A A A A A A M A A w D C A A A A T 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F w A A A A A A A B 2 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M 0 5 u K 1 p W M 0 t 3 V E k v a H R j e V B Z d l R 2 S U Z S e V l X N X p a b T l 5 Y l N C R 2 F X e G x J R 1 p 5 Y j I w Z 1 U y R n N a W E 1 n V D N K a 1 p Y S n p B Q U F B Q U F B Q U F B Q U F B R 3 N w R 2 l Z Y V h v a E 9 v c n Z U c 3 A 3 S 0 F z Q U 9 T R 1 Z z Y 0 d W e U l G R j F a W E p w W l h N Q U F m Y z J m N W x Y Y 3 J C T W o r R z F 6 S T l p O U 8 4 Q U F B Q U E i I C 8 + P C 9 T d G F i b G V F b n R y a W V z P j w v S X R l b T 4 8 S X R l b T 4 8 S X R l b U x v Y 2 F 0 a W 9 u P j x J d G V t V H l w Z T 5 G b 3 J t d W x h P C 9 J d G V t V H l w Z T 4 8 S X R l b V B h d G g + U 2 V j d G l v b j E v U H J v Z H V j d H M 8 L 0 l 0 Z W 1 Q Y X R o P j w v S X R l b U x v Y 2 F 0 a W 9 u P j x T d G F i b G V F b n R y a W V z P j x F b n R y e S B U e X B l P S J J c 1 B y a X Z h d G U i I F Z h b H V l P S J s M C I g L z 4 8 R W 5 0 c n k g V H l w Z T 0 i U X V l c n l J R C I g V m F s d W U 9 I n M 0 Z G M 0 N 2 E w M i 0 1 N W M w L T R i Y W Y t Y T J i M S 0 w N T Q 2 O D c 2 N z c w N T 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3 M T A i I C 8 + P E V u d H J 5 I F R 5 c G U 9 I k Z p b G x F c n J v c k N v Z G U i I F Z h b H V l P S J z V W 5 r b m 9 3 b i I g L z 4 8 R W 5 0 c n k g V H l w Z T 0 i R m l s b E V y c m 9 y Q 2 9 1 b n Q i I F Z h b H V l P S J s M C I g L z 4 8 R W 5 0 c n k g V H l w Z T 0 i R m l s b E x h c 3 R V c G R h d G V k I i B W Y W x 1 Z T 0 i Z D I w M j Q t M T I t M D R U M T g 6 M j M 6 M T I u O T c w M z Y w O V o i I C 8 + P E V u d H J 5 I F R 5 c G U 9 I k Z p b G x D b 2 x 1 b W 5 U e X B l c y I g V m F s d W U 9 I n N B d 0 F H Q m c 9 P S I g L z 4 8 R W 5 0 c n k g V H l w Z T 0 i R m l s b E N v b H V t b k 5 h b W V z I i B W Y W x 1 Z T 0 i c 1 s m c X V v d D t Q c m 9 k d W N 0 I E l E J n F 1 b 3 Q 7 L C Z x d W 9 0 O 1 B y b 2 R 1 Y 3 Q g Q 2 F 0 Z W d v c n k m c X V v d D s s J n F 1 b 3 Q 7 U 3 V i L U N h d G V n b 3 J 5 J n F 1 b 3 Q 7 L C Z x d W 9 0 O 1 B y b 2 R 1 Y 3 Q g T m F t 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R z L 1 J l c G x h Y 2 V k I E V y c m 9 y c y 5 7 U H J v Z H V j d C B J R C w w f S Z x d W 9 0 O y w m c X V v d D t T Z W N 0 a W 9 u M S 9 Q c m 9 k d W N 0 c y 9 S Z X B s Y W N l Z C B W Y W x 1 Z T E u e 1 B y b 2 R 1 Y 3 Q g Q 2 F 0 Z W d v c n k s M X 0 m c X V v d D s s J n F 1 b 3 Q 7 U 2 V j d G l v b j E v U H J v Z H V j d H M v U m V w b G F j Z W Q g V m F s d W U y L n t T d W I t Q 2 F 0 Z W d v c n k s M n 0 m c X V v d D s s J n F 1 b 3 Q 7 U 2 V j d G l v b j E v U H J v Z H V j d H M v Q 2 h h b m d l Z C B U e X B l M S 5 7 U H J v Z H V j d C B O Y W 1 l L D N 9 J n F 1 b 3 Q 7 X S w m c X V v d D t D b 2 x 1 b W 5 D b 3 V u d C Z x d W 9 0 O z o 0 L C Z x d W 9 0 O 0 t l e U N v b H V t b k 5 h b W V z J n F 1 b 3 Q 7 O l t d L C Z x d W 9 0 O 0 N v b H V t b k l k Z W 5 0 a X R p Z X M m c X V v d D s 6 W y Z x d W 9 0 O 1 N l Y 3 R p b 2 4 x L 1 B y b 2 R 1 Y 3 R z L 1 J l c G x h Y 2 V k I E V y c m 9 y c y 5 7 U H J v Z H V j d C B J R C w w f S Z x d W 9 0 O y w m c X V v d D t T Z W N 0 a W 9 u M S 9 Q c m 9 k d W N 0 c y 9 S Z X B s Y W N l Z C B W Y W x 1 Z T E u e 1 B y b 2 R 1 Y 3 Q g Q 2 F 0 Z W d v c n k s M X 0 m c X V v d D s s J n F 1 b 3 Q 7 U 2 V j d G l v b j E v U H J v Z H V j d H M v U m V w b G F j Z W Q g V m F s d W U y L n t T d W I t Q 2 F 0 Z W d v c n k s M n 0 m c X V v d D s s J n F 1 b 3 Q 7 U 2 V j d G l v b j E v U H J v Z H V j d H M v Q 2 h h b m d l Z C B U e X B l M S 5 7 U H J v Z H V j d C B O Y W 1 l L D N 9 J n F 1 b 3 Q 7 X S w m c X V v d D t S Z W x h d G l v b n N o a X B J b m Z v J n F 1 b 3 Q 7 O l t d f S 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E a W 0 l M j B D d X R v b W V y J T I w R G F 0 Y T w v S X R l b V B h d G g + P C 9 J d G V t T G 9 j Y X R p b 2 4 + P F N 0 Y W J s Z U V u d H J p Z X M + P E V u d H J 5 I F R 5 c G U 9 I k l z U H J p d m F 0 Z S I g V m F s d W U 9 I m w w I i A v P j x F b n R y e S B U e X B l P S J R d W V y e U l E I i B W Y W x 1 Z T 0 i c z M 5 Y T Y 3 Z D E x L T l m Y m U t N D U 0 N y 0 4 Z j F k L T c y Z W Z k Z j B m Z T E z Z 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D d X N 0 b 2 1 l c i B J R C Z x d W 9 0 O y w m c X V v d D t D d X N 0 b 2 1 l c i B O Y W 1 l J n F 1 b 3 Q 7 L C Z x d W 9 0 O 0 N s a W V u d C B T Z W d t Z W 5 0 J n F 1 b 3 Q 7 L C Z x d W 9 0 O 0 N v d W 5 0 c n k m c X V v d D s s J n F 1 b 3 Q 7 U 3 R h d G U m c X V v d D s s J n F 1 b 3 Q 7 U G 9 z d G F s I E N v Z G U m c X V v d D s s J n F 1 b 3 Q 7 U m V n a W 9 u J n F 1 b 3 Q 7 X S I g L z 4 8 R W 5 0 c n k g V H l w Z T 0 i R m l s b E N v b H V t b l R 5 c G V z I i B W Y W x 1 Z T 0 i c 0 F 3 W U d C Z 1 l E Q m c 9 P S I g L z 4 8 R W 5 0 c n k g V H l w Z T 0 i R m l s b E x h c 3 R V c G R h d G V k I i B W Y W x 1 Z T 0 i Z D I w M j Q t M T I t M D R U M T g 6 M j M 6 M T I u O T g x N D c x M 1 o i I C 8 + P E V u d H J 5 I F R 5 c G U 9 I k Z p b G x F c n J v c k N v d W 5 0 I i B W Y W x 1 Z T 0 i b D A i I C 8 + P E V u d H J 5 I F R 5 c G U 9 I k Z p b G x F c n J v c k N v Z G U i I F Z h b H V l P S J z V W 5 r b m 9 3 b i I g L z 4 8 R W 5 0 c n k g V H l w Z T 0 i R m l s b E N v d W 5 0 I i B W Y W x 1 Z T 0 i b D M 1 O C I g L z 4 8 R W 5 0 c n k g V H l w Z T 0 i U m V s Y X R p b 2 5 z a G l w S W 5 m b 0 N v b n R h a W 5 l c i I g V m F s d W U 9 I n N 7 J n F 1 b 3 Q 7 Y 2 9 s d W 1 u Q 2 9 1 b n Q m c X V v d D s 6 N y w m c X V v d D t r Z X l D b 2 x 1 b W 5 O Y W 1 l c y Z x d W 9 0 O z p b X S w m c X V v d D t x d W V y e V J l b G F 0 a W 9 u c 2 h p c H M m c X V v d D s 6 W 1 0 s J n F 1 b 3 Q 7 Y 2 9 s d W 1 u S W R l b n R p d G l l c y Z x d W 9 0 O z p b J n F 1 b 3 Q 7 U 2 V j d G l v b j E v R G l t I E N 1 d G 9 t Z X I g R G F 0 Y S 9 D a G F u Z 2 V k I F R 5 c G U z L n t D d X N 0 b 2 1 l c i B J R C w w f S Z x d W 9 0 O y w m c X V v d D t T Z W N 0 a W 9 u M S 9 E a W 0 g Q 3 V 0 b 2 1 l c i B E Y X R h L 0 N o Y W 5 n Z W Q g V H l w Z T M u e 0 N 1 c 3 R v b W V y I E 5 h b W U s M X 0 m c X V v d D s s J n F 1 b 3 Q 7 U 2 V j d G l v b j E v R G l t I E N 1 d G 9 t Z X I g R G F 0 Y S 9 D a G F u Z 2 V k I F R 5 c G U z L n t D b G l l b n Q g U 2 V n b W V u d C w y f S Z x d W 9 0 O y w m c X V v d D t T Z W N 0 a W 9 u M S 9 E a W 0 g Q 3 V 0 b 2 1 l c i B E Y X R h L 1 J l c G x h Y 2 V k I F Z h b H V l N C 5 7 Q 2 9 1 b n R y e S w z f S Z x d W 9 0 O y w m c X V v d D t T Z W N 0 a W 9 u M S 9 E a W 0 g Q 3 V 0 b 2 1 l c i B E Y X R h L 0 N o Y W 5 n Z W Q g V H l w Z T Q u e 1 N 0 Y X R l L D R 9 J n F 1 b 3 Q 7 L C Z x d W 9 0 O 1 N l Y 3 R p b 2 4 x L 0 R p b S B D d X R v b W V y I E R h d G E v Q 2 h h b m d l Z C B U e X B l M y 5 7 U G 9 z d G F s I E N v Z G U s N X 0 m c X V v d D s s J n F 1 b 3 Q 7 U 2 V j d G l v b j E v R G l t I E N 1 d G 9 t Z X I g R G F 0 Y S 9 D a G F u Z 2 V k I F R 5 c G U z L n t S Z W d p b 2 4 s N n 0 m c X V v d D t d L C Z x d W 9 0 O 0 N v b H V t b k N v d W 5 0 J n F 1 b 3 Q 7 O j c s J n F 1 b 3 Q 7 S 2 V 5 Q 2 9 s d W 1 u T m F t Z X M m c X V v d D s 6 W 1 0 s J n F 1 b 3 Q 7 Q 2 9 s d W 1 u S W R l b n R p d G l l c y Z x d W 9 0 O z p b J n F 1 b 3 Q 7 U 2 V j d G l v b j E v R G l t I E N 1 d G 9 t Z X I g R G F 0 Y S 9 D a G F u Z 2 V k I F R 5 c G U z L n t D d X N 0 b 2 1 l c i B J R C w w f S Z x d W 9 0 O y w m c X V v d D t T Z W N 0 a W 9 u M S 9 E a W 0 g Q 3 V 0 b 2 1 l c i B E Y X R h L 0 N o Y W 5 n Z W Q g V H l w Z T M u e 0 N 1 c 3 R v b W V y I E 5 h b W U s M X 0 m c X V v d D s s J n F 1 b 3 Q 7 U 2 V j d G l v b j E v R G l t I E N 1 d G 9 t Z X I g R G F 0 Y S 9 D a G F u Z 2 V k I F R 5 c G U z L n t D b G l l b n Q g U 2 V n b W V u d C w y f S Z x d W 9 0 O y w m c X V v d D t T Z W N 0 a W 9 u M S 9 E a W 0 g Q 3 V 0 b 2 1 l c i B E Y X R h L 1 J l c G x h Y 2 V k I F Z h b H V l N C 5 7 Q 2 9 1 b n R y e S w z f S Z x d W 9 0 O y w m c X V v d D t T Z W N 0 a W 9 u M S 9 E a W 0 g Q 3 V 0 b 2 1 l c i B E Y X R h L 0 N o Y W 5 n Z W Q g V H l w Z T Q u e 1 N 0 Y X R l L D R 9 J n F 1 b 3 Q 7 L C Z x d W 9 0 O 1 N l Y 3 R p b 2 4 x L 0 R p b S B D d X R v b W V y I E R h d G E v Q 2 h h b m d l Z C B U e X B l M y 5 7 U G 9 z d G F s I E N v Z G U s N X 0 m c X V v d D s s J n F 1 b 3 Q 7 U 2 V j d G l v b j E v R G l t I E N 1 d G 9 t Z X I g R G F 0 Y S 9 D a G F u Z 2 V k I F R 5 c G U z L n t S Z W d p b 2 4 s N n 0 m c X V v d D t d L C Z x d W 9 0 O 1 J l b G F 0 a W 9 u c 2 h p c E l u Z m 8 m c X V v d D s 6 W 1 1 9 I i A v P j x F b n R y e S B U e X B l P S J B Z G R l Z F R v R G F 0 Y U 1 v Z G V s I i B W Y W x 1 Z T 0 i b D E i I C 8 + P C 9 T d G F i b G V F b n R y a W V z P j w v S X R l b T 4 8 S X R l b T 4 8 S X R l b U x v Y 2 F 0 a W 9 u P j x J d G V t V H l w Z T 5 G b 3 J t d W x h P C 9 J d G V t V H l w Z T 4 8 S X R l b V B h d G g + U 2 V j d G l v b j E v R G l t J T I w Q 3 V 0 b 2 1 l c i U y M E R h d G E v U 2 9 1 c m N l P C 9 J d G V t U G F 0 a D 4 8 L 0 l 0 Z W 1 M b 2 N h d G l v b j 4 8 U 3 R h Y m x l R W 5 0 c m l l c y A v P j w v S X R l b T 4 8 S X R l b T 4 8 S X R l b U x v Y 2 F 0 a W 9 u P j x J d G V t V H l w Z T 5 G b 3 J t d W x h P C 9 J d G V t V H l w Z T 4 8 S X R l b V B h d G g + U 2 V j d G l v b j E v R G l t J T I w Q 3 V 0 b 2 1 l c i U y M E R h d G E v R G l t L k N 1 d G 9 t Z X I l M j B E Y X R h X 1 N o Z W V 0 P C 9 J d G V t U G F 0 a D 4 8 L 0 l 0 Z W 1 M b 2 N h d G l v b j 4 8 U 3 R h Y m x l R W 5 0 c m l l c y A v P j w v S X R l b T 4 8 S X R l b T 4 8 S X R l b U x v Y 2 F 0 a W 9 u P j x J d G V t V H l w Z T 5 G b 3 J t d W x h P C 9 J d G V t V H l w Z T 4 8 S X R l b V B h d G g + U 2 V j d G l v b j E v R G l t J T I w Q 3 V 0 b 2 1 l c i U y M E R h d G E v U H J v b W 9 0 Z W Q l M j B I Z W F k Z X J z P C 9 J d G V t U G F 0 a D 4 8 L 0 l 0 Z W 1 M b 2 N h d G l v b j 4 8 U 3 R h Y m x l R W 5 0 c m l l c y A v P j w v S X R l b T 4 8 S X R l b T 4 8 S X R l b U x v Y 2 F 0 a W 9 u P j x J d G V t V H l w Z T 5 G b 3 J t d W x h P C 9 J d G V t V H l w Z T 4 8 S X R l b V B h d G g + U 2 V j d G l v b j E v R G l t J T I w Q 3 V 0 b 2 1 l c i U y M E R h d G E v Q 2 h h b m d l Z C U y M F R 5 c G U 8 L 0 l 0 Z W 1 Q Y X R o P j w v S X R l b U x v Y 2 F 0 a W 9 u P j x T d G F i b G V F b n R y a W V z I C 8 + P C 9 J d G V t P j x J d G V t P j x J d G V t T G 9 j Y X R p b 2 4 + P E l 0 Z W 1 U e X B l P k Z v c m 1 1 b G E 8 L 0 l 0 Z W 1 U e X B l P j x J d G V t U G F 0 a D 5 T Z W N 0 a W 9 u M S 9 T Y W x l c y U y M E 9 y Z G V y c z w v S X R l b V B h d G g + P C 9 J d G V t T G 9 j Y X R p b 2 4 + P F N 0 Y W J s Z U V u d H J p Z X M + P E V u d H J 5 I F R 5 c G U 9 I k l z U H J p d m F 0 Z S I g V m F s d W U 9 I m w w I i A v P j x F b n R y e S B U e X B l P S J R d W V y e U l E I i B W Y W x 1 Z T 0 i c 2 U 4 M D M 0 O W F m L T Y 4 Y z k t N D N h N S 0 4 Z T J i L T Q 1 Y j Y w M z g 2 N z c w Z 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c m R l c i B J R C Z x d W 9 0 O y w m c X V v d D t P c m R l c i B E Y X R l J n F 1 b 3 Q 7 L C Z x d W 9 0 O 1 N o a X B w a W 5 n I E R h d G U m c X V v d D s s J n F 1 b 3 Q 7 U 2 h p c C B N b 2 R l J n F 1 b 3 Q 7 L C Z x d W 9 0 O 0 N 1 c 3 R v b W V y I E l E J n F 1 b 3 Q 7 L C Z x d W 9 0 O 1 B y b 2 R 1 Y 3 Q g S U Q m c X V v d D s s J n F 1 b 3 Q 7 U X V h b n R p d H k m c X V v d D s s J n F 1 b 3 Q 7 U H V y Y 2 h h c 2 l u Z y B Q c m l j Z S Z x d W 9 0 O y w m c X V v d D t Q b G F u b m V k I F N h b G V z I F B y a W N l J n F 1 b 3 Q 7 L C Z x d W 9 0 O 0 R p c 2 N v d W 5 0 J n F 1 b 3 Q 7 L C Z x d W 9 0 O 0 R h e X M g U 2 h p c H B p b m c m c X V v d D s s J n F 1 b 3 Q 7 V m F s d W U g R G l z Y 2 9 1 b n Q m c X V v d D s s J n F 1 b 3 Q 7 T m V 0 I F B 1 c m N o Y X N p b m c g U H J p Y 2 U m c X V v d D s s J n F 1 b 3 Q 7 V G 9 0 Y W w g U H V y Y 2 h h c 2 l u Z y B Q c m l j Z S Z x d W 9 0 O y w m c X V v d D t U b 3 R h b C B Q b G F u b m V k I F N h b G V z J n F 1 b 3 Q 7 L C Z x d W 9 0 O 0 5 l d C B Q b G F u b m V k I F N h b G V z J n F 1 b 3 Q 7 X S I g L z 4 8 R W 5 0 c n k g V H l w Z T 0 i R m l s b E N v b H V t b l R 5 c G V z I i B W Y W x 1 Z T 0 i c 0 J n a 0 p C Z 0 1 E Q X d V R k J R T U Z C U V V G Q l E 9 P S I g L z 4 8 R W 5 0 c n k g V H l w Z T 0 i R m l s b E x h c 3 R V c G R h d G V k I i B W Y W x 1 Z T 0 i Z D I w M j Q t M T I t M D R U M T g 6 M j M 6 M T I u O T k z O T g x M V o i I C 8 + P E V u d H J 5 I F R 5 c G U 9 I k Z p b G x F c n J v c k N v d W 5 0 I i B W Y W x 1 Z T 0 i b D A i I C 8 + P E V u d H J 5 I F R 5 c G U 9 I k Z p b G x F c n J v c k N v Z G U i I F Z h b H V l P S J z V W 5 r b m 9 3 b i I g L z 4 8 R W 5 0 c n k g V H l w Z T 0 i R m l s b E N v d W 5 0 I i B W Y W x 1 Z T 0 i b D E w M D c i I C 8 + P E V u d H J 5 I F R 5 c G U 9 I l J l b G F 0 a W 9 u c 2 h p c E l u Z m 9 D b 2 5 0 Y W l u Z X I i I F Z h b H V l P S J z e y Z x d W 9 0 O 2 N v b H V t b k N v d W 5 0 J n F 1 b 3 Q 7 O j E 2 L C Z x d W 9 0 O 2 t l e U N v b H V t b k 5 h b W V z J n F 1 b 3 Q 7 O l t d L C Z x d W 9 0 O 3 F 1 Z X J 5 U m V s Y X R p b 2 5 z a G l w c y Z x d W 9 0 O z p b X S w m c X V v d D t j b 2 x 1 b W 5 J Z G V u d G l 0 a W V z J n F 1 b 3 Q 7 O l s m c X V v d D t T Z W N 0 a W 9 u M S 9 T Y W x l c y B P c m R l c n M v Q 2 h h b m d l Z C B U e X B l M y 5 7 T 3 J k Z X I g S U Q s M H 0 m c X V v d D s s J n F 1 b 3 Q 7 U 2 V j d G l v b j E v U 2 F s Z X M g T 3 J k Z X J z L 0 N o Y W 5 n Z W Q g V H l w Z T M u e 0 9 y Z G V y I E R h d G U s M X 0 m c X V v d D s s J n F 1 b 3 Q 7 U 2 V j d G l v b j E v U 2 F s Z X M g T 3 J k Z X J z L 0 N o Y W 5 n Z W Q g V H l w Z T M u e 1 N o a X B w a W 5 n I E R h d G U s M n 0 m c X V v d D s s J n F 1 b 3 Q 7 U 2 V j d G l v b j E v U 2 F s Z X M g T 3 J k Z X J z L 0 N o Y W 5 n Z W Q g V H l w Z T M u e 1 N o a X A g T W 9 k Z S w z f S Z x d W 9 0 O y w m c X V v d D t T Z W N 0 a W 9 u M S 9 T Y W x l c y B P c m R l c n M v Q 2 h h b m d l Z C B U e X B l N C 5 7 Q 3 V z d G 9 t Z X I g S U Q u M i w 1 f S Z x d W 9 0 O y w m c X V v d D t T Z W N 0 a W 9 u M S 9 T Y W x l c y B P c m R l c n M v Q 2 h h b m d l Z C B U e X B l N S 5 7 U H J v Z H V j d C B J R C 4 y L D Z 9 J n F 1 b 3 Q 7 L C Z x d W 9 0 O 1 N l Y 3 R p b 2 4 x L 1 N h b G V z I E 9 y Z G V y c y 9 D a G F u Z 2 V k I F R 5 c G U z L n t R d W F u d G l 0 e S w 2 f S Z x d W 9 0 O y w m c X V v d D t T Z W N 0 a W 9 u M S 9 T Y W x l c y B P c m R l c n M v Q 2 h h b m d l Z C B U e X B l M y 5 7 U H V y Y 2 h h c 2 l u Z y B Q c m l j Z S w 3 f S Z x d W 9 0 O y w m c X V v d D t T Z W N 0 a W 9 u M S 9 T Y W x l c y B P c m R l c n M v Q 2 h h b m d l Z C B U e X B l M y 5 7 U G x h b m 5 l Z C B T Y W x l c y B Q c m l j Z S w 4 f S Z x d W 9 0 O y w m c X V v d D t T Z W N 0 a W 9 u M S 9 T Y W x l c y B P c m R l c n M v Q 2 h h b m d l Z C B U e X B l M y 5 7 R G l z Y 2 9 1 b n Q s O X 0 m c X V v d D s s J n F 1 b 3 Q 7 U 2 V j d G l v b j E v U 2 F s Z X M g T 3 J k Z X J z L 0 l u c 2 V y d G V k I E R h d G U g U 3 V i d H J h Y 3 R p b 2 4 u e 1 N 1 Y n R y Y W N 0 a W 9 u L D E w f S Z x d W 9 0 O y w m c X V v d D t T Z W N 0 a W 9 u M S 9 T Y W x l c y B P c m R l c n M v Q 2 h h b m d l Z C B U e X B l N i 5 7 V m F s d W U g R G l z Y 2 9 1 b n Q s M T F 9 J n F 1 b 3 Q 7 L C Z x d W 9 0 O 1 N l Y 3 R p b 2 4 x L 1 N h b G V z I E 9 y Z G V y c y 9 D a G F u Z 2 V k I F R 5 c G U 2 L n t O Z X Q g U H V y Y 2 h h c 2 l u Z y B Q c m l j Z S w x M n 0 m c X V v d D s s J n F 1 b 3 Q 7 U 2 V j d G l v b j E v U 2 F s Z X M g T 3 J k Z X J z L 0 N o Y W 5 n Z W Q g V H l w Z T Y u e 1 R v d G F s I F B 1 c m N o Y X N p b m c g U H J p Y 2 U s M T N 9 J n F 1 b 3 Q 7 L C Z x d W 9 0 O 1 N l Y 3 R p b 2 4 x L 1 N h b G V z I E 9 y Z G V y c y 9 D a G F u Z 2 V k I F R 5 c G U 3 L n t U b 3 R h b C B Q b G F u b m V k I F N h b G V z L D E 0 f S Z x d W 9 0 O y w m c X V v d D t T Z W N 0 a W 9 u M S 9 T Y W x l c y B P c m R l c n M v Q 2 h h b m d l Z C B U e X B l O C 5 7 T m V 0 I F B s Y W 5 u Z W Q g U 2 F s Z X M s M T V 9 J n F 1 b 3 Q 7 X S w m c X V v d D t D b 2 x 1 b W 5 D b 3 V u d C Z x d W 9 0 O z o x N i w m c X V v d D t L Z X l D b 2 x 1 b W 5 O Y W 1 l c y Z x d W 9 0 O z p b X S w m c X V v d D t D b 2 x 1 b W 5 J Z G V u d G l 0 a W V z J n F 1 b 3 Q 7 O l s m c X V v d D t T Z W N 0 a W 9 u M S 9 T Y W x l c y B P c m R l c n M v Q 2 h h b m d l Z C B U e X B l M y 5 7 T 3 J k Z X I g S U Q s M H 0 m c X V v d D s s J n F 1 b 3 Q 7 U 2 V j d G l v b j E v U 2 F s Z X M g T 3 J k Z X J z L 0 N o Y W 5 n Z W Q g V H l w Z T M u e 0 9 y Z G V y I E R h d G U s M X 0 m c X V v d D s s J n F 1 b 3 Q 7 U 2 V j d G l v b j E v U 2 F s Z X M g T 3 J k Z X J z L 0 N o Y W 5 n Z W Q g V H l w Z T M u e 1 N o a X B w a W 5 n I E R h d G U s M n 0 m c X V v d D s s J n F 1 b 3 Q 7 U 2 V j d G l v b j E v U 2 F s Z X M g T 3 J k Z X J z L 0 N o Y W 5 n Z W Q g V H l w Z T M u e 1 N o a X A g T W 9 k Z S w z f S Z x d W 9 0 O y w m c X V v d D t T Z W N 0 a W 9 u M S 9 T Y W x l c y B P c m R l c n M v Q 2 h h b m d l Z C B U e X B l N C 5 7 Q 3 V z d G 9 t Z X I g S U Q u M i w 1 f S Z x d W 9 0 O y w m c X V v d D t T Z W N 0 a W 9 u M S 9 T Y W x l c y B P c m R l c n M v Q 2 h h b m d l Z C B U e X B l N S 5 7 U H J v Z H V j d C B J R C 4 y L D Z 9 J n F 1 b 3 Q 7 L C Z x d W 9 0 O 1 N l Y 3 R p b 2 4 x L 1 N h b G V z I E 9 y Z G V y c y 9 D a G F u Z 2 V k I F R 5 c G U z L n t R d W F u d G l 0 e S w 2 f S Z x d W 9 0 O y w m c X V v d D t T Z W N 0 a W 9 u M S 9 T Y W x l c y B P c m R l c n M v Q 2 h h b m d l Z C B U e X B l M y 5 7 U H V y Y 2 h h c 2 l u Z y B Q c m l j Z S w 3 f S Z x d W 9 0 O y w m c X V v d D t T Z W N 0 a W 9 u M S 9 T Y W x l c y B P c m R l c n M v Q 2 h h b m d l Z C B U e X B l M y 5 7 U G x h b m 5 l Z C B T Y W x l c y B Q c m l j Z S w 4 f S Z x d W 9 0 O y w m c X V v d D t T Z W N 0 a W 9 u M S 9 T Y W x l c y B P c m R l c n M v Q 2 h h b m d l Z C B U e X B l M y 5 7 R G l z Y 2 9 1 b n Q s O X 0 m c X V v d D s s J n F 1 b 3 Q 7 U 2 V j d G l v b j E v U 2 F s Z X M g T 3 J k Z X J z L 0 l u c 2 V y d G V k I E R h d G U g U 3 V i d H J h Y 3 R p b 2 4 u e 1 N 1 Y n R y Y W N 0 a W 9 u L D E w f S Z x d W 9 0 O y w m c X V v d D t T Z W N 0 a W 9 u M S 9 T Y W x l c y B P c m R l c n M v Q 2 h h b m d l Z C B U e X B l N i 5 7 V m F s d W U g R G l z Y 2 9 1 b n Q s M T F 9 J n F 1 b 3 Q 7 L C Z x d W 9 0 O 1 N l Y 3 R p b 2 4 x L 1 N h b G V z I E 9 y Z G V y c y 9 D a G F u Z 2 V k I F R 5 c G U 2 L n t O Z X Q g U H V y Y 2 h h c 2 l u Z y B Q c m l j Z S w x M n 0 m c X V v d D s s J n F 1 b 3 Q 7 U 2 V j d G l v b j E v U 2 F s Z X M g T 3 J k Z X J z L 0 N o Y W 5 n Z W Q g V H l w Z T Y u e 1 R v d G F s I F B 1 c m N o Y X N p b m c g U H J p Y 2 U s M T N 9 J n F 1 b 3 Q 7 L C Z x d W 9 0 O 1 N l Y 3 R p b 2 4 x L 1 N h b G V z I E 9 y Z G V y c y 9 D a G F u Z 2 V k I F R 5 c G U 3 L n t U b 3 R h b C B Q b G F u b m V k I F N h b G V z L D E 0 f S Z x d W 9 0 O y w m c X V v d D t T Z W N 0 a W 9 u M S 9 T Y W x l c y B P c m R l c n M v Q 2 h h b m d l Z C B U e X B l O C 5 7 T m V 0 I F B s Y W 5 u Z W Q g U 2 F s Z X M s M T V 9 J n F 1 b 3 Q 7 X S w m c X V v d D t S Z W x h d G l v b n N o a X B J b m Z v J n F 1 b 3 Q 7 O l t d f S I g L z 4 8 R W 5 0 c n k g V H l w Z T 0 i Q W R k Z W R U b 0 R h d G F N b 2 R l b C I g V m F s d W U 9 I m w x I i A v P j w v U 3 R h Y m x l R W 5 0 c m l l c z 4 8 L 0 l 0 Z W 0 + P E l 0 Z W 0 + P E l 0 Z W 1 M b 2 N h d G l v b j 4 8 S X R l b V R 5 c G U + R m 9 y b X V s Y T w v S X R l b V R 5 c G U + P E l 0 Z W 1 Q Y X R o P l N l Y 3 R p b 2 4 x L 1 N h b G V z J T I w T 3 J k Z X J z L 1 N v d X J j Z T w v S X R l b V B h d G g + P C 9 J d G V t T G 9 j Y X R p b 2 4 + P F N 0 Y W J s Z U V u d H J p Z X M g L z 4 8 L 0 l 0 Z W 0 + P E l 0 Z W 0 + P E l 0 Z W 1 M b 2 N h d G l v b j 4 8 S X R l b V R 5 c G U + R m 9 y b X V s Y T w v S X R l b V R 5 c G U + P E l 0 Z W 1 Q Y X R o P l N l Y 3 R p b 2 4 x L 1 N h b G V z J T I w T 3 J k Z X J z L 1 J l b W 9 2 Z W Q l M j B P d G h l c i U y M E N v b H V t b n 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M D h m N z l l Z W Y t Y m E w Z C 0 0 M m Q x L T k 2 M j Y t N D d l M 2 U 1 N T A 3 M z N h I i A v P j x F b n R y e S B U e X B l P S J M b 2 F k Z W R U b 0 F u Y W x 5 c 2 l z U 2 V y d m l j Z X M i I F Z h b H V l P S J s M C I g L z 4 8 R W 5 0 c n k g V H l w Z T 0 i T G 9 h Z F R v U m V w b 3 J 0 R G l z Y W J s Z W Q i I F Z h b H V l P S J s M S I g L z 4 8 R W 5 0 c n k g V H l w Z T 0 i U X V l c n l H c m 9 1 c E l E I i B W Y W x 1 Z T 0 i c z I 2 M W E y O T Z i L T V l M W E t N G U 4 O C 1 h M m J i L W Q z Y j I 5 Z W N h M D J j 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R m l s b F N 0 Y X R 1 c y I g V m F s d W U 9 I n N D b 2 1 w b G V 0 Z S I g L z 4 8 R W 5 0 c n k g V H l w Z T 0 i R m l s b E x h c 3 R V c G R h d G V k I i B W Y W x 1 Z T 0 i Z D I w M j Q t M T I t M D R U M T g 6 M j M 6 M T U u M j U 1 M D c x O V 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m M W J m N T Q y N C 0 x O T I 2 L T Q z Z D Q t O D U 2 N y 0 0 Z m Y 0 Z G E 0 Y z V k N j k i I C 8 + P E V u d H J 5 I F R 5 c G U 9 I k x v Y W R U b 1 J l c G 9 y d E R p c 2 F i b G V k I i B W Y W x 1 Z T 0 i b D E i I C 8 + P E V u d H J 5 I F R 5 c G U 9 I l F 1 Z X J 5 R 3 J v d X B J R C I g V m F s d W U 9 I n M y N j F h M j k 2 Y i 0 1 Z T F h L T R l O D g t Y T J i Y i 1 k M 2 I y O W V j Y T A y Y z 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w M 1 Q x M T o y O D o w O C 4 1 N T U 1 M z k x 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Z T R k Y 2 I w M z U t N W F l M S 0 0 M T k 2 L T l m O T A t N 2 J i N m R j Y T c w M G R k I i A v P j x F b n R y e S B U e X B l P S J M b 2 F k V G 9 S Z X B v c n R E a X N h Y m x l Z C I g V m F s d W U 9 I m w x I i A v P j x F b n R y e S B U e X B l P S J R d W V y e U d y b 3 V w S U Q i I F Z h b H V l P S J z O T k 3 Z j M 2 Z j c t N z I 1 N y 0 0 Y 2 I w L T h m Z T E t Y j V j Y z h m N j J m N G V 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E y L T A 0 V D E 4 O j I z O j E 1 L j I 2 O T Q 2 N j R 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d k Z T F k M D Y x L W U y N T Q t N G I w M y 0 4 Y 2 F j L T Q 0 Z j Y z M D U 4 Y m R h Y y I g L z 4 8 R W 5 0 c n k g V H l w Z T 0 i U X V l c n l H c m 9 1 c E l E I i B W Y W x 1 Z T 0 i c z I 2 M W E y O T Z i L T V l M W E t N G U 4 O C 1 h M m J i L W Q z Y j I 5 Z W N h M D J j M 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y L T A z V D E x O j I 4 O j A 4 L j U 3 M D U z O T 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P c m R l c n M v R m l s d G V y Z W Q l M j B I a W R k Z W 4 l M j B G a W x l c z E 8 L 0 l 0 Z W 1 Q Y X R o P j w v S X R l b U x v Y 2 F 0 a W 9 u P j x T d G F i b G V F b n R y a W V z I C 8 + P C 9 J d G V t P j x J d G V t P j x J d G V t T G 9 j Y X R p b 2 4 + P E l 0 Z W 1 U e X B l P k Z v c m 1 1 b G E 8 L 0 l 0 Z W 1 U e X B l P j x J d G V t U G F 0 a D 5 T Z W N 0 a W 9 u M S 9 T Y W x l c y U y M E 9 y Z G V y c y 9 J b n Z v a 2 U l M j B D d X N 0 b 2 0 l M j B G d W 5 j d G l v b j E 8 L 0 l 0 Z W 1 Q Y X R o P j w v S X R l b U x v Y 2 F 0 a W 9 u P j x T d G F i b G V F b n R y a W V z I C 8 + P C 9 J d G V t P j x J d G V t P j x J d G V t T G 9 j Y X R p b 2 4 + P E l 0 Z W 1 U e X B l P k Z v c m 1 1 b G E 8 L 0 l 0 Z W 1 U e X B l P j x J d G V t U G F 0 a D 5 T Z W N 0 a W 9 u M S 9 T Y W x l c y U y M E 9 y Z G V y c y 9 S Z W 1 v d m V k J T I w T 3 R o Z X I l M j B D b 2 x 1 b W 5 z M T w v S X R l b V B h d G g + P C 9 J d G V t T G 9 j Y X R p b 2 4 + P F N 0 Y W J s Z U V u d H J p Z X M g L z 4 8 L 0 l 0 Z W 0 + P E l 0 Z W 0 + P E l 0 Z W 1 M b 2 N h d G l v b j 4 8 S X R l b V R 5 c G U + R m 9 y b X V s Y T w v S X R l b V R 5 c G U + P E l 0 Z W 1 Q Y X R o P l N l Y 3 R p b 2 4 x L 1 N h b G V z J T I w T 3 J k Z X J z L 0 V 4 c G F u Z G V k J T I w V G F i b G U l M j B D b 2 x 1 b W 4 x P C 9 J d G V t U G F 0 a D 4 8 L 0 l 0 Z W 1 M b 2 N h d G l v b j 4 8 U 3 R h Y m x l R W 5 0 c m l l c y A v P j w v S X R l b T 4 8 S X R l b T 4 8 S X R l b U x v Y 2 F 0 a W 9 u P j x J d G V t V H l w Z T 5 G b 3 J t d W x h P C 9 J d G V t V H l w Z T 4 8 S X R l b V B h d G g + U 2 V j d G l v b j E v U 2 F s Z X M l M j B P c m R l c n M v Q 2 h h b m d l Z C U y M F R 5 c G U 8 L 0 l 0 Z W 1 Q Y X R o P j w v S X R l b U x v Y 2 F 0 a W 9 u P j x T d G F i b G V F b n R y a W V z I C 8 + P C 9 J d G V t P j x J d G V t P j x J d G V t T G 9 j Y X R p b 2 4 + P E l 0 Z W 1 U e X B l P k Z v c m 1 1 b G E 8 L 0 l 0 Z W 1 U e X B l P j x J d G V t U G F 0 a D 5 T Z W N 0 a W 9 u M S 9 T Y W x l c y U y M E 9 y Z G V y c y 9 Q c m 9 t b 3 R l Z C U y M E h l Y W R l c n M 8 L 0 l 0 Z W 1 Q Y X R o P j w v S X R l b U x v Y 2 F 0 a W 9 u P j x T d G F i b G V F b n R y a W V z I C 8 + P C 9 J d G V t P j x J d G V t P j x J d G V t T G 9 j Y X R p b 2 4 + P E l 0 Z W 1 U e X B l P k Z v c m 1 1 b G E 8 L 0 l 0 Z W 1 U e X B l P j x J d G V t U G F 0 a D 5 T Z W N 0 a W 9 u M S 9 T Y W x l c y U y M E 9 y Z G V y c y 9 D a G F u Z 2 V k J T I w V H l w Z T E 8 L 0 l 0 Z W 1 Q Y X R o P j w v S X R l b U x v Y 2 F 0 a W 9 u P j x T d G F i b G V F b n R y a W V z I C 8 + P C 9 J d G V t P j x J d G V t P j x J d G V t T G 9 j Y X R p b 2 4 + P E l 0 Z W 1 U e X B l P k Z v c m 1 1 b G E 8 L 0 l 0 Z W 1 U e X B l P j x J d G V t U G F 0 a D 5 T Z W N 0 a W 9 u M S 9 T Y W x l c y U y M E 9 y Z G V y c y 9 Q c m 9 t b 3 R l Z C U y M E h l Y W R l c n M x P C 9 J d G V t U G F 0 a D 4 8 L 0 l 0 Z W 1 M b 2 N h d G l v b j 4 8 U 3 R h Y m x l R W 5 0 c m l l c y A v P j w v S X R l b T 4 8 S X R l b T 4 8 S X R l b U x v Y 2 F 0 a W 9 u P j x J d G V t V H l w Z T 5 G b 3 J t d W x h P C 9 J d G V t V H l w Z T 4 8 S X R l b V B h d G g + U 2 V j d G l v b j E v U 2 F s Z X M l M j B P c m R l c n M v Q 2 h h b m d l Z C U y M F R 5 c G U y P C 9 J d G V t U G F 0 a D 4 8 L 0 l 0 Z W 1 M b 2 N h d G l v b j 4 8 U 3 R h Y m x l R W 5 0 c m l l c y A v P j w v S X R l b T 4 8 S X R l b T 4 8 S X R l b U x v Y 2 F 0 a W 9 u P j x J d G V t V H l w Z T 5 G b 3 J t d W x h P C 9 J d G V t V H l w Z T 4 8 S X R l b V B h d G g + U 2 V j d G l v b j E v U 2 F s Z X M l M j B P c m R l c n M v U m V t b 3 Z l Z C U y M E V y c m 9 y c z w v S X R l b V B h d G g + P C 9 J d G V t T G 9 j Y X R p b 2 4 + P F N 0 Y W J s Z U V u d H J p Z X M g L z 4 8 L 0 l 0 Z W 0 + P E l 0 Z W 0 + P E l 0 Z W 1 M b 2 N h d G l v b j 4 8 S X R l b V R 5 c G U + R m 9 y b X V s Y T w v S X R l b V R 5 c G U + P E l 0 Z W 1 Q Y X R o P l N l Y 3 R p b 2 4 x L 1 N h b G V z J T I w T 3 J k Z X J z L 0 Z p b H R l c m V k J T I w U m 9 3 c z w v S X R l b V B h d G g + P C 9 J d G V t T G 9 j Y X R p b 2 4 + P F N 0 Y W J s Z U V u d H J p Z X M g L z 4 8 L 0 l 0 Z W 0 + P E l 0 Z W 0 + P E l 0 Z W 1 M b 2 N h d G l v b j 4 8 S X R l b V R 5 c G U + R m 9 y b X V s Y T w v S X R l b V R 5 c G U + P E l 0 Z W 1 Q Y X R o P l N l Y 3 R p b 2 4 x L 1 N h b G V z J T I w T 3 J k Z X J z L 0 N o Y W 5 n Z W Q l M j B U e X B l M z w v S X R l b V B h d G g + P C 9 J d G V t T G 9 j Y X R p b 2 4 + P F N 0 Y W J s Z U V u d H J p Z X M g L z 4 8 L 0 l 0 Z W 0 + P E l 0 Z W 0 + P E l 0 Z W 1 M b 2 N h d G l v b j 4 8 S X R l b V R 5 c G U + R m 9 y b X V s Y T w v S X R l b V R 5 c G U + P E l 0 Z W 1 Q Y X R o P l N l Y 3 R p b 2 4 x L 1 B y b 2 R 1 Y 3 R z L 0 Z p b H R l c m V k J T I w U m 9 3 c z 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c G x h Y 2 V k J T I w R X J y b 3 J z P C 9 J d G V t U G F 0 a D 4 8 L 0 l 0 Z W 1 M b 2 N h d G l v b j 4 8 U 3 R h Y m x l R W 5 0 c m l l c y A v P j w v S X R l b T 4 8 S X R l b T 4 8 S X R l b U x v Y 2 F 0 a W 9 u P j x J d G V t V H l w Z T 5 G b 3 J t d W x h P C 9 J d G V t V H l w Z T 4 8 S X R l b V B h d G g + U 2 V j d G l v b j E v U H J v Z H V j d H M v U m V w b G F j Z W Q l M j B W Y W x 1 Z T w v S X R l b V B h d G g + P C 9 J d G V t T G 9 j Y X R p b 2 4 + P F N 0 Y W J s Z U V u d H J p Z X M g L z 4 8 L 0 l 0 Z W 0 + P E l 0 Z W 0 + P E l 0 Z W 1 M b 2 N h d G l v b j 4 8 S X R l b V R 5 c G U + R m 9 y b X V s Y T w v S X R l b V R 5 c G U + P E l 0 Z W 1 Q Y X R o P l N l Y 3 R p b 2 4 x L 1 B y b 2 R 1 Y 3 R z L 1 J l c G x h Y 2 V k J T I w V m F s d W U x P C 9 J d G V t U G F 0 a D 4 8 L 0 l 0 Z W 1 M b 2 N h d G l v b j 4 8 U 3 R h Y m x l R W 5 0 c m l l c y A v P j w v S X R l b T 4 8 S X R l b T 4 8 S X R l b U x v Y 2 F 0 a W 9 u P j x J d G V t V H l w Z T 5 G b 3 J t d W x h P C 9 J d G V t V H l w Z T 4 8 S X R l b V B h d G g + U 2 V j d G l v b j E v U H J v Z H V j d H M v U m V w b G F j Z W Q l M j B W Y W x 1 Z T I 8 L 0 l 0 Z W 1 Q Y X R o P j w v S X R l b U x v Y 2 F 0 a W 9 u P j x T d G F i b G V F b n R y a W V z I C 8 + P C 9 J d G V t P j x J d G V t P j x J d G V t T G 9 j Y X R p b 2 4 + P E l 0 Z W 1 U e X B l P k Z v c m 1 1 b G E 8 L 0 l 0 Z W 1 U e X B l P j x J d G V t U G F 0 a D 5 T Z W N 0 a W 9 u M S 9 E a W 0 l M j B D d X R v b W V y J T I w R G F 0 Y S 9 Q c m 9 t b 3 R l Z C U y M E h l Y W R l c n M x P C 9 J d G V t U G F 0 a D 4 8 L 0 l 0 Z W 1 M b 2 N h d G l v b j 4 8 U 3 R h Y m x l R W 5 0 c m l l c y A v P j w v S X R l b T 4 8 S X R l b T 4 8 S X R l b U x v Y 2 F 0 a W 9 u P j x J d G V t V H l w Z T 5 G b 3 J t d W x h P C 9 J d G V t V H l w Z T 4 8 S X R l b V B h d G g + U 2 V j d G l v b j E v R G l t J T I w Q 3 V 0 b 2 1 l c i U y M E R h d G E v Q 2 h h b m d l Z C U y M F R 5 c G U x P C 9 J d G V t U G F 0 a D 4 8 L 0 l 0 Z W 1 M b 2 N h d G l v b j 4 8 U 3 R h Y m x l R W 5 0 c m l l c y A v P j w v S X R l b T 4 8 S X R l b T 4 8 S X R l b U x v Y 2 F 0 a W 9 u P j x J d G V t V H l w Z T 5 G b 3 J t d W x h P C 9 J d G V t V H l w Z T 4 8 S X R l b V B h d G g + U 2 V j d G l v b j E v R G l t J T I w Q 3 V 0 b 2 1 l c i U y M E R h d G E v R m l s d G V y Z W Q l M j B S b 3 d z P C 9 J d G V t U G F 0 a D 4 8 L 0 l 0 Z W 1 M b 2 N h d G l v b j 4 8 U 3 R h Y m x l R W 5 0 c m l l c y A v P j w v S X R l b T 4 8 S X R l b T 4 8 S X R l b U x v Y 2 F 0 a W 9 u P j x J d G V t V H l w Z T 5 G b 3 J t d W x h P C 9 J d G V t V H l w Z T 4 8 S X R l b V B h d G g + U 2 V j d G l v b j E v R G l t J T I w Q 3 V 0 b 2 1 l c i U y M E R h d G E v Q 2 h h b m d l Z C U y M F R 5 c G U y P C 9 J d G V t U G F 0 a D 4 8 L 0 l 0 Z W 1 M b 2 N h d G l v b j 4 8 U 3 R h Y m x l R W 5 0 c m l l c y A v P j w v S X R l b T 4 8 S X R l b T 4 8 S X R l b U x v Y 2 F 0 a W 9 u P j x J d G V t V H l w Z T 5 G b 3 J t d W x h P C 9 J d G V t V H l w Z T 4 8 S X R l b V B h d G g + U 2 V j d G l v b j E v R G l t J T I w Q 3 V 0 b 2 1 l c i U y M E R h d G E v U m V t b 3 Z l Z C U y M E V y c m 9 y c z w v S X R l b V B h d G g + P C 9 J d G V t T G 9 j Y X R p b 2 4 + P F N 0 Y W J s Z U V u d H J p Z X M g L z 4 8 L 0 l 0 Z W 0 + P E l 0 Z W 0 + P E l 0 Z W 1 M b 2 N h d G l v b j 4 8 S X R l b V R 5 c G U + R m 9 y b X V s Y T w v S X R l b V R 5 c G U + P E l 0 Z W 1 Q Y X R o P l N l Y 3 R p b 2 4 x L 0 R p b S U y M E N 1 d G 9 t Z X I l M j B E Y X R h L 1 J l c G x h Y 2 V k J T I w V m F s d W U 8 L 0 l 0 Z W 1 Q Y X R o P j w v S X R l b U x v Y 2 F 0 a W 9 u P j x T d G F i b G V F b n R y a W V z I C 8 + P C 9 J d G V t P j x J d G V t P j x J d G V t T G 9 j Y X R p b 2 4 + P E l 0 Z W 1 U e X B l P k Z v c m 1 1 b G E 8 L 0 l 0 Z W 1 U e X B l P j x J d G V t U G F 0 a D 5 T Z W N 0 a W 9 u M S 9 E a W 0 l M j B D d X R v b W V y J T I w R G F 0 Y S 9 S Z X B s Y W N l Z C U y M F Z h b H V l M T w v S X R l b V B h d G g + P C 9 J d G V t T G 9 j Y X R p b 2 4 + P F N 0 Y W J s Z U V u d H J p Z X M g L z 4 8 L 0 l 0 Z W 0 + P E l 0 Z W 0 + P E l 0 Z W 1 M b 2 N h d G l v b j 4 8 S X R l b V R 5 c G U + R m 9 y b X V s Y T w v S X R l b V R 5 c G U + P E l 0 Z W 1 Q Y X R o P l N l Y 3 R p b 2 4 x L 0 R p b S U y M E N 1 d G 9 t Z X I l M j B E Y X R h L 1 J l c G x h Y 2 V k J T I w V m F s d W U y P C 9 J d G V t U G F 0 a D 4 8 L 0 l 0 Z W 1 M b 2 N h d G l v b j 4 8 U 3 R h Y m x l R W 5 0 c m l l c y A v P j w v S X R l b T 4 8 S X R l b T 4 8 S X R l b U x v Y 2 F 0 a W 9 u P j x J d G V t V H l w Z T 5 G b 3 J t d W x h P C 9 J d G V t V H l w Z T 4 8 S X R l b V B h d G g + U 2 V j d G l v b j E v R G l t J T I w Q 3 V 0 b 2 1 l c i U y M E R h d G E v Q 2 h h b m d l Z C U y M F R 5 c G U z P C 9 J d G V t U G F 0 a D 4 8 L 0 l 0 Z W 1 M b 2 N h d G l v b j 4 8 U 3 R h Y m x l R W 5 0 c m l l c y A v P j w v S X R l b T 4 8 S X R l b T 4 8 S X R l b U x v Y 2 F 0 a W 9 u P j x J d G V t V H l w Z T 5 G b 3 J t d W x h P C 9 J d G V t V H l w Z T 4 8 S X R l b V B h d G g + U 2 V j d G l v b j E v U 2 F s Z X M l M j B P c m R l c n M v U 3 B s a X Q l M j B D b 2 x 1 b W 4 l M j B i e S U y M E R l b G l t a X R l c j w v S X R l b V B h d G g + P C 9 J d G V t T G 9 j Y X R p b 2 4 + P F N 0 Y W J s Z U V u d H J p Z X M g L z 4 8 L 0 l 0 Z W 0 + P E l 0 Z W 0 + P E l 0 Z W 1 M b 2 N h d G l v b j 4 8 S X R l b V R 5 c G U + R m 9 y b X V s Y T w v S X R l b V R 5 c G U + P E l 0 Z W 1 Q Y X R o P l N l Y 3 R p b 2 4 x L 1 N h b G V z J T I w T 3 J k Z X J z L 0 N o Y W 5 n Z W Q l M j B U e X B l N D w v S X R l b V B h d G g + P C 9 J d G V t T G 9 j Y X R p b 2 4 + P F N 0 Y W J s Z U V u d H J p Z X M g L z 4 8 L 0 l 0 Z W 0 + P E l 0 Z W 0 + P E l 0 Z W 1 M b 2 N h d G l v b j 4 8 S X R l b V R 5 c G U + R m 9 y b X V s Y T w v S X R l b V R 5 c G U + P E l 0 Z W 1 Q Y X R o P l N l Y 3 R p b 2 4 x L 1 N h b G V z J T I w T 3 J k Z X J z L 1 J l b W 9 2 Z W Q l M j B D b 2 x 1 b W 5 z P C 9 J d G V t U G F 0 a D 4 8 L 0 l 0 Z W 1 M b 2 N h d G l v b j 4 8 U 3 R h Y m x l R W 5 0 c m l l c y A v P j w v S X R l b T 4 8 S X R l b T 4 8 S X R l b U x v Y 2 F 0 a W 9 u P j x J d G V t V H l w Z T 5 G b 3 J t d W x h P C 9 J d G V t V H l w Z T 4 8 S X R l b V B h d G g + U 2 V j d G l v b j E v U 2 F s Z X M l M j B P c m R l c n M v U m V u Y W 1 l Z C U y M E N v b H V t b n M 8 L 0 l 0 Z W 1 Q Y X R o P j w v S X R l b U x v Y 2 F 0 a W 9 u P j x T d G F i b G V F b n R y a W V z I C 8 + P C 9 J d G V t P j x J d G V t P j x J d G V t T G 9 j Y X R p b 2 4 + P E l 0 Z W 1 U e X B l P k Z v c m 1 1 b G E 8 L 0 l 0 Z W 1 U e X B l P j x J d G V t U G F 0 a D 5 T Z W N 0 a W 9 u M S 9 T Y W x l c y U y M E 9 y Z G V y c y 9 T c G x p d C U y M E N v b H V t b i U y M G J 5 J T I w U G 9 z a X R p b 2 4 8 L 0 l 0 Z W 1 Q Y X R o P j w v S X R l b U x v Y 2 F 0 a W 9 u P j x T d G F i b G V F b n R y a W V z I C 8 + P C 9 J d G V t P j x J d G V t P j x J d G V t T G 9 j Y X R p b 2 4 + P E l 0 Z W 1 U e X B l P k Z v c m 1 1 b G E 8 L 0 l 0 Z W 1 U e X B l P j x J d G V t U G F 0 a D 5 T Z W N 0 a W 9 u M S 9 T Y W x l c y U y M E 9 y Z G V y c y 9 D a G F u Z 2 V k J T I w V H l w Z T U 8 L 0 l 0 Z W 1 Q Y X R o P j w v S X R l b U x v Y 2 F 0 a W 9 u P j x T d G F i b G V F b n R y a W V z I C 8 + P C 9 J d G V t P j x J d G V t P j x J d G V t T G 9 j Y X R p b 2 4 + P E l 0 Z W 1 U e X B l P k Z v c m 1 1 b G E 8 L 0 l 0 Z W 1 U e X B l P j x J d G V t U G F 0 a D 5 T Z W N 0 a W 9 u M S 9 T Y W x l c y U y M E 9 y Z G V y c y 9 S Z W 1 v d m V k J T I w Q 2 9 s d W 1 u c z E 8 L 0 l 0 Z W 1 Q Y X R o P j w v S X R l b U x v Y 2 F 0 a W 9 u P j x T d G F i b G V F b n R y a W V z I C 8 + P C 9 J d G V t P j x J d G V t P j x J d G V t T G 9 j Y X R p b 2 4 + P E l 0 Z W 1 U e X B l P k Z v c m 1 1 b G E 8 L 0 l 0 Z W 1 U e X B l P j x J d G V t U G F 0 a D 5 T Z W N 0 a W 9 u M S 9 T Y W x l c y U y M E 9 y Z G V y c y 9 S Z W 5 h b W V k J T I w Q 2 9 s d W 1 u c z E 8 L 0 l 0 Z W 1 Q Y X R o P j w v S X R l b U x v Y 2 F 0 a W 9 u P j x T d G F i b G V F b n R y a W V z I C 8 + P C 9 J d G V t P j x J d G V t P j x J d G V t T G 9 j Y X R p b 2 4 + P E l 0 Z W 1 U e X B l P k Z v c m 1 1 b G E 8 L 0 l 0 Z W 1 U e X B l P j x J d G V t U G F 0 a D 5 T Z W N 0 a W 9 u M S 9 T Y W x l c y U y M E 9 y Z G V y c y 9 J b n N l c n R l Z C U y M E R h d G U l M j B T d W J 0 c m F j d G l v b j w v S X R l b V B h d G g + P C 9 J d G V t T G 9 j Y X R p b 2 4 + P F N 0 Y W J s Z U V u d H J p Z X M g L z 4 8 L 0 l 0 Z W 0 + P E l 0 Z W 0 + P E l 0 Z W 1 M b 2 N h d G l v b j 4 8 S X R l b V R 5 c G U + R m 9 y b X V s Y T w v S X R l b V R 5 c G U + P E l 0 Z W 1 Q Y X R o P l N l Y 3 R p b 2 4 x L 1 N h b G V z J T I w T 3 J k Z X J z L 1 J l b m F t Z W Q l M j B D b 2 x 1 b W 5 z M j w v S X R l b V B h d G g + P C 9 J d G V t T G 9 j Y X R p b 2 4 + P F N 0 Y W J s Z U V u d H J p Z X M g L z 4 8 L 0 l 0 Z W 0 + P E l 0 Z W 0 + P E l 0 Z W 1 M b 2 N h d G l v b j 4 8 S X R l b V R 5 c G U + R m 9 y b X V s Y T w v S X R l b V R 5 c G U + P E l 0 Z W 1 Q Y X R o P l N l Y 3 R p b 2 4 x L 1 N h b G V z J T I w T 3 J k Z X J z L 0 F k Z G V k J T I w Q 3 V z d G 9 t P C 9 J d G V t U G F 0 a D 4 8 L 0 l 0 Z W 1 M b 2 N h d G l v b j 4 8 U 3 R h Y m x l R W 5 0 c m l l c y A v P j w v S X R l b T 4 8 S X R l b T 4 8 S X R l b U x v Y 2 F 0 a W 9 u P j x J d G V t V H l w Z T 5 G b 3 J t d W x h P C 9 J d G V t V H l w Z T 4 8 S X R l b V B h d G g + U 2 V j d G l v b j E v U 2 F s Z X M l M j B P c m R l c n M v Q W R k Z W Q l M j B D d X N 0 b 2 0 x P C 9 J d G V t U G F 0 a D 4 8 L 0 l 0 Z W 1 M b 2 N h d G l v b j 4 8 U 3 R h Y m x l R W 5 0 c m l l c y A v P j w v S X R l b T 4 8 S X R l b T 4 8 S X R l b U x v Y 2 F 0 a W 9 u P j x J d G V t V H l w Z T 5 G b 3 J t d W x h P C 9 J d G V t V H l w Z T 4 8 S X R l b V B h d G g + U 2 V j d G l v b j E v U 2 F s Z X M l M j B P c m R l c n M v Q W R k Z W Q l M j B D d X N 0 b 2 0 y P C 9 J d G V t U G F 0 a D 4 8 L 0 l 0 Z W 1 M b 2 N h d G l v b j 4 8 U 3 R h Y m x l R W 5 0 c m l l c y A v P j w v S X R l b T 4 8 S X R l b T 4 8 S X R l b U x v Y 2 F 0 a W 9 u P j x J d G V t V H l w Z T 5 G b 3 J t d W x h P C 9 J d G V t V H l w Z T 4 8 S X R l b V B h d G g + U 2 V j d G l v b j E v Q W x s J T I w T W V h c 3 V y Z X M 8 L 0 l 0 Z W 1 Q Y X R o P j w v S X R l b U x v Y 2 F 0 a W 9 u P j x T d G F i b G V F b n R y a W V z P j x F b n R y e S B U e X B l P S J J c 1 B y a X Z h d G U i I F Z h b H V l P S J s M C I g L z 4 8 R W 5 0 c n k g V H l w Z T 0 i U X V l c n l J R C I g V m F s d W U 9 I n M 4 O W I z M T J j N S 1 k M 2 E 0 L T Q x N m Y t O T B m N i 0 5 Z j h k Y z V i Y T Q 1 O T 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W x s I E 1 l Y X N 1 c m V z L 0 F 1 d G 9 S Z W 1 v d m V k Q 2 9 s d W 1 u c z E u e 0 F s b C B N Z W F z d X J l c y w w f S Z x d W 9 0 O 1 0 s J n F 1 b 3 Q 7 Q 2 9 s d W 1 u Q 2 9 1 b n Q m c X V v d D s 6 M S w m c X V v d D t L Z X l D b 2 x 1 b W 5 O Y W 1 l c y Z x d W 9 0 O z p b X S w m c X V v d D t D b 2 x 1 b W 5 J Z G V u d G l 0 a W V z J n F 1 b 3 Q 7 O l s m c X V v d D t T Z W N 0 a W 9 u M S 9 B b G w g T W V h c 3 V y Z X M v Q X V 0 b 1 J l b W 9 2 Z W R D b 2 x 1 b W 5 z M S 5 7 Q W x s I E 1 l Y X N 1 c m V z L D B 9 J n F 1 b 3 Q 7 X S w m c X V v d D t S Z W x h d G l v b n N o a X B J b m Z v J n F 1 b 3 Q 7 O l t d f S I g L z 4 8 R W 5 0 c n k g V H l w Z T 0 i R m l s b F N 0 Y X R 1 c y I g V m F s d W U 9 I n N D b 2 1 w b G V 0 Z S I g L z 4 8 R W 5 0 c n k g V H l w Z T 0 i R m l s b E N v b H V t b k 5 h b W V z I i B W Y W x 1 Z T 0 i c 1 s m c X V v d D t B b G w g T W V h c 3 V y Z X M m c X V v d D t d I i A v P j x F b n R y e S B U e X B l P S J G a W x s Q 2 9 s d W 1 u V H l w Z X M i I F Z h b H V l P S J z Q m c 9 P S I g L z 4 8 R W 5 0 c n k g V H l w Z T 0 i R m l s b E x h c 3 R V c G R h d G V k I i B W Y W x 1 Z T 0 i Z D I w M j Q t M T I t M D R U M T g 6 M j M 6 M T M u M D A y O D I 0 N 1 o i I C 8 + P E V u d H J 5 I F R 5 c G U 9 I k Z p b G x F c n J v c k N v d W 5 0 I i B W Y W x 1 Z T 0 i b D A i I C 8 + P E V u d H J 5 I F R 5 c G U 9 I k Z p b G x F c n J v c k N v Z G U i I F Z h b H V l P S J z V W 5 r b m 9 3 b i I g L z 4 8 R W 5 0 c n k g V H l w Z T 0 i R m l s b E N v d W 5 0 I i B W Y W x 1 Z T 0 i b D E i I C 8 + P E V u d H J 5 I F R 5 c G U 9 I k F k Z G V k V G 9 E Y X R h T W 9 k Z W w i I F Z h b H V l P S J s M S I g L z 4 8 L 1 N 0 Y W J s Z U V u d H J p Z X M + P C 9 J d G V t P j x J d G V t P j x J d G V t T G 9 j Y X R p b 2 4 + P E l 0 Z W 1 U e X B l P k Z v c m 1 1 b G E 8 L 0 l 0 Z W 1 U e X B l P j x J d G V t U G F 0 a D 5 T Z W N 0 a W 9 u M S 9 B b G w l M j B N Z W F z d X J l c y 9 T b 3 V y Y 2 U 8 L 0 l 0 Z W 1 Q Y X R o P j w v S X R l b U x v Y 2 F 0 a W 9 u P j x T d G F i b G V F b n R y a W V z I C 8 + P C 9 J d G V t P j x J d G V t P j x J d G V t T G 9 j Y X R p b 2 4 + P E l 0 Z W 1 U e X B l P k Z v c m 1 1 b G E 8 L 0 l 0 Z W 1 U e X B l P j x J d G V t U G F 0 a D 5 T Z W N 0 a W 9 u M S 9 T Y W x l c y U y M E 9 y Z G V y c y 9 D a G F u Z 2 V k J T I w V H l w Z T Y 8 L 0 l 0 Z W 1 Q Y X R o P j w v S X R l b U x v Y 2 F 0 a W 9 u P j x T d G F i b G V F b n R y a W V z I C 8 + P C 9 J d G V t P j x J d G V t P j x J d G V t T G 9 j Y X R p b 2 4 + P E l 0 Z W 1 U e X B l P k Z v c m 1 1 b G E 8 L 0 l 0 Z W 1 U e X B l P j x J d G V t U G F 0 a D 5 T Z W N 0 a W 9 u M S 9 T Y W x l c y U y M E 9 y Z G V y c y 9 B Z G R l Z C U y M E N 1 c 3 R v b T M 8 L 0 l 0 Z W 1 Q Y X R o P j w v S X R l b U x v Y 2 F 0 a W 9 u P j x T d G F i b G V F b n R y a W V z I C 8 + P C 9 J d G V t P j x J d G V t P j x J d G V t T G 9 j Y X R p b 2 4 + P E l 0 Z W 1 U e X B l P k Z v c m 1 1 b G E 8 L 0 l 0 Z W 1 U e X B l P j x J d G V t U G F 0 a D 5 T Z W N 0 a W 9 u M S 9 T Y W x l c y U y M E 9 y Z G V y c y 9 D a G F u Z 2 V k J T I w V H l w Z T c 8 L 0 l 0 Z W 1 Q Y X R o P j w v S X R l b U x v Y 2 F 0 a W 9 u P j x T d G F i b G V F b n R y a W V z I C 8 + P C 9 J d G V t P j x J d G V t P j x J d G V t T G 9 j Y X R p b 2 4 + P E l 0 Z W 1 U e X B l P k Z v c m 1 1 b G E 8 L 0 l 0 Z W 1 U e X B l P j x J d G V t U G F 0 a D 5 T Z W N 0 a W 9 u M S 9 T Y W x l c y U y M E 9 y Z G V y c y 9 B Z G R l Z C U y M E N 1 c 3 R v b T Q 8 L 0 l 0 Z W 1 Q Y X R o P j w v S X R l b U x v Y 2 F 0 a W 9 u P j x T d G F i b G V F b n R y a W V z I C 8 + P C 9 J d G V t P j x J d G V t P j x J d G V t T G 9 j Y X R p b 2 4 + P E l 0 Z W 1 U e X B l P k Z v c m 1 1 b G E 8 L 0 l 0 Z W 1 U e X B l P j x J d G V t U G F 0 a D 5 T Z W N 0 a W 9 u M S 9 T Y W x l c y U y M E 9 y Z G V y c y 9 D a G F u Z 2 V k J T I w V H l w Z T g 8 L 0 l 0 Z W 1 Q Y X R o P j w v S X R l b U x v Y 2 F 0 a W 9 u P j x T d G F i b G V F b n R y a W V z I C 8 + P C 9 J d G V t P j x J d G V t P j x J d G V t T G 9 j Y X R p b 2 4 + P E l 0 Z W 1 U e X B l P k Z v c m 1 1 b G E 8 L 0 l 0 Z W 1 U e X B l P j x J d G V t U G F 0 a D 5 T Z W N 0 a W 9 u M S 9 E a W 0 l M j B D d X R v b W V y J T I w R G F 0 Y S 9 S Z X B s Y W N l Z C U y M F Z h b H V l M z w v S X R l b V B h d G g + P C 9 J d G V t T G 9 j Y X R p b 2 4 + P F N 0 Y W J s Z U V u d H J p Z X M g L z 4 8 L 0 l 0 Z W 0 + P E l 0 Z W 0 + P E l 0 Z W 1 M b 2 N h d G l v b j 4 8 S X R l b V R 5 c G U + R m 9 y b X V s Y T w v S X R l b V R 5 c G U + P E l 0 Z W 1 Q Y X R o P l N l Y 3 R p b 2 4 x L 0 R p b S U y M E N 1 d G 9 t Z X I l M j B E Y X R h L 1 J l c G x h Y 2 V k J T I w V m F s d W U 0 P C 9 J d G V t U G F 0 a D 4 8 L 0 l 0 Z W 1 M b 2 N h d G l v b j 4 8 U 3 R h Y m x l R W 5 0 c m l l c y A v P j w v S X R l b T 4 8 S X R l b T 4 8 S X R l b U x v Y 2 F 0 a W 9 u P j x J d G V t V H l w Z T 5 G b 3 J t d W x h P C 9 J d G V t V H l w Z T 4 8 S X R l b V B h d G g + U 2 V j d G l v b j E v R G l t J T I w Q 3 V 0 b 2 1 l c i U y M E R h d G E v U m V w b G F j Z W Q l M j B W Y W x 1 Z T U 8 L 0 l 0 Z W 1 Q Y X R o P j w v S X R l b U x v Y 2 F 0 a W 9 u P j x T d G F i b G V F b n R y a W V z I C 8 + P C 9 J d G V t P j x J d G V t P j x J d G V t T G 9 j Y X R p b 2 4 + P E l 0 Z W 1 U e X B l P k Z v c m 1 1 b G E 8 L 0 l 0 Z W 1 U e X B l P j x J d G V t U G F 0 a D 5 T Z W N 0 a W 9 u M S 9 E a W 0 l M j B D d X R v b W V y J T I w R G F 0 Y S 9 D a G F u Z 2 V k J T I w V H l w Z T Q 8 L 0 l 0 Z W 1 Q Y X R o P j w v S X R l b U x v Y 2 F 0 a W 9 u P j x T d G F i b G V F b n R y a W V z I C 8 + P C 9 J d G V t P j w v S X R l b X M + P C 9 M b 2 N h b F B h Y 2 t h Z 2 V N Z X R h Z G F 0 Y U Z p b G U + F g A A A F B L B Q Y A A A A A A A A A A A A A A A A A A A A A A A A m A Q A A A Q A A A N C M n d 8 B F d E R j H o A w E / C l + s B A A A A 8 g n i O i e r 5 k G r 6 n H 8 C M p I N g A A A A A C A A A A A A A Q Z g A A A A E A A C A A A A A 9 N 4 6 R M z m v E I S 8 v a m P f C o + / e m q W p b t x b u q 8 G L P A N f P G w A A A A A O g A A A A A I A A C A A A A A e a k I 3 U k X U b V p q / m J T h W E O J J X p B T 6 L 1 H 6 L e 9 D I J p I 1 U l A A A A D H D f h l w t m K f 7 s 5 o x b + R k 6 s S 0 y d 5 z X F R W x / E M Y Q M d J C E G d + 7 b 5 5 D p J P L + 3 P 7 G D l q x F 7 N + p 9 X v f e z Q 1 j O 0 1 g 9 J c W b B B l b x J 8 m 3 z 8 K l c Q e 6 z B L 0 A A A A A f U g k u d D e c c 0 F r D k u I V a M x 8 X h W K 6 X m 3 n h L U H I A 4 r U 1 x G B H l C / w J u S H n Y / Y J + A u / n z c g k b v 8 W 9 2 e c G y 6 X A 3 w m S 2 < / D a t a M a s h u p > 
</file>

<file path=customXml/item27.xml>��< ? x m l   v e r s i o n = " 1 . 0 "   e n c o d i n g = " U T F - 1 6 " ? > < G e m i n i   x m l n s = " h t t p : / / g e m i n i / p i v o t c u s t o m i z a t i o n / T a b l e O r d e r " > < C u s t o m C o n t e n t > < ! [ C D A T A [ P r o d u c t s _ f 9 a e 8 7 5 a - 1 a 0 b - 4 2 5 6 - a b c a - a e 8 4 4 f 6 7 1 e 6 1 , D i m   C u t o m e r   D a t a _ b 1 d 4 9 a 5 0 - a 1 7 b - 4 d 1 5 - a f 6 d - e 7 6 7 d 4 4 9 e 6 f 3 , S a l e s   O r d e r s _ a c 9 c 6 f 7 3 - 4 4 1 3 - 4 f 2 8 - a 0 e 8 - 5 f f 6 a d 5 2 7 b 8 c , C a l e n d a r , A l l   M e a s u r e s _ 4 9 9 c 9 e 2 9 - a 6 1 3 - 4 3 3 0 - a 3 4 b - 4 0 c b 8 5 1 3 1 d 6 3 ] ] > < / C u s t o m C o n t e n t > < / G e m i n i > 
</file>

<file path=customXml/item28.xml>��< ? x m l   v e r s i o n = " 1 . 0 "   e n c o d i n g = " U T F - 1 6 " ? > < G e m i n i   x m l n s = " h t t p : / / g e m i n i / p i v o t c u s t o m i z a t i o n / 8 a 4 9 a c 2 5 - f 8 6 a - 4 2 1 5 - a 0 a 1 - d 8 5 1 2 5 b c 8 4 4 7 " > < 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29.xml>��< ? x m l   v e r s i o n = " 1 . 0 "   e n c o d i n g = " U T F - 1 6 " ? > < G e m i n i   x m l n s = " h t t p : / / g e m i n i / p i v o t c u s t o m i z a t i o n / T a b l e X M L _ P r o d u c t s _ f 9 a e 8 7 5 a - 1 a 0 b - 4 2 5 6 - a b c a - a e 8 4 4 f 6 7 1 e 6 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 1 6 8 < / i n t > < / v a l u e > < / i t e m > < i t e m > < k e y > < s t r i n g > P r o d u c t   C a t e g o r y < / s t r i n g > < / k e y > < v a l u e > < i n t > 1 8 6 < / i n t > < / v a l u e > < / i t e m > < i t e m > < k e y > < s t r i n g > S u b - C a t e g o r y < / s t r i n g > < / k e y > < v a l u e > < i n t > 1 5 6 < / i n t > < / v a l u e > < / i t e m > < i t e m > < k e y > < s t r i n g > P r o d u c t   N a m e < / s t r i n g > < / k e y > < v a l u e > < i n t > 1 6 2 < / i n t > < / v a l u e > < / i t e m > < / C o l u m n W i d t h s > < C o l u m n D i s p l a y I n d e x > < i t e m > < k e y > < s t r i n g > P r o d u c t   I D < / s t r i n g > < / k e y > < v a l u e > < i n t > 0 < / i n t > < / v a l u e > < / i t e m > < i t e m > < k e y > < s t r i n g > P r o d u c t   C a t e g o r y 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8 3 1 a 0 3 e a - 3 7 c 3 - 4 f 8 e - 9 3 8 7 - 5 c 2 e f 6 6 f d 2 0 3 " > < 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30.xml>��< ? x m l   v e r s i o n = " 1 . 0 "   e n c o d i n g = " U T F - 1 6 " ? > < G e m i n i   x m l n s = " h t t p : / / g e m i n i / p i v o t c u s t o m i z a t i o n / T a b l e X M L _ A l l   M e a s u r e s _ 4 9 9 c 9 e 2 9 - a 6 1 3 - 4 3 3 0 - a 3 4 b - 4 0 c b 8 5 1 3 1 d 6 3 " > < C u s t o m C o n t e n t > < ! [ C D A T A [ < T a b l e W i d g e t G r i d S e r i a l i z a t i o n   x m l n s : x s d = " h t t p : / / w w w . w 3 . o r g / 2 0 0 1 / X M L S c h e m a "   x m l n s : x s i = " h t t p : / / w w w . w 3 . o r g / 2 0 0 1 / X M L S c h e m a - i n s t a n c e " > < C o l u m n S u g g e s t e d T y p e   / > < C o l u m n F o r m a t   / > < C o l u m n A c c u r a c y   / > < C o l u m n C u r r e n c y S y m b o l   / > < C o l u m n P o s i t i v e P a t t e r n   / > < C o l u m n N e g a t i v e P a t t e r n   / > < C o l u m n W i d t h s > < i t e m > < k e y > < s t r i n g > A l l   M e a s u r e s < / s t r i n g > < / k e y > < v a l u e > < i n t > 2 5 4 < / i n t > < / v a l u e > < / i t e m > < / C o l u m n W i d t h s > < C o l u m n D i s p l a y I n d e x > < i t e m > < k e y > < s t r i n g > A l l   M e a s u r e s < / 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a n d b o x N o n E m p t y " > < C u s t o m C o n t e n t > < ! [ C D A T A [ 1 ] ] > < / C u s t o m C o n t e n t > < / G e m i n i > 
</file>

<file path=customXml/item32.xml>��< ? x m l   v e r s i o n = " 1 . 0 "   e n c o d i n g = " U T F - 1 6 " ? > < G e m i n i   x m l n s = " h t t p : / / g e m i n i / p i v o t c u s t o m i z a t i o n / 2 f 9 4 2 2 0 c - c 2 2 b - 4 7 3 9 - a 6 2 1 - f 8 0 3 a 9 f 8 d d 8 d " > < 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33.xml>��< ? x m l   v e r s i o n = " 1 . 0 "   e n c o d i n g = " U T F - 1 6 " ? > < G e m i n i   x m l n s = " h t t p : / / g e m i n i / p i v o t c u s t o m i z a t i o n / 1 a e 0 8 4 4 8 - 1 3 0 f - 4 6 a a - a 8 4 b - 7 c 7 9 a 1 e 0 7 0 4 7 " > < 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1 a 6 2 8 f 4 3 - 1 c 5 8 - 4 8 3 7 - 8 7 4 a - 0 b e 4 3 b 4 1 6 b 0 c " > < 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3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 T a g s \ T a b l e s \ & l t ; T a b l e s \ D i m   C u t o m e r   D a t a & g t ; < / K e y > < / D i a g r a m O b j e c t K e y > < D i a g r a m O b j e c t K e y > < K e y > D y n a m i c   T a g s \ T a b l e s \ & l t ; T a b l e s \ S a l e s   O r d e r s & g t ; < / K e y > < / D i a g r a m O b j e c t K e y > < D i a g r a m O b j e c t K e y > < K e y > D y n a m i c   T a g s \ T a b l e s \ & l t ; T a b l e s \ C a l e n d a r & g t ; < / K e y > < / D i a g r a m O b j e c t K e y > < D i a g r a m O b j e c t K e y > < K e y > D y n a m i c   T a g s \ H i e r a r c h i e s \ & l t ; T a b l e s \ C a l e n d a r \ H i e r a r c h i e s \ D a t e   H i e r a r c h y & g t ; < / K e y > < / D i a g r a m O b j e c t K e y > < D i a g r a m O b j e c t K e y > < K e y > D y n a m i c   T a g s \ T a b l e s \ & l t ; T a b l e s \ A l l   M e a s u r e s & g t ; < / K e y > < / D i a g r a m O b j e c t K e y > < D i a g r a m O b j e c t K e y > < K e y > T a b l e s \ P r o d u c t s < / K e y > < / D i a g r a m O b j e c t K e y > < D i a g r a m O b j e c t K e y > < K e y > T a b l e s \ P r o d u c t s \ C o l u m n s \ P r o d u c t   I D < / K e y > < / D i a g r a m O b j e c t K e y > < D i a g r a m O b j e c t K e y > < K e y > T a b l e s \ P r o d u c t s \ C o l u m n s \ P r o d u c t   C a t e g o r y < / K e y > < / D i a g r a m O b j e c t K e y > < D i a g r a m O b j e c t K e y > < K e y > T a b l e s \ P r o d u c t s \ C o l u m n s \ S u b - C a t e g o r y < / K e y > < / D i a g r a m O b j e c t K e y > < D i a g r a m O b j e c t K e y > < K e y > T a b l e s \ P r o d u c t s \ C o l u m n s \ P r o d u c t   N a m e < / K e y > < / D i a g r a m O b j e c t K e y > < D i a g r a m O b j e c t K e y > < K e y > T a b l e s \ D i m   C u t o m e r   D a t a < / K e y > < / D i a g r a m O b j e c t K e y > < D i a g r a m O b j e c t K e y > < K e y > T a b l e s \ D i m   C u t o m e r   D a t a \ C o l u m n s \ C u s t o m e r   I D < / K e y > < / D i a g r a m O b j e c t K e y > < D i a g r a m O b j e c t K e y > < K e y > T a b l e s \ D i m   C u t o m e r   D a t a \ C o l u m n s \ C u s t o m e r   N a m e < / K e y > < / D i a g r a m O b j e c t K e y > < D i a g r a m O b j e c t K e y > < K e y > T a b l e s \ D i m   C u t o m e r   D a t a \ C o l u m n s \ C l i e n t   S e g m e n t < / K e y > < / D i a g r a m O b j e c t K e y > < D i a g r a m O b j e c t K e y > < K e y > T a b l e s \ D i m   C u t o m e r   D a t a \ C o l u m n s \ C o u n t r y < / K e y > < / D i a g r a m O b j e c t K e y > < D i a g r a m O b j e c t K e y > < K e y > T a b l e s \ D i m   C u t o m e r   D a t a \ C o l u m n s \ S t a t e < / K e y > < / D i a g r a m O b j e c t K e y > < D i a g r a m O b j e c t K e y > < K e y > T a b l e s \ D i m   C u t o m e r   D a t a \ C o l u m n s \ P o s t a l   C o d e < / K e y > < / D i a g r a m O b j e c t K e y > < D i a g r a m O b j e c t K e y > < K e y > T a b l e s \ D i m   C u t o m e r   D a t a \ C o l u m n s \ R e g i o n < / K e y > < / D i a g r a m O b j e c t K e y > < D i a g r a m O b j e c t K e y > < K e y > T a b l e s \ S a l e s   O r d e r s < / K e y > < / D i a g r a m O b j e c t K e y > < D i a g r a m O b j e c t K e y > < K e y > T a b l e s \ S a l e s   O r d e r s \ C o l u m n s \ O r d e r   I D < / K e y > < / D i a g r a m O b j e c t K e y > < D i a g r a m O b j e c t K e y > < K e y > T a b l e s \ S a l e s   O r d e r s \ C o l u m n s \ O r d e r   D a t e < / K e y > < / D i a g r a m O b j e c t K e y > < D i a g r a m O b j e c t K e y > < K e y > T a b l e s \ S a l e s   O r d e r s \ C o l u m n s \ S h i p p i n g   D a t e < / K e y > < / D i a g r a m O b j e c t K e y > < D i a g r a m O b j e c t K e y > < K e y > T a b l e s \ S a l e s   O r d e r s \ C o l u m n s \ S h i p   M o d e < / K e y > < / D i a g r a m O b j e c t K e y > < D i a g r a m O b j e c t K e y > < K e y > T a b l e s \ S a l e s   O r d e r s \ C o l u m n s \ C u s t o m e r   I D < / K e y > < / D i a g r a m O b j e c t K e y > < D i a g r a m O b j e c t K e y > < K e y > T a b l e s \ S a l e s   O r d e r s \ C o l u m n s \ P r o d u c t   I D < / K e y > < / D i a g r a m O b j e c t K e y > < D i a g r a m O b j e c t K e y > < K e y > T a b l e s \ S a l e s   O r d e r s \ C o l u m n s \ Q u a n t i t y < / K e y > < / D i a g r a m O b j e c t K e y > < D i a g r a m O b j e c t K e y > < K e y > T a b l e s \ S a l e s   O r d e r s \ C o l u m n s \ P u r c h a s i n g   P r i c e < / K e y > < / D i a g r a m O b j e c t K e y > < D i a g r a m O b j e c t K e y > < K e y > T a b l e s \ S a l e s   O r d e r s \ C o l u m n s \ P l a n n e d   S a l e s   P r i c e < / K e y > < / D i a g r a m O b j e c t K e y > < D i a g r a m O b j e c t K e y > < K e y > T a b l e s \ S a l e s   O r d e r s \ C o l u m n s \ D i s c o u n t < / K e y > < / D i a g r a m O b j e c t K e y > < D i a g r a m O b j e c t K e y > < K e y > T a b l e s \ S a l e s   O r d e r s \ C o l u m n s \ D a y s   S h i p p i n g < / K e y > < / D i a g r a m O b j e c t K e y > < D i a g r a m O b j e c t K e y > < K e y > T a b l e s \ S a l e s   O r d e r s \ C o l u m n s \ V a l u e   D i s c o u n t < / K e y > < / D i a g r a m O b j e c t K e y > < D i a g r a m O b j e c t K e y > < K e y > T a b l e s \ S a l e s   O r d e r s \ C o l u m n s \ N e t   P u r c h a s i n g   P r i c e < / K e y > < / D i a g r a m O b j e c t K e y > < D i a g r a m O b j e c t K e y > < K e y > T a b l e s \ S a l e s   O r d e r s \ C o l u m n s \ T o t a l   P u r c h a s i n g   P r i c e < / K e y > < / D i a g r a m O b j e c t K e y > < D i a g r a m O b j e c t K e y > < K e y > T a b l e s \ S a l e s   O r d e r s \ C o l u m n s \ T o t a l   P l a n n e d   S a l e s < / K e y > < / D i a g r a m O b j e c t K e y > < D i a g r a m O b j e c t K e y > < K e y > T a b l e s \ S a l e s   O r d e r s \ C o l u m n s \ N e t   P l a n n e d   S a l e s < / K e y > < / D i a g r a m O b j e c t K e y > < D i a g r a m O b j e c t K e y > < K e y > T a b l e s \ S a l e s   O r d e r s \ C o l u m n s \ C u s t o m e r   n a m e 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 T a b l e s \ A l l   M e a s u r e s < / K e y > < / D i a g r a m O b j e c t K e y > < D i a g r a m O b j e c t K e y > < K e y > T a b l e s \ A l l   M e a s u r e s \ C o l u m n s \ A l l   M e a s u r e s < / K e y > < / D i a g r a m O b j e c t K e y > < D i a g r a m O b j e c t K e y > < K e y > T a b l e s \ A l l   M e a s u r e s \ M e a s u r e s \ T o t a l   S a l e s < / K e y > < / D i a g r a m O b j e c t K e y > < D i a g r a m O b j e c t K e y > < K e y > T a b l e s \ A l l   M e a s u r e s \ M e a s u r e s \ T o t a l   D i s c o u n t < / K e y > < / D i a g r a m O b j e c t K e y > < D i a g r a m O b j e c t K e y > < K e y > T a b l e s \ A l l   M e a s u r e s \ M e a s u r e s \ A v e r a g e   S h i p p i n g   D a y s < / K e y > < / D i a g r a m O b j e c t K e y > < D i a g r a m O b j e c t K e y > < K e y > T a b l e s \ A l l   M e a s u r e s \ M e a s u r e s \ N u m b e r   o f   C u s t o m e r < / K e y > < / D i a g r a m O b j e c t K e y > < D i a g r a m O b j e c t K e y > < K e y > T a b l e s \ A l l   M e a s u r e s \ M e a s u r e s \ N u m b e r   o f   P r o d u c t < / K e y > < / D i a g r a m O b j e c t K e y > < D i a g r a m O b j e c t K e y > < K e y > T a b l e s \ A l l   M e a s u r e s \ M e a s u r e s \ T o t a l   Q u a n t i t y < / K e y > < / D i a g r a m O b j e c t K e y > < D i a g r a m O b j e c t K e y > < K e y > T a b l e s \ A l l   M e a s u r e s \ M e a s u r e s \ S P L Y < / K e y > < / D i a g r a m O b j e c t K e y > < D i a g r a m O b j e c t K e y > < K e y > T a b l e s \ A l l   M e a s u r e s \ M e a s u r e s \ T o t a l   S a l e s   P l a n n e d < / K e y > < / D i a g r a m O b j e c t K e y > < D i a g r a m O b j e c t K e y > < K e y > T a b l e s \ A l l   M e a s u r e s \ M e a s u r e s \ T o t a l   O r d e r < / K e y > < / D i a g r a m O b j e c t K e y > < D i a g r a m O b j e c t K e y > < K e y > R e l a t i o n s h i p s \ & l t ; T a b l e s \ S a l e s   O r d e r s \ C o l u m n s \ C u s t o m e r   I D & g t ; - & l t ; T a b l e s \ D i m   C u t o m e r   D a t a \ C o l u m n s \ C u s t o m e r   I D & g t ; < / K e y > < / D i a g r a m O b j e c t K e y > < D i a g r a m O b j e c t K e y > < K e y > R e l a t i o n s h i p s \ & l t ; T a b l e s \ S a l e s   O r d e r s \ C o l u m n s \ C u s t o m e r   I D & g t ; - & l t ; T a b l e s \ D i m   C u t o m e r   D a t a \ C o l u m n s \ C u s t o m e r   I D & g t ; \ F K < / K e y > < / D i a g r a m O b j e c t K e y > < D i a g r a m O b j e c t K e y > < K e y > R e l a t i o n s h i p s \ & l t ; T a b l e s \ S a l e s   O r d e r s \ C o l u m n s \ C u s t o m e r   I D & g t ; - & l t ; T a b l e s \ D i m   C u t o m e r   D a t a \ C o l u m n s \ C u s t o m e r   I D & g t ; \ P K < / K e y > < / D i a g r a m O b j e c t K e y > < D i a g r a m O b j e c t K e y > < K e y > R e l a t i o n s h i p s \ & l t ; T a b l e s \ S a l e s   O r d e r s \ C o l u m n s \ C u s t o m e r   I D & g t ; - & l t ; T a b l e s \ D i m   C u t o m e r   D a t a \ C o l u m n s \ C u s t o m e r   I D & g t ; \ C r o s s F i l t e r < / K e y > < / D i a g r a m O b j e c t K e y > < D i a g r a m O b j e c t K e y > < K e y > R e l a t i o n s h i p s \ & l t ; T a b l e s \ S a l e s   O r d e r s \ C o l u m n s \ P r o d u c t   I D & g t ; - & l t ; T a b l e s \ P r o d u c t s \ C o l u m n s \ P r o d u c t   I D & g t ; < / K e y > < / D i a g r a m O b j e c t K e y > < D i a g r a m O b j e c t K e y > < K e y > R e l a t i o n s h i p s \ & l t ; T a b l e s \ S a l e s   O r d e r s \ C o l u m n s \ P r o d u c t   I D & g t ; - & l t ; T a b l e s \ P r o d u c t s \ C o l u m n s \ P r o d u c t   I D & g t ; \ F K < / K e y > < / D i a g r a m O b j e c t K e y > < D i a g r a m O b j e c t K e y > < K e y > R e l a t i o n s h i p s \ & l t ; T a b l e s \ S a l e s   O r d e r s \ C o l u m n s \ P r o d u c t   I D & g t ; - & l t ; T a b l e s \ P r o d u c t s \ C o l u m n s \ P r o d u c t   I D & g t ; \ P K < / K e y > < / D i a g r a m O b j e c t K e y > < D i a g r a m O b j e c t K e y > < K e y > R e l a t i o n s h i p s \ & l t ; T a b l e s \ S a l e s   O r d e r s \ C o l u m n s \ P r o d u c t   I D & g t ; - & l t ; T a b l e s \ P r o d u c t s \ C o l u m n s \ P r o d u c t   I D & g t ; \ C r o s s F i l t e r < / K e y > < / D i a g r a m O b j e c t K e y > < D i a g r a m O b j e c t K e y > < K e y > R e l a t i o n s h i p s \ & l t ; T a b l e s \ S a l e s   O r d e r s \ C o l u m n s \ O r d e r   D a t e & g t ; - & l t ; T a b l e s \ C a l e n d a r \ C o l u m n s \ D a t e & g t ; < / K e y > < / D i a g r a m O b j e c t K e y > < D i a g r a m O b j e c t K e y > < K e y > R e l a t i o n s h i p s \ & l t ; T a b l e s \ S a l e s   O r d e r s \ C o l u m n s \ O r d e r   D a t e & g t ; - & l t ; T a b l e s \ C a l e n d a r \ C o l u m n s \ D a t e & g t ; \ F K < / K e y > < / D i a g r a m O b j e c t K e y > < D i a g r a m O b j e c t K e y > < K e y > R e l a t i o n s h i p s \ & l t ; T a b l e s \ S a l e s   O r d e r s \ C o l u m n s \ O r d e r   D a t e & g t ; - & l t ; T a b l e s \ C a l e n d a r \ C o l u m n s \ D a t e & g t ; \ P K < / K e y > < / D i a g r a m O b j e c t K e y > < D i a g r a m O b j e c t K e y > < K e y > R e l a t i o n s h i p s \ & l t ; T a b l e s \ S a l e s   O r d e r s \ C o l u m n s \ O r d e r   D a t e & g t ; - & l t ; T a b l e s \ C a l e n d a r \ C o l u m n s \ D a t e & g t ; \ C r o s s F i l t e r 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 T a g s \ T a b l e s \ & l t ; T a b l e s \ D i m   C u t o m e r   D a t a & g t ; < / K e y > < / a : K e y > < a : V a l u e   i : t y p e = " D i a g r a m D i s p l a y T a g V i e w S t a t e " > < I s N o t F i l t e r e d O u t > t r u e < / I s N o t F i l t e r e d O u t > < / a : V a l u e > < / a : K e y V a l u e O f D i a g r a m O b j e c t K e y a n y T y p e z b w N T n L X > < a : K e y V a l u e O f D i a g r a m O b j e c t K e y a n y T y p e z b w N T n L X > < a : K e y > < K e y > D y n a m i c   T a g s \ T a b l e s \ & l t ; T a b l e s \ S a l e s   O r d e r s & g t ; 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 T a g s \ T a b l e s \ & l t ; T a b l e s \ A l l   M e a s u r e s & g t ; < / K e y > < / a : K e y > < a : V a l u e   i : t y p e = " D i a g r a m D i s p l a y T a g V i e w S t a t e " > < I s N o t F i l t e r e d O u t > t r u e < / I s N o t F i l t e r e d O u t > < / a : V a l u e > < / a : K e y V a l u e O f D i a g r a m O b j e c t K e y a n y T y p e z b w N T n L X > < a : K e y V a l u e O f D i a g r a m O b j e c t K e y a n y T y p e z b w N T n L X > < a : K e y > < K e y > T a b l e s \ P r o d u c t s < / K e y > < / a : K e y > < a : V a l u e   i : t y p e = " D i a g r a m D i s p l a y N o d e V i e w S t a t e " > < H e i g h t > 1 4 6 . 8 < / H e i g h t > < I s E x p a n d e d > t r u e < / I s E x p a n d e d > < L a y e d O u t > t r u e < / L a y e d O u t > < L e f t > 7 3 7 . 2 9 6 1 8 9 4 3 2 3 3 3 4 5 < / L e f t > < T a b I n d e x > 4 < / T a b I n d e x > < T o p > 1 7 1 . 2 0 0 0 0 0 0 0 0 0 0 0 0 5 < / 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 T a b l e s \ D i m   C u t o m e r   D a t a < / K e y > < / a : K e y > < a : V a l u e   i : t y p e = " D i a g r a m D i s p l a y N o d e V i e w S t a t e " > < H e i g h t > 2 0 6 < / H e i g h t > < I s E x p a n d e d > t r u e < / I s E x p a n d e d > < L a y e d O u t > t r u e < / L a y e d O u t > < T o p > 9 7 . 6 0 0 0 0 0 0 0 0 0 0 0 0 2 3 < / T o p > < W i d t h > 2 0 0 < / W i d t h > < / a : V a l u e > < / a : K e y V a l u e O f D i a g r a m O b j e c t K e y a n y T y p e z b w N T n L X > < a : K e y V a l u e O f D i a g r a m O b j e c t K e y a n y T y p e z b w N T n L X > < a : K e y > < K e y > T a b l e s \ D i m   C u t o m e r   D a t a \ C o l u m n s \ C u s t o m e r   I D < / K e y > < / a : K e y > < a : V a l u e   i : t y p e = " D i a g r a m D i s p l a y N o d e V i e w S t a t e " > < H e i g h t > 1 5 0 < / H e i g h t > < I s E x p a n d e d > t r u e < / I s E x p a n d e d > < W i d t h > 2 0 0 < / W i d t h > < / a : V a l u e > < / a : K e y V a l u e O f D i a g r a m O b j e c t K e y a n y T y p e z b w N T n L X > < a : K e y V a l u e O f D i a g r a m O b j e c t K e y a n y T y p e z b w N T n L X > < a : K e y > < K e y > T a b l e s \ D i m   C u t o m e r   D a t a \ C o l u m n s \ C u s t o m e r   N a m e < / K e y > < / a : K e y > < a : V a l u e   i : t y p e = " D i a g r a m D i s p l a y N o d e V i e w S t a t e " > < H e i g h t > 1 5 0 < / H e i g h t > < I s E x p a n d e d > t r u e < / I s E x p a n d e d > < W i d t h > 2 0 0 < / W i d t h > < / a : V a l u e > < / a : K e y V a l u e O f D i a g r a m O b j e c t K e y a n y T y p e z b w N T n L X > < a : K e y V a l u e O f D i a g r a m O b j e c t K e y a n y T y p e z b w N T n L X > < a : K e y > < K e y > T a b l e s \ D i m   C u t o m e r   D a t a \ C o l u m n s \ C l i e n t   S e g m e n t < / K e y > < / a : K e y > < a : V a l u e   i : t y p e = " D i a g r a m D i s p l a y N o d e V i e w S t a t e " > < H e i g h t > 1 5 0 < / H e i g h t > < I s E x p a n d e d > t r u e < / I s E x p a n d e d > < W i d t h > 2 0 0 < / W i d t h > < / a : V a l u e > < / a : K e y V a l u e O f D i a g r a m O b j e c t K e y a n y T y p e z b w N T n L X > < a : K e y V a l u e O f D i a g r a m O b j e c t K e y a n y T y p e z b w N T n L X > < a : K e y > < K e y > T a b l e s \ D i m   C u t o m e r   D a t a \ C o l u m n s \ C o u n t r y < / K e y > < / a : K e y > < a : V a l u e   i : t y p e = " D i a g r a m D i s p l a y N o d e V i e w S t a t e " > < H e i g h t > 1 5 0 < / H e i g h t > < I s E x p a n d e d > t r u e < / I s E x p a n d e d > < W i d t h > 2 0 0 < / W i d t h > < / a : V a l u e > < / a : K e y V a l u e O f D i a g r a m O b j e c t K e y a n y T y p e z b w N T n L X > < a : K e y V a l u e O f D i a g r a m O b j e c t K e y a n y T y p e z b w N T n L X > < a : K e y > < K e y > T a b l e s \ D i m   C u t o m e r   D a t a \ C o l u m n s \ S t a t e < / K e y > < / a : K e y > < a : V a l u e   i : t y p e = " D i a g r a m D i s p l a y N o d e V i e w S t a t e " > < H e i g h t > 1 5 0 < / H e i g h t > < I s E x p a n d e d > t r u e < / I s E x p a n d e d > < W i d t h > 2 0 0 < / W i d t h > < / a : V a l u e > < / a : K e y V a l u e O f D i a g r a m O b j e c t K e y a n y T y p e z b w N T n L X > < a : K e y V a l u e O f D i a g r a m O b j e c t K e y a n y T y p e z b w N T n L X > < a : K e y > < K e y > T a b l e s \ D i m   C u t o m e r   D a t a \ C o l u m n s \ P o s t a l   C o d e < / K e y > < / a : K e y > < a : V a l u e   i : t y p e = " D i a g r a m D i s p l a y N o d e V i e w S t a t e " > < H e i g h t > 1 5 0 < / H e i g h t > < I s E x p a n d e d > t r u e < / I s E x p a n d e d > < W i d t h > 2 0 0 < / W i d t h > < / a : V a l u e > < / a : K e y V a l u e O f D i a g r a m O b j e c t K e y a n y T y p e z b w N T n L X > < a : K e y V a l u e O f D i a g r a m O b j e c t K e y a n y T y p e z b w N T n L X > < a : K e y > < K e y > T a b l e s \ D i m   C u t o m e r   D a t a \ C o l u m n s \ R e g i o n < / K e y > < / a : K e y > < a : V a l u e   i : t y p e = " D i a g r a m D i s p l a y N o d e V i e w S t a t e " > < H e i g h t > 1 5 0 < / H e i g h t > < I s E x p a n d e d > t r u e < / I s E x p a n d e d > < W i d t h > 2 0 0 < / W i d t h > < / a : V a l u e > < / a : K e y V a l u e O f D i a g r a m O b j e c t K e y a n y T y p e z b w N T n L X > < a : K e y V a l u e O f D i a g r a m O b j e c t K e y a n y T y p e z b w N T n L X > < a : K e y > < K e y > T a b l e s \ S a l e s   O r d e r s < / K e y > < / a : K e y > < a : V a l u e   i : t y p e = " D i a g r a m D i s p l a y N o d e V i e w S t a t e " > < H e i g h t > 3 2 5 . 2 0 0 0 0 0 0 0 0 0 0 0 0 5 < / H e i g h t > < I s E x p a n d e d > t r u e < / I s E x p a n d e d > < L a y e d O u t > t r u e < / L a y e d O u t > < L e f t > 3 6 5 . 1 0 3 8 1 0 5 6 7 6 6 5 8 5 < / L e f t > < T a b I n d e x > 1 < / T a b I n d e x > < W i d t h > 2 0 0 < / W i d t h > < / a : V a l u e > < / a : K e y V a l u e O f D i a g r a m O b j e c t K e y a n y T y p e z b w N T n L X > < a : K e y V a l u e O f D i a g r a m O b j e c t K e y a n y T y p e z b w N T n L X > < a : K e y > < K e y > T a b l e s \ S a l e s   O r d e r s \ C o l u m n s \ O r d e r   I D < / K e y > < / a : K e y > < a : V a l u e   i : t y p e = " D i a g r a m D i s p l a y N o d e V i e w S t a t e " > < H e i g h t > 1 5 0 < / H e i g h t > < I s E x p a n d e d > t r u e < / I s E x p a n d e d > < W i d t h > 2 0 0 < / W i d t h > < / a : V a l u e > < / a : K e y V a l u e O f D i a g r a m O b j e c t K e y a n y T y p e z b w N T n L X > < a : K e y V a l u e O f D i a g r a m O b j e c t K e y a n y T y p e z b w N T n L X > < a : K e y > < K e y > T a b l e s \ S a l e s   O r d e r s \ C o l u m n s \ O r d e r   D a t e < / K e y > < / a : K e y > < a : V a l u e   i : t y p e = " D i a g r a m D i s p l a y N o d e V i e w S t a t e " > < H e i g h t > 1 5 0 < / H e i g h t > < I s E x p a n d e d > t r u e < / I s E x p a n d e d > < W i d t h > 2 0 0 < / W i d t h > < / a : V a l u e > < / a : K e y V a l u e O f D i a g r a m O b j e c t K e y a n y T y p e z b w N T n L X > < a : K e y V a l u e O f D i a g r a m O b j e c t K e y a n y T y p e z b w N T n L X > < a : K e y > < K e y > T a b l e s \ S a l e s   O r d e r s \ C o l u m n s \ S h i p p i n g   D a t e < / K e y > < / a : K e y > < a : V a l u e   i : t y p e = " D i a g r a m D i s p l a y N o d e V i e w S t a t e " > < H e i g h t > 1 5 0 < / H e i g h t > < I s E x p a n d e d > t r u e < / I s E x p a n d e d > < W i d t h > 2 0 0 < / W i d t h > < / a : V a l u e > < / a : K e y V a l u e O f D i a g r a m O b j e c t K e y a n y T y p e z b w N T n L X > < a : K e y V a l u e O f D i a g r a m O b j e c t K e y a n y T y p e z b w N T n L X > < a : K e y > < K e y > T a b l e s \ S a l e s   O r d e r s \ C o l u m n s \ S h i p   M o d e < / K e y > < / a : K e y > < a : V a l u e   i : t y p e = " D i a g r a m D i s p l a y N o d e V i e w S t a t e " > < H e i g h t > 1 5 0 < / H e i g h t > < I s E x p a n d e d > t r u e < / I s E x p a n d e d > < W i d t h > 2 0 0 < / W i d t h > < / a : V a l u e > < / a : K e y V a l u e O f D i a g r a m O b j e c t K e y a n y T y p e z b w N T n L X > < a : K e y V a l u e O f D i a g r a m O b j e c t K e y a n y T y p e z b w N T n L X > < a : K e y > < K e y > T a b l e s \ S a l e s   O r d e r s \ C o l u m n s \ C u s t o m e r   I D < / K e y > < / a : K e y > < a : V a l u e   i : t y p e = " D i a g r a m D i s p l a y N o d e V i e w S t a t e " > < H e i g h t > 1 5 0 < / H e i g h t > < I s E x p a n d e d > t r u e < / I s E x p a n d e d > < W i d t h > 2 0 0 < / W i d t h > < / a : V a l u e > < / a : K e y V a l u e O f D i a g r a m O b j e c t K e y a n y T y p e z b w N T n L X > < a : K e y V a l u e O f D i a g r a m O b j e c t K e y a n y T y p e z b w N T n L X > < a : K e y > < K e y > T a b l e s \ S a l e s   O r d e r s \ C o l u m n s \ P r o d u c t   I D < / K e y > < / a : K e y > < a : V a l u e   i : t y p e = " D i a g r a m D i s p l a y N o d e V i e w S t a t e " > < H e i g h t > 1 5 0 < / H e i g h t > < I s E x p a n d e d > t r u e < / I s E x p a n d e d > < W i d t h > 2 0 0 < / W i d t h > < / a : V a l u e > < / a : K e y V a l u e O f D i a g r a m O b j e c t K e y a n y T y p e z b w N T n L X > < a : K e y V a l u e O f D i a g r a m O b j e c t K e y a n y T y p e z b w N T n L X > < a : K e y > < K e y > T a b l e s \ S a l e s   O r d e r s \ C o l u m n s \ Q u a n t i t y < / K e y > < / a : K e y > < a : V a l u e   i : t y p e = " D i a g r a m D i s p l a y N o d e V i e w S t a t e " > < H e i g h t > 1 5 0 < / H e i g h t > < I s E x p a n d e d > t r u e < / I s E x p a n d e d > < W i d t h > 2 0 0 < / W i d t h > < / a : V a l u e > < / a : K e y V a l u e O f D i a g r a m O b j e c t K e y a n y T y p e z b w N T n L X > < a : K e y V a l u e O f D i a g r a m O b j e c t K e y a n y T y p e z b w N T n L X > < a : K e y > < K e y > T a b l e s \ S a l e s   O r d e r s \ C o l u m n s \ P u r c h a s i n g   P r i c e < / K e y > < / a : K e y > < a : V a l u e   i : t y p e = " D i a g r a m D i s p l a y N o d e V i e w S t a t e " > < H e i g h t > 1 5 0 < / H e i g h t > < I s E x p a n d e d > t r u e < / I s E x p a n d e d > < W i d t h > 2 0 0 < / W i d t h > < / a : V a l u e > < / a : K e y V a l u e O f D i a g r a m O b j e c t K e y a n y T y p e z b w N T n L X > < a : K e y V a l u e O f D i a g r a m O b j e c t K e y a n y T y p e z b w N T n L X > < a : K e y > < K e y > T a b l e s \ S a l e s   O r d e r s \ C o l u m n s \ P l a n n e d   S a l e s   P r i c e < / K e y > < / a : K e y > < a : V a l u e   i : t y p e = " D i a g r a m D i s p l a y N o d e V i e w S t a t e " > < H e i g h t > 1 5 0 < / H e i g h t > < I s E x p a n d e d > t r u e < / I s E x p a n d e d > < W i d t h > 2 0 0 < / W i d t h > < / a : V a l u e > < / a : K e y V a l u e O f D i a g r a m O b j e c t K e y a n y T y p e z b w N T n L X > < a : K e y V a l u e O f D i a g r a m O b j e c t K e y a n y T y p e z b w N T n L X > < a : K e y > < K e y > T a b l e s \ S a l e s   O r d e r s \ C o l u m n s \ D i s c o u n t < / K e y > < / a : K e y > < a : V a l u e   i : t y p e = " D i a g r a m D i s p l a y N o d e V i e w S t a t e " > < H e i g h t > 1 5 0 < / H e i g h t > < I s E x p a n d e d > t r u e < / I s E x p a n d e d > < W i d t h > 2 0 0 < / W i d t h > < / a : V a l u e > < / a : K e y V a l u e O f D i a g r a m O b j e c t K e y a n y T y p e z b w N T n L X > < a : K e y V a l u e O f D i a g r a m O b j e c t K e y a n y T y p e z b w N T n L X > < a : K e y > < K e y > T a b l e s \ S a l e s   O r d e r s \ C o l u m n s \ D a y s   S h i p p i n g < / K e y > < / a : K e y > < a : V a l u e   i : t y p e = " D i a g r a m D i s p l a y N o d e V i e w S t a t e " > < H e i g h t > 1 5 0 < / H e i g h t > < I s E x p a n d e d > t r u e < / I s E x p a n d e d > < W i d t h > 2 0 0 < / W i d t h > < / a : V a l u e > < / a : K e y V a l u e O f D i a g r a m O b j e c t K e y a n y T y p e z b w N T n L X > < a : K e y V a l u e O f D i a g r a m O b j e c t K e y a n y T y p e z b w N T n L X > < a : K e y > < K e y > T a b l e s \ S a l e s   O r d e r s \ C o l u m n s \ V a l u e   D i s c o u n t < / K e y > < / a : K e y > < a : V a l u e   i : t y p e = " D i a g r a m D i s p l a y N o d e V i e w S t a t e " > < H e i g h t > 1 5 0 < / H e i g h t > < I s E x p a n d e d > t r u e < / I s E x p a n d e d > < W i d t h > 2 0 0 < / W i d t h > < / a : V a l u e > < / a : K e y V a l u e O f D i a g r a m O b j e c t K e y a n y T y p e z b w N T n L X > < a : K e y V a l u e O f D i a g r a m O b j e c t K e y a n y T y p e z b w N T n L X > < a : K e y > < K e y > T a b l e s \ S a l e s   O r d e r s \ C o l u m n s \ N e t   P u r c h a s i n g   P r i c e < / K e y > < / a : K e y > < a : V a l u e   i : t y p e = " D i a g r a m D i s p l a y N o d e V i e w S t a t e " > < H e i g h t > 1 5 0 < / H e i g h t > < I s E x p a n d e d > t r u e < / I s E x p a n d e d > < W i d t h > 2 0 0 < / W i d t h > < / a : V a l u e > < / a : K e y V a l u e O f D i a g r a m O b j e c t K e y a n y T y p e z b w N T n L X > < a : K e y V a l u e O f D i a g r a m O b j e c t K e y a n y T y p e z b w N T n L X > < a : K e y > < K e y > T a b l e s \ S a l e s   O r d e r s \ C o l u m n s \ T o t a l   P u r c h a s i n g   P r i c e < / K e y > < / a : K e y > < a : V a l u e   i : t y p e = " D i a g r a m D i s p l a y N o d e V i e w S t a t e " > < H e i g h t > 1 5 0 < / H e i g h t > < I s E x p a n d e d > t r u e < / I s E x p a n d e d > < W i d t h > 2 0 0 < / W i d t h > < / a : V a l u e > < / a : K e y V a l u e O f D i a g r a m O b j e c t K e y a n y T y p e z b w N T n L X > < a : K e y V a l u e O f D i a g r a m O b j e c t K e y a n y T y p e z b w N T n L X > < a : K e y > < K e y > T a b l e s \ S a l e s   O r d e r s \ C o l u m n s \ T o t a l   P l a n n e d   S a l e s < / K e y > < / a : K e y > < a : V a l u e   i : t y p e = " D i a g r a m D i s p l a y N o d e V i e w S t a t e " > < H e i g h t > 1 5 0 < / H e i g h t > < I s E x p a n d e d > t r u e < / I s E x p a n d e d > < W i d t h > 2 0 0 < / W i d t h > < / a : V a l u e > < / a : K e y V a l u e O f D i a g r a m O b j e c t K e y a n y T y p e z b w N T n L X > < a : K e y V a l u e O f D i a g r a m O b j e c t K e y a n y T y p e z b w N T n L X > < a : K e y > < K e y > T a b l e s \ S a l e s   O r d e r s \ C o l u m n s \ N e t   P l a n n e d   S a l e s < / K e y > < / a : K e y > < a : V a l u e   i : t y p e = " D i a g r a m D i s p l a y N o d e V i e w S t a t e " > < H e i g h t > 1 5 0 < / H e i g h t > < I s E x p a n d e d > t r u e < / I s E x p a n d e d > < W i d t h > 2 0 0 < / W i d t h > < / a : V a l u e > < / a : K e y V a l u e O f D i a g r a m O b j e c t K e y a n y T y p e z b w N T n L X > < a : K e y V a l u e O f D i a g r a m O b j e c t K e y a n y T y p e z b w N T n L X > < a : K e y > < K e y > T a b l e s \ S a l e s   O r d e r s \ C o l u m n s \ C u s t o m e r   n a m e < / K e y > < / a : K e y > < a : V a l u e   i : t y p e = " D i a g r a m D i s p l a y N o d e V i e w S t a t e " > < H e i g h t > 1 5 0 < / H e i g h t > < I s E x p a n d e d > t r u e < / I s E x p a n d e d > < W i d t h > 2 0 0 < / W i d t h > < / a : V a l u e > < / a : K e y V a l u e O f D i a g r a m O b j e c t K e y a n y T y p e z b w N T n L X > < a : K e y V a l u e O f D i a g r a m O b j e c t K e y a n y T y p e z b w N T n L X > < a : K e y > < K e y > T a b l e s \ C a l e n d a r < / K e y > < / a : K e y > < a : V a l u e   i : t y p e = " D i a g r a m D i s p l a y N o d e V i e w S t a t e " > < H e i g h t > 3 1 2 . 4 0 0 0 0 0 0 0 0 0 0 0 0 3 < / H e i g h t > < I s E x p a n d e d > t r u e < / I s E x p a n d e d > < L a y e d O u t > t r u e < / L a y e d O u t > < L e f t > 1 0 0 1 . 2 9 6 1 8 9 4 3 2 3 3 3 7 < / 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 T a b l e s \ A l l   M e a s u r e s < / K e y > < / a : K e y > < a : V a l u e   i : t y p e = " D i a g r a m D i s p l a y N o d e V i e w S t a t e " > < H e i g h t > 1 5 0 < / H e i g h t > < I s E x p a n d e d > t r u e < / I s E x p a n d e d > < L a y e d O u t > t r u e < / L a y e d O u t > < L e f t > 1 2 4 1 . 2 9 6 1 8 9 4 3 2 3 3 3 7 < / L e f t > < T a b I n d e x > 3 < / T a b I n d e x > < T o p > 8 7 . 6 0 0 0 0 0 0 0 0 0 0 0 0 2 3 < / T o p > < W i d t h > 2 0 0 < / W i d t h > < / a : V a l u e > < / a : K e y V a l u e O f D i a g r a m O b j e c t K e y a n y T y p e z b w N T n L X > < a : K e y V a l u e O f D i a g r a m O b j e c t K e y a n y T y p e z b w N T n L X > < a : K e y > < K e y > T a b l e s \ A l l   M e a s u r e s \ C o l u m n s \ A l l   M e a s u r e s < / K e y > < / a : K e y > < a : V a l u e   i : t y p e = " D i a g r a m D i s p l a y N o d e V i e w S t a t e " > < H e i g h t > 1 5 0 < / H e i g h t > < I s E x p a n d e d > t r u e < / I s E x p a n d e d > < W i d t h > 2 0 0 < / W i d t h > < / a : V a l u e > < / a : K e y V a l u e O f D i a g r a m O b j e c t K e y a n y T y p e z b w N T n L X > < a : K e y V a l u e O f D i a g r a m O b j e c t K e y a n y T y p e z b w N T n L X > < a : K e y > < K e y > T a b l e s \ A l l   M e a s u r e s \ M e a s u r e s \ T o t a l   S a l e s < / K e y > < / a : K e y > < a : V a l u e   i : t y p e = " D i a g r a m D i s p l a y N o d e V i e w S t a t e " > < H e i g h t > 1 5 0 < / H e i g h t > < I s E x p a n d e d > t r u e < / I s E x p a n d e d > < W i d t h > 2 0 0 < / W i d t h > < / a : V a l u e > < / a : K e y V a l u e O f D i a g r a m O b j e c t K e y a n y T y p e z b w N T n L X > < a : K e y V a l u e O f D i a g r a m O b j e c t K e y a n y T y p e z b w N T n L X > < a : K e y > < K e y > T a b l e s \ A l l   M e a s u r e s \ M e a s u r e s \ T o t a l   D i s c o u n t < / K e y > < / a : K e y > < a : V a l u e   i : t y p e = " D i a g r a m D i s p l a y N o d e V i e w S t a t e " > < H e i g h t > 1 5 0 < / H e i g h t > < I s E x p a n d e d > t r u e < / I s E x p a n d e d > < W i d t h > 2 0 0 < / W i d t h > < / a : V a l u e > < / a : K e y V a l u e O f D i a g r a m O b j e c t K e y a n y T y p e z b w N T n L X > < a : K e y V a l u e O f D i a g r a m O b j e c t K e y a n y T y p e z b w N T n L X > < a : K e y > < K e y > T a b l e s \ A l l   M e a s u r e s \ M e a s u r e s \ A v e r a g e   S h i p p i n g   D a y s < / K e y > < / a : K e y > < a : V a l u e   i : t y p e = " D i a g r a m D i s p l a y N o d e V i e w S t a t e " > < H e i g h t > 1 5 0 < / H e i g h t > < I s E x p a n d e d > t r u e < / I s E x p a n d e d > < W i d t h > 2 0 0 < / W i d t h > < / a : V a l u e > < / a : K e y V a l u e O f D i a g r a m O b j e c t K e y a n y T y p e z b w N T n L X > < a : K e y V a l u e O f D i a g r a m O b j e c t K e y a n y T y p e z b w N T n L X > < a : K e y > < K e y > T a b l e s \ A l l   M e a s u r e s \ M e a s u r e s \ N u m b e r   o f   C u s t o m e r < / K e y > < / a : K e y > < a : V a l u e   i : t y p e = " D i a g r a m D i s p l a y N o d e V i e w S t a t e " > < H e i g h t > 1 5 0 < / H e i g h t > < I s E x p a n d e d > t r u e < / I s E x p a n d e d > < W i d t h > 2 0 0 < / W i d t h > < / a : V a l u e > < / a : K e y V a l u e O f D i a g r a m O b j e c t K e y a n y T y p e z b w N T n L X > < a : K e y V a l u e O f D i a g r a m O b j e c t K e y a n y T y p e z b w N T n L X > < a : K e y > < K e y > T a b l e s \ A l l   M e a s u r e s \ M e a s u r e s \ N u m b e r   o f   P r o d u c t < / K e y > < / a : K e y > < a : V a l u e   i : t y p e = " D i a g r a m D i s p l a y N o d e V i e w S t a t e " > < H e i g h t > 1 5 0 < / H e i g h t > < I s E x p a n d e d > t r u e < / I s E x p a n d e d > < W i d t h > 2 0 0 < / W i d t h > < / a : V a l u e > < / a : K e y V a l u e O f D i a g r a m O b j e c t K e y a n y T y p e z b w N T n L X > < a : K e y V a l u e O f D i a g r a m O b j e c t K e y a n y T y p e z b w N T n L X > < a : K e y > < K e y > T a b l e s \ A l l   M e a s u r e s \ M e a s u r e s \ T o t a l   Q u a n t i t y < / K e y > < / a : K e y > < a : V a l u e   i : t y p e = " D i a g r a m D i s p l a y N o d e V i e w S t a t e " > < H e i g h t > 1 5 0 < / H e i g h t > < I s E x p a n d e d > t r u e < / I s E x p a n d e d > < W i d t h > 2 0 0 < / W i d t h > < / a : V a l u e > < / a : K e y V a l u e O f D i a g r a m O b j e c t K e y a n y T y p e z b w N T n L X > < a : K e y V a l u e O f D i a g r a m O b j e c t K e y a n y T y p e z b w N T n L X > < a : K e y > < K e y > T a b l e s \ A l l   M e a s u r e s \ M e a s u r e s \ S P L Y < / K e y > < / a : K e y > < a : V a l u e   i : t y p e = " D i a g r a m D i s p l a y N o d e V i e w S t a t e " > < H e i g h t > 1 5 0 < / H e i g h t > < I s E x p a n d e d > t r u e < / I s E x p a n d e d > < W i d t h > 2 0 0 < / W i d t h > < / a : V a l u e > < / a : K e y V a l u e O f D i a g r a m O b j e c t K e y a n y T y p e z b w N T n L X > < a : K e y V a l u e O f D i a g r a m O b j e c t K e y a n y T y p e z b w N T n L X > < a : K e y > < K e y > T a b l e s \ A l l   M e a s u r e s \ M e a s u r e s \ T o t a l   S a l e s   P l a n n e d < / K e y > < / a : K e y > < a : V a l u e   i : t y p e = " D i a g r a m D i s p l a y N o d e V i e w S t a t e " > < H e i g h t > 1 5 0 < / H e i g h t > < I s E x p a n d e d > t r u e < / I s E x p a n d e d > < W i d t h > 2 0 0 < / W i d t h > < / a : V a l u e > < / a : K e y V a l u e O f D i a g r a m O b j e c t K e y a n y T y p e z b w N T n L X > < a : K e y V a l u e O f D i a g r a m O b j e c t K e y a n y T y p e z b w N T n L X > < a : K e y > < K e y > T a b l e s \ A l l   M e a s u r e s \ M e a s u r e s \ T o t a l   O r d e r < / K e y > < / a : K e y > < a : V a l u e   i : t y p e = " D i a g r a m D i s p l a y N o d e V i e w S t a t e " > < H e i g h t > 1 5 0 < / H e i g h t > < I s E x p a n d e d > t r u e < / I s E x p a n d e d > < W i d t h > 2 0 0 < / W i d t h > < / a : V a l u e > < / a : K e y V a l u e O f D i a g r a m O b j e c t K e y a n y T y p e z b w N T n L X > < a : K e y V a l u e O f D i a g r a m O b j e c t K e y a n y T y p e z b w N T n L X > < a : K e y > < K e y > R e l a t i o n s h i p s \ & l t ; T a b l e s \ S a l e s   O r d e r s \ C o l u m n s \ C u s t o m e r   I D & g t ; - & l t ; T a b l e s \ D i m   C u t o m e r   D a t a \ C o l u m n s \ C u s t o m e r   I D & g t ; < / K e y > < / a : K e y > < a : V a l u e   i : t y p e = " D i a g r a m D i s p l a y L i n k V i e w S t a t e " > < A u t o m a t i o n P r o p e r t y H e l p e r T e x t > E n d   p o i n t   1 :   ( 3 4 9 . 1 0 3 8 1 0 5 6 7 6 6 6 , 1 6 2 . 6 ) .   E n d   p o i n t   2 :   ( 2 1 6 , 2 0 0 . 6 )   < / A u t o m a t i o n P r o p e r t y H e l p e r T e x t > < L a y e d O u t > t r u e < / L a y e d O u t > < P o i n t s   x m l n s : b = " h t t p : / / s c h e m a s . d a t a c o n t r a c t . o r g / 2 0 0 4 / 0 7 / S y s t e m . W i n d o w s " > < b : P o i n t > < b : _ x > 3 4 9 . 1 0 3 8 1 0 5 6 7 6 6 5 8 5 < / b : _ x > < b : _ y > 1 6 2 . 6 < / b : _ y > < / b : P o i n t > < b : P o i n t > < b : _ x > 2 8 4 . 5 5 1 9 0 5 5 < / b : _ x > < b : _ y > 1 6 2 . 6 < / b : _ y > < / b : P o i n t > < b : P o i n t > < b : _ x > 2 8 2 . 5 5 1 9 0 5 5 < / b : _ x > < b : _ y > 1 6 4 . 6 < / b : _ y > < / b : P o i n t > < b : P o i n t > < b : _ x > 2 8 2 . 5 5 1 9 0 5 5 < / b : _ x > < b : _ y > 1 9 8 . 6 < / b : _ y > < / b : P o i n t > < b : P o i n t > < b : _ x > 2 8 0 . 5 5 1 9 0 5 5 < / b : _ x > < b : _ y > 2 0 0 . 6 < / b : _ y > < / b : P o i n t > < b : P o i n t > < b : _ x > 2 1 6 . 0 0 0 0 0 0 0 0 0 0 0 0 0 6 < / b : _ x > < b : _ y > 2 0 0 . 6 < / b : _ y > < / b : P o i n t > < / P o i n t s > < / a : V a l u e > < / a : K e y V a l u e O f D i a g r a m O b j e c t K e y a n y T y p e z b w N T n L X > < a : K e y V a l u e O f D i a g r a m O b j e c t K e y a n y T y p e z b w N T n L X > < a : K e y > < K e y > R e l a t i o n s h i p s \ & l t ; T a b l e s \ S a l e s   O r d e r s \ C o l u m n s \ C u s t o m e r   I D & g t ; - & l t ; T a b l e s \ D i m   C u t o m e r   D a t a \ C o l u m n s \ C u s t o m e r   I D & g t ; \ F K < / K e y > < / a : K e y > < a : V a l u e   i : t y p e = " D i a g r a m D i s p l a y L i n k E n d p o i n t V i e w S t a t e " > < H e i g h t > 1 6 < / H e i g h t > < L a b e l L o c a t i o n   x m l n s : b = " h t t p : / / s c h e m a s . d a t a c o n t r a c t . o r g / 2 0 0 4 / 0 7 / S y s t e m . W i n d o w s " > < b : _ x > 3 4 9 . 1 0 3 8 1 0 5 6 7 6 6 5 8 5 < / b : _ x > < b : _ y > 1 5 4 . 6 < / b : _ y > < / L a b e l L o c a t i o n > < L o c a t i o n   x m l n s : b = " h t t p : / / s c h e m a s . d a t a c o n t r a c t . o r g / 2 0 0 4 / 0 7 / S y s t e m . W i n d o w s " > < b : _ x > 3 6 5 . 1 0 3 8 1 0 5 6 7 6 6 5 8 5 < / b : _ x > < b : _ y > 1 6 2 . 6 < / b : _ y > < / L o c a t i o n > < S h a p e R o t a t e A n g l e > 1 8 0 < / S h a p e R o t a t e A n g l e > < W i d t h > 1 6 < / W i d t h > < / a : V a l u e > < / a : K e y V a l u e O f D i a g r a m O b j e c t K e y a n y T y p e z b w N T n L X > < a : K e y V a l u e O f D i a g r a m O b j e c t K e y a n y T y p e z b w N T n L X > < a : K e y > < K e y > R e l a t i o n s h i p s \ & l t ; T a b l e s \ S a l e s   O r d e r s \ C o l u m n s \ C u s t o m e r   I D & g t ; - & l t ; T a b l e s \ D i m   C u t o m e r   D a t a \ C o l u m n s \ C u s t o m e r   I D & g t ; \ P K < / K e y > < / a : K e y > < a : V a l u e   i : t y p e = " D i a g r a m D i s p l a y L i n k E n d p o i n t V i e w S t a t e " > < H e i g h t > 1 6 < / H e i g h t > < L a b e l L o c a t i o n   x m l n s : b = " h t t p : / / s c h e m a s . d a t a c o n t r a c t . o r g / 2 0 0 4 / 0 7 / S y s t e m . W i n d o w s " > < b : _ x > 2 0 0 . 0 0 0 0 0 0 0 0 0 0 0 0 0 6 < / b : _ x > < b : _ y > 1 9 2 . 6 < / b : _ y > < / L a b e l L o c a t i o n > < L o c a t i o n   x m l n s : b = " h t t p : / / s c h e m a s . d a t a c o n t r a c t . o r g / 2 0 0 4 / 0 7 / S y s t e m . W i n d o w s " > < b : _ x > 2 0 0 . 0 0 0 0 0 0 0 0 0 0 0 0 0 6 < / b : _ x > < b : _ y > 2 0 0 . 6 < / b : _ y > < / L o c a t i o n > < S h a p e R o t a t e A n g l e > 3 6 0 < / S h a p e R o t a t e A n g l e > < W i d t h > 1 6 < / W i d t h > < / a : V a l u e > < / a : K e y V a l u e O f D i a g r a m O b j e c t K e y a n y T y p e z b w N T n L X > < a : K e y V a l u e O f D i a g r a m O b j e c t K e y a n y T y p e z b w N T n L X > < a : K e y > < K e y > R e l a t i o n s h i p s \ & l t ; T a b l e s \ S a l e s   O r d e r s \ C o l u m n s \ C u s t o m e r   I D & g t ; - & l t ; T a b l e s \ D i m   C u t o m e r   D a t a \ C o l u m n s \ C u s t o m e r   I D & g t ; \ C r o s s F i l t e r < / K e y > < / a : K e y > < a : V a l u e   i : t y p e = " D i a g r a m D i s p l a y L i n k C r o s s F i l t e r V i e w S t a t e " > < P o i n t s   x m l n s : b = " h t t p : / / s c h e m a s . d a t a c o n t r a c t . o r g / 2 0 0 4 / 0 7 / S y s t e m . W i n d o w s " > < b : P o i n t > < b : _ x > 3 4 9 . 1 0 3 8 1 0 5 6 7 6 6 5 8 5 < / b : _ x > < b : _ y > 1 6 2 . 6 < / b : _ y > < / b : P o i n t > < b : P o i n t > < b : _ x > 2 8 4 . 5 5 1 9 0 5 5 < / b : _ x > < b : _ y > 1 6 2 . 6 < / b : _ y > < / b : P o i n t > < b : P o i n t > < b : _ x > 2 8 2 . 5 5 1 9 0 5 5 < / b : _ x > < b : _ y > 1 6 4 . 6 < / b : _ y > < / b : P o i n t > < b : P o i n t > < b : _ x > 2 8 2 . 5 5 1 9 0 5 5 < / b : _ x > < b : _ y > 1 9 8 . 6 < / b : _ y > < / b : P o i n t > < b : P o i n t > < b : _ x > 2 8 0 . 5 5 1 9 0 5 5 < / b : _ x > < b : _ y > 2 0 0 . 6 < / b : _ y > < / b : P o i n t > < b : P o i n t > < b : _ x > 2 1 6 . 0 0 0 0 0 0 0 0 0 0 0 0 0 6 < / b : _ x > < b : _ y > 2 0 0 . 6 < / b : _ y > < / b : P o i n t > < / P o i n t s > < / a : V a l u e > < / a : K e y V a l u e O f D i a g r a m O b j e c t K e y a n y T y p e z b w N T n L X > < a : K e y V a l u e O f D i a g r a m O b j e c t K e y a n y T y p e z b w N T n L X > < a : K e y > < K e y > R e l a t i o n s h i p s \ & l t ; T a b l e s \ S a l e s   O r d e r s \ C o l u m n s \ P r o d u c t   I D & g t ; - & l t ; T a b l e s \ P r o d u c t s \ C o l u m n s \ P r o d u c t   I D & g t ; < / K e y > < / a : K e y > < a : V a l u e   i : t y p e = " D i a g r a m D i s p l a y L i n k V i e w S t a t e " > < A u t o m a t i o n P r o p e r t y H e l p e r T e x t > E n d   p o i n t   1 :   ( 5 8 1 . 1 0 3 8 1 0 5 6 7 6 6 6 , 1 8 0 . 4 6 6 6 6 7 ) .   E n d   p o i n t   2 :   ( 7 2 1 . 2 9 6 1 8 9 4 3 2 3 3 3 , 2 4 4 . 6 )   < / A u t o m a t i o n P r o p e r t y H e l p e r T e x t > < L a y e d O u t > t r u e < / L a y e d O u t > < P o i n t s   x m l n s : b = " h t t p : / / s c h e m a s . d a t a c o n t r a c t . o r g / 2 0 0 4 / 0 7 / S y s t e m . W i n d o w s " > < b : P o i n t > < b : _ x > 5 8 1 . 1 0 3 8 1 0 5 6 7 6 6 5 8 5 < / b : _ x > < b : _ y > 1 8 0 . 4 6 6 6 6 7 < / b : _ y > < / b : P o i n t > < b : P o i n t > < b : _ x > 6 4 9 . 2 < / b : _ x > < b : _ y > 1 8 0 . 4 6 6 6 6 7 < / b : _ y > < / b : P o i n t > < b : P o i n t > < b : _ x > 6 5 1 . 2 < / b : _ x > < b : _ y > 1 8 2 . 4 6 6 6 6 7 < / b : _ y > < / b : P o i n t > < b : P o i n t > < b : _ x > 6 5 1 . 2 < / b : _ x > < b : _ y > 2 4 2 . 6 < / b : _ y > < / b : P o i n t > < b : P o i n t > < b : _ x > 6 5 3 . 2 < / b : _ x > < b : _ y > 2 4 4 . 6 < / b : _ y > < / b : P o i n t > < b : P o i n t > < b : _ x > 7 2 1 . 2 9 6 1 8 9 4 3 2 3 3 3 4 5 < / b : _ x > < b : _ y > 2 4 4 . 6 < / b : _ y > < / b : P o i n t > < / P o i n t s > < / a : V a l u e > < / a : K e y V a l u e O f D i a g r a m O b j e c t K e y a n y T y p e z b w N T n L X > < a : K e y V a l u e O f D i a g r a m O b j e c t K e y a n y T y p e z b w N T n L X > < a : K e y > < K e y > R e l a t i o n s h i p s \ & l t ; T a b l e s \ S a l e s   O r d e r s \ C o l u m n s \ P r o d u c t   I D & g t ; - & l t ; T a b l e s \ P r o d u c t s \ C o l u m n s \ P r o d u c t   I D & g t ; \ F K < / K e y > < / a : K e y > < a : V a l u e   i : t y p e = " D i a g r a m D i s p l a y L i n k E n d p o i n t V i e w S t a t e " > < H e i g h t > 1 6 < / H e i g h t > < L a b e l L o c a t i o n   x m l n s : b = " h t t p : / / s c h e m a s . d a t a c o n t r a c t . o r g / 2 0 0 4 / 0 7 / S y s t e m . W i n d o w s " > < b : _ x > 5 6 5 . 1 0 3 8 1 0 5 6 7 6 6 5 8 5 < / b : _ x > < b : _ y > 1 7 2 . 4 6 6 6 6 7 < / b : _ y > < / L a b e l L o c a t i o n > < L o c a t i o n   x m l n s : b = " h t t p : / / s c h e m a s . d a t a c o n t r a c t . o r g / 2 0 0 4 / 0 7 / S y s t e m . W i n d o w s " > < b : _ x > 5 6 5 . 1 0 3 8 1 0 5 6 7 6 6 5 8 5 < / b : _ x > < b : _ y > 1 8 0 . 4 6 6 6 6 7 < / b : _ y > < / L o c a t i o n > < S h a p e R o t a t e A n g l e > 3 6 0 < / S h a p e R o t a t e A n g l e > < W i d t h > 1 6 < / W i d t h > < / a : V a l u e > < / a : K e y V a l u e O f D i a g r a m O b j e c t K e y a n y T y p e z b w N T n L X > < a : K e y V a l u e O f D i a g r a m O b j e c t K e y a n y T y p e z b w N T n L X > < a : K e y > < K e y > R e l a t i o n s h i p s \ & l t ; T a b l e s \ S a l e s   O r d e r s \ C o l u m n s \ P r o d u c t   I D & g t ; - & l t ; T a b l e s \ P r o d u c t s \ C o l u m n s \ P r o d u c t   I D & g t ; \ P K < / K e y > < / a : K e y > < a : V a l u e   i : t y p e = " D i a g r a m D i s p l a y L i n k E n d p o i n t V i e w S t a t e " > < H e i g h t > 1 6 < / H e i g h t > < L a b e l L o c a t i o n   x m l n s : b = " h t t p : / / s c h e m a s . d a t a c o n t r a c t . o r g / 2 0 0 4 / 0 7 / S y s t e m . W i n d o w s " > < b : _ x > 7 2 1 . 2 9 6 1 8 9 4 3 2 3 3 3 4 5 < / b : _ x > < b : _ y > 2 3 6 . 6 < / b : _ y > < / L a b e l L o c a t i o n > < L o c a t i o n   x m l n s : b = " h t t p : / / s c h e m a s . d a t a c o n t r a c t . o r g / 2 0 0 4 / 0 7 / S y s t e m . W i n d o w s " > < b : _ x > 7 3 7 . 2 9 6 1 8 9 4 3 2 3 3 3 4 5 < / b : _ x > < b : _ y > 2 4 4 . 6 < / b : _ y > < / L o c a t i o n > < S h a p e R o t a t e A n g l e > 1 8 0 < / S h a p e R o t a t e A n g l e > < W i d t h > 1 6 < / W i d t h > < / a : V a l u e > < / a : K e y V a l u e O f D i a g r a m O b j e c t K e y a n y T y p e z b w N T n L X > < a : K e y V a l u e O f D i a g r a m O b j e c t K e y a n y T y p e z b w N T n L X > < a : K e y > < K e y > R e l a t i o n s h i p s \ & l t ; T a b l e s \ S a l e s   O r d e r s \ C o l u m n s \ P r o d u c t   I D & g t ; - & l t ; T a b l e s \ P r o d u c t s \ C o l u m n s \ P r o d u c t   I D & g t ; \ C r o s s F i l t e r < / K e y > < / a : K e y > < a : V a l u e   i : t y p e = " D i a g r a m D i s p l a y L i n k C r o s s F i l t e r V i e w S t a t e " > < P o i n t s   x m l n s : b = " h t t p : / / s c h e m a s . d a t a c o n t r a c t . o r g / 2 0 0 4 / 0 7 / S y s t e m . W i n d o w s " > < b : P o i n t > < b : _ x > 5 8 1 . 1 0 3 8 1 0 5 6 7 6 6 5 8 5 < / b : _ x > < b : _ y > 1 8 0 . 4 6 6 6 6 7 < / b : _ y > < / b : P o i n t > < b : P o i n t > < b : _ x > 6 4 9 . 2 < / b : _ x > < b : _ y > 1 8 0 . 4 6 6 6 6 7 < / b : _ y > < / b : P o i n t > < b : P o i n t > < b : _ x > 6 5 1 . 2 < / b : _ x > < b : _ y > 1 8 2 . 4 6 6 6 6 7 < / b : _ y > < / b : P o i n t > < b : P o i n t > < b : _ x > 6 5 1 . 2 < / b : _ x > < b : _ y > 2 4 2 . 6 < / b : _ y > < / b : P o i n t > < b : P o i n t > < b : _ x > 6 5 3 . 2 < / b : _ x > < b : _ y > 2 4 4 . 6 < / b : _ y > < / b : P o i n t > < b : P o i n t > < b : _ x > 7 2 1 . 2 9 6 1 8 9 4 3 2 3 3 3 4 5 < / b : _ x > < b : _ y > 2 4 4 . 6 < / b : _ y > < / b : P o i n t > < / P o i n t s > < / a : V a l u e > < / a : K e y V a l u e O f D i a g r a m O b j e c t K e y a n y T y p e z b w N T n L X > < a : K e y V a l u e O f D i a g r a m O b j e c t K e y a n y T y p e z b w N T n L X > < a : K e y > < K e y > R e l a t i o n s h i p s \ & l t ; T a b l e s \ S a l e s   O r d e r s \ C o l u m n s \ O r d e r   D a t e & g t ; - & l t ; T a b l e s \ C a l e n d a r \ C o l u m n s \ D a t e & g t ; < / K e y > < / a : K e y > < a : V a l u e   i : t y p e = " D i a g r a m D i s p l a y L i n k V i e w S t a t e " > < A u t o m a t i o n P r o p e r t y H e l p e r T e x t > E n d   p o i n t   1 :   ( 5 8 1 . 1 0 3 8 1 0 5 6 7 6 6 6 , 1 6 0 . 4 6 6 6 6 7 ) .   E n d   p o i n t   2 :   ( 9 8 5 . 2 9 6 1 8 9 4 3 2 3 3 4 , 1 4 0 . 4 6 6 6 6 7 )   < / A u t o m a t i o n P r o p e r t y H e l p e r T e x t > < L a y e d O u t > t r u e < / L a y e d O u t > < P o i n t s   x m l n s : b = " h t t p : / / s c h e m a s . d a t a c o n t r a c t . o r g / 2 0 0 4 / 0 7 / S y s t e m . W i n d o w s " > < b : P o i n t > < b : _ x > 5 8 1 . 1 0 3 8 1 0 5 6 7 6 6 5 8 5 < / b : _ x > < b : _ y > 1 6 0 . 4 6 6 6 6 7 < / b : _ y > < / b : P o i n t > < b : P o i n t > < b : _ x > 7 1 5 . 7 9 6 1 8 9 0 0 4 5 < / b : _ x > < b : _ y > 1 6 0 . 4 6 6 6 6 7 < / b : _ y > < / b : P o i n t > < b : P o i n t > < b : _ x > 7 1 7 . 7 9 6 1 8 9 0 0 4 5 < / b : _ x > < b : _ y > 1 5 8 . 4 6 6 6 6 7 < / b : _ y > < / b : P o i n t > < b : P o i n t > < b : _ x > 7 1 7 . 7 9 6 1 8 9 0 0 4 5 < / b : _ x > < b : _ y > 1 4 2 . 4 6 6 6 6 7 < / b : _ y > < / b : P o i n t > < b : P o i n t > < b : _ x > 7 1 9 . 7 9 6 1 8 9 0 0 4 5 < / b : _ x > < b : _ y > 1 4 0 . 4 6 6 6 6 7 < / b : _ y > < / b : P o i n t > < b : P o i n t > < b : _ x > 9 8 5 . 2 9 6 1 8 9 4 3 2 3 3 3 7 9 < / b : _ x > < b : _ y > 1 4 0 . 4 6 6 6 6 7 < / b : _ y > < / b : P o i n t > < / P o i n t s > < / a : V a l u e > < / a : K e y V a l u e O f D i a g r a m O b j e c t K e y a n y T y p e z b w N T n L X > < a : K e y V a l u e O f D i a g r a m O b j e c t K e y a n y T y p e z b w N T n L X > < a : K e y > < K e y > R e l a t i o n s h i p s \ & l t ; T a b l e s \ S a l e s   O r d e r s \ C o l u m n s \ O r d e r   D a t e & g t ; - & l t ; T a b l e s \ C a l e n d a r \ C o l u m n s \ D a t e & g t ; \ F K < / K e y > < / a : K e y > < a : V a l u e   i : t y p e = " D i a g r a m D i s p l a y L i n k E n d p o i n t V i e w S t a t e " > < H e i g h t > 1 6 < / H e i g h t > < L a b e l L o c a t i o n   x m l n s : b = " h t t p : / / s c h e m a s . d a t a c o n t r a c t . o r g / 2 0 0 4 / 0 7 / S y s t e m . W i n d o w s " > < b : _ x > 5 6 5 . 1 0 3 8 1 0 5 6 7 6 6 5 8 5 < / b : _ x > < b : _ y > 1 5 2 . 4 6 6 6 6 7 < / b : _ y > < / L a b e l L o c a t i o n > < L o c a t i o n   x m l n s : b = " h t t p : / / s c h e m a s . d a t a c o n t r a c t . o r g / 2 0 0 4 / 0 7 / S y s t e m . W i n d o w s " > < b : _ x > 5 6 5 . 1 0 3 8 1 0 5 6 7 6 6 5 8 5 < / b : _ x > < b : _ y > 1 6 0 . 4 6 6 6 6 7 < / b : _ y > < / L o c a t i o n > < S h a p e R o t a t e A n g l e > 3 6 0 < / S h a p e R o t a t e A n g l e > < W i d t h > 1 6 < / W i d t h > < / a : V a l u e > < / a : K e y V a l u e O f D i a g r a m O b j e c t K e y a n y T y p e z b w N T n L X > < a : K e y V a l u e O f D i a g r a m O b j e c t K e y a n y T y p e z b w N T n L X > < a : K e y > < K e y > R e l a t i o n s h i p s \ & l t ; T a b l e s \ S a l e s   O r d e r s \ C o l u m n s \ O r d e r   D a t e & g t ; - & l t ; T a b l e s \ C a l e n d a r \ C o l u m n s \ D a t e & g t ; \ P K < / K e y > < / a : K e y > < a : V a l u e   i : t y p e = " D i a g r a m D i s p l a y L i n k E n d p o i n t V i e w S t a t e " > < H e i g h t > 1 6 < / H e i g h t > < L a b e l L o c a t i o n   x m l n s : b = " h t t p : / / s c h e m a s . d a t a c o n t r a c t . o r g / 2 0 0 4 / 0 7 / S y s t e m . W i n d o w s " > < b : _ x > 9 8 5 . 2 9 6 1 8 9 4 3 2 3 3 3 7 9 < / b : _ x > < b : _ y > 1 3 2 . 4 6 6 6 6 7 < / b : _ y > < / L a b e l L o c a t i o n > < L o c a t i o n   x m l n s : b = " h t t p : / / s c h e m a s . d a t a c o n t r a c t . o r g / 2 0 0 4 / 0 7 / S y s t e m . W i n d o w s " > < b : _ x > 1 0 0 1 . 2 9 6 1 8 9 4 3 2 3 3 3 7 < / b : _ x > < b : _ y > 1 4 0 . 4 6 6 6 6 7 < / b : _ y > < / L o c a t i o n > < S h a p e R o t a t e A n g l e > 1 8 0 < / S h a p e R o t a t e A n g l e > < W i d t h > 1 6 < / W i d t h > < / a : V a l u e > < / a : K e y V a l u e O f D i a g r a m O b j e c t K e y a n y T y p e z b w N T n L X > < a : K e y V a l u e O f D i a g r a m O b j e c t K e y a n y T y p e z b w N T n L X > < a : K e y > < K e y > R e l a t i o n s h i p s \ & l t ; T a b l e s \ S a l e s   O r d e r s \ C o l u m n s \ O r d e r   D a t e & g t ; - & l t ; T a b l e s \ C a l e n d a r \ C o l u m n s \ D a t e & g t ; \ C r o s s F i l t e r < / K e y > < / a : K e y > < a : V a l u e   i : t y p e = " D i a g r a m D i s p l a y L i n k C r o s s F i l t e r V i e w S t a t e " > < P o i n t s   x m l n s : b = " h t t p : / / s c h e m a s . d a t a c o n t r a c t . o r g / 2 0 0 4 / 0 7 / S y s t e m . W i n d o w s " > < b : P o i n t > < b : _ x > 5 8 1 . 1 0 3 8 1 0 5 6 7 6 6 5 8 5 < / b : _ x > < b : _ y > 1 6 0 . 4 6 6 6 6 7 < / b : _ y > < / b : P o i n t > < b : P o i n t > < b : _ x > 7 1 5 . 7 9 6 1 8 9 0 0 4 5 < / b : _ x > < b : _ y > 1 6 0 . 4 6 6 6 6 7 < / b : _ y > < / b : P o i n t > < b : P o i n t > < b : _ x > 7 1 7 . 7 9 6 1 8 9 0 0 4 5 < / b : _ x > < b : _ y > 1 5 8 . 4 6 6 6 6 7 < / b : _ y > < / b : P o i n t > < b : P o i n t > < b : _ x > 7 1 7 . 7 9 6 1 8 9 0 0 4 5 < / b : _ x > < b : _ y > 1 4 2 . 4 6 6 6 6 7 < / b : _ y > < / b : P o i n t > < b : P o i n t > < b : _ x > 7 1 9 . 7 9 6 1 8 9 0 0 4 5 < / b : _ x > < b : _ y > 1 4 0 . 4 6 6 6 6 7 < / b : _ y > < / b : P o i n t > < b : P o i n t > < b : _ x > 9 8 5 . 2 9 6 1 8 9 4 3 2 3 3 3 7 9 < / b : _ x > < b : _ y > 1 4 0 . 4 6 6 6 6 7 < / b : _ y > < / b : P o i n t > < / P o i n t s > < / a : V a l u e > < / a : K e y V a l u e O f D i a g r a m O b j e c t K e y a n y T y p e z b w N T n L X > < / V i e w S t a t e s > < / D i a g r a m M a n a g e r . S e r i a l i z a b l e D i a g r a m > < D i a g r a m M a n a g e r . S e r i a l i z a b l e D i a g r a m > < A d a p t e r   i : t y p e = " M e a s u r e D i a g r a m S a n d b o x A d a p t e r " > < T a b l e N a m e > S a l e s 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 C o l u m n s \ S h i p p i n g   D a t e < / K e y > < / D i a g r a m O b j e c t K e y > < D i a g r a m O b j e c t K e y > < K e y > C o l u m n s \ S h i p   M o d e < / K e y > < / D i a g r a m O b j e c t K e y > < D i a g r a m O b j e c t K e y > < K e y > C o l u m n s \ C u s t o m e r   I D < / K e y > < / D i a g r a m O b j e c t K e y > < D i a g r a m O b j e c t K e y > < K e y > C o l u m n s \ P r o d u c t   I D < / K e y > < / D i a g r a m O b j e c t K e y > < D i a g r a m O b j e c t K e y > < K e y > C o l u m n s \ Q u a n t i t y < / K e y > < / D i a g r a m O b j e c t K e y > < D i a g r a m O b j e c t K e y > < K e y > C o l u m n s \ P u r c h a s i n g   P r i c e < / K e y > < / D i a g r a m O b j e c t K e y > < D i a g r a m O b j e c t K e y > < K e y > C o l u m n s \ P l a n n e d   S a l e s   P r i c e < / K e y > < / D i a g r a m O b j e c t K e y > < D i a g r a m O b j e c t K e y > < K e y > C o l u m n s \ D i s c o u n t < / K e y > < / D i a g r a m O b j e c t K e y > < D i a g r a m O b j e c t K e y > < K e y > C o l u m n s \ D a y s   S h i p p i n g < / K e y > < / D i a g r a m O b j e c t K e y > < D i a g r a m O b j e c t K e y > < K e y > C o l u m n s \ V a l u e   D i s c o u n t < / K e y > < / D i a g r a m O b j e c t K e y > < D i a g r a m O b j e c t K e y > < K e y > C o l u m n s \ N e t   P u r c h a s i n g   P r i c e < / K e y > < / D i a g r a m O b j e c t K e y > < D i a g r a m O b j e c t K e y > < K e y > C o l u m n s \ T o t a l   P u r c h a s i n g   P r i c e < / K e y > < / D i a g r a m O b j e c t K e y > < D i a g r a m O b j e c t K e y > < K e y > C o l u m n s \ T o t a l   P l a n n e d   S a l e s < / K e y > < / D i a g r a m O b j e c t K e y > < D i a g r a m O b j e c t K e y > < K e y > C o l u m n s \ N e t   P l a n n e d   S a l e s < / K e y > < / D i a g r a m O b j e c t K e y > < D i a g r a m O b j e c t K e y > < K e y > C o l u m n s \ C u s t o m e r 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 C o l u m n s \ S h i p p i n g 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 C o l u m n s \ P u r c h a s i n g   P r i c e < / K e y > < / a : K e y > < a : V a l u e   i : t y p e = " M e a s u r e G r i d N o d e V i e w S t a t e " > < C o l u m n > 7 < / C o l u m n > < L a y e d O u t > t r u e < / L a y e d O u t > < / a : V a l u e > < / a : K e y V a l u e O f D i a g r a m O b j e c t K e y a n y T y p e z b w N T n L X > < a : K e y V a l u e O f D i a g r a m O b j e c t K e y a n y T y p e z b w N T n L X > < a : K e y > < K e y > C o l u m n s \ P l a n n e d   S a l e s 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 C o l u m n s \ D a y s   S h i p p i n g < / K e y > < / a : K e y > < a : V a l u e   i : t y p e = " M e a s u r e G r i d N o d e V i e w S t a t e " > < C o l u m n > 1 0 < / C o l u m n > < L a y e d O u t > t r u e < / L a y e d O u t > < / a : V a l u e > < / a : K e y V a l u e O f D i a g r a m O b j e c t K e y a n y T y p e z b w N T n L X > < a : K e y V a l u e O f D i a g r a m O b j e c t K e y a n y T y p e z b w N T n L X > < a : K e y > < K e y > C o l u m n s \ V a l u e   D i s c o u n t < / K e y > < / a : K e y > < a : V a l u e   i : t y p e = " M e a s u r e G r i d N o d e V i e w S t a t e " > < C o l u m n > 1 1 < / C o l u m n > < L a y e d O u t > t r u e < / L a y e d O u t > < / a : V a l u e > < / a : K e y V a l u e O f D i a g r a m O b j e c t K e y a n y T y p e z b w N T n L X > < a : K e y V a l u e O f D i a g r a m O b j e c t K e y a n y T y p e z b w N T n L X > < a : K e y > < K e y > C o l u m n s \ N e t   P u r c h a s i n g   P r i c e < / K e y > < / a : K e y > < a : V a l u e   i : t y p e = " M e a s u r e G r i d N o d e V i e w S t a t e " > < C o l u m n > 1 2 < / C o l u m n > < L a y e d O u t > t r u e < / L a y e d O u t > < / a : V a l u e > < / a : K e y V a l u e O f D i a g r a m O b j e c t K e y a n y T y p e z b w N T n L X > < a : K e y V a l u e O f D i a g r a m O b j e c t K e y a n y T y p e z b w N T n L X > < a : K e y > < K e y > C o l u m n s \ T o t a l   P u r c h a s i n g   P r i c e < / K e y > < / a : K e y > < a : V a l u e   i : t y p e = " M e a s u r e G r i d N o d e V i e w S t a t e " > < C o l u m n > 1 3 < / C o l u m n > < L a y e d O u t > t r u e < / L a y e d O u t > < / a : V a l u e > < / a : K e y V a l u e O f D i a g r a m O b j e c t K e y a n y T y p e z b w N T n L X > < a : K e y V a l u e O f D i a g r a m O b j e c t K e y a n y T y p e z b w N T n L X > < a : K e y > < K e y > C o l u m n s \ T o t a l   P l a n n e d   S a l e s < / K e y > < / a : K e y > < a : V a l u e   i : t y p e = " M e a s u r e G r i d N o d e V i e w S t a t e " > < C o l u m n > 1 4 < / C o l u m n > < L a y e d O u t > t r u e < / L a y e d O u t > < / a : V a l u e > < / a : K e y V a l u e O f D i a g r a m O b j e c t K e y a n y T y p e z b w N T n L X > < a : K e y V a l u e O f D i a g r a m O b j e c t K e y a n y T y p e z b w N T n L X > < a : K e y > < K e y > C o l u m n s \ N e t   P l a n n e d   S a l e s < / K e y > < / a : K e y > < a : V a l u e   i : t y p e = " M e a s u r e G r i d N o d e V i e w S t a t e " > < C o l u m n > 1 5 < / C o l u m n > < L a y e d O u t > t r u e < / L a y e d O u t > < / a : V a l u e > < / a : K e y V a l u e O f D i a g r a m O b j e c t K e y a n y T y p e z b w N T n L X > < a : K e y V a l u e O f D i a g r a m O b j e c t K e y a n y T y p e z b w N T n L X > < a : K e y > < K e y > C o l u m n s \ C u s t o m e r   n a m e < / K e y > < / a : K e y > < a : V a l u e   i : t y p e = " M e a s u r e G r i d N o d e V i e w S t a t e " > < C o l u m n > 1 6 < / C o l u m n > < L a y e d O u t > t r u e < / L a y e d O u t > < / a : V a l u e > < / a : K e y V a l u e O f D i a g r a m O b j e c t K e y a n y T y p e z b w N T n L X > < / V i e w S t a t e s > < / D i a g r a m M a n a g e r . S e r i a l i z a b l e D i a g r a m > < D i a g r a m M a n a g e r . S e r i a l i z a b l e D i a g r a m > < A d a p t e r   i : t y p e = " M e a s u r e D i a g r a m S a n d b o x A d a p t e r " > < T a b l e N a m e > D i m   C u t o m e r 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 C u t o m e r 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 C o l u m n s \ C l i e n t   S e g m e n t < / K e y > < / D i a g r a m O b j e c t K e y > < D i a g r a m O b j e c t K e y > < K e y > C o l u m n s \ C o u n t r y 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 C o l u m n s \ C l i e n t   S e g m e n t 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 C o l u m n s \ P o s t a l   C o d e 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 A l l   M e a s u r e s 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  M e a s u r e s 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 D i s c o u n t < / K e y > < / D i a g r a m O b j e c t K e y > < D i a g r a m O b j e c t K e y > < K e y > M e a s u r e s \ T o t a l   D i s c o u n t \ T a g I n f o \ F o r m u l a < / K e y > < / D i a g r a m O b j e c t K e y > < D i a g r a m O b j e c t K e y > < K e y > M e a s u r e s \ T o t a l   D i s c o u n t \ T a g I n f o \ V a l u e < / K e y > < / D i a g r a m O b j e c t K e y > < D i a g r a m O b j e c t K e y > < K e y > M e a s u r e s \ A v e r a g e   S h i p p i n g   D a y s < / K e y > < / D i a g r a m O b j e c t K e y > < D i a g r a m O b j e c t K e y > < K e y > M e a s u r e s \ A v e r a g e   S h i p p i n g   D a y s \ T a g I n f o \ F o r m u l a < / K e y > < / D i a g r a m O b j e c t K e y > < D i a g r a m O b j e c t K e y > < K e y > M e a s u r e s \ A v e r a g e   S h i p p i n g   D a y s \ T a g I n f o \ V a l u e < / K e y > < / D i a g r a m O b j e c t K e y > < D i a g r a m O b j e c t K e y > < K e y > M e a s u r e s \ N u m b e r   o f   C u s t o m e r < / K e y > < / D i a g r a m O b j e c t K e y > < D i a g r a m O b j e c t K e y > < K e y > M e a s u r e s \ N u m b e r   o f   C u s t o m e r \ T a g I n f o \ F o r m u l a < / K e y > < / D i a g r a m O b j e c t K e y > < D i a g r a m O b j e c t K e y > < K e y > M e a s u r e s \ N u m b e r   o f   C u s t o m e r \ T a g I n f o \ V a l u e < / K e y > < / D i a g r a m O b j e c t K e y > < D i a g r a m O b j e c t K e y > < K e y > M e a s u r e s \ N u m b e r   o f   P r o d u c t < / K e y > < / D i a g r a m O b j e c t K e y > < D i a g r a m O b j e c t K e y > < K e y > M e a s u r e s \ N u m b e r   o f   P r o d u c t \ T a g I n f o \ F o r m u l a < / K e y > < / D i a g r a m O b j e c t K e y > < D i a g r a m O b j e c t K e y > < K e y > M e a s u r e s \ N u m b e r   o f   P r o d u c t \ T a g I n f o \ V a l u e < / K e y > < / D i a g r a m O b j e c t K e y > < D i a g r a m O b j e c t K e y > < K e y > M e a s u r e s \ T o t a l   Q u a n t i t y < / K e y > < / D i a g r a m O b j e c t K e y > < D i a g r a m O b j e c t K e y > < K e y > M e a s u r e s \ T o t a l   Q u a n t i t y \ T a g I n f o \ F o r m u l a < / K e y > < / D i a g r a m O b j e c t K e y > < D i a g r a m O b j e c t K e y > < K e y > M e a s u r e s \ T o t a l   Q u a n t i t y \ T a g I n f o \ V a l u e < / K e y > < / D i a g r a m O b j e c t K e y > < D i a g r a m O b j e c t K e y > < K e y > M e a s u r e s \ S P L Y < / K e y > < / D i a g r a m O b j e c t K e y > < D i a g r a m O b j e c t K e y > < K e y > M e a s u r e s \ S P L Y \ T a g I n f o \ F o r m u l a < / K e y > < / D i a g r a m O b j e c t K e y > < D i a g r a m O b j e c t K e y > < K e y > M e a s u r e s \ S P L Y \ T a g I n f o \ V a l u e < / K e y > < / D i a g r a m O b j e c t K e y > < D i a g r a m O b j e c t K e y > < K e y > M e a s u r e s \ T o t a l   S a l e s   P l a n n e d < / K e y > < / D i a g r a m O b j e c t K e y > < D i a g r a m O b j e c t K e y > < K e y > M e a s u r e s \ T o t a l   S a l e s   P l a n n e d \ T a g I n f o \ F o r m u l a < / K e y > < / D i a g r a m O b j e c t K e y > < D i a g r a m O b j e c t K e y > < K e y > M e a s u r e s \ T o t a l   S a l e s   P l a n n e d \ T a g I n f o \ V a l u e < / K e y > < / D i a g r a m O b j e c t K e y > < D i a g r a m O b j e c t K e y > < K e y > M e a s u r e s \ T o t a l   O r d e r < / K e y > < / D i a g r a m O b j e c t K e y > < D i a g r a m O b j e c t K e y > < K e y > M e a s u r e s \ T o t a l   O r d e r \ T a g I n f o \ F o r m u l a < / K e y > < / D i a g r a m O b j e c t K e y > < D i a g r a m O b j e c t K e y > < K e y > M e a s u r e s \ T o t a l   O r d e r \ T a g I n f o \ V a l u e < / K e y > < / D i a g r a m O b j e c t K e y > < D i a g r a m O b j e c t K e y > < K e y > M e a s u r e s \ U s e r   S t a r t < / K e y > < / D i a g r a m O b j e c t K e y > < D i a g r a m O b j e c t K e y > < K e y > M e a s u r e s \ U s e r   S t a r t \ T a g I n f o \ F o r m u l a < / K e y > < / D i a g r a m O b j e c t K e y > < D i a g r a m O b j e c t K e y > < K e y > M e a s u r e s \ U s e r   S t a r t \ T a g I n f o \ V a l u e < / K e y > < / D i a g r a m O b j e c t K e y > < D i a g r a m O b j e c t K e y > < K e y > M e a s u r e s \ U s e r   E n d < / K e y > < / D i a g r a m O b j e c t K e y > < D i a g r a m O b j e c t K e y > < K e y > M e a s u r e s \ U s e r   E n d \ T a g I n f o \ F o r m u l a < / K e y > < / D i a g r a m O b j e c t K e y > < D i a g r a m O b j e c t K e y > < K e y > M e a s u r e s \ U s e r   E n d \ T a g I n f o \ V a l u e < / K e y > < / D i a g r a m O b j e c t K e y > < D i a g r a m O b j e c t K e y > < K e y > M e a s u r e s \ R a t e   o f   A d o p t i o n < / K e y > < / D i a g r a m O b j e c t K e y > < D i a g r a m O b j e c t K e y > < K e y > M e a s u r e s \ R a t e   o f   A d o p t i o n \ T a g I n f o \ F o r m u l a < / K e y > < / D i a g r a m O b j e c t K e y > < D i a g r a m O b j e c t K e y > < K e y > M e a s u r e s \ R a t e   o f   A d o p t i o n \ T a g I n f o \ V a l u e < / K e y > < / D i a g r a m O b j e c t K e y > < D i a g r a m O b j e c t K e y > < K e y > M e a s u r e s \ S P L M < / K e y > < / D i a g r a m O b j e c t K e y > < D i a g r a m O b j e c t K e y > < K e y > M e a s u r e s \ S P L M \ T a g I n f o \ F o r m u l a < / K e y > < / D i a g r a m O b j e c t K e y > < D i a g r a m O b j e c t K e y > < K e y > M e a s u r e s \ S P L M \ T a g I n f o \ V a l u e < / K e y > < / D i a g r a m O b j e c t K e y > < D i a g r a m O b j e c t K e y > < K e y > M e a s u r e s \ S P L Q < / K e y > < / D i a g r a m O b j e c t K e y > < D i a g r a m O b j e c t K e y > < K e y > M e a s u r e s \ S P L Q \ T a g I n f o \ F o r m u l a < / K e y > < / D i a g r a m O b j e c t K e y > < D i a g r a m O b j e c t K e y > < K e y > C o l u m n s \ A l l   M e a s u r e s 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 D i s c o u n t < / K e y > < / a : K e y > < a : V a l u e   i : t y p e = " M e a s u r e G r i d N o d e V i e w S t a t e " > < L a y e d O u t > t r u e < / L a y e d O u t > < R o w > 1 < / 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 M e a s u r e s \ A v e r a g e   S h i p p i n g   D a y s < / K e y > < / a : K e y > < a : V a l u e   i : t y p e = " M e a s u r e G r i d N o d e V i e w S t a t e " > < L a y e d O u t > t r u e < / L a y e d O u t > < R o w > 2 < / R o w > < / a : V a l u e > < / a : K e y V a l u e O f D i a g r a m O b j e c t K e y a n y T y p e z b w N T n L X > < a : K e y V a l u e O f D i a g r a m O b j e c t K e y a n y T y p e z b w N T n L X > < a : K e y > < K e y > M e a s u r e s \ A v e r a g e   S h i p p i n g   D a y s \ T a g I n f o \ F o r m u l a < / K e y > < / a : K e y > < a : V a l u e   i : t y p e = " M e a s u r e G r i d V i e w S t a t e I D i a g r a m T a g A d d i t i o n a l I n f o " / > < / a : K e y V a l u e O f D i a g r a m O b j e c t K e y a n y T y p e z b w N T n L X > < a : K e y V a l u e O f D i a g r a m O b j e c t K e y a n y T y p e z b w N T n L X > < a : K e y > < K e y > M e a s u r e s \ A v e r a g e   S h i p p i n g   D a y s \ T a g I n f o \ V a l u e < / K e y > < / a : K e y > < a : V a l u e   i : t y p e = " M e a s u r e G r i d V i e w S t a t e I D i a g r a m T a g A d d i t i o n a l I n f o " / > < / a : K e y V a l u e O f D i a g r a m O b j e c t K e y a n y T y p e z b w N T n L X > < a : K e y V a l u e O f D i a g r a m O b j e c t K e y a n y T y p e z b w N T n L X > < a : K e y > < K e y > M e a s u r e s \ N u m b e r   o f   C u s t o m e r < / K e y > < / a : K e y > < a : V a l u e   i : t y p e = " M e a s u r e G r i d N o d e V i e w S t a t e " > < L a y e d O u t > t r u e < / L a y e d O u t > < R o w > 3 < / R o w > < / a : V a l u e > < / a : K e y V a l u e O f D i a g r a m O b j e c t K e y a n y T y p e z b w N T n L X > < a : K e y V a l u e O f D i a g r a m O b j e c t K e y a n y T y p e z b w N T n L X > < a : K e y > < K e y > M e a s u r e s \ N u m b e r   o f   C u s t o m e r \ T a g I n f o \ F o r m u l a < / K e y > < / a : K e y > < a : V a l u e   i : t y p e = " M e a s u r e G r i d V i e w S t a t e I D i a g r a m T a g A d d i t i o n a l I n f o " / > < / a : K e y V a l u e O f D i a g r a m O b j e c t K e y a n y T y p e z b w N T n L X > < a : K e y V a l u e O f D i a g r a m O b j e c t K e y a n y T y p e z b w N T n L X > < a : K e y > < K e y > M e a s u r e s \ N u m b e r   o f   C u s t o m e r \ T a g I n f o \ V a l u e < / K e y > < / a : K e y > < a : V a l u e   i : t y p e = " M e a s u r e G r i d V i e w S t a t e I D i a g r a m T a g A d d i t i o n a l I n f o " / > < / a : K e y V a l u e O f D i a g r a m O b j e c t K e y a n y T y p e z b w N T n L X > < a : K e y V a l u e O f D i a g r a m O b j e c t K e y a n y T y p e z b w N T n L X > < a : K e y > < K e y > M e a s u r e s \ N u m b e r   o f   P r o d u c t < / K e y > < / a : K e y > < a : V a l u e   i : t y p e = " M e a s u r e G r i d N o d e V i e w S t a t e " > < L a y e d O u t > t r u e < / L a y e d O u t > < R o w > 4 < / R o w > < / a : V a l u e > < / a : K e y V a l u e O f D i a g r a m O b j e c t K e y a n y T y p e z b w N T n L X > < a : K e y V a l u e O f D i a g r a m O b j e c t K e y a n y T y p e z b w N T n L X > < a : K e y > < K e y > M e a s u r e s \ N u m b e r   o f   P r o d u c t \ T a g I n f o \ F o r m u l a < / K e y > < / a : K e y > < a : V a l u e   i : t y p e = " M e a s u r e G r i d V i e w S t a t e I D i a g r a m T a g A d d i t i o n a l I n f o " / > < / a : K e y V a l u e O f D i a g r a m O b j e c t K e y a n y T y p e z b w N T n L X > < a : K e y V a l u e O f D i a g r a m O b j e c t K e y a n y T y p e z b w N T n L X > < a : K e y > < K e y > M e a s u r e s \ N u m b e r   o f   P r o d u c t \ T a g I n f o \ V a l u e < / K e y > < / a : K e y > < a : V a l u e   i : t y p e = " M e a s u r e G r i d V i e w S t a t e I D i a g r a m T a g A d d i t i o n a l I n f o " / > < / a : K e y V a l u e O f D i a g r a m O b j e c t K e y a n y T y p e z b w N T n L X > < a : K e y V a l u e O f D i a g r a m O b j e c t K e y a n y T y p e z b w N T n L X > < a : K e y > < K e y > M e a s u r e s \ T o t a l   Q u a n t i t y < / K e y > < / a : K e y > < a : V a l u e   i : t y p e = " M e a s u r e G r i d N o d e V i e w S t a t e " > < L a y e d O u t > t r u e < / L a y e d O u t > < R o w > 5 < / 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 M e a s u r e s \ S P L Y < / K e y > < / a : K e y > < a : V a l u e   i : t y p e = " M e a s u r e G r i d N o d e V i e w S t a t e " > < L a y e d O u t > t r u e < / L a y e d O u t > < R o w > 6 < / R o w > < / a : V a l u e > < / a : K e y V a l u e O f D i a g r a m O b j e c t K e y a n y T y p e z b w N T n L X > < a : K e y V a l u e O f D i a g r a m O b j e c t K e y a n y T y p e z b w N T n L X > < a : K e y > < K e y > M e a s u r e s \ S P L Y \ T a g I n f o \ F o r m u l a < / K e y > < / a : K e y > < a : V a l u e   i : t y p e = " M e a s u r e G r i d V i e w S t a t e I D i a g r a m T a g A d d i t i o n a l I n f o " / > < / a : K e y V a l u e O f D i a g r a m O b j e c t K e y a n y T y p e z b w N T n L X > < a : K e y V a l u e O f D i a g r a m O b j e c t K e y a n y T y p e z b w N T n L X > < a : K e y > < K e y > M e a s u r e s \ S P L Y \ T a g I n f o \ V a l u e < / K e y > < / a : K e y > < a : V a l u e   i : t y p e = " M e a s u r e G r i d V i e w S t a t e I D i a g r a m T a g A d d i t i o n a l I n f o " / > < / a : K e y V a l u e O f D i a g r a m O b j e c t K e y a n y T y p e z b w N T n L X > < a : K e y V a l u e O f D i a g r a m O b j e c t K e y a n y T y p e z b w N T n L X > < a : K e y > < K e y > M e a s u r e s \ T o t a l   S a l e s   P l a n n e d < / K e y > < / a : K e y > < a : V a l u e   i : t y p e = " M e a s u r e G r i d N o d e V i e w S t a t e " > < L a y e d O u t > t r u e < / L a y e d O u t > < R o w > 7 < / R o w > < / a : V a l u e > < / a : K e y V a l u e O f D i a g r a m O b j e c t K e y a n y T y p e z b w N T n L X > < a : K e y V a l u e O f D i a g r a m O b j e c t K e y a n y T y p e z b w N T n L X > < a : K e y > < K e y > M e a s u r e s \ T o t a l   S a l e s   P l a n n e d \ T a g I n f o \ F o r m u l a < / K e y > < / a : K e y > < a : V a l u e   i : t y p e = " M e a s u r e G r i d V i e w S t a t e I D i a g r a m T a g A d d i t i o n a l I n f o " / > < / a : K e y V a l u e O f D i a g r a m O b j e c t K e y a n y T y p e z b w N T n L X > < a : K e y V a l u e O f D i a g r a m O b j e c t K e y a n y T y p e z b w N T n L X > < a : K e y > < K e y > M e a s u r e s \ T o t a l   S a l e s   P l a n n e d \ T a g I n f o \ V a l u e < / K e y > < / a : K e y > < a : V a l u e   i : t y p e = " M e a s u r e G r i d V i e w S t a t e I D i a g r a m T a g A d d i t i o n a l I n f o " / > < / a : K e y V a l u e O f D i a g r a m O b j e c t K e y a n y T y p e z b w N T n L X > < a : K e y V a l u e O f D i a g r a m O b j e c t K e y a n y T y p e z b w N T n L X > < a : K e y > < K e y > M e a s u r e s \ T o t a l   O r d e r < / K e y > < / a : K e y > < a : V a l u e   i : t y p e = " M e a s u r e G r i d N o d e V i e w S t a t e " > < L a y e d O u t > t r u e < / L a y e d O u t > < R o w > 8 < / 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 M e a s u r e s \ U s e r   S t a r t < / K e y > < / a : K e y > < a : V a l u e   i : t y p e = " M e a s u r e G r i d N o d e V i e w S t a t e " > < L a y e d O u t > t r u e < / L a y e d O u t > < R o w > 9 < / R o w > < / a : V a l u e > < / a : K e y V a l u e O f D i a g r a m O b j e c t K e y a n y T y p e z b w N T n L X > < a : K e y V a l u e O f D i a g r a m O b j e c t K e y a n y T y p e z b w N T n L X > < a : K e y > < K e y > M e a s u r e s \ U s e r   S t a r t \ T a g I n f o \ F o r m u l a < / K e y > < / a : K e y > < a : V a l u e   i : t y p e = " M e a s u r e G r i d V i e w S t a t e I D i a g r a m T a g A d d i t i o n a l I n f o " / > < / a : K e y V a l u e O f D i a g r a m O b j e c t K e y a n y T y p e z b w N T n L X > < a : K e y V a l u e O f D i a g r a m O b j e c t K e y a n y T y p e z b w N T n L X > < a : K e y > < K e y > M e a s u r e s \ U s e r   S t a r t \ T a g I n f o \ V a l u e < / K e y > < / a : K e y > < a : V a l u e   i : t y p e = " M e a s u r e G r i d V i e w S t a t e I D i a g r a m T a g A d d i t i o n a l I n f o " / > < / a : K e y V a l u e O f D i a g r a m O b j e c t K e y a n y T y p e z b w N T n L X > < a : K e y V a l u e O f D i a g r a m O b j e c t K e y a n y T y p e z b w N T n L X > < a : K e y > < K e y > M e a s u r e s \ U s e r   E n d < / K e y > < / a : K e y > < a : V a l u e   i : t y p e = " M e a s u r e G r i d N o d e V i e w S t a t e " > < L a y e d O u t > t r u e < / L a y e d O u t > < R o w > 1 0 < / R o w > < / a : V a l u e > < / a : K e y V a l u e O f D i a g r a m O b j e c t K e y a n y T y p e z b w N T n L X > < a : K e y V a l u e O f D i a g r a m O b j e c t K e y a n y T y p e z b w N T n L X > < a : K e y > < K e y > M e a s u r e s \ U s e r   E n d \ T a g I n f o \ F o r m u l a < / K e y > < / a : K e y > < a : V a l u e   i : t y p e = " M e a s u r e G r i d V i e w S t a t e I D i a g r a m T a g A d d i t i o n a l I n f o " / > < / a : K e y V a l u e O f D i a g r a m O b j e c t K e y a n y T y p e z b w N T n L X > < a : K e y V a l u e O f D i a g r a m O b j e c t K e y a n y T y p e z b w N T n L X > < a : K e y > < K e y > M e a s u r e s \ U s e r   E n d \ T a g I n f o \ V a l u e < / K e y > < / a : K e y > < a : V a l u e   i : t y p e = " M e a s u r e G r i d V i e w S t a t e I D i a g r a m T a g A d d i t i o n a l I n f o " / > < / a : K e y V a l u e O f D i a g r a m O b j e c t K e y a n y T y p e z b w N T n L X > < a : K e y V a l u e O f D i a g r a m O b j e c t K e y a n y T y p e z b w N T n L X > < a : K e y > < K e y > M e a s u r e s \ R a t e   o f   A d o p t i o n < / K e y > < / a : K e y > < a : V a l u e   i : t y p e = " M e a s u r e G r i d N o d e V i e w S t a t e " > < L a y e d O u t > t r u e < / L a y e d O u t > < R o w > 1 1 < / R o w > < / a : V a l u e > < / a : K e y V a l u e O f D i a g r a m O b j e c t K e y a n y T y p e z b w N T n L X > < a : K e y V a l u e O f D i a g r a m O b j e c t K e y a n y T y p e z b w N T n L X > < a : K e y > < K e y > M e a s u r e s \ R a t e   o f   A d o p t i o n \ T a g I n f o \ F o r m u l a < / K e y > < / a : K e y > < a : V a l u e   i : t y p e = " M e a s u r e G r i d V i e w S t a t e I D i a g r a m T a g A d d i t i o n a l I n f o " / > < / a : K e y V a l u e O f D i a g r a m O b j e c t K e y a n y T y p e z b w N T n L X > < a : K e y V a l u e O f D i a g r a m O b j e c t K e y a n y T y p e z b w N T n L X > < a : K e y > < K e y > M e a s u r e s \ R a t e   o f   A d o p t i o n \ T a g I n f o \ V a l u e < / K e y > < / a : K e y > < a : V a l u e   i : t y p e = " M e a s u r e G r i d V i e w S t a t e I D i a g r a m T a g A d d i t i o n a l I n f o " / > < / a : K e y V a l u e O f D i a g r a m O b j e c t K e y a n y T y p e z b w N T n L X > < a : K e y V a l u e O f D i a g r a m O b j e c t K e y a n y T y p e z b w N T n L X > < a : K e y > < K e y > M e a s u r e s \ S P L M < / K e y > < / a : K e y > < a : V a l u e   i : t y p e = " M e a s u r e G r i d N o d e V i e w S t a t e " > < L a y e d O u t > t r u e < / L a y e d O u t > < R o w > 1 2 < / R o w > < / a : V a l u e > < / a : K e y V a l u e O f D i a g r a m O b j e c t K e y a n y T y p e z b w N T n L X > < a : K e y V a l u e O f D i a g r a m O b j e c t K e y a n y T y p e z b w N T n L X > < a : K e y > < K e y > M e a s u r e s \ S P L M \ T a g I n f o \ F o r m u l a < / K e y > < / a : K e y > < a : V a l u e   i : t y p e = " M e a s u r e G r i d V i e w S t a t e I D i a g r a m T a g A d d i t i o n a l I n f o " / > < / a : K e y V a l u e O f D i a g r a m O b j e c t K e y a n y T y p e z b w N T n L X > < a : K e y V a l u e O f D i a g r a m O b j e c t K e y a n y T y p e z b w N T n L X > < a : K e y > < K e y > M e a s u r e s \ S P L M \ T a g I n f o \ V a l u e < / K e y > < / a : K e y > < a : V a l u e   i : t y p e = " M e a s u r e G r i d V i e w S t a t e I D i a g r a m T a g A d d i t i o n a l I n f o " / > < / a : K e y V a l u e O f D i a g r a m O b j e c t K e y a n y T y p e z b w N T n L X > < a : K e y V a l u e O f D i a g r a m O b j e c t K e y a n y T y p e z b w N T n L X > < a : K e y > < K e y > M e a s u r e s \ S P L Q < / K e y > < / a : K e y > < a : V a l u e   i : t y p e = " M e a s u r e G r i d N o d e V i e w S t a t e " > < L a y e d O u t > t r u e < / L a y e d O u t > < R o w > 1 3 < / R o w > < / a : V a l u e > < / a : K e y V a l u e O f D i a g r a m O b j e c t K e y a n y T y p e z b w N T n L X > < a : K e y V a l u e O f D i a g r a m O b j e c t K e y a n y T y p e z b w N T n L X > < a : K e y > < K e y > M e a s u r e s \ S P L Q \ T a g I n f o \ F o r m u l a < / K e y > < / a : K e y > < a : V a l u e   i : t y p e = " M e a s u r e G r i d V i e w S t a t e I D i a g r a m T a g A d d i t i o n a l I n f o " / > < / a : K e y V a l u e O f D i a g r a m O b j e c t K e y a n y T y p e z b w N T n L X > < a : K e y V a l u e O f D i a g r a m O b j e c t K e y a n y T y p e z b w N T n L X > < a : K e y > < K e y > C o l u m n s \ A l l   M e a s u r e s < / K e y > < / a : K e y > < a : V a l u e   i : t y p e = " M e a s u r e G r i d N o d e V i e w S t a t e " > < L a y e d O u t > t r u e < / L a y e d O u t > < / a : V a l u e > < / a : K e y V a l u e O f D i a g r a m O b j e c t K e y a n y T y p e z b w N T n L X > < / V i e w S t a t e s > < / D i a g r a m M a n a g e r . S e r i a l i z a b l e D i a g r a m > < / A r r a y O f D i a g r a m M a n a g e r . S e r i a l i z a b l e D i a g r a m > ] ] > < / C u s t o m C o n t e n t > < / G e m i n i > 
</file>

<file path=customXml/item37.xml>��< ? x m l   v e r s i o n = " 1 . 0 "   e n c o d i n g = " U T F - 1 6 " ? > < G e m i n i   x m l n s = " h t t p : / / g e m i n i / p i v o t c u s t o m i z a t i o n / 4 8 2 1 2 8 0 b - 0 d c f - 4 d c 7 - 8 4 e 5 - 7 0 c 1 3 3 6 8 7 8 a 8 " > < 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38.xml>��< ? x m l   v e r s i o n = " 1 . 0 "   e n c o d i n g = " U T F - 1 6 " ? > < G e m i n i   x m l n s = " h t t p : / / g e m i n i / p i v o t c u s t o m i z a t i o n / 8 7 6 1 2 b 8 a - d 7 9 e - 4 5 5 3 - 9 6 d 8 - 1 2 9 0 f 2 4 3 1 8 9 4 " > < 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4.xml>��< ? x m l   v e r s i o n = " 1 . 0 "   e n c o d i n g = " U T F - 1 6 " ? > < G e m i n i   x m l n s = " h t t p : / / g e m i n i / p i v o t c u s t o m i z a t i o n / T a b l e X M L _ D i m   C u t o m e r   D a t a _ b 1 d 4 9 a 5 0 - a 1 7 b - 4 d 1 5 - a f 6 d - e 7 6 7 d 4 4 9 e 6 f 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 2 3 8 < / i n t > < / v a l u e > < / i t e m > < i t e m > < k e y > < s t r i n g > C u s t o m e r   N a m e < / s t r i n g > < / k e y > < v a l u e > < i n t > 1 7 8 < / i n t > < / v a l u e > < / i t e m > < i t e m > < k e y > < s t r i n g > C l i e n t   S e g m e n t < / s t r i n g > < / k e y > < v a l u e > < i n t > 1 6 9 < / i n t > < / v a l u e > < / i t e m > < i t e m > < k e y > < s t r i n g > C o u n t r y < / s t r i n g > < / k e y > < v a l u e > < i n t > 1 4 4 < / i n t > < / v a l u e > < / i t e m > < i t e m > < k e y > < s t r i n g > S t a t e < / s t r i n g > < / k e y > < v a l u e > < i n t > 8 2 < / i n t > < / v a l u e > < / i t e m > < i t e m > < k e y > < s t r i n g > P o s t a l   C o d e < / s t r i n g > < / k e y > < v a l u e > < i n t > 1 4 2 < / i n t > < / v a l u e > < / i t e m > < i t e m > < k e y > < s t r i n g > R e g i o n < / s t r i n g > < / k e y > < v a l u e > < i n t > 1 0 2 < / i n t > < / v a l u e > < / i t e m > < / C o l u m n W i d t h s > < C o l u m n D i s p l a y I n d e x > < i t e m > < k e y > < s t r i n g > C u s t o m e r   I D < / s t r i n g > < / k e y > < v a l u e > < i n t > 0 < / i n t > < / v a l u e > < / i t e m > < i t e m > < k e y > < s t r i n g > C u s t o m e r   N a m e < / s t r i n g > < / k e y > < v a l u e > < i n t > 1 < / i n t > < / v a l u e > < / i t e m > < i t e m > < k e y > < s t r i n g > C l i e n t   S e g m e n t < / s t r i n g > < / k e y > < v a l u e > < i n t > 2 < / i n t > < / v a l u e > < / i t e m > < i t e m > < k e y > < s t r i n g > C o u n t r y < / s t r i n g > < / k e y > < v a l u e > < i n t > 3 < / i n t > < / v a l u e > < / i t e m > < i t e m > < k e y > < s t r i n g > S t a t e < / s t r i n g > < / k e y > < v a l u e > < i n t > 4 < / i n t > < / v a l u e > < / i t e m > < i t e m > < k e y > < s t r i n g > P o s t a l   C o d e < / s t r i n g > < / k e y > < v a l u e > < i n t > 5 < / i n t > < / v a l u e > < / i t e m > < i t e m > < k e y > < s t r i n g > R e g i o n < / 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1 0 6 3 f b 1 7 - 5 3 6 e - 4 0 5 e - b c 8 7 - a c 8 d a c 6 c 2 7 2 7 " > < 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d 5 4 8 9 d e - 5 c 6 1 - 4 4 3 5 - 8 e b 6 - 7 1 3 0 e 7 a 0 b c a 7 " > < C u s t o m C o n t e n t > < ! [ C D A T A [ < ? x m l   v e r s i o n = " 1 . 0 "   e n c o d i n g = " u t f - 1 6 " ? > < S e t t i n g s > < C a l c u l a t e d F i e l d s > < i t e m > < M e a s u r e N a m e > T o t a l   S a l e s < / M e a s u r e N a m e > < D i s p l a y N a m e > T o t a l   S a l e s < / D i s p l a y N a m e > < V i s i b l e > F a l s e < / V i s i b l e > < / i t e m > < i t e m > < M e a s u r e N a m e > T o t a l   D i s c o u n t < / M e a s u r e N a m e > < D i s p l a y N a m e > T o t a l   D i s c o u n t < / D i s p l a y N a m e > < V i s i b l e > F a l s e < / V i s i b l e > < / i t e m > < i t e m > < M e a s u r e N a m e > A v e r a g e   S h i p p i n g   D a y s < / M e a s u r e N a m e > < D i s p l a y N a m e > A v e r a g e   S h i p p i n g   D a y s < / D i s p l a y N a m e > < V i s i b l e > F a l s e < / V i s i b l e > < / i t e m > < i t e m > < M e a s u r e N a m e > N u m b e r   o f   C u s t o m e r < / M e a s u r e N a m e > < D i s p l a y N a m e > N u m b e r   o f   C u s t o m e r < / D i s p l a y N a m e > < V i s i b l e > F a l s e < / V i s i b l e > < / i t e m > < i t e m > < M e a s u r e N a m e > N u m b e r   o f   P r o d u c t < / M e a s u r e N a m e > < D i s p l a y N a m e > N u m b e r   o f   P r o d u c t < / D i s p l a y N a m e > < V i s i b l e > F a l s e < / V i s i b l e > < / i t e m > < i t e m > < M e a s u r e N a m e > T o t a l   Q u a n t i t y < / M e a s u r e N a m e > < D i s p l a y N a m e > T o t a l   Q u a n t i t y < / D i s p l a y N a m e > < V i s i b l e > F a l s e < / V i s i b l e > < / i t e m > < i t e m > < M e a s u r e N a m e > S P L Y < / M e a s u r e N a m e > < D i s p l a y N a m e > S P L Y < / D i s p l a y N a m e > < V i s i b l e > F a l s e < / V i s i b l e > < / i t e m > < i t e m > < M e a s u r e N a m e > T o t a l   S a l e s   P l a n n e d < / M e a s u r e N a m e > < D i s p l a y N a m e > T o t a l   S a l e s   P l a n n e d < / D i s p l a y N a m e > < V i s i b l e > F a l s e < / V i s i b l e > < / i t e m > < i t e m > < M e a s u r e N a m e > T o t a l   O r d e r < / M e a s u r e N a m e > < D i s p l a y N a m e > T o t a l   O r d e r < / D i s p l a y N a m e > < V i s i b l e > F a l s e < / V i s i b l e > < / i t e m > < i t e m > < M e a s u r e N a m e > U s e r   S t a r t < / M e a s u r e N a m e > < D i s p l a y N a m e > U s e r   S t a r t < / D i s p l a y N a m e > < V i s i b l e > F a l s e < / V i s i b l e > < / i t e m > < i t e m > < M e a s u r e N a m e > U s e r   E n d < / M e a s u r e N a m e > < D i s p l a y N a m e > U s e r   E n d < / D i s p l a y N a m e > < V i s i b l e > F a l s e < / V i s i b l e > < / i t e m > < i t e m > < M e a s u r e N a m e > R a t e   o f   A d o p t i o n < / M e a s u r e N a m e > < D i s p l a y N a m e > R a t e   o f   A d o p t i o n < / D i s p l a y N a m e > < V i s i b l e > F a l s e < / V i s i b l e > < / i t e m > < i t e m > < M e a s u r e N a m e > S P L M < / M e a s u r e N a m e > < D i s p l a y N a m e > S P L M < / D i s p l a y N a m e > < V i s i b l e > F a l s e < / V i s i b l e > < / i t e m > < i t e m > < M e a s u r e N a m e > S P L Q < / M e a s u r e N a m e > < D i s p l a y N a m e > S P L Q < / 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B3DAB15-DF4D-4FBB-BC54-D82862EC2E44}">
  <ds:schemaRefs/>
</ds:datastoreItem>
</file>

<file path=customXml/itemProps10.xml><?xml version="1.0" encoding="utf-8"?>
<ds:datastoreItem xmlns:ds="http://schemas.openxmlformats.org/officeDocument/2006/customXml" ds:itemID="{F83C8906-E485-4A88-AEB0-8DCD2158F8B1}">
  <ds:schemaRefs/>
</ds:datastoreItem>
</file>

<file path=customXml/itemProps11.xml><?xml version="1.0" encoding="utf-8"?>
<ds:datastoreItem xmlns:ds="http://schemas.openxmlformats.org/officeDocument/2006/customXml" ds:itemID="{03E5294D-195C-4E09-9497-0EEAC4AAC9FE}">
  <ds:schemaRefs/>
</ds:datastoreItem>
</file>

<file path=customXml/itemProps12.xml><?xml version="1.0" encoding="utf-8"?>
<ds:datastoreItem xmlns:ds="http://schemas.openxmlformats.org/officeDocument/2006/customXml" ds:itemID="{762F9F1C-869F-460E-A7C7-0C2A42E7F814}">
  <ds:schemaRefs/>
</ds:datastoreItem>
</file>

<file path=customXml/itemProps13.xml><?xml version="1.0" encoding="utf-8"?>
<ds:datastoreItem xmlns:ds="http://schemas.openxmlformats.org/officeDocument/2006/customXml" ds:itemID="{0A1629F6-BB6B-4F59-AA30-879EB0B036EB}">
  <ds:schemaRefs/>
</ds:datastoreItem>
</file>

<file path=customXml/itemProps14.xml><?xml version="1.0" encoding="utf-8"?>
<ds:datastoreItem xmlns:ds="http://schemas.openxmlformats.org/officeDocument/2006/customXml" ds:itemID="{15290EE7-C515-45A0-AA4A-E2E6AF0C81C8}">
  <ds:schemaRefs/>
</ds:datastoreItem>
</file>

<file path=customXml/itemProps15.xml><?xml version="1.0" encoding="utf-8"?>
<ds:datastoreItem xmlns:ds="http://schemas.openxmlformats.org/officeDocument/2006/customXml" ds:itemID="{43E4F86F-0075-4B06-926E-70FA732BB283}">
  <ds:schemaRefs/>
</ds:datastoreItem>
</file>

<file path=customXml/itemProps16.xml><?xml version="1.0" encoding="utf-8"?>
<ds:datastoreItem xmlns:ds="http://schemas.openxmlformats.org/officeDocument/2006/customXml" ds:itemID="{A5616CF9-25B2-46F8-AC46-4DE02F7AB8F1}">
  <ds:schemaRefs/>
</ds:datastoreItem>
</file>

<file path=customXml/itemProps17.xml><?xml version="1.0" encoding="utf-8"?>
<ds:datastoreItem xmlns:ds="http://schemas.openxmlformats.org/officeDocument/2006/customXml" ds:itemID="{2D42C7EC-35B3-493C-9083-E38B66B3F08B}">
  <ds:schemaRefs/>
</ds:datastoreItem>
</file>

<file path=customXml/itemProps18.xml><?xml version="1.0" encoding="utf-8"?>
<ds:datastoreItem xmlns:ds="http://schemas.openxmlformats.org/officeDocument/2006/customXml" ds:itemID="{578E219B-F6CC-4841-ACBF-3D42B3E1A1D3}">
  <ds:schemaRefs/>
</ds:datastoreItem>
</file>

<file path=customXml/itemProps19.xml><?xml version="1.0" encoding="utf-8"?>
<ds:datastoreItem xmlns:ds="http://schemas.openxmlformats.org/officeDocument/2006/customXml" ds:itemID="{35DEC343-74EC-407E-884D-2D6E453B9FC8}">
  <ds:schemaRefs/>
</ds:datastoreItem>
</file>

<file path=customXml/itemProps2.xml><?xml version="1.0" encoding="utf-8"?>
<ds:datastoreItem xmlns:ds="http://schemas.openxmlformats.org/officeDocument/2006/customXml" ds:itemID="{D3AAFD13-769D-4089-8DC7-10B139544E0B}">
  <ds:schemaRefs/>
</ds:datastoreItem>
</file>

<file path=customXml/itemProps20.xml><?xml version="1.0" encoding="utf-8"?>
<ds:datastoreItem xmlns:ds="http://schemas.openxmlformats.org/officeDocument/2006/customXml" ds:itemID="{F654BBE8-C446-4D03-B523-50EB45A9D14C}">
  <ds:schemaRefs/>
</ds:datastoreItem>
</file>

<file path=customXml/itemProps21.xml><?xml version="1.0" encoding="utf-8"?>
<ds:datastoreItem xmlns:ds="http://schemas.openxmlformats.org/officeDocument/2006/customXml" ds:itemID="{97C7A885-D6A6-4795-B7ED-C706560ACD03}">
  <ds:schemaRefs/>
</ds:datastoreItem>
</file>

<file path=customXml/itemProps22.xml><?xml version="1.0" encoding="utf-8"?>
<ds:datastoreItem xmlns:ds="http://schemas.openxmlformats.org/officeDocument/2006/customXml" ds:itemID="{D5EF9677-3798-4EBA-8EAA-E01D9B8FE1B1}">
  <ds:schemaRefs/>
</ds:datastoreItem>
</file>

<file path=customXml/itemProps23.xml><?xml version="1.0" encoding="utf-8"?>
<ds:datastoreItem xmlns:ds="http://schemas.openxmlformats.org/officeDocument/2006/customXml" ds:itemID="{FCC6CF6C-6184-4ECF-B56D-781D57420CAB}">
  <ds:schemaRefs/>
</ds:datastoreItem>
</file>

<file path=customXml/itemProps24.xml><?xml version="1.0" encoding="utf-8"?>
<ds:datastoreItem xmlns:ds="http://schemas.openxmlformats.org/officeDocument/2006/customXml" ds:itemID="{01D4C217-A45B-466A-81C4-A67E850D7C6E}">
  <ds:schemaRefs/>
</ds:datastoreItem>
</file>

<file path=customXml/itemProps25.xml><?xml version="1.0" encoding="utf-8"?>
<ds:datastoreItem xmlns:ds="http://schemas.openxmlformats.org/officeDocument/2006/customXml" ds:itemID="{3F67DBE8-F214-4249-8EDB-F549E4C2033E}">
  <ds:schemaRefs/>
</ds:datastoreItem>
</file>

<file path=customXml/itemProps26.xml><?xml version="1.0" encoding="utf-8"?>
<ds:datastoreItem xmlns:ds="http://schemas.openxmlformats.org/officeDocument/2006/customXml" ds:itemID="{FF79F382-80B2-4C0F-9DD9-2530A8CF5772}">
  <ds:schemaRefs>
    <ds:schemaRef ds:uri="http://schemas.microsoft.com/DataMashup"/>
  </ds:schemaRefs>
</ds:datastoreItem>
</file>

<file path=customXml/itemProps27.xml><?xml version="1.0" encoding="utf-8"?>
<ds:datastoreItem xmlns:ds="http://schemas.openxmlformats.org/officeDocument/2006/customXml" ds:itemID="{04C5F981-F943-474F-B6B3-D26EF0591BBA}">
  <ds:schemaRefs/>
</ds:datastoreItem>
</file>

<file path=customXml/itemProps28.xml><?xml version="1.0" encoding="utf-8"?>
<ds:datastoreItem xmlns:ds="http://schemas.openxmlformats.org/officeDocument/2006/customXml" ds:itemID="{778F4F61-6A52-48F8-92DD-716B3755DF04}">
  <ds:schemaRefs/>
</ds:datastoreItem>
</file>

<file path=customXml/itemProps29.xml><?xml version="1.0" encoding="utf-8"?>
<ds:datastoreItem xmlns:ds="http://schemas.openxmlformats.org/officeDocument/2006/customXml" ds:itemID="{C4D37823-19DA-4AEB-ABF4-4BC58A703E05}">
  <ds:schemaRefs/>
</ds:datastoreItem>
</file>

<file path=customXml/itemProps3.xml><?xml version="1.0" encoding="utf-8"?>
<ds:datastoreItem xmlns:ds="http://schemas.openxmlformats.org/officeDocument/2006/customXml" ds:itemID="{07515E80-DCE7-4B01-90A1-9849D182FC49}">
  <ds:schemaRefs/>
</ds:datastoreItem>
</file>

<file path=customXml/itemProps30.xml><?xml version="1.0" encoding="utf-8"?>
<ds:datastoreItem xmlns:ds="http://schemas.openxmlformats.org/officeDocument/2006/customXml" ds:itemID="{29140A8A-1930-41E7-B385-CC12C95CEAED}">
  <ds:schemaRefs/>
</ds:datastoreItem>
</file>

<file path=customXml/itemProps31.xml><?xml version="1.0" encoding="utf-8"?>
<ds:datastoreItem xmlns:ds="http://schemas.openxmlformats.org/officeDocument/2006/customXml" ds:itemID="{AF412D53-D7C2-49DC-B39F-23FF856C74EF}">
  <ds:schemaRefs/>
</ds:datastoreItem>
</file>

<file path=customXml/itemProps32.xml><?xml version="1.0" encoding="utf-8"?>
<ds:datastoreItem xmlns:ds="http://schemas.openxmlformats.org/officeDocument/2006/customXml" ds:itemID="{6E9564B2-2A86-426E-AEE3-75447E4186A7}">
  <ds:schemaRefs/>
</ds:datastoreItem>
</file>

<file path=customXml/itemProps33.xml><?xml version="1.0" encoding="utf-8"?>
<ds:datastoreItem xmlns:ds="http://schemas.openxmlformats.org/officeDocument/2006/customXml" ds:itemID="{45F6370E-6969-4136-B2CA-A28628AF3D74}">
  <ds:schemaRefs/>
</ds:datastoreItem>
</file>

<file path=customXml/itemProps34.xml><?xml version="1.0" encoding="utf-8"?>
<ds:datastoreItem xmlns:ds="http://schemas.openxmlformats.org/officeDocument/2006/customXml" ds:itemID="{336F4F99-66D7-4607-B80F-D71104B03FFD}">
  <ds:schemaRefs/>
</ds:datastoreItem>
</file>

<file path=customXml/itemProps35.xml><?xml version="1.0" encoding="utf-8"?>
<ds:datastoreItem xmlns:ds="http://schemas.openxmlformats.org/officeDocument/2006/customXml" ds:itemID="{CF0BFB19-122E-4A29-9D3D-DC6B5A13D625}">
  <ds:schemaRefs/>
</ds:datastoreItem>
</file>

<file path=customXml/itemProps36.xml><?xml version="1.0" encoding="utf-8"?>
<ds:datastoreItem xmlns:ds="http://schemas.openxmlformats.org/officeDocument/2006/customXml" ds:itemID="{36814EBB-EE03-454E-B36F-DB28792AE133}">
  <ds:schemaRefs/>
</ds:datastoreItem>
</file>

<file path=customXml/itemProps37.xml><?xml version="1.0" encoding="utf-8"?>
<ds:datastoreItem xmlns:ds="http://schemas.openxmlformats.org/officeDocument/2006/customXml" ds:itemID="{1BC9AD0C-97AF-4743-B5FC-0818DC58C695}">
  <ds:schemaRefs/>
</ds:datastoreItem>
</file>

<file path=customXml/itemProps38.xml><?xml version="1.0" encoding="utf-8"?>
<ds:datastoreItem xmlns:ds="http://schemas.openxmlformats.org/officeDocument/2006/customXml" ds:itemID="{81CE9A05-9B10-44E0-9A00-6975B4345978}">
  <ds:schemaRefs/>
</ds:datastoreItem>
</file>

<file path=customXml/itemProps4.xml><?xml version="1.0" encoding="utf-8"?>
<ds:datastoreItem xmlns:ds="http://schemas.openxmlformats.org/officeDocument/2006/customXml" ds:itemID="{01B3C6F2-7BAD-4222-803B-3682AFDB137B}">
  <ds:schemaRefs/>
</ds:datastoreItem>
</file>

<file path=customXml/itemProps5.xml><?xml version="1.0" encoding="utf-8"?>
<ds:datastoreItem xmlns:ds="http://schemas.openxmlformats.org/officeDocument/2006/customXml" ds:itemID="{4A00EFFE-9D93-4B23-8495-A74364991AC2}">
  <ds:schemaRefs/>
</ds:datastoreItem>
</file>

<file path=customXml/itemProps6.xml><?xml version="1.0" encoding="utf-8"?>
<ds:datastoreItem xmlns:ds="http://schemas.openxmlformats.org/officeDocument/2006/customXml" ds:itemID="{B92EF093-DD14-4B71-97C6-6B4C243FCA44}">
  <ds:schemaRefs/>
</ds:datastoreItem>
</file>

<file path=customXml/itemProps7.xml><?xml version="1.0" encoding="utf-8"?>
<ds:datastoreItem xmlns:ds="http://schemas.openxmlformats.org/officeDocument/2006/customXml" ds:itemID="{DB0BB883-F8F8-424C-88D4-2AC8AAAF9A28}">
  <ds:schemaRefs/>
</ds:datastoreItem>
</file>

<file path=customXml/itemProps8.xml><?xml version="1.0" encoding="utf-8"?>
<ds:datastoreItem xmlns:ds="http://schemas.openxmlformats.org/officeDocument/2006/customXml" ds:itemID="{4A91E016-439D-4911-A1BF-FA4595D11680}">
  <ds:schemaRefs/>
</ds:datastoreItem>
</file>

<file path=customXml/itemProps9.xml><?xml version="1.0" encoding="utf-8"?>
<ds:datastoreItem xmlns:ds="http://schemas.openxmlformats.org/officeDocument/2006/customXml" ds:itemID="{9F00ABB0-D376-48A7-BAD2-7D0808D1C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AnalysisPivotTable</vt:lpstr>
      <vt:lpstr>Dashboard</vt:lpstr>
      <vt:lpstr>Dashboard Details</vt:lpstr>
      <vt:lpstr>Financial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MOHAMED</dc:creator>
  <cp:lastModifiedBy>Ali Mohamed Ali Abdulwahed</cp:lastModifiedBy>
  <dcterms:created xsi:type="dcterms:W3CDTF">2024-12-03T19:53:57Z</dcterms:created>
  <dcterms:modified xsi:type="dcterms:W3CDTF">2024-12-07T18:36:48Z</dcterms:modified>
</cp:coreProperties>
</file>