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activeTab="1"/>
  </bookViews>
  <sheets>
    <sheet name="C.pratensis +H2O 31.10.15_" sheetId="1" r:id="rId1"/>
    <sheet name="Graphs" sheetId="2" r:id="rId2"/>
  </sheets>
  <calcPr calcId="145621"/>
</workbook>
</file>

<file path=xl/calcChain.xml><?xml version="1.0" encoding="utf-8"?>
<calcChain xmlns="http://schemas.openxmlformats.org/spreadsheetml/2006/main">
  <c r="L15" i="1" l="1"/>
  <c r="N15" i="1" s="1"/>
  <c r="AK15" i="1"/>
  <c r="E15" i="1" s="1"/>
  <c r="AM15" i="1"/>
  <c r="AN15" i="1"/>
  <c r="AO15" i="1"/>
  <c r="AT15" i="1"/>
  <c r="AU15" i="1" s="1"/>
  <c r="AX15" i="1" s="1"/>
  <c r="AW15" i="1"/>
  <c r="L23" i="1"/>
  <c r="N23" i="1" s="1"/>
  <c r="AK23" i="1"/>
  <c r="E23" i="1" s="1"/>
  <c r="AM23" i="1"/>
  <c r="AN23" i="1"/>
  <c r="AO23" i="1"/>
  <c r="AT23" i="1"/>
  <c r="AU23" i="1" s="1"/>
  <c r="AX23" i="1" s="1"/>
  <c r="AW23" i="1"/>
  <c r="L26" i="1"/>
  <c r="N26" i="1" s="1"/>
  <c r="AK26" i="1"/>
  <c r="E26" i="1" s="1"/>
  <c r="AM26" i="1"/>
  <c r="AN26" i="1"/>
  <c r="AO26" i="1"/>
  <c r="AT26" i="1"/>
  <c r="AU26" i="1" s="1"/>
  <c r="AX26" i="1" s="1"/>
  <c r="AW26" i="1"/>
  <c r="L29" i="1"/>
  <c r="N29" i="1" s="1"/>
  <c r="AK29" i="1"/>
  <c r="E29" i="1" s="1"/>
  <c r="AM29" i="1"/>
  <c r="AN29" i="1"/>
  <c r="AO29" i="1"/>
  <c r="AT29" i="1"/>
  <c r="AU29" i="1" s="1"/>
  <c r="AX29" i="1" s="1"/>
  <c r="AW29" i="1"/>
  <c r="L32" i="1"/>
  <c r="N32" i="1" s="1"/>
  <c r="AK32" i="1"/>
  <c r="E32" i="1" s="1"/>
  <c r="AM32" i="1"/>
  <c r="AN32" i="1"/>
  <c r="AO32" i="1"/>
  <c r="AT32" i="1"/>
  <c r="AU32" i="1" s="1"/>
  <c r="AX32" i="1" s="1"/>
  <c r="AW32" i="1"/>
  <c r="L35" i="1"/>
  <c r="N35" i="1" s="1"/>
  <c r="AK35" i="1"/>
  <c r="E35" i="1" s="1"/>
  <c r="AM35" i="1"/>
  <c r="AN35" i="1"/>
  <c r="AO35" i="1"/>
  <c r="AT35" i="1"/>
  <c r="AU35" i="1" s="1"/>
  <c r="AX35" i="1" s="1"/>
  <c r="AW35" i="1"/>
  <c r="L38" i="1"/>
  <c r="N38" i="1" s="1"/>
  <c r="AK38" i="1"/>
  <c r="E38" i="1" s="1"/>
  <c r="AM38" i="1"/>
  <c r="AN38" i="1"/>
  <c r="AO38" i="1"/>
  <c r="AT38" i="1"/>
  <c r="AU38" i="1" s="1"/>
  <c r="AX38" i="1" s="1"/>
  <c r="AW38" i="1"/>
  <c r="L41" i="1"/>
  <c r="N41" i="1" s="1"/>
  <c r="AK41" i="1"/>
  <c r="E41" i="1" s="1"/>
  <c r="AM41" i="1"/>
  <c r="AN41" i="1"/>
  <c r="AO41" i="1"/>
  <c r="AT41" i="1"/>
  <c r="AU41" i="1" s="1"/>
  <c r="AX41" i="1" s="1"/>
  <c r="AW41" i="1"/>
  <c r="L44" i="1"/>
  <c r="N44" i="1"/>
  <c r="AK44" i="1"/>
  <c r="E44" i="1" s="1"/>
  <c r="AL44" i="1"/>
  <c r="H44" i="1" s="1"/>
  <c r="AM44" i="1"/>
  <c r="AN44" i="1"/>
  <c r="AO44" i="1"/>
  <c r="AP44" i="1"/>
  <c r="J44" i="1" s="1"/>
  <c r="AQ44" i="1" s="1"/>
  <c r="AT44" i="1"/>
  <c r="AU44" i="1" s="1"/>
  <c r="AW44" i="1"/>
  <c r="AX44" i="1" s="1"/>
  <c r="L47" i="1"/>
  <c r="N47" i="1" s="1"/>
  <c r="AK47" i="1"/>
  <c r="E47" i="1" s="1"/>
  <c r="AM47" i="1"/>
  <c r="AN47" i="1"/>
  <c r="AO47" i="1"/>
  <c r="AT47" i="1"/>
  <c r="AU47" i="1" s="1"/>
  <c r="AX47" i="1" s="1"/>
  <c r="AW47" i="1"/>
  <c r="L50" i="1"/>
  <c r="N50" i="1" s="1"/>
  <c r="AK50" i="1"/>
  <c r="E50" i="1" s="1"/>
  <c r="AM50" i="1"/>
  <c r="AN50" i="1"/>
  <c r="AO50" i="1"/>
  <c r="AT50" i="1"/>
  <c r="AU50" i="1"/>
  <c r="AX50" i="1" s="1"/>
  <c r="AW50" i="1"/>
  <c r="L53" i="1"/>
  <c r="N53" i="1" s="1"/>
  <c r="AK53" i="1"/>
  <c r="E53" i="1" s="1"/>
  <c r="AM53" i="1"/>
  <c r="AN53" i="1"/>
  <c r="AO53" i="1"/>
  <c r="AT53" i="1"/>
  <c r="AU53" i="1"/>
  <c r="AX53" i="1" s="1"/>
  <c r="AW53" i="1"/>
  <c r="L56" i="1"/>
  <c r="N56" i="1" s="1"/>
  <c r="AK56" i="1"/>
  <c r="AM56" i="1"/>
  <c r="AN56" i="1"/>
  <c r="AO56" i="1"/>
  <c r="AT56" i="1"/>
  <c r="AU56" i="1"/>
  <c r="AW56" i="1"/>
  <c r="L59" i="1"/>
  <c r="N59" i="1" s="1"/>
  <c r="AK59" i="1"/>
  <c r="AL59" i="1" s="1"/>
  <c r="AM59" i="1"/>
  <c r="AN59" i="1"/>
  <c r="AO59" i="1"/>
  <c r="AT59" i="1"/>
  <c r="AU59" i="1"/>
  <c r="AW59" i="1"/>
  <c r="L69" i="1"/>
  <c r="N69" i="1" s="1"/>
  <c r="AK69" i="1"/>
  <c r="AL69" i="1" s="1"/>
  <c r="AM69" i="1"/>
  <c r="AN69" i="1"/>
  <c r="AO69" i="1"/>
  <c r="AT69" i="1"/>
  <c r="AU69" i="1"/>
  <c r="AW69" i="1"/>
  <c r="L77" i="1"/>
  <c r="N77" i="1" s="1"/>
  <c r="AK77" i="1"/>
  <c r="AL77" i="1" s="1"/>
  <c r="H77" i="1" s="1"/>
  <c r="AM77" i="1"/>
  <c r="AN77" i="1"/>
  <c r="AO77" i="1"/>
  <c r="AT77" i="1"/>
  <c r="AU77" i="1"/>
  <c r="AW77" i="1"/>
  <c r="L80" i="1"/>
  <c r="N80" i="1" s="1"/>
  <c r="AK80" i="1"/>
  <c r="E80" i="1" s="1"/>
  <c r="AM80" i="1"/>
  <c r="AN80" i="1"/>
  <c r="AO80" i="1"/>
  <c r="AT80" i="1"/>
  <c r="AU80" i="1"/>
  <c r="AX80" i="1" s="1"/>
  <c r="AW80" i="1"/>
  <c r="L83" i="1"/>
  <c r="N83" i="1" s="1"/>
  <c r="AK83" i="1"/>
  <c r="E83" i="1" s="1"/>
  <c r="AM83" i="1"/>
  <c r="AN83" i="1"/>
  <c r="AO83" i="1"/>
  <c r="AT83" i="1"/>
  <c r="AU83" i="1"/>
  <c r="AX83" i="1" s="1"/>
  <c r="AW83" i="1"/>
  <c r="L86" i="1"/>
  <c r="N86" i="1" s="1"/>
  <c r="AK86" i="1"/>
  <c r="E86" i="1" s="1"/>
  <c r="AM86" i="1"/>
  <c r="AN86" i="1"/>
  <c r="AO86" i="1"/>
  <c r="AT86" i="1"/>
  <c r="AU86" i="1"/>
  <c r="AX86" i="1" s="1"/>
  <c r="AW86" i="1"/>
  <c r="L89" i="1"/>
  <c r="N89" i="1" s="1"/>
  <c r="AK89" i="1"/>
  <c r="E89" i="1" s="1"/>
  <c r="AM89" i="1"/>
  <c r="AN89" i="1"/>
  <c r="AO89" i="1"/>
  <c r="AT89" i="1"/>
  <c r="AU89" i="1"/>
  <c r="AX89" i="1" s="1"/>
  <c r="AW89" i="1"/>
  <c r="L92" i="1"/>
  <c r="N92" i="1" s="1"/>
  <c r="AK92" i="1"/>
  <c r="E92" i="1" s="1"/>
  <c r="AM92" i="1"/>
  <c r="AN92" i="1"/>
  <c r="AO92" i="1"/>
  <c r="AT92" i="1"/>
  <c r="AU92" i="1"/>
  <c r="AX92" i="1" s="1"/>
  <c r="AW92" i="1"/>
  <c r="L95" i="1"/>
  <c r="N95" i="1" s="1"/>
  <c r="AK95" i="1"/>
  <c r="E95" i="1" s="1"/>
  <c r="AM95" i="1"/>
  <c r="AN95" i="1"/>
  <c r="AO95" i="1"/>
  <c r="AT95" i="1"/>
  <c r="AU95" i="1"/>
  <c r="AX95" i="1" s="1"/>
  <c r="AW95" i="1"/>
  <c r="L98" i="1"/>
  <c r="N98" i="1" s="1"/>
  <c r="AK98" i="1"/>
  <c r="E98" i="1" s="1"/>
  <c r="AM98" i="1"/>
  <c r="AN98" i="1"/>
  <c r="AO98" i="1"/>
  <c r="AT98" i="1"/>
  <c r="AU98" i="1"/>
  <c r="AX98" i="1" s="1"/>
  <c r="AW98" i="1"/>
  <c r="L101" i="1"/>
  <c r="N101" i="1" s="1"/>
  <c r="AK101" i="1"/>
  <c r="E101" i="1" s="1"/>
  <c r="AM101" i="1"/>
  <c r="AN101" i="1"/>
  <c r="AO101" i="1"/>
  <c r="AT101" i="1"/>
  <c r="AU101" i="1"/>
  <c r="AX101" i="1" s="1"/>
  <c r="AW101" i="1"/>
  <c r="L104" i="1"/>
  <c r="N104" i="1" s="1"/>
  <c r="AK104" i="1"/>
  <c r="E104" i="1" s="1"/>
  <c r="AM104" i="1"/>
  <c r="AN104" i="1"/>
  <c r="AO104" i="1"/>
  <c r="AT104" i="1"/>
  <c r="AU104" i="1"/>
  <c r="AX104" i="1" s="1"/>
  <c r="AW104" i="1"/>
  <c r="L107" i="1"/>
  <c r="N107" i="1" s="1"/>
  <c r="AK107" i="1"/>
  <c r="AL107" i="1" s="1"/>
  <c r="AM107" i="1"/>
  <c r="AN107" i="1"/>
  <c r="AO107" i="1"/>
  <c r="AT107" i="1"/>
  <c r="AU107" i="1"/>
  <c r="AW107" i="1"/>
  <c r="L110" i="1"/>
  <c r="N110" i="1" s="1"/>
  <c r="AK110" i="1"/>
  <c r="AL110" i="1" s="1"/>
  <c r="AM110" i="1"/>
  <c r="AN110" i="1"/>
  <c r="AO110" i="1"/>
  <c r="AT110" i="1"/>
  <c r="AU110" i="1"/>
  <c r="AW110" i="1"/>
  <c r="L113" i="1"/>
  <c r="N113" i="1" s="1"/>
  <c r="AK113" i="1"/>
  <c r="AL113" i="1" s="1"/>
  <c r="AM113" i="1"/>
  <c r="AN113" i="1"/>
  <c r="AO113" i="1"/>
  <c r="AT113" i="1"/>
  <c r="AU113" i="1"/>
  <c r="AW113" i="1"/>
  <c r="AP26" i="1" l="1"/>
  <c r="J26" i="1" s="1"/>
  <c r="AQ26" i="1" s="1"/>
  <c r="BC47" i="1"/>
  <c r="AP32" i="1"/>
  <c r="J32" i="1" s="1"/>
  <c r="AQ32" i="1" s="1"/>
  <c r="BC41" i="1"/>
  <c r="BC104" i="1"/>
  <c r="AX77" i="1"/>
  <c r="AL47" i="1"/>
  <c r="H47" i="1" s="1"/>
  <c r="BC44" i="1"/>
  <c r="AL41" i="1"/>
  <c r="H41" i="1" s="1"/>
  <c r="AL38" i="1"/>
  <c r="H38" i="1" s="1"/>
  <c r="AL35" i="1"/>
  <c r="H35" i="1" s="1"/>
  <c r="AL32" i="1"/>
  <c r="H32" i="1" s="1"/>
  <c r="AL29" i="1"/>
  <c r="H29" i="1" s="1"/>
  <c r="AL26" i="1"/>
  <c r="H26" i="1" s="1"/>
  <c r="AL23" i="1"/>
  <c r="H23" i="1" s="1"/>
  <c r="E113" i="1"/>
  <c r="AX113" i="1"/>
  <c r="AP113" i="1"/>
  <c r="J113" i="1" s="1"/>
  <c r="AQ113" i="1" s="1"/>
  <c r="AX110" i="1"/>
  <c r="AP110" i="1"/>
  <c r="J110" i="1" s="1"/>
  <c r="AQ110" i="1" s="1"/>
  <c r="AX107" i="1"/>
  <c r="AP107" i="1"/>
  <c r="J107" i="1" s="1"/>
  <c r="AQ107" i="1" s="1"/>
  <c r="H113" i="1"/>
  <c r="H110" i="1"/>
  <c r="E110" i="1"/>
  <c r="H107" i="1"/>
  <c r="E107" i="1"/>
  <c r="BC101" i="1"/>
  <c r="BC98" i="1"/>
  <c r="BC95" i="1"/>
  <c r="BC92" i="1"/>
  <c r="BC89" i="1"/>
  <c r="BC86" i="1"/>
  <c r="BC83" i="1"/>
  <c r="BC80" i="1"/>
  <c r="AL104" i="1"/>
  <c r="AL101" i="1"/>
  <c r="AL98" i="1"/>
  <c r="AL95" i="1"/>
  <c r="AL92" i="1"/>
  <c r="AL89" i="1"/>
  <c r="AL86" i="1"/>
  <c r="AL83" i="1"/>
  <c r="AL80" i="1"/>
  <c r="AP77" i="1"/>
  <c r="J77" i="1" s="1"/>
  <c r="AQ77" i="1" s="1"/>
  <c r="AX69" i="1"/>
  <c r="AP69" i="1"/>
  <c r="J69" i="1" s="1"/>
  <c r="AQ69" i="1" s="1"/>
  <c r="AX59" i="1"/>
  <c r="AP59" i="1"/>
  <c r="J59" i="1" s="1"/>
  <c r="AQ59" i="1" s="1"/>
  <c r="AX56" i="1"/>
  <c r="I44" i="1"/>
  <c r="AR44" i="1"/>
  <c r="AS44" i="1" s="1"/>
  <c r="AV44" i="1" s="1"/>
  <c r="F44" i="1" s="1"/>
  <c r="AY44" i="1" s="1"/>
  <c r="G44" i="1" s="1"/>
  <c r="BB44" i="1"/>
  <c r="BD44" i="1" s="1"/>
  <c r="E77" i="1"/>
  <c r="H69" i="1"/>
  <c r="E69" i="1"/>
  <c r="H59" i="1"/>
  <c r="E59" i="1"/>
  <c r="E56" i="1"/>
  <c r="AL56" i="1"/>
  <c r="BC53" i="1"/>
  <c r="BC50" i="1"/>
  <c r="AL53" i="1"/>
  <c r="AL50" i="1"/>
  <c r="BC38" i="1"/>
  <c r="BC35" i="1"/>
  <c r="BC32" i="1"/>
  <c r="BC29" i="1"/>
  <c r="BC26" i="1"/>
  <c r="BC23" i="1"/>
  <c r="BC15" i="1"/>
  <c r="I32" i="1"/>
  <c r="AR32" i="1"/>
  <c r="AS32" i="1" s="1"/>
  <c r="AV32" i="1" s="1"/>
  <c r="F32" i="1" s="1"/>
  <c r="AY32" i="1" s="1"/>
  <c r="G32" i="1" s="1"/>
  <c r="BB32" i="1"/>
  <c r="BD32" i="1" s="1"/>
  <c r="I26" i="1"/>
  <c r="AR26" i="1"/>
  <c r="AS26" i="1" s="1"/>
  <c r="AV26" i="1" s="1"/>
  <c r="F26" i="1" s="1"/>
  <c r="AY26" i="1" s="1"/>
  <c r="G26" i="1" s="1"/>
  <c r="AP15" i="1"/>
  <c r="J15" i="1" s="1"/>
  <c r="AQ15" i="1" s="1"/>
  <c r="AL15" i="1"/>
  <c r="BB26" i="1" l="1"/>
  <c r="BD26" i="1" s="1"/>
  <c r="AP38" i="1"/>
  <c r="J38" i="1" s="1"/>
  <c r="AQ38" i="1" s="1"/>
  <c r="AP23" i="1"/>
  <c r="J23" i="1" s="1"/>
  <c r="AQ23" i="1" s="1"/>
  <c r="AP35" i="1"/>
  <c r="J35" i="1" s="1"/>
  <c r="AQ35" i="1" s="1"/>
  <c r="AP47" i="1"/>
  <c r="J47" i="1" s="1"/>
  <c r="AQ47" i="1" s="1"/>
  <c r="AP29" i="1"/>
  <c r="J29" i="1" s="1"/>
  <c r="AQ29" i="1" s="1"/>
  <c r="AP41" i="1"/>
  <c r="J41" i="1" s="1"/>
  <c r="AQ41" i="1" s="1"/>
  <c r="H15" i="1"/>
  <c r="BA26" i="1"/>
  <c r="AZ26" i="1"/>
  <c r="BA32" i="1"/>
  <c r="AZ32" i="1"/>
  <c r="H50" i="1"/>
  <c r="H56" i="1"/>
  <c r="BC59" i="1"/>
  <c r="BC77" i="1"/>
  <c r="BA44" i="1"/>
  <c r="AZ44" i="1"/>
  <c r="AP50" i="1"/>
  <c r="J50" i="1" s="1"/>
  <c r="AQ50" i="1" s="1"/>
  <c r="AP56" i="1"/>
  <c r="J56" i="1" s="1"/>
  <c r="AQ56" i="1" s="1"/>
  <c r="AR59" i="1"/>
  <c r="AS59" i="1" s="1"/>
  <c r="AV59" i="1" s="1"/>
  <c r="F59" i="1" s="1"/>
  <c r="I59" i="1"/>
  <c r="AR69" i="1"/>
  <c r="AS69" i="1" s="1"/>
  <c r="AV69" i="1" s="1"/>
  <c r="F69" i="1" s="1"/>
  <c r="I69" i="1"/>
  <c r="AR77" i="1"/>
  <c r="AS77" i="1" s="1"/>
  <c r="AV77" i="1" s="1"/>
  <c r="F77" i="1" s="1"/>
  <c r="I77" i="1"/>
  <c r="H80" i="1"/>
  <c r="H86" i="1"/>
  <c r="H92" i="1"/>
  <c r="H98" i="1"/>
  <c r="H104" i="1"/>
  <c r="BC107" i="1"/>
  <c r="AP80" i="1"/>
  <c r="J80" i="1" s="1"/>
  <c r="AQ80" i="1" s="1"/>
  <c r="AP86" i="1"/>
  <c r="J86" i="1" s="1"/>
  <c r="AQ86" i="1" s="1"/>
  <c r="AP92" i="1"/>
  <c r="J92" i="1" s="1"/>
  <c r="AQ92" i="1" s="1"/>
  <c r="AP98" i="1"/>
  <c r="J98" i="1" s="1"/>
  <c r="AQ98" i="1" s="1"/>
  <c r="AP104" i="1"/>
  <c r="J104" i="1" s="1"/>
  <c r="AQ104" i="1" s="1"/>
  <c r="I15" i="1"/>
  <c r="AR15" i="1"/>
  <c r="AS15" i="1" s="1"/>
  <c r="AV15" i="1" s="1"/>
  <c r="F15" i="1" s="1"/>
  <c r="AY15" i="1" s="1"/>
  <c r="G15" i="1" s="1"/>
  <c r="H53" i="1"/>
  <c r="BC56" i="1"/>
  <c r="BC69" i="1"/>
  <c r="AP53" i="1"/>
  <c r="J53" i="1" s="1"/>
  <c r="AQ53" i="1" s="1"/>
  <c r="H83" i="1"/>
  <c r="H89" i="1"/>
  <c r="H95" i="1"/>
  <c r="H101" i="1"/>
  <c r="BC110" i="1"/>
  <c r="AP83" i="1"/>
  <c r="J83" i="1" s="1"/>
  <c r="AQ83" i="1" s="1"/>
  <c r="AP89" i="1"/>
  <c r="J89" i="1" s="1"/>
  <c r="AQ89" i="1" s="1"/>
  <c r="AP95" i="1"/>
  <c r="J95" i="1" s="1"/>
  <c r="AQ95" i="1" s="1"/>
  <c r="AP101" i="1"/>
  <c r="J101" i="1" s="1"/>
  <c r="AQ101" i="1" s="1"/>
  <c r="AR107" i="1"/>
  <c r="AS107" i="1" s="1"/>
  <c r="AV107" i="1" s="1"/>
  <c r="F107" i="1" s="1"/>
  <c r="I107" i="1"/>
  <c r="AR110" i="1"/>
  <c r="AS110" i="1" s="1"/>
  <c r="AV110" i="1" s="1"/>
  <c r="F110" i="1" s="1"/>
  <c r="AY110" i="1" s="1"/>
  <c r="G110" i="1" s="1"/>
  <c r="I110" i="1"/>
  <c r="AR113" i="1"/>
  <c r="AS113" i="1" s="1"/>
  <c r="AV113" i="1" s="1"/>
  <c r="F113" i="1" s="1"/>
  <c r="AY113" i="1" s="1"/>
  <c r="G113" i="1" s="1"/>
  <c r="I113" i="1"/>
  <c r="BC113" i="1"/>
  <c r="I29" i="1" l="1"/>
  <c r="AR29" i="1"/>
  <c r="AS29" i="1" s="1"/>
  <c r="AV29" i="1" s="1"/>
  <c r="F29" i="1" s="1"/>
  <c r="AR35" i="1"/>
  <c r="AS35" i="1" s="1"/>
  <c r="AV35" i="1" s="1"/>
  <c r="F35" i="1" s="1"/>
  <c r="I35" i="1"/>
  <c r="I38" i="1"/>
  <c r="AR38" i="1"/>
  <c r="AS38" i="1" s="1"/>
  <c r="AV38" i="1" s="1"/>
  <c r="F38" i="1" s="1"/>
  <c r="AY38" i="1" s="1"/>
  <c r="G38" i="1" s="1"/>
  <c r="I41" i="1"/>
  <c r="BB41" i="1"/>
  <c r="BD41" i="1" s="1"/>
  <c r="AR41" i="1"/>
  <c r="AS41" i="1" s="1"/>
  <c r="AV41" i="1" s="1"/>
  <c r="F41" i="1" s="1"/>
  <c r="AY41" i="1" s="1"/>
  <c r="G41" i="1" s="1"/>
  <c r="AR47" i="1"/>
  <c r="AS47" i="1" s="1"/>
  <c r="AV47" i="1" s="1"/>
  <c r="F47" i="1" s="1"/>
  <c r="AY47" i="1" s="1"/>
  <c r="G47" i="1" s="1"/>
  <c r="I47" i="1"/>
  <c r="BB47" i="1"/>
  <c r="BD47" i="1" s="1"/>
  <c r="I23" i="1"/>
  <c r="AR23" i="1"/>
  <c r="AS23" i="1" s="1"/>
  <c r="AV23" i="1" s="1"/>
  <c r="F23" i="1" s="1"/>
  <c r="AZ113" i="1"/>
  <c r="BA113" i="1"/>
  <c r="AZ110" i="1"/>
  <c r="BA110" i="1"/>
  <c r="AY107" i="1"/>
  <c r="G107" i="1" s="1"/>
  <c r="BB107" i="1"/>
  <c r="BD107" i="1" s="1"/>
  <c r="I95" i="1"/>
  <c r="AR95" i="1"/>
  <c r="AS95" i="1" s="1"/>
  <c r="AV95" i="1" s="1"/>
  <c r="F95" i="1" s="1"/>
  <c r="AY95" i="1" s="1"/>
  <c r="G95" i="1" s="1"/>
  <c r="I83" i="1"/>
  <c r="AR83" i="1"/>
  <c r="AS83" i="1" s="1"/>
  <c r="AV83" i="1" s="1"/>
  <c r="F83" i="1" s="1"/>
  <c r="BA15" i="1"/>
  <c r="AZ15" i="1"/>
  <c r="I104" i="1"/>
  <c r="AR104" i="1"/>
  <c r="AS104" i="1" s="1"/>
  <c r="AV104" i="1" s="1"/>
  <c r="F104" i="1" s="1"/>
  <c r="AY104" i="1" s="1"/>
  <c r="G104" i="1" s="1"/>
  <c r="I92" i="1"/>
  <c r="AR92" i="1"/>
  <c r="AS92" i="1" s="1"/>
  <c r="AV92" i="1" s="1"/>
  <c r="F92" i="1" s="1"/>
  <c r="I80" i="1"/>
  <c r="AR80" i="1"/>
  <c r="AS80" i="1" s="1"/>
  <c r="AV80" i="1" s="1"/>
  <c r="F80" i="1" s="1"/>
  <c r="AY77" i="1"/>
  <c r="G77" i="1" s="1"/>
  <c r="BB77" i="1"/>
  <c r="BD77" i="1" s="1"/>
  <c r="AY69" i="1"/>
  <c r="G69" i="1" s="1"/>
  <c r="BB69" i="1"/>
  <c r="BD69" i="1" s="1"/>
  <c r="AY59" i="1"/>
  <c r="G59" i="1" s="1"/>
  <c r="BB59" i="1"/>
  <c r="BD59" i="1" s="1"/>
  <c r="I50" i="1"/>
  <c r="AR50" i="1"/>
  <c r="AS50" i="1" s="1"/>
  <c r="AV50" i="1" s="1"/>
  <c r="F50" i="1" s="1"/>
  <c r="BB15" i="1"/>
  <c r="BD15" i="1" s="1"/>
  <c r="BB113" i="1"/>
  <c r="BD113" i="1" s="1"/>
  <c r="I101" i="1"/>
  <c r="AR101" i="1"/>
  <c r="AS101" i="1" s="1"/>
  <c r="AV101" i="1" s="1"/>
  <c r="F101" i="1" s="1"/>
  <c r="AY101" i="1" s="1"/>
  <c r="G101" i="1" s="1"/>
  <c r="I89" i="1"/>
  <c r="AR89" i="1"/>
  <c r="AS89" i="1" s="1"/>
  <c r="AV89" i="1" s="1"/>
  <c r="F89" i="1" s="1"/>
  <c r="AY89" i="1" s="1"/>
  <c r="G89" i="1" s="1"/>
  <c r="I53" i="1"/>
  <c r="AR53" i="1"/>
  <c r="AS53" i="1" s="1"/>
  <c r="AV53" i="1" s="1"/>
  <c r="F53" i="1" s="1"/>
  <c r="AY53" i="1" s="1"/>
  <c r="G53" i="1" s="1"/>
  <c r="I98" i="1"/>
  <c r="AR98" i="1"/>
  <c r="AS98" i="1" s="1"/>
  <c r="AV98" i="1" s="1"/>
  <c r="F98" i="1" s="1"/>
  <c r="AY98" i="1" s="1"/>
  <c r="G98" i="1" s="1"/>
  <c r="I86" i="1"/>
  <c r="AR86" i="1"/>
  <c r="AS86" i="1" s="1"/>
  <c r="AV86" i="1" s="1"/>
  <c r="F86" i="1" s="1"/>
  <c r="AY86" i="1" s="1"/>
  <c r="G86" i="1" s="1"/>
  <c r="BB104" i="1"/>
  <c r="BD104" i="1" s="1"/>
  <c r="BB98" i="1"/>
  <c r="BD98" i="1" s="1"/>
  <c r="BB86" i="1"/>
  <c r="BD86" i="1" s="1"/>
  <c r="I56" i="1"/>
  <c r="AR56" i="1"/>
  <c r="AS56" i="1" s="1"/>
  <c r="AV56" i="1" s="1"/>
  <c r="F56" i="1" s="1"/>
  <c r="AY56" i="1" s="1"/>
  <c r="G56" i="1" s="1"/>
  <c r="BB110" i="1"/>
  <c r="BD110" i="1" s="1"/>
  <c r="BB95" i="1" l="1"/>
  <c r="BD95" i="1" s="1"/>
  <c r="AZ41" i="1"/>
  <c r="BA41" i="1"/>
  <c r="BB38" i="1"/>
  <c r="BD38" i="1" s="1"/>
  <c r="AY29" i="1"/>
  <c r="G29" i="1" s="1"/>
  <c r="BB29" i="1"/>
  <c r="BD29" i="1" s="1"/>
  <c r="AY23" i="1"/>
  <c r="G23" i="1" s="1"/>
  <c r="BB23" i="1"/>
  <c r="BD23" i="1" s="1"/>
  <c r="BA47" i="1"/>
  <c r="AZ47" i="1"/>
  <c r="AZ38" i="1"/>
  <c r="BA38" i="1"/>
  <c r="AY35" i="1"/>
  <c r="G35" i="1" s="1"/>
  <c r="BB35" i="1"/>
  <c r="BD35" i="1" s="1"/>
  <c r="AZ56" i="1"/>
  <c r="BA56" i="1"/>
  <c r="BB56" i="1"/>
  <c r="BD56" i="1" s="1"/>
  <c r="BA86" i="1"/>
  <c r="AZ86" i="1"/>
  <c r="BA98" i="1"/>
  <c r="AZ98" i="1"/>
  <c r="BA53" i="1"/>
  <c r="AZ53" i="1"/>
  <c r="BB89" i="1"/>
  <c r="BD89" i="1" s="1"/>
  <c r="BB101" i="1"/>
  <c r="BD101" i="1" s="1"/>
  <c r="AZ59" i="1"/>
  <c r="BA59" i="1"/>
  <c r="AZ69" i="1"/>
  <c r="BA69" i="1"/>
  <c r="BA77" i="1"/>
  <c r="AZ77" i="1"/>
  <c r="AZ107" i="1"/>
  <c r="BA107" i="1"/>
  <c r="BA89" i="1"/>
  <c r="AZ89" i="1"/>
  <c r="BA101" i="1"/>
  <c r="AZ101" i="1"/>
  <c r="AY50" i="1"/>
  <c r="G50" i="1" s="1"/>
  <c r="BB50" i="1"/>
  <c r="BD50" i="1" s="1"/>
  <c r="AY80" i="1"/>
  <c r="G80" i="1" s="1"/>
  <c r="BB80" i="1"/>
  <c r="BD80" i="1" s="1"/>
  <c r="AY92" i="1"/>
  <c r="G92" i="1" s="1"/>
  <c r="BB92" i="1"/>
  <c r="BD92" i="1" s="1"/>
  <c r="AZ104" i="1"/>
  <c r="BA104" i="1"/>
  <c r="AY83" i="1"/>
  <c r="G83" i="1" s="1"/>
  <c r="BB83" i="1"/>
  <c r="BD83" i="1" s="1"/>
  <c r="BA95" i="1"/>
  <c r="AZ95" i="1"/>
  <c r="BB53" i="1"/>
  <c r="BD53" i="1" s="1"/>
  <c r="AZ23" i="1" l="1"/>
  <c r="BA23" i="1"/>
  <c r="BA35" i="1"/>
  <c r="AZ35" i="1"/>
  <c r="BA29" i="1"/>
  <c r="AZ29" i="1"/>
  <c r="BA92" i="1"/>
  <c r="AZ92" i="1"/>
  <c r="BA80" i="1"/>
  <c r="AZ80" i="1"/>
  <c r="BA50" i="1"/>
  <c r="AZ50" i="1"/>
  <c r="BA83" i="1"/>
  <c r="AZ83" i="1"/>
</calcChain>
</file>

<file path=xl/sharedStrings.xml><?xml version="1.0" encoding="utf-8"?>
<sst xmlns="http://schemas.openxmlformats.org/spreadsheetml/2006/main" count="342" uniqueCount="179">
  <si>
    <t>OPEN 6.2.5</t>
  </si>
  <si>
    <t>Fri Oct 30 2015 14:13:19</t>
  </si>
  <si>
    <t>Unit=</t>
  </si>
  <si>
    <t>PSC-3679</t>
  </si>
  <si>
    <t>LightSource=</t>
  </si>
  <si>
    <t>6400-02 or -02B LED Source</t>
  </si>
  <si>
    <t>A/D AvgTime=</t>
  </si>
  <si>
    <t>Log AvgTime=</t>
  </si>
  <si>
    <t>Config=</t>
  </si>
  <si>
    <t>/User/Configs/UserPrefs/2x3_700.xml</t>
  </si>
  <si>
    <t>Remark=</t>
  </si>
  <si>
    <t>young plant no. 2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</si>
  <si>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</si>
  <si>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</si>
  <si>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</si>
  <si>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</si>
  <si>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</si>
  <si>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</si>
  <si>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</si>
  <si>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</si>
  <si>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</si>
  <si>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</si>
  <si>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</si>
  <si>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</si>
  <si>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</si>
  <si>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</si>
  <si>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</si>
  <si>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</si>
  <si>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</si>
  <si>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</si>
  <si>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</si>
  <si>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</si>
  <si>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</si>
  <si>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</si>
  <si>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</si>
  <si>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</si>
  <si>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</si>
  <si>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</si>
  <si>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</si>
  <si>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</si>
  <si>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</si>
  <si>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</si>
  <si>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</si>
  <si>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</si>
  <si>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</si>
  <si>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</si>
  <si>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</si>
  <si>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</si>
  <si>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</si>
  <si>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</si>
  <si>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</si>
  <si>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</si>
  <si>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</si>
  <si>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</si>
  <si>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</si>
  <si>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</si>
  <si>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</si>
  <si>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</si>
  <si>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</si>
  <si>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</si>
  <si>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</si>
  <si>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</si>
  <si>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</si>
  <si>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</si>
  <si>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</si>
  <si>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</si>
  <si>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</si>
  <si>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</si>
  <si>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</si>
  <si>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</si>
  <si>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"14:13:46 Flow: Fixed -&gt; 500 umol/s"
</t>
  </si>
  <si>
    <t xml:space="preserve">"14:20:41 Lamp: ParIn -&gt;  1000 uml"
</t>
  </si>
  <si>
    <t xml:space="preserve">"14:21:41 Flow: Fixed -&gt; 500 umol/s"
</t>
  </si>
  <si>
    <t>14:22:23</t>
  </si>
  <si>
    <t xml:space="preserve">"14:22:29 Launched AutoProg /User/Configs/AutoProgs/A-CiCurve2"
</t>
  </si>
  <si>
    <t xml:space="preserve">"14:22:33 Lamp: ParIn -&gt;  1000 uml"
</t>
  </si>
  <si>
    <t xml:space="preserve">"14:22:33 CO2 Mixer: CO2R -&gt; 400 uml"
</t>
  </si>
  <si>
    <t xml:space="preserve">"14:22:33 Coolers: Tblock -&gt; 25.00 C"
</t>
  </si>
  <si>
    <t xml:space="preserve">"14:22:33 Flow: Fixed -&gt; 500 umol/s"
</t>
  </si>
  <si>
    <t xml:space="preserve">"14:24:51 Flow: Fixed -&gt; 500 umol/s"
</t>
  </si>
  <si>
    <t>14:25:12</t>
  </si>
  <si>
    <t xml:space="preserve">"14:25:12 CO2 Mixer: CO2R -&gt; 300 uml"
</t>
  </si>
  <si>
    <t xml:space="preserve">"14:27:30 Flow: Fixed -&gt; 500 umol/s"
</t>
  </si>
  <si>
    <t>14:27:51</t>
  </si>
  <si>
    <t xml:space="preserve">"14:27:51 CO2 Mixer: CO2R -&gt; 200 uml"
</t>
  </si>
  <si>
    <t xml:space="preserve">"14:30:09 Flow: Fixed -&gt; 500 umol/s"
</t>
  </si>
  <si>
    <t>14:30:30</t>
  </si>
  <si>
    <t xml:space="preserve">"14:30:30 CO2 Mixer: CO2R -&gt; 100 uml"
</t>
  </si>
  <si>
    <t xml:space="preserve">"14:32:48 Flow: Fixed -&gt; 500 umol/s"
</t>
  </si>
  <si>
    <t>14:33:09</t>
  </si>
  <si>
    <t xml:space="preserve">"14:33:09 CO2 Mixer: CO2R -&gt; 50 uml"
</t>
  </si>
  <si>
    <t xml:space="preserve">"14:35:27 Flow: Fixed -&gt; 500 umol/s"
</t>
  </si>
  <si>
    <t>14:35:48</t>
  </si>
  <si>
    <t xml:space="preserve">"14:35:48 CO2 Mixer -&gt; OFF"
</t>
  </si>
  <si>
    <t xml:space="preserve">"14:38:04 Flow: Fixed -&gt; 500 umol/s"
</t>
  </si>
  <si>
    <t>14:38:25</t>
  </si>
  <si>
    <t xml:space="preserve">"14:38:25 CO2 Mixer: CO2R -&gt; 400 uml"
</t>
  </si>
  <si>
    <t xml:space="preserve">"14:42:44 Flow: Fixed -&gt; 500 umol/s"
</t>
  </si>
  <si>
    <t>14:43:05</t>
  </si>
  <si>
    <t xml:space="preserve">"14:43:05 CO2 Mixer: CO2R -&gt; 500 uml"
</t>
  </si>
  <si>
    <t xml:space="preserve">"14:45:23 Flow: Fixed -&gt; 500 umol/s"
</t>
  </si>
  <si>
    <t>14:45:44</t>
  </si>
  <si>
    <t xml:space="preserve">"14:45:44 CO2 Mixer: CO2R -&gt; 600 uml"
</t>
  </si>
  <si>
    <t xml:space="preserve">"14:48:25 Flow: Fixed -&gt; 500 umol/s"
</t>
  </si>
  <si>
    <t>14:48:46</t>
  </si>
  <si>
    <t xml:space="preserve">"14:48:46 CO2 Mixer: CO2R -&gt; 800 uml"
</t>
  </si>
  <si>
    <t xml:space="preserve">"14:51:03 Flow: Fixed -&gt; 500 umol/s"
</t>
  </si>
  <si>
    <t>14:51:24</t>
  </si>
  <si>
    <t xml:space="preserve">"14:51:24 CO2 Mixer: CO2R -&gt; 900 uml"
</t>
  </si>
  <si>
    <t xml:space="preserve">"14:53:42 Flow: Fixed -&gt; 500 umol/s"
</t>
  </si>
  <si>
    <t>14:54:07</t>
  </si>
  <si>
    <t xml:space="preserve">"14:54:07 CO2 Mixer: CO2R -&gt; 1000 uml"
</t>
  </si>
  <si>
    <t xml:space="preserve">"14:56:24 Flow: Fixed -&gt; 500 umol/s"
</t>
  </si>
  <si>
    <t>14:56:45</t>
  </si>
  <si>
    <t xml:space="preserve">"14:56:45 CO2 Mixer: CO2R -&gt; 1200 uml"
</t>
  </si>
  <si>
    <t xml:space="preserve">"14:59:09 Flow: Fixed -&gt; 500 umol/s"
</t>
  </si>
  <si>
    <t>14:59:30</t>
  </si>
  <si>
    <t xml:space="preserve">"14:59:30 Lamp: ParIn -&gt;  1000 uml"
</t>
  </si>
  <si>
    <t xml:space="preserve">"14:59:30 CO2 Mixer: CO2R -&gt; 1200 uml"
</t>
  </si>
  <si>
    <t xml:space="preserve">"14:59:30 Coolers: Tblock -&gt; 25.00 C"
</t>
  </si>
  <si>
    <t xml:space="preserve">"14:59:30 Flow: Fixed -&gt; 500 umol/s"
</t>
  </si>
  <si>
    <t xml:space="preserve">"15:04:35 CO2 Mixer: CO2R -&gt; 400 uml"
</t>
  </si>
  <si>
    <t xml:space="preserve">"15:04:40 Lamp: ParIn -&gt;  450 uml"
</t>
  </si>
  <si>
    <t xml:space="preserve">"15:06:16 Flow: Fixed -&gt; 500 umol/s"
</t>
  </si>
  <si>
    <t xml:space="preserve">"15:07:38 Flow: Fixed -&gt; 500 umol/s"
</t>
  </si>
  <si>
    <t xml:space="preserve">"15:08:27 Lamp: ParIn -&gt;  1000 uml"
</t>
  </si>
  <si>
    <t>15:23:42</t>
  </si>
  <si>
    <t xml:space="preserve">"15:23:52 Launched AutoProg /User/Configs/AutoProgs/A-CiCurve2"
</t>
  </si>
  <si>
    <t xml:space="preserve">"15:23:55 Lamp: ParIn -&gt;  1000 uml"
</t>
  </si>
  <si>
    <t xml:space="preserve">"15:23:55 CO2 Mixer: CO2R -&gt; 400 uml"
</t>
  </si>
  <si>
    <t xml:space="preserve">"15:23:55 Coolers: Tblock -&gt; 25.00 C"
</t>
  </si>
  <si>
    <t xml:space="preserve">"15:23:55 Flow: Fixed -&gt; 500 umol/s"
</t>
  </si>
  <si>
    <t xml:space="preserve">"15:26:12 Flow: Fixed -&gt; 500 umol/s"
</t>
  </si>
  <si>
    <t>15:26:33</t>
  </si>
  <si>
    <t xml:space="preserve">"15:26:33 CO2 Mixer: CO2R -&gt; 300 uml"
</t>
  </si>
  <si>
    <t xml:space="preserve">"15:28:50 Flow: Fixed -&gt; 500 umol/s"
</t>
  </si>
  <si>
    <t>15:29:11</t>
  </si>
  <si>
    <t xml:space="preserve">"15:29:11 CO2 Mixer: CO2R -&gt; 200 uml"
</t>
  </si>
  <si>
    <t xml:space="preserve">"15:31:28 Flow: Fixed -&gt; 500 umol/s"
</t>
  </si>
  <si>
    <t>15:31:49</t>
  </si>
  <si>
    <t xml:space="preserve">"15:31:49 CO2 Mixer: CO2R -&gt; 100 uml"
</t>
  </si>
  <si>
    <t xml:space="preserve">"15:34:06 Flow: Fixed -&gt; 500 umol/s"
</t>
  </si>
  <si>
    <t>15:34:27</t>
  </si>
  <si>
    <t xml:space="preserve">"15:34:27 CO2 Mixer: CO2R -&gt; 50 uml"
</t>
  </si>
  <si>
    <t xml:space="preserve">"15:36:44 Flow: Fixed -&gt; 500 umol/s"
</t>
  </si>
  <si>
    <t>15:37:06</t>
  </si>
  <si>
    <t xml:space="preserve">"15:37:06 CO2 Mixer -&gt; OFF"
</t>
  </si>
  <si>
    <t xml:space="preserve">"15:39:27 Flow: Fixed -&gt; 500 umol/s"
</t>
  </si>
  <si>
    <t>15:39:48</t>
  </si>
  <si>
    <t xml:space="preserve">"15:39:48 CO2 Mixer: CO2R -&gt; 400 uml"
</t>
  </si>
  <si>
    <t xml:space="preserve">"15:44:07 Flow: Fixed -&gt; 500 umol/s"
</t>
  </si>
  <si>
    <t>15:44:28</t>
  </si>
  <si>
    <t xml:space="preserve">"15:44:28 CO2 Mixer: CO2R -&gt; 500 uml"
</t>
  </si>
  <si>
    <t xml:space="preserve">"15:46:46 Flow: Fixed -&gt; 500 umol/s"
</t>
  </si>
  <si>
    <t>15:47:07</t>
  </si>
  <si>
    <t xml:space="preserve">"15:47:07 CO2 Mixer: CO2R -&gt; 600 uml"
</t>
  </si>
  <si>
    <t xml:space="preserve">"15:49:25 Flow: Fixed -&gt; 500 umol/s"
</t>
  </si>
  <si>
    <t>15:49:46</t>
  </si>
  <si>
    <t xml:space="preserve">"15:49:46 CO2 Mixer: CO2R -&gt; 800 uml"
</t>
  </si>
  <si>
    <t xml:space="preserve">"15:52:03 Flow: Fixed -&gt; 500 umol/s"
</t>
  </si>
  <si>
    <t>15:52:24</t>
  </si>
  <si>
    <t xml:space="preserve">"15:52:24 CO2 Mixer: CO2R -&gt; 900 uml"
</t>
  </si>
  <si>
    <t xml:space="preserve">"15:54:42 Flow: Fixed -&gt; 500 umol/s"
</t>
  </si>
  <si>
    <t>15:55:03</t>
  </si>
  <si>
    <t xml:space="preserve">"15:55:03 CO2 Mixer: CO2R -&gt; 1000 uml"
</t>
  </si>
  <si>
    <t xml:space="preserve">"15:57:21 Flow: Fixed -&gt; 500 umol/s"
</t>
  </si>
  <si>
    <t>15:57:42</t>
  </si>
  <si>
    <t xml:space="preserve">"15:57:42 CO2 Mixer: CO2R -&gt; 1200 uml"
</t>
  </si>
  <si>
    <t xml:space="preserve">"15:59:59 Flow: Fixed -&gt; 500 umol/s"
</t>
  </si>
  <si>
    <t>16:00:20</t>
  </si>
  <si>
    <t xml:space="preserve">"16:00:20 Lamp: ParIn -&gt;  1000 uml"
</t>
  </si>
  <si>
    <t xml:space="preserve">"16:00:20 CO2 Mixer: CO2R -&gt; 1200 uml"
</t>
  </si>
  <si>
    <t xml:space="preserve">"16:00:20 Coolers: Tblock -&gt; 25.00 C"
</t>
  </si>
  <si>
    <t xml:space="preserve">"16:00:20 Flow: Fixed -&gt; 500 umol/s"
</t>
  </si>
  <si>
    <t xml:space="preserve">"16:09:16 Lamp: Off"
</t>
  </si>
  <si>
    <t xml:space="preserve">"16:09:19 CO2 Mixer -&gt; OFF"
</t>
  </si>
  <si>
    <t>PHOTO</t>
  </si>
  <si>
    <t>Gs</t>
  </si>
  <si>
    <t>REF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</si>
</sst>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Graphs!$H$1:$H$2</c:f>
              <c:strCache>
                <c:ptCount val="1"/>
                <c:pt idx="0">
                  <c:v>Photo out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Graphs!$G$3:$G$16</c:f>
              <c:numCache>
                <c:formatCode>General</c:formatCode>
                <c:ptCount val="14"/>
                <c:pt idx="0">
                  <c:v>399.7484130859375</c:v>
                </c:pt>
                <c:pt idx="1">
                  <c:v>399.69729614257812</c:v>
                </c:pt>
                <c:pt idx="2">
                  <c:v>299.23602294921875</c:v>
                </c:pt>
                <c:pt idx="3">
                  <c:v>199.58760070800781</c:v>
                </c:pt>
                <c:pt idx="4">
                  <c:v>99.258392333984375</c:v>
                </c:pt>
                <c:pt idx="5">
                  <c:v>50.461215972900391</c:v>
                </c:pt>
                <c:pt idx="6">
                  <c:v>0</c:v>
                </c:pt>
                <c:pt idx="7">
                  <c:v>400.24136352539062</c:v>
                </c:pt>
                <c:pt idx="8">
                  <c:v>500.9991455078125</c:v>
                </c:pt>
                <c:pt idx="9">
                  <c:v>599.52880859375</c:v>
                </c:pt>
                <c:pt idx="10">
                  <c:v>800.35369873046875</c:v>
                </c:pt>
                <c:pt idx="11">
                  <c:v>901.03515625</c:v>
                </c:pt>
                <c:pt idx="12">
                  <c:v>1000.3609619140625</c:v>
                </c:pt>
                <c:pt idx="13">
                  <c:v>1201.4180908203125</c:v>
                </c:pt>
              </c:numCache>
            </c:numRef>
          </c:xVal>
          <c:yVal>
            <c:numRef>
              <c:f>Graphs!$H$3:$H$16</c:f>
              <c:numCache>
                <c:formatCode>General</c:formatCode>
                <c:ptCount val="14"/>
                <c:pt idx="0">
                  <c:v>6.2400556738198851</c:v>
                </c:pt>
                <c:pt idx="1">
                  <c:v>6.1162787857277134</c:v>
                </c:pt>
                <c:pt idx="2">
                  <c:v>4.1483179878910503</c:v>
                </c:pt>
                <c:pt idx="3">
                  <c:v>2.2332788904797107</c:v>
                </c:pt>
                <c:pt idx="4">
                  <c:v>0.41059886406094837</c:v>
                </c:pt>
                <c:pt idx="5">
                  <c:v>-0.50320387517145582</c:v>
                </c:pt>
                <c:pt idx="6">
                  <c:v>-1.517835518076079</c:v>
                </c:pt>
                <c:pt idx="7">
                  <c:v>5.9464337270023986</c:v>
                </c:pt>
                <c:pt idx="8">
                  <c:v>7.2990684636643097</c:v>
                </c:pt>
                <c:pt idx="9">
                  <c:v>7.9966427387271448</c:v>
                </c:pt>
                <c:pt idx="10">
                  <c:v>9.7243977061607136</c:v>
                </c:pt>
                <c:pt idx="11">
                  <c:v>9.9599467044599308</c:v>
                </c:pt>
                <c:pt idx="12">
                  <c:v>9.8852159800739408</c:v>
                </c:pt>
                <c:pt idx="13">
                  <c:v>10.111162335045833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4336"/>
        <c:axId val="147215872"/>
      </c:scatterChart>
      <c:valAx>
        <c:axId val="1472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15872"/>
        <c:crosses val="autoZero"/>
        <c:crossBetween val="midCat"/>
      </c:valAx>
      <c:valAx>
        <c:axId val="14721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21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Graphs!$T$2:$T$3</c:f>
              <c:strCache>
                <c:ptCount val="1"/>
                <c:pt idx="0">
                  <c:v>Photo out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Graphs!$S$4:$S$17</c:f>
              <c:numCache>
                <c:formatCode>General</c:formatCode>
                <c:ptCount val="14"/>
                <c:pt idx="0">
                  <c:v>249.41451510204456</c:v>
                </c:pt>
                <c:pt idx="1">
                  <c:v>240.89675137584811</c:v>
                </c:pt>
                <c:pt idx="2">
                  <c:v>181.63279025614997</c:v>
                </c:pt>
                <c:pt idx="3">
                  <c:v>132.56166637634388</c:v>
                </c:pt>
                <c:pt idx="4">
                  <c:v>85.096292056152663</c:v>
                </c:pt>
                <c:pt idx="5">
                  <c:v>63.895514353233487</c:v>
                </c:pt>
                <c:pt idx="6">
                  <c:v>41.892022281372462</c:v>
                </c:pt>
                <c:pt idx="7">
                  <c:v>221.24824855146551</c:v>
                </c:pt>
                <c:pt idx="8">
                  <c:v>246.86042415449413</c:v>
                </c:pt>
                <c:pt idx="9">
                  <c:v>267.08708502752216</c:v>
                </c:pt>
                <c:pt idx="10">
                  <c:v>356.85549499501781</c:v>
                </c:pt>
                <c:pt idx="11">
                  <c:v>377.80001716397817</c:v>
                </c:pt>
                <c:pt idx="12">
                  <c:v>372.02099882649969</c:v>
                </c:pt>
                <c:pt idx="13">
                  <c:v>371.95277025485791</c:v>
                </c:pt>
              </c:numCache>
            </c:numRef>
          </c:xVal>
          <c:yVal>
            <c:numRef>
              <c:f>Graphs!$T$4:$T$17</c:f>
              <c:numCache>
                <c:formatCode>General</c:formatCode>
                <c:ptCount val="14"/>
                <c:pt idx="0">
                  <c:v>6.2400556738198851</c:v>
                </c:pt>
                <c:pt idx="1">
                  <c:v>6.1162787857277134</c:v>
                </c:pt>
                <c:pt idx="2">
                  <c:v>4.1483179878910503</c:v>
                </c:pt>
                <c:pt idx="3">
                  <c:v>2.2332788904797107</c:v>
                </c:pt>
                <c:pt idx="4">
                  <c:v>0.41059886406094837</c:v>
                </c:pt>
                <c:pt idx="5">
                  <c:v>-0.50320387517145582</c:v>
                </c:pt>
                <c:pt idx="6">
                  <c:v>-1.517835518076079</c:v>
                </c:pt>
                <c:pt idx="7">
                  <c:v>5.9464337270023986</c:v>
                </c:pt>
                <c:pt idx="8">
                  <c:v>7.2990684636643097</c:v>
                </c:pt>
                <c:pt idx="9">
                  <c:v>7.9966427387271448</c:v>
                </c:pt>
                <c:pt idx="10">
                  <c:v>9.7243977061607136</c:v>
                </c:pt>
                <c:pt idx="11">
                  <c:v>9.9599467044599308</c:v>
                </c:pt>
                <c:pt idx="12">
                  <c:v>9.8852159800739408</c:v>
                </c:pt>
                <c:pt idx="13">
                  <c:v>10.111162335045833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1872"/>
        <c:axId val="147233408"/>
      </c:scatterChart>
      <c:valAx>
        <c:axId val="147231872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233408"/>
        <c:crosses val="autoZero"/>
        <c:crossBetween val="midCat"/>
      </c:valAx>
      <c:valAx>
        <c:axId val="147233408"/>
        <c:scaling>
          <c:orientation val="minMax"/>
          <c:max val="14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4723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Graphs!$AD$2:$AD$3</c:f>
              <c:strCache>
                <c:ptCount val="1"/>
                <c:pt idx="0">
                  <c:v>Cond out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Graphs!$AC$4:$AC$17</c:f>
              <c:numCache>
                <c:formatCode>General</c:formatCode>
                <c:ptCount val="14"/>
                <c:pt idx="0">
                  <c:v>399.7484130859375</c:v>
                </c:pt>
                <c:pt idx="1">
                  <c:v>399.69729614257812</c:v>
                </c:pt>
                <c:pt idx="2">
                  <c:v>299.23602294921875</c:v>
                </c:pt>
                <c:pt idx="3">
                  <c:v>199.58760070800781</c:v>
                </c:pt>
                <c:pt idx="4">
                  <c:v>99.258392333984375</c:v>
                </c:pt>
                <c:pt idx="5">
                  <c:v>50.461215972900391</c:v>
                </c:pt>
                <c:pt idx="6">
                  <c:v>0</c:v>
                </c:pt>
                <c:pt idx="7">
                  <c:v>400.24136352539062</c:v>
                </c:pt>
                <c:pt idx="8">
                  <c:v>500.9991455078125</c:v>
                </c:pt>
                <c:pt idx="9">
                  <c:v>599.52880859375</c:v>
                </c:pt>
                <c:pt idx="10">
                  <c:v>800.35369873046875</c:v>
                </c:pt>
                <c:pt idx="11">
                  <c:v>901.03515625</c:v>
                </c:pt>
                <c:pt idx="12">
                  <c:v>1000.3609619140625</c:v>
                </c:pt>
                <c:pt idx="13">
                  <c:v>1201.4180908203125</c:v>
                </c:pt>
              </c:numCache>
            </c:numRef>
          </c:xVal>
          <c:yVal>
            <c:numRef>
              <c:f>Graphs!$AD$4:$AD$17</c:f>
              <c:numCache>
                <c:formatCode>General</c:formatCode>
                <c:ptCount val="14"/>
                <c:pt idx="0">
                  <c:v>7.5318145438879325E-2</c:v>
                </c:pt>
                <c:pt idx="1">
                  <c:v>6.9349242208912087E-2</c:v>
                </c:pt>
                <c:pt idx="2">
                  <c:v>6.3245479987318637E-2</c:v>
                </c:pt>
                <c:pt idx="3">
                  <c:v>6.0229516318695143E-2</c:v>
                </c:pt>
                <c:pt idx="4">
                  <c:v>5.8274173216401715E-2</c:v>
                </c:pt>
                <c:pt idx="5">
                  <c:v>5.7654572544252679E-2</c:v>
                </c:pt>
                <c:pt idx="6">
                  <c:v>5.8645297253909379E-2</c:v>
                </c:pt>
                <c:pt idx="7">
                  <c:v>5.8874948354276709E-2</c:v>
                </c:pt>
                <c:pt idx="8">
                  <c:v>5.0159615016169161E-2</c:v>
                </c:pt>
                <c:pt idx="9">
                  <c:v>4.1493152462615646E-2</c:v>
                </c:pt>
                <c:pt idx="10">
                  <c:v>3.7682345535722923E-2</c:v>
                </c:pt>
                <c:pt idx="11">
                  <c:v>3.2478434616934442E-2</c:v>
                </c:pt>
                <c:pt idx="12">
                  <c:v>2.6607140489179875E-2</c:v>
                </c:pt>
                <c:pt idx="13">
                  <c:v>2.0413229191323989E-2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1648"/>
        <c:axId val="147533184"/>
      </c:scatterChart>
      <c:valAx>
        <c:axId val="147531648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533184"/>
        <c:crosses val="autoZero"/>
        <c:crossBetween val="midCat"/>
      </c:valAx>
      <c:valAx>
        <c:axId val="147533184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53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Graphs!$G$25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Graphs!$F$26:$F$39</c:f>
              <c:numCache>
                <c:formatCode>General</c:formatCode>
                <c:ptCount val="14"/>
                <c:pt idx="0">
                  <c:v>399.6517333984375</c:v>
                </c:pt>
                <c:pt idx="1">
                  <c:v>399.6107177734375</c:v>
                </c:pt>
                <c:pt idx="2">
                  <c:v>299.95562744140625</c:v>
                </c:pt>
                <c:pt idx="3">
                  <c:v>199.52442932128906</c:v>
                </c:pt>
                <c:pt idx="4">
                  <c:v>99.221244812011719</c:v>
                </c:pt>
                <c:pt idx="5">
                  <c:v>50.375202178955078</c:v>
                </c:pt>
                <c:pt idx="6">
                  <c:v>0</c:v>
                </c:pt>
                <c:pt idx="7">
                  <c:v>400.3101806640625</c:v>
                </c:pt>
                <c:pt idx="8">
                  <c:v>500.95223999023437</c:v>
                </c:pt>
                <c:pt idx="9">
                  <c:v>601.33599853515625</c:v>
                </c:pt>
                <c:pt idx="10">
                  <c:v>800.2816162109375</c:v>
                </c:pt>
                <c:pt idx="11">
                  <c:v>900.98760986328125</c:v>
                </c:pt>
                <c:pt idx="12">
                  <c:v>1000.3157348632812</c:v>
                </c:pt>
                <c:pt idx="13">
                  <c:v>1201.12744140625</c:v>
                </c:pt>
              </c:numCache>
            </c:numRef>
          </c:xVal>
          <c:yVal>
            <c:numRef>
              <c:f>Graphs!$G$26:$G$39</c:f>
              <c:numCache>
                <c:formatCode>General</c:formatCode>
                <c:ptCount val="14"/>
                <c:pt idx="0">
                  <c:v>5.4335796608683031</c:v>
                </c:pt>
                <c:pt idx="1">
                  <c:v>5.2409942384140757</c:v>
                </c:pt>
                <c:pt idx="2">
                  <c:v>3.7855234793624621</c:v>
                </c:pt>
                <c:pt idx="3">
                  <c:v>2.117550405419208</c:v>
                </c:pt>
                <c:pt idx="4">
                  <c:v>0.49975976395663468</c:v>
                </c:pt>
                <c:pt idx="5">
                  <c:v>-0.3833986815901102</c:v>
                </c:pt>
                <c:pt idx="6">
                  <c:v>-1.4109066504282706</c:v>
                </c:pt>
                <c:pt idx="7">
                  <c:v>6.4644581814755879</c:v>
                </c:pt>
                <c:pt idx="8">
                  <c:v>8.1573402813367188</c:v>
                </c:pt>
                <c:pt idx="9">
                  <c:v>9.4447865631582832</c:v>
                </c:pt>
                <c:pt idx="10">
                  <c:v>11.861089532763787</c:v>
                </c:pt>
                <c:pt idx="11">
                  <c:v>12.480236401970336</c:v>
                </c:pt>
                <c:pt idx="12">
                  <c:v>13.219753400977009</c:v>
                </c:pt>
                <c:pt idx="13">
                  <c:v>14.081184363165482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1376"/>
        <c:axId val="147543168"/>
      </c:scatterChart>
      <c:valAx>
        <c:axId val="1475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43168"/>
        <c:crosses val="autoZero"/>
        <c:crossBetween val="midCat"/>
      </c:valAx>
      <c:valAx>
        <c:axId val="14754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54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Graphs!$R$23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Graphs!$Q$24:$Q$37</c:f>
              <c:numCache>
                <c:formatCode>General</c:formatCode>
                <c:ptCount val="14"/>
                <c:pt idx="0">
                  <c:v>193.90615712367813</c:v>
                </c:pt>
                <c:pt idx="1">
                  <c:v>198.39293720624707</c:v>
                </c:pt>
                <c:pt idx="2">
                  <c:v>152.95008186713088</c:v>
                </c:pt>
                <c:pt idx="3">
                  <c:v>118.93859064324006</c:v>
                </c:pt>
                <c:pt idx="4">
                  <c:v>79.4779060835114</c:v>
                </c:pt>
                <c:pt idx="5">
                  <c:v>61.600840150822663</c:v>
                </c:pt>
                <c:pt idx="6">
                  <c:v>41.090261039653647</c:v>
                </c:pt>
                <c:pt idx="7">
                  <c:v>211.31517565172047</c:v>
                </c:pt>
                <c:pt idx="8">
                  <c:v>265.8880535708102</c:v>
                </c:pt>
                <c:pt idx="9">
                  <c:v>322.24102469267876</c:v>
                </c:pt>
                <c:pt idx="10">
                  <c:v>432.21603214846527</c:v>
                </c:pt>
                <c:pt idx="11">
                  <c:v>497.39524921965881</c:v>
                </c:pt>
                <c:pt idx="12">
                  <c:v>540.72535068254092</c:v>
                </c:pt>
                <c:pt idx="13">
                  <c:v>672.61987868933272</c:v>
                </c:pt>
              </c:numCache>
            </c:numRef>
          </c:xVal>
          <c:yVal>
            <c:numRef>
              <c:f>Graphs!$R$24:$R$37</c:f>
              <c:numCache>
                <c:formatCode>General</c:formatCode>
                <c:ptCount val="14"/>
                <c:pt idx="0">
                  <c:v>5.4335796608683031</c:v>
                </c:pt>
                <c:pt idx="1">
                  <c:v>5.2409942384140757</c:v>
                </c:pt>
                <c:pt idx="2">
                  <c:v>3.7855234793624621</c:v>
                </c:pt>
                <c:pt idx="3">
                  <c:v>2.117550405419208</c:v>
                </c:pt>
                <c:pt idx="4">
                  <c:v>0.49975976395663468</c:v>
                </c:pt>
                <c:pt idx="5">
                  <c:v>-0.3833986815901102</c:v>
                </c:pt>
                <c:pt idx="6">
                  <c:v>-1.4109066504282706</c:v>
                </c:pt>
                <c:pt idx="7">
                  <c:v>6.4644581814755879</c:v>
                </c:pt>
                <c:pt idx="8">
                  <c:v>8.1573402813367188</c:v>
                </c:pt>
                <c:pt idx="9">
                  <c:v>9.4447865631582832</c:v>
                </c:pt>
                <c:pt idx="10">
                  <c:v>11.861089532763787</c:v>
                </c:pt>
                <c:pt idx="11">
                  <c:v>12.480236401970336</c:v>
                </c:pt>
                <c:pt idx="12">
                  <c:v>13.219753400977009</c:v>
                </c:pt>
                <c:pt idx="13">
                  <c:v>14.081184363165482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376"/>
        <c:axId val="147665280"/>
      </c:scatterChart>
      <c:valAx>
        <c:axId val="147573376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665280"/>
        <c:crosses val="autoZero"/>
        <c:crossBetween val="midCat"/>
      </c:valAx>
      <c:valAx>
        <c:axId val="147665280"/>
        <c:scaling>
          <c:orientation val="minMax"/>
          <c:max val="14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4757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Graphs!$AD$23</c:f>
              <c:strCache>
                <c:ptCount val="1"/>
                <c:pt idx="0">
                  <c:v>Gs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Graphs!$AC$24:$AC$37</c:f>
              <c:numCache>
                <c:formatCode>General</c:formatCode>
                <c:ptCount val="14"/>
                <c:pt idx="0">
                  <c:v>399.6517333984375</c:v>
                </c:pt>
                <c:pt idx="1">
                  <c:v>399.6107177734375</c:v>
                </c:pt>
                <c:pt idx="2">
                  <c:v>299.95562744140625</c:v>
                </c:pt>
                <c:pt idx="3">
                  <c:v>199.52442932128906</c:v>
                </c:pt>
                <c:pt idx="4">
                  <c:v>99.221244812011719</c:v>
                </c:pt>
                <c:pt idx="5">
                  <c:v>50.375202178955078</c:v>
                </c:pt>
                <c:pt idx="6">
                  <c:v>0</c:v>
                </c:pt>
                <c:pt idx="7">
                  <c:v>400.3101806640625</c:v>
                </c:pt>
                <c:pt idx="8">
                  <c:v>500.95223999023437</c:v>
                </c:pt>
                <c:pt idx="9">
                  <c:v>601.33599853515625</c:v>
                </c:pt>
                <c:pt idx="10">
                  <c:v>800.2816162109375</c:v>
                </c:pt>
                <c:pt idx="11">
                  <c:v>900.98760986328125</c:v>
                </c:pt>
                <c:pt idx="12">
                  <c:v>1000.3157348632812</c:v>
                </c:pt>
                <c:pt idx="13">
                  <c:v>1201.12744140625</c:v>
                </c:pt>
              </c:numCache>
            </c:numRef>
          </c:xVal>
          <c:yVal>
            <c:numRef>
              <c:f>Graphs!$AD$24:$AD$37</c:f>
              <c:numCache>
                <c:formatCode>General</c:formatCode>
                <c:ptCount val="14"/>
                <c:pt idx="0">
                  <c:v>4.5931236145902964E-2</c:v>
                </c:pt>
                <c:pt idx="1">
                  <c:v>4.5312950185533267E-2</c:v>
                </c:pt>
                <c:pt idx="2">
                  <c:v>4.4842487246176031E-2</c:v>
                </c:pt>
                <c:pt idx="3">
                  <c:v>4.6344498381509523E-2</c:v>
                </c:pt>
                <c:pt idx="4">
                  <c:v>4.7823776862465694E-2</c:v>
                </c:pt>
                <c:pt idx="5">
                  <c:v>5.1342631838813546E-2</c:v>
                </c:pt>
                <c:pt idx="6">
                  <c:v>5.5134678352758475E-2</c:v>
                </c:pt>
                <c:pt idx="7">
                  <c:v>6.0582371460941892E-2</c:v>
                </c:pt>
                <c:pt idx="8">
                  <c:v>6.1522723794688663E-2</c:v>
                </c:pt>
                <c:pt idx="9">
                  <c:v>5.9935851704019008E-2</c:v>
                </c:pt>
                <c:pt idx="10">
                  <c:v>5.6934508434590615E-2</c:v>
                </c:pt>
                <c:pt idx="11">
                  <c:v>5.4600016656908251E-2</c:v>
                </c:pt>
                <c:pt idx="12">
                  <c:v>5.0523649337162496E-2</c:v>
                </c:pt>
                <c:pt idx="13">
                  <c:v>4.6753913751371147E-2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2928"/>
        <c:axId val="147698816"/>
      </c:scatterChart>
      <c:valAx>
        <c:axId val="147692928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698816"/>
        <c:crosses val="autoZero"/>
        <c:crossBetween val="midCat"/>
      </c:valAx>
      <c:valAx>
        <c:axId val="147698816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69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</xdr:row>
      <xdr:rowOff>4762</xdr:rowOff>
    </xdr:from>
    <xdr:to>
      <xdr:col>15</xdr:col>
      <xdr:colOff>428625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1</xdr:row>
      <xdr:rowOff>138111</xdr:rowOff>
    </xdr:from>
    <xdr:to>
      <xdr:col>27</xdr:col>
      <xdr:colOff>447675</xdr:colOff>
      <xdr:row>20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95250</xdr:colOff>
      <xdr:row>2</xdr:row>
      <xdr:rowOff>309562</xdr:rowOff>
    </xdr:from>
    <xdr:to>
      <xdr:col>37</xdr:col>
      <xdr:colOff>400050</xdr:colOff>
      <xdr:row>20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22</xdr:row>
      <xdr:rowOff>52387</xdr:rowOff>
    </xdr:from>
    <xdr:to>
      <xdr:col>15</xdr:col>
      <xdr:colOff>133350</xdr:colOff>
      <xdr:row>41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21</xdr:row>
      <xdr:rowOff>52386</xdr:rowOff>
    </xdr:from>
    <xdr:to>
      <xdr:col>27</xdr:col>
      <xdr:colOff>428625</xdr:colOff>
      <xdr:row>39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76200</xdr:colOff>
      <xdr:row>22</xdr:row>
      <xdr:rowOff>42862</xdr:rowOff>
    </xdr:from>
    <xdr:to>
      <xdr:col>37</xdr:col>
      <xdr:colOff>381000</xdr:colOff>
      <xdr:row>36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9"/>
  <sheetViews>
    <sheetView topLeftCell="D1" workbookViewId="0">
      <selection activeCell="R10" sqref="R10:R113"/>
    </sheetView>
  </sheetViews>
  <sheetFormatPr defaultRowHeight="15" x14ac:dyDescent="0.25"/>
  <cols>
    <col min="8" max="17" width="0" hidden="1" customWidth="1"/>
  </cols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>
        <v>15</v>
      </c>
    </row>
    <row r="7" spans="1:56" x14ac:dyDescent="0.25">
      <c r="A7" s="1" t="s">
        <v>8</v>
      </c>
      <c r="B7" s="1" t="s">
        <v>9</v>
      </c>
    </row>
    <row r="8" spans="1:56" x14ac:dyDescent="0.25">
      <c r="A8" s="1" t="s">
        <v>10</v>
      </c>
      <c r="B8" s="1" t="s">
        <v>11</v>
      </c>
    </row>
    <row r="10" spans="1:56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</row>
    <row r="11" spans="1:56" x14ac:dyDescent="0.25">
      <c r="A11" s="1" t="s">
        <v>68</v>
      </c>
      <c r="B11" s="1" t="s">
        <v>68</v>
      </c>
      <c r="C11" s="1" t="s">
        <v>68</v>
      </c>
      <c r="D11" s="1" t="s">
        <v>68</v>
      </c>
      <c r="E11" s="1" t="s">
        <v>69</v>
      </c>
      <c r="F11" s="1" t="s">
        <v>69</v>
      </c>
      <c r="G11" s="1" t="s">
        <v>69</v>
      </c>
      <c r="H11" s="1" t="s">
        <v>69</v>
      </c>
      <c r="I11" s="1" t="s">
        <v>69</v>
      </c>
      <c r="J11" s="1" t="s">
        <v>69</v>
      </c>
      <c r="K11" s="1" t="s">
        <v>68</v>
      </c>
      <c r="L11" s="1" t="s">
        <v>69</v>
      </c>
      <c r="M11" s="1" t="s">
        <v>68</v>
      </c>
      <c r="N11" s="1" t="s">
        <v>69</v>
      </c>
      <c r="O11" s="1" t="s">
        <v>68</v>
      </c>
      <c r="P11" s="1" t="s">
        <v>68</v>
      </c>
      <c r="Q11" s="1" t="s">
        <v>68</v>
      </c>
      <c r="R11" s="1" t="s">
        <v>68</v>
      </c>
      <c r="S11" s="1" t="s">
        <v>68</v>
      </c>
      <c r="T11" s="1" t="s">
        <v>68</v>
      </c>
      <c r="U11" s="1" t="s">
        <v>68</v>
      </c>
      <c r="V11" s="1" t="s">
        <v>68</v>
      </c>
      <c r="W11" s="1" t="s">
        <v>68</v>
      </c>
      <c r="X11" s="1" t="s">
        <v>68</v>
      </c>
      <c r="Y11" s="1" t="s">
        <v>68</v>
      </c>
      <c r="Z11" s="1" t="s">
        <v>68</v>
      </c>
      <c r="AA11" s="1" t="s">
        <v>68</v>
      </c>
      <c r="AB11" s="1" t="s">
        <v>68</v>
      </c>
      <c r="AC11" s="1" t="s">
        <v>68</v>
      </c>
      <c r="AD11" s="1" t="s">
        <v>68</v>
      </c>
      <c r="AE11" s="1" t="s">
        <v>68</v>
      </c>
      <c r="AF11" s="1" t="s">
        <v>68</v>
      </c>
      <c r="AG11" s="1" t="s">
        <v>68</v>
      </c>
      <c r="AH11" s="1" t="s">
        <v>68</v>
      </c>
      <c r="AI11" s="1" t="s">
        <v>68</v>
      </c>
      <c r="AJ11" s="1" t="s">
        <v>68</v>
      </c>
      <c r="AK11" s="1" t="s">
        <v>69</v>
      </c>
      <c r="AL11" s="1" t="s">
        <v>69</v>
      </c>
      <c r="AM11" s="1" t="s">
        <v>69</v>
      </c>
      <c r="AN11" s="1" t="s">
        <v>69</v>
      </c>
      <c r="AO11" s="1" t="s">
        <v>69</v>
      </c>
      <c r="AP11" s="1" t="s">
        <v>69</v>
      </c>
      <c r="AQ11" s="1" t="s">
        <v>69</v>
      </c>
      <c r="AR11" s="1" t="s">
        <v>69</v>
      </c>
      <c r="AS11" s="1" t="s">
        <v>69</v>
      </c>
      <c r="AT11" s="1" t="s">
        <v>69</v>
      </c>
      <c r="AU11" s="1" t="s">
        <v>69</v>
      </c>
      <c r="AV11" s="1" t="s">
        <v>69</v>
      </c>
      <c r="AW11" s="1" t="s">
        <v>69</v>
      </c>
      <c r="AX11" s="1" t="s">
        <v>69</v>
      </c>
      <c r="AY11" s="1" t="s">
        <v>69</v>
      </c>
      <c r="AZ11" s="1" t="s">
        <v>69</v>
      </c>
      <c r="BA11" s="1" t="s">
        <v>69</v>
      </c>
      <c r="BB11" s="1" t="s">
        <v>69</v>
      </c>
      <c r="BC11" s="1" t="s">
        <v>69</v>
      </c>
      <c r="BD11" s="1" t="s">
        <v>69</v>
      </c>
    </row>
    <row r="12" spans="1:56" x14ac:dyDescent="0.25">
      <c r="A12" s="1" t="s">
        <v>10</v>
      </c>
      <c r="B12" s="1" t="s">
        <v>70</v>
      </c>
    </row>
    <row r="13" spans="1:56" x14ac:dyDescent="0.25">
      <c r="A13" s="1" t="s">
        <v>10</v>
      </c>
      <c r="B13" s="1" t="s">
        <v>71</v>
      </c>
    </row>
    <row r="14" spans="1:56" x14ac:dyDescent="0.25">
      <c r="A14" s="1" t="s">
        <v>10</v>
      </c>
      <c r="B14" s="1" t="s">
        <v>72</v>
      </c>
    </row>
    <row r="15" spans="1:56" x14ac:dyDescent="0.25">
      <c r="A15" s="1">
        <v>1</v>
      </c>
      <c r="B15" s="1" t="s">
        <v>73</v>
      </c>
      <c r="C15" s="1">
        <v>592.0000023022294</v>
      </c>
      <c r="D15" s="1">
        <v>0</v>
      </c>
      <c r="E15">
        <f>(R15-S15*(1000-T15)/(1000-U15))*AK15</f>
        <v>6.2400556738198851</v>
      </c>
      <c r="F15">
        <f>IF(AV15&lt;&gt;0,1/(1/AV15-1/N15),0)</f>
        <v>7.5318145438879325E-2</v>
      </c>
      <c r="G15">
        <f>((AY15-AL15/2)*S15-E15)/(AY15+AL15/2)</f>
        <v>249.41451510204456</v>
      </c>
      <c r="H15">
        <f>AL15*1000</f>
        <v>0.9787694854753598</v>
      </c>
      <c r="I15">
        <f>(AQ15-AW15)</f>
        <v>1.2821181323662119</v>
      </c>
      <c r="J15">
        <f>(P15+AP15*D15)</f>
        <v>26.338279724121094</v>
      </c>
      <c r="K15" s="1">
        <v>6</v>
      </c>
      <c r="L15">
        <f>(K15*AE15+AF15)</f>
        <v>1.4200000166893005</v>
      </c>
      <c r="M15" s="1">
        <v>1</v>
      </c>
      <c r="N15">
        <f>L15*(M15+1)*(M15+1)/(M15*M15+1)</f>
        <v>2.8400000333786011</v>
      </c>
      <c r="O15" s="1">
        <v>25.414390563964844</v>
      </c>
      <c r="P15" s="1">
        <v>26.338279724121094</v>
      </c>
      <c r="Q15" s="1">
        <v>24.984569549560547</v>
      </c>
      <c r="R15" s="1">
        <v>399.7484130859375</v>
      </c>
      <c r="S15" s="1">
        <v>391.80108642578125</v>
      </c>
      <c r="T15" s="1">
        <v>20.691257476806641</v>
      </c>
      <c r="U15" s="1">
        <v>21.839996337890625</v>
      </c>
      <c r="V15" s="1">
        <v>62.799034118652344</v>
      </c>
      <c r="W15" s="1">
        <v>66.286674499511719</v>
      </c>
      <c r="X15" s="1">
        <v>500.057861328125</v>
      </c>
      <c r="Y15" s="1">
        <v>998.93115234375</v>
      </c>
      <c r="Z15" s="1">
        <v>434.37860107421875</v>
      </c>
      <c r="AA15" s="1">
        <v>98.913780212402344</v>
      </c>
      <c r="AB15" s="1">
        <v>0.53687334060668945</v>
      </c>
      <c r="AC15" s="1">
        <v>0.13578915596008301</v>
      </c>
      <c r="AD15" s="1">
        <v>0.66666668653488159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>X15*0.000001/(K15*0.0001)</f>
        <v>0.83342976888020825</v>
      </c>
      <c r="AL15">
        <f>(U15-T15)/(1000-U15)*AK15</f>
        <v>9.7876948547535978E-4</v>
      </c>
      <c r="AM15">
        <f>(P15+273.15)</f>
        <v>299.48827972412107</v>
      </c>
      <c r="AN15">
        <f>(O15+273.15)</f>
        <v>298.56439056396482</v>
      </c>
      <c r="AO15">
        <f>(Y15*AG15+Z15*AH15)*AI15</f>
        <v>159.82898080254381</v>
      </c>
      <c r="AP15">
        <f>((AO15+0.00000010773*(AN15^4-AM15^4))-AL15*44100)/(L15*51.4+0.00000043092*AM15^3)</f>
        <v>1.2537366724574623</v>
      </c>
      <c r="AQ15">
        <f>0.61365*EXP(17.502*J15/(240.97+J15))</f>
        <v>3.4423947299719972</v>
      </c>
      <c r="AR15">
        <f>AQ15*1000/AA15</f>
        <v>34.801973219302468</v>
      </c>
      <c r="AS15">
        <f>(AR15-U15)</f>
        <v>12.961976881411843</v>
      </c>
      <c r="AT15">
        <f>IF(D15,P15,(O15+P15)/2)</f>
        <v>25.876335144042969</v>
      </c>
      <c r="AU15">
        <f>0.61365*EXP(17.502*AT15/(240.97+AT15))</f>
        <v>3.3496455371522171</v>
      </c>
      <c r="AV15">
        <f>IF(AS15&lt;&gt;0,(1000-(AR15+U15)/2)/AS15*AL15,0)</f>
        <v>7.3372277892218188E-2</v>
      </c>
      <c r="AW15">
        <f>U15*AA15/1000</f>
        <v>2.1602765976057854</v>
      </c>
      <c r="AX15">
        <f>(AU15-AW15)</f>
        <v>1.1893689395464317</v>
      </c>
      <c r="AY15">
        <f>1/(1.6/F15+1.37/N15)</f>
        <v>4.6028615936764265E-2</v>
      </c>
      <c r="AZ15">
        <f>G15*AA15*0.001</f>
        <v>24.670532528586541</v>
      </c>
      <c r="BA15">
        <f>G15/S15</f>
        <v>0.6365845418585665</v>
      </c>
      <c r="BB15">
        <f>(1-AL15*AA15/AQ15/F15)*100</f>
        <v>62.659774630909006</v>
      </c>
      <c r="BC15">
        <f>(S15-E15/(N15/1.35))</f>
        <v>388.83486281287685</v>
      </c>
      <c r="BD15">
        <f>E15*BB15/100/BC15</f>
        <v>1.0055695093216074E-2</v>
      </c>
    </row>
    <row r="16" spans="1:56" x14ac:dyDescent="0.25">
      <c r="A16" s="1" t="s">
        <v>10</v>
      </c>
      <c r="B16" s="1" t="s">
        <v>74</v>
      </c>
    </row>
    <row r="17" spans="1:56" x14ac:dyDescent="0.25">
      <c r="A17" s="1" t="s">
        <v>10</v>
      </c>
      <c r="B17" s="1" t="s">
        <v>75</v>
      </c>
    </row>
    <row r="18" spans="1:56" x14ac:dyDescent="0.25">
      <c r="A18" s="1" t="s">
        <v>10</v>
      </c>
      <c r="B18" s="1" t="s">
        <v>76</v>
      </c>
    </row>
    <row r="19" spans="1:56" x14ac:dyDescent="0.25">
      <c r="A19" s="1" t="s">
        <v>10</v>
      </c>
      <c r="B19" s="1" t="s">
        <v>77</v>
      </c>
    </row>
    <row r="20" spans="1:56" x14ac:dyDescent="0.25">
      <c r="A20" s="1" t="s">
        <v>10</v>
      </c>
      <c r="B20" s="1" t="s">
        <v>78</v>
      </c>
    </row>
    <row r="21" spans="1:56" x14ac:dyDescent="0.25">
      <c r="A21" s="1" t="s">
        <v>10</v>
      </c>
      <c r="B21" s="1" t="s">
        <v>76</v>
      </c>
    </row>
    <row r="22" spans="1:56" x14ac:dyDescent="0.25">
      <c r="A22" s="1" t="s">
        <v>10</v>
      </c>
      <c r="B22" s="1" t="s">
        <v>79</v>
      </c>
    </row>
    <row r="23" spans="1:56" x14ac:dyDescent="0.25">
      <c r="A23" s="1">
        <v>2</v>
      </c>
      <c r="B23" s="1" t="s">
        <v>80</v>
      </c>
      <c r="C23" s="1">
        <v>761.00000279396772</v>
      </c>
      <c r="D23" s="1">
        <v>0</v>
      </c>
      <c r="E23">
        <f>(R23-S23*(1000-T23)/(1000-U23))*AK23</f>
        <v>6.1162787857277134</v>
      </c>
      <c r="F23">
        <f>IF(AV23&lt;&gt;0,1/(1/AV23-1/N23),0)</f>
        <v>6.9349242208912087E-2</v>
      </c>
      <c r="G23">
        <f>((AY23-AL23/2)*S23-E23)/(AY23+AL23/2)</f>
        <v>240.89675137584811</v>
      </c>
      <c r="H23">
        <f>AL23*1000</f>
        <v>0.93384041317554967</v>
      </c>
      <c r="I23">
        <f>(AQ23-AW23)</f>
        <v>1.3255384962195045</v>
      </c>
      <c r="J23">
        <f>(P23+AP23*D23)</f>
        <v>26.525997161865234</v>
      </c>
      <c r="K23" s="1">
        <v>6</v>
      </c>
      <c r="L23">
        <f>(K23*AE23+AF23)</f>
        <v>1.4200000166893005</v>
      </c>
      <c r="M23" s="1">
        <v>1</v>
      </c>
      <c r="N23">
        <f>L23*(M23+1)*(M23+1)/(M23*M23+1)</f>
        <v>2.8400000333786011</v>
      </c>
      <c r="O23" s="1">
        <v>25.434116363525391</v>
      </c>
      <c r="P23" s="1">
        <v>26.525997161865234</v>
      </c>
      <c r="Q23" s="1">
        <v>24.98310661315918</v>
      </c>
      <c r="R23" s="1">
        <v>399.69729614257812</v>
      </c>
      <c r="S23" s="1">
        <v>391.91934204101562</v>
      </c>
      <c r="T23" s="1">
        <v>20.693416595458984</v>
      </c>
      <c r="U23" s="1">
        <v>21.789499282836914</v>
      </c>
      <c r="V23" s="1">
        <v>62.728530883789063</v>
      </c>
      <c r="W23" s="1">
        <v>66.052009582519531</v>
      </c>
      <c r="X23" s="1">
        <v>500.04940795898437</v>
      </c>
      <c r="Y23" s="1">
        <v>999.577880859375</v>
      </c>
      <c r="Z23" s="1">
        <v>438.25430297851562</v>
      </c>
      <c r="AA23" s="1">
        <v>98.909210205078125</v>
      </c>
      <c r="AB23" s="1">
        <v>0.35843706130981445</v>
      </c>
      <c r="AC23" s="1">
        <v>0.15205693244934082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>X23*0.000001/(K23*0.0001)</f>
        <v>0.83341567993164045</v>
      </c>
      <c r="AL23">
        <f>(U23-T23)/(1000-U23)*AK23</f>
        <v>9.3384041317554967E-4</v>
      </c>
      <c r="AM23">
        <f>(P23+273.15)</f>
        <v>299.67599716186521</v>
      </c>
      <c r="AN23">
        <f>(O23+273.15)</f>
        <v>298.58411636352537</v>
      </c>
      <c r="AO23">
        <f>(Y23*AG23+Z23*AH23)*AI23</f>
        <v>159.93245736273093</v>
      </c>
      <c r="AP23">
        <f>((AO23+0.00000010773*(AN23^4-AM23^4))-AL23*44100)/(L23*51.4+0.00000043092*AM23^3)</f>
        <v>1.2550234632392956</v>
      </c>
      <c r="AQ23">
        <f>0.61365*EXP(17.502*J23/(240.97+J23))</f>
        <v>3.4807206610490198</v>
      </c>
      <c r="AR23">
        <f>AQ23*1000/AA23</f>
        <v>35.191067180013889</v>
      </c>
      <c r="AS23">
        <f>(AR23-U23)</f>
        <v>13.401567897176974</v>
      </c>
      <c r="AT23">
        <f>IF(D23,P23,(O23+P23)/2)</f>
        <v>25.980056762695313</v>
      </c>
      <c r="AU23">
        <f>0.61365*EXP(17.502*AT23/(240.97+AT23))</f>
        <v>3.370278504279959</v>
      </c>
      <c r="AV23">
        <f>IF(AS23&lt;&gt;0,(1000-(AR23+U23)/2)/AS23*AL23,0)</f>
        <v>6.7696186168062833E-2</v>
      </c>
      <c r="AW23">
        <f>U23*AA23/1000</f>
        <v>2.1551821648295153</v>
      </c>
      <c r="AX23">
        <f>(AU23-AW23)</f>
        <v>1.2150963394504437</v>
      </c>
      <c r="AY23">
        <f>1/(1.6/F23+1.37/N23)</f>
        <v>4.2455591435413116E-2</v>
      </c>
      <c r="AZ23">
        <f>G23*AA23*0.001</f>
        <v>23.826907419554207</v>
      </c>
      <c r="BA23">
        <f>G23/S23</f>
        <v>0.61465900131725948</v>
      </c>
      <c r="BB23">
        <f>(1-AL23*AA23/AQ23/F23)*100</f>
        <v>61.735282824499414</v>
      </c>
      <c r="BC23">
        <f>(S23-E23/(N23/1.35))</f>
        <v>389.01195603267479</v>
      </c>
      <c r="BD23">
        <f>E23*BB23/100/BC23</f>
        <v>9.7063906343966156E-3</v>
      </c>
    </row>
    <row r="24" spans="1:56" x14ac:dyDescent="0.25">
      <c r="A24" s="1" t="s">
        <v>10</v>
      </c>
      <c r="B24" s="1" t="s">
        <v>81</v>
      </c>
    </row>
    <row r="25" spans="1:56" x14ac:dyDescent="0.25">
      <c r="A25" s="1" t="s">
        <v>10</v>
      </c>
      <c r="B25" s="1" t="s">
        <v>82</v>
      </c>
    </row>
    <row r="26" spans="1:56" x14ac:dyDescent="0.25">
      <c r="A26" s="1">
        <v>3</v>
      </c>
      <c r="B26" s="1" t="s">
        <v>83</v>
      </c>
      <c r="C26" s="1">
        <v>920.00000279396772</v>
      </c>
      <c r="D26" s="1">
        <v>0</v>
      </c>
      <c r="E26">
        <f>(R26-S26*(1000-T26)/(1000-U26))*AK26</f>
        <v>4.1483179878910503</v>
      </c>
      <c r="F26">
        <f>IF(AV26&lt;&gt;0,1/(1/AV26-1/N26),0)</f>
        <v>6.3245479987318637E-2</v>
      </c>
      <c r="G26">
        <f>((AY26-AL26/2)*S26-E26)/(AY26+AL26/2)</f>
        <v>181.63279025614997</v>
      </c>
      <c r="H26">
        <f>AL26*1000</f>
        <v>0.87601491436544832</v>
      </c>
      <c r="I26">
        <f>(AQ26-AW26)</f>
        <v>1.3603810150220319</v>
      </c>
      <c r="J26">
        <f>(P26+AP26*D26)</f>
        <v>26.669088363647461</v>
      </c>
      <c r="K26" s="1">
        <v>6</v>
      </c>
      <c r="L26">
        <f>(K26*AE26+AF26)</f>
        <v>1.4200000166893005</v>
      </c>
      <c r="M26" s="1">
        <v>1</v>
      </c>
      <c r="N26">
        <f>L26*(M26+1)*(M26+1)/(M26*M26+1)</f>
        <v>2.8400000333786011</v>
      </c>
      <c r="O26" s="1">
        <v>25.467128753662109</v>
      </c>
      <c r="P26" s="1">
        <v>26.669088363647461</v>
      </c>
      <c r="Q26" s="1">
        <v>24.984796524047852</v>
      </c>
      <c r="R26" s="1">
        <v>299.23602294921875</v>
      </c>
      <c r="S26" s="1">
        <v>293.94943237304687</v>
      </c>
      <c r="T26" s="1">
        <v>20.707626342773438</v>
      </c>
      <c r="U26" s="1">
        <v>21.735918045043945</v>
      </c>
      <c r="V26" s="1">
        <v>62.646392822265625</v>
      </c>
      <c r="W26" s="1">
        <v>65.757316589355469</v>
      </c>
      <c r="X26" s="1">
        <v>500.03744506835937</v>
      </c>
      <c r="Y26" s="1">
        <v>998.66705322265625</v>
      </c>
      <c r="Z26" s="1">
        <v>438.3951416015625</v>
      </c>
      <c r="AA26" s="1">
        <v>98.905601501464844</v>
      </c>
      <c r="AB26" s="1">
        <v>0.85227251052856445</v>
      </c>
      <c r="AC26" s="1">
        <v>0.13549160957336426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>X26*0.000001/(K26*0.0001)</f>
        <v>0.83339574178059894</v>
      </c>
      <c r="AL26">
        <f>(U26-T26)/(1000-U26)*AK26</f>
        <v>8.7601491436544831E-4</v>
      </c>
      <c r="AM26">
        <f>(P26+273.15)</f>
        <v>299.81908836364744</v>
      </c>
      <c r="AN26">
        <f>(O26+273.15)</f>
        <v>298.61712875366209</v>
      </c>
      <c r="AO26">
        <f>(Y26*AG26+Z26*AH26)*AI26</f>
        <v>159.7867249441133</v>
      </c>
      <c r="AP26">
        <f>((AO26+0.00000010773*(AN26^4-AM26^4))-AL26*44100)/(L26*51.4+0.00000043092*AM26^3)</f>
        <v>1.2680446180016804</v>
      </c>
      <c r="AQ26">
        <f>0.61365*EXP(17.502*J26/(240.97+J26))</f>
        <v>3.5101850634536471</v>
      </c>
      <c r="AR26">
        <f>AQ26*1000/AA26</f>
        <v>35.490255457388422</v>
      </c>
      <c r="AS26">
        <f>(AR26-U26)</f>
        <v>13.754337412344476</v>
      </c>
      <c r="AT26">
        <f>IF(D26,P26,(O26+P26)/2)</f>
        <v>26.068108558654785</v>
      </c>
      <c r="AU26">
        <f>0.61365*EXP(17.502*AT26/(240.97+AT26))</f>
        <v>3.3878813587234999</v>
      </c>
      <c r="AV26">
        <f>IF(AS26&lt;&gt;0,(1000-(AR26+U26)/2)/AS26*AL26,0)</f>
        <v>6.1867714751684511E-2</v>
      </c>
      <c r="AW26">
        <f>U26*AA26/1000</f>
        <v>2.1498040484316152</v>
      </c>
      <c r="AX26">
        <f>(AU26-AW26)</f>
        <v>1.2380773102918847</v>
      </c>
      <c r="AY26">
        <f>1/(1.6/F26+1.37/N26)</f>
        <v>3.878878913929678E-2</v>
      </c>
      <c r="AZ26">
        <f>G26*AA26*0.001</f>
        <v>17.964500372673918</v>
      </c>
      <c r="BA26">
        <f>G26/S26</f>
        <v>0.61790488516964537</v>
      </c>
      <c r="BB26">
        <f>(1-AL26*AA26/AQ26/F26)*100</f>
        <v>60.972306836175193</v>
      </c>
      <c r="BC26">
        <f>(S26-E26/(N26/1.35))</f>
        <v>291.97752067662674</v>
      </c>
      <c r="BD26">
        <f>E26*BB26/100/BC26</f>
        <v>8.6627393994432832E-3</v>
      </c>
    </row>
    <row r="27" spans="1:56" x14ac:dyDescent="0.25">
      <c r="A27" s="1" t="s">
        <v>10</v>
      </c>
      <c r="B27" s="1" t="s">
        <v>84</v>
      </c>
    </row>
    <row r="28" spans="1:56" x14ac:dyDescent="0.25">
      <c r="A28" s="1" t="s">
        <v>10</v>
      </c>
      <c r="B28" s="1" t="s">
        <v>85</v>
      </c>
    </row>
    <row r="29" spans="1:56" x14ac:dyDescent="0.25">
      <c r="A29" s="1">
        <v>4</v>
      </c>
      <c r="B29" s="1" t="s">
        <v>86</v>
      </c>
      <c r="C29" s="1">
        <v>1079.0000027939677</v>
      </c>
      <c r="D29" s="1">
        <v>0</v>
      </c>
      <c r="E29">
        <f>(R29-S29*(1000-T29)/(1000-U29))*AK29</f>
        <v>2.2332788904797107</v>
      </c>
      <c r="F29">
        <f>IF(AV29&lt;&gt;0,1/(1/AV29-1/N29),0)</f>
        <v>6.0229516318695143E-2</v>
      </c>
      <c r="G29">
        <f>((AY29-AL29/2)*S29-E29)/(AY29+AL29/2)</f>
        <v>132.56166637634388</v>
      </c>
      <c r="H29">
        <f>AL29*1000</f>
        <v>0.84065206407549109</v>
      </c>
      <c r="I29">
        <f>(AQ29-AW29)</f>
        <v>1.3694154402460161</v>
      </c>
      <c r="J29">
        <f>(P29+AP29*D29)</f>
        <v>26.689300537109375</v>
      </c>
      <c r="K29" s="1">
        <v>6</v>
      </c>
      <c r="L29">
        <f>(K29*AE29+AF29)</f>
        <v>1.4200000166893005</v>
      </c>
      <c r="M29" s="1">
        <v>1</v>
      </c>
      <c r="N29">
        <f>L29*(M29+1)*(M29+1)/(M29*M29+1)</f>
        <v>2.8400000333786011</v>
      </c>
      <c r="O29" s="1">
        <v>25.457963943481445</v>
      </c>
      <c r="P29" s="1">
        <v>26.689300537109375</v>
      </c>
      <c r="Q29" s="1">
        <v>24.984907150268555</v>
      </c>
      <c r="R29" s="1">
        <v>199.58760070800781</v>
      </c>
      <c r="S29" s="1">
        <v>196.70954895019531</v>
      </c>
      <c r="T29" s="1">
        <v>20.700054168701172</v>
      </c>
      <c r="U29" s="1">
        <v>21.686849594116211</v>
      </c>
      <c r="V29" s="1">
        <v>62.657917022705078</v>
      </c>
      <c r="W29" s="1">
        <v>65.645523071289062</v>
      </c>
      <c r="X29" s="1">
        <v>500.05560302734375</v>
      </c>
      <c r="Y29" s="1">
        <v>999.78570556640625</v>
      </c>
      <c r="Z29" s="1">
        <v>438.55386352539062</v>
      </c>
      <c r="AA29" s="1">
        <v>98.905517578125</v>
      </c>
      <c r="AB29" s="1">
        <v>1.168968677520752</v>
      </c>
      <c r="AC29" s="1">
        <v>0.14272809028625488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>X29*0.000001/(K29*0.0001)</f>
        <v>0.83342600504557285</v>
      </c>
      <c r="AL29">
        <f>(U29-T29)/(1000-U29)*AK29</f>
        <v>8.4065206407549112E-4</v>
      </c>
      <c r="AM29">
        <f>(P29+273.15)</f>
        <v>299.83930053710935</v>
      </c>
      <c r="AN29">
        <f>(O29+273.15)</f>
        <v>298.60796394348142</v>
      </c>
      <c r="AO29">
        <f>(Y29*AG29+Z29*AH29)*AI29</f>
        <v>159.96570931511269</v>
      </c>
      <c r="AP29">
        <f>((AO29+0.00000010773*(AN29^4-AM29^4))-AL29*44100)/(L29*51.4+0.00000043092*AM29^3)</f>
        <v>1.2845400850328377</v>
      </c>
      <c r="AQ29">
        <f>0.61365*EXP(17.502*J29/(240.97+J29))</f>
        <v>3.5143645239910302</v>
      </c>
      <c r="AR29">
        <f>AQ29*1000/AA29</f>
        <v>35.532542673517177</v>
      </c>
      <c r="AS29">
        <f>(AR29-U29)</f>
        <v>13.845693079400966</v>
      </c>
      <c r="AT29">
        <f>IF(D29,P29,(O29+P29)/2)</f>
        <v>26.07363224029541</v>
      </c>
      <c r="AU29">
        <f>0.61365*EXP(17.502*AT29/(240.97+AT29))</f>
        <v>3.3889882958666027</v>
      </c>
      <c r="AV29">
        <f>IF(AS29&lt;&gt;0,(1000-(AR29+U29)/2)/AS29*AL29,0)</f>
        <v>5.8978720623450054E-2</v>
      </c>
      <c r="AW29">
        <f>U29*AA29/1000</f>
        <v>2.144949083745014</v>
      </c>
      <c r="AX29">
        <f>(AU29-AW29)</f>
        <v>1.2440392121215886</v>
      </c>
      <c r="AY29">
        <f>1/(1.6/F29+1.37/N29)</f>
        <v>3.6972072322912934E-2</v>
      </c>
      <c r="AZ29">
        <f>G29*AA29*0.001</f>
        <v>13.111080223971021</v>
      </c>
      <c r="BA29">
        <f>G29/S29</f>
        <v>0.67389543153244191</v>
      </c>
      <c r="BB29">
        <f>(1-AL29*AA29/AQ29/F29)*100</f>
        <v>60.719173072560814</v>
      </c>
      <c r="BC29">
        <f>(S29-E29/(N29/1.35))</f>
        <v>195.6479551238879</v>
      </c>
      <c r="BD29">
        <f>E29*BB29/100/BC29</f>
        <v>6.9309616542870545E-3</v>
      </c>
    </row>
    <row r="30" spans="1:56" x14ac:dyDescent="0.25">
      <c r="A30" s="1" t="s">
        <v>10</v>
      </c>
      <c r="B30" s="1" t="s">
        <v>87</v>
      </c>
    </row>
    <row r="31" spans="1:56" x14ac:dyDescent="0.25">
      <c r="A31" s="1" t="s">
        <v>10</v>
      </c>
      <c r="B31" s="1" t="s">
        <v>88</v>
      </c>
    </row>
    <row r="32" spans="1:56" x14ac:dyDescent="0.25">
      <c r="A32" s="1">
        <v>5</v>
      </c>
      <c r="B32" s="1" t="s">
        <v>89</v>
      </c>
      <c r="C32" s="1">
        <v>1238.0000027939677</v>
      </c>
      <c r="D32" s="1">
        <v>0</v>
      </c>
      <c r="E32">
        <f>(R32-S32*(1000-T32)/(1000-U32))*AK32</f>
        <v>0.41059886406094837</v>
      </c>
      <c r="F32">
        <f>IF(AV32&lt;&gt;0,1/(1/AV32-1/N32),0)</f>
        <v>5.8274173216401715E-2</v>
      </c>
      <c r="G32">
        <f>((AY32-AL32/2)*S32-E32)/(AY32+AL32/2)</f>
        <v>85.096292056152663</v>
      </c>
      <c r="H32">
        <f>AL32*1000</f>
        <v>0.81840434188993072</v>
      </c>
      <c r="I32">
        <f>(AQ32-AW32)</f>
        <v>1.3770269049225252</v>
      </c>
      <c r="J32">
        <f>(P32+AP32*D32)</f>
        <v>26.70842170715332</v>
      </c>
      <c r="K32" s="1">
        <v>6</v>
      </c>
      <c r="L32">
        <f>(K32*AE32+AF32)</f>
        <v>1.4200000166893005</v>
      </c>
      <c r="M32" s="1">
        <v>1</v>
      </c>
      <c r="N32">
        <f>L32*(M32+1)*(M32+1)/(M32*M32+1)</f>
        <v>2.8400000333786011</v>
      </c>
      <c r="O32" s="1">
        <v>25.459688186645508</v>
      </c>
      <c r="P32" s="1">
        <v>26.70842170715332</v>
      </c>
      <c r="Q32" s="1">
        <v>24.985532760620117</v>
      </c>
      <c r="R32" s="1">
        <v>99.258392333984375</v>
      </c>
      <c r="S32" s="1">
        <v>98.668853759765625</v>
      </c>
      <c r="T32" s="1">
        <v>20.688447952270508</v>
      </c>
      <c r="U32" s="1">
        <v>21.649139404296875</v>
      </c>
      <c r="V32" s="1">
        <v>62.617759704589844</v>
      </c>
      <c r="W32" s="1">
        <v>65.5267333984375</v>
      </c>
      <c r="X32" s="1">
        <v>500.06893920898437</v>
      </c>
      <c r="Y32" s="1">
        <v>998.9486083984375</v>
      </c>
      <c r="Z32" s="1">
        <v>438.90283203125</v>
      </c>
      <c r="AA32" s="1">
        <v>98.909034729003906</v>
      </c>
      <c r="AB32" s="1">
        <v>1.2149510383605957</v>
      </c>
      <c r="AC32" s="1">
        <v>0.14221882820129395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>X32*0.000001/(K32*0.0001)</f>
        <v>0.83344823201497387</v>
      </c>
      <c r="AL32">
        <f>(U32-T32)/(1000-U32)*AK32</f>
        <v>8.1840434188993076E-4</v>
      </c>
      <c r="AM32">
        <f>(P32+273.15)</f>
        <v>299.8584217071533</v>
      </c>
      <c r="AN32">
        <f>(O32+273.15)</f>
        <v>298.60968818664549</v>
      </c>
      <c r="AO32">
        <f>(Y32*AG32+Z32*AH32)*AI32</f>
        <v>159.83177377123138</v>
      </c>
      <c r="AP32">
        <f>((AO32+0.00000010773*(AN32^4-AM32^4))-AL32*44100)/(L32*51.4+0.00000043092*AM32^3)</f>
        <v>1.2921279523864384</v>
      </c>
      <c r="AQ32">
        <f>0.61365*EXP(17.502*J32/(240.97+J32))</f>
        <v>3.5183223861151718</v>
      </c>
      <c r="AR32">
        <f>AQ32*1000/AA32</f>
        <v>35.571294328721876</v>
      </c>
      <c r="AS32">
        <f>(AR32-U32)</f>
        <v>13.922154924425001</v>
      </c>
      <c r="AT32">
        <f>IF(D32,P32,(O32+P32)/2)</f>
        <v>26.084054946899414</v>
      </c>
      <c r="AU32">
        <f>0.61365*EXP(17.502*AT32/(240.97+AT32))</f>
        <v>3.3910778502951593</v>
      </c>
      <c r="AV32">
        <f>IF(AS32&lt;&gt;0,(1000-(AR32+U32)/2)/AS32*AL32,0)</f>
        <v>5.7102483092559088E-2</v>
      </c>
      <c r="AW32">
        <f>U32*AA32/1000</f>
        <v>2.1412954811926466</v>
      </c>
      <c r="AX32">
        <f>(AU32-AW32)</f>
        <v>1.2497823691025127</v>
      </c>
      <c r="AY32">
        <f>1/(1.6/F32+1.37/N32)</f>
        <v>3.5792503381548303E-2</v>
      </c>
      <c r="AZ32">
        <f>G32*AA32*0.001</f>
        <v>8.4167921062914637</v>
      </c>
      <c r="BA32">
        <f>G32/S32</f>
        <v>0.86244330215227993</v>
      </c>
      <c r="BB32">
        <f>(1-AL32*AA32/AQ32/F32)*100</f>
        <v>60.518637100250913</v>
      </c>
      <c r="BC32">
        <f>(S32-E32/(N32/1.35))</f>
        <v>98.473674724565811</v>
      </c>
      <c r="BD32">
        <f>E32*BB32/100/BC32</f>
        <v>2.5234037134678842E-3</v>
      </c>
    </row>
    <row r="33" spans="1:56" x14ac:dyDescent="0.25">
      <c r="A33" s="1" t="s">
        <v>10</v>
      </c>
      <c r="B33" s="1" t="s">
        <v>90</v>
      </c>
    </row>
    <row r="34" spans="1:56" x14ac:dyDescent="0.25">
      <c r="A34" s="1" t="s">
        <v>10</v>
      </c>
      <c r="B34" s="1" t="s">
        <v>91</v>
      </c>
    </row>
    <row r="35" spans="1:56" x14ac:dyDescent="0.25">
      <c r="A35" s="1">
        <v>6</v>
      </c>
      <c r="B35" s="1" t="s">
        <v>92</v>
      </c>
      <c r="C35" s="1">
        <v>1397.0000027939677</v>
      </c>
      <c r="D35" s="1">
        <v>0</v>
      </c>
      <c r="E35">
        <f>(R35-S35*(1000-T35)/(1000-U35))*AK35</f>
        <v>-0.50320387517145582</v>
      </c>
      <c r="F35">
        <f>IF(AV35&lt;&gt;0,1/(1/AV35-1/N35),0)</f>
        <v>5.7654572544252679E-2</v>
      </c>
      <c r="G35">
        <f>((AY35-AL35/2)*S35-E35)/(AY35+AL35/2)</f>
        <v>63.895514353233487</v>
      </c>
      <c r="H35">
        <f>AL35*1000</f>
        <v>0.81793224822905186</v>
      </c>
      <c r="I35">
        <f>(AQ35-AW35)</f>
        <v>1.3906120354563374</v>
      </c>
      <c r="J35">
        <f>(P35+AP35*D35)</f>
        <v>26.78150749206543</v>
      </c>
      <c r="K35" s="1">
        <v>6</v>
      </c>
      <c r="L35">
        <f>(K35*AE35+AF35)</f>
        <v>1.4200000166893005</v>
      </c>
      <c r="M35" s="1">
        <v>1</v>
      </c>
      <c r="N35">
        <f>L35*(M35+1)*(M35+1)/(M35*M35+1)</f>
        <v>2.8400000333786011</v>
      </c>
      <c r="O35" s="1">
        <v>25.480232238769531</v>
      </c>
      <c r="P35" s="1">
        <v>26.78150749206543</v>
      </c>
      <c r="Q35" s="1">
        <v>24.984125137329102</v>
      </c>
      <c r="R35" s="1">
        <v>50.461215972900391</v>
      </c>
      <c r="S35" s="1">
        <v>51.01495361328125</v>
      </c>
      <c r="T35" s="1">
        <v>20.70478630065918</v>
      </c>
      <c r="U35" s="1">
        <v>21.664979934692383</v>
      </c>
      <c r="V35" s="1">
        <v>62.591060638427734</v>
      </c>
      <c r="W35" s="1">
        <v>65.493141174316406</v>
      </c>
      <c r="X35" s="1">
        <v>500.031494140625</v>
      </c>
      <c r="Y35" s="1">
        <v>999.61248779296875</v>
      </c>
      <c r="Z35" s="1">
        <v>438.82916259765625</v>
      </c>
      <c r="AA35" s="1">
        <v>98.909584045410156</v>
      </c>
      <c r="AB35" s="1">
        <v>1.0874371528625488</v>
      </c>
      <c r="AC35" s="1">
        <v>0.13407444953918457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>X35*0.000001/(K35*0.0001)</f>
        <v>0.83338582356770818</v>
      </c>
      <c r="AL35">
        <f>(U35-T35)/(1000-U35)*AK35</f>
        <v>8.1793224822905184E-4</v>
      </c>
      <c r="AM35">
        <f>(P35+273.15)</f>
        <v>299.93150749206541</v>
      </c>
      <c r="AN35">
        <f>(O35+273.15)</f>
        <v>298.63023223876951</v>
      </c>
      <c r="AO35">
        <f>(Y35*AG35+Z35*AH35)*AI35</f>
        <v>159.93799447198217</v>
      </c>
      <c r="AP35">
        <f>((AO35+0.00000010773*(AN35^4-AM35^4))-AL35*44100)/(L35*51.4+0.00000043092*AM35^3)</f>
        <v>1.2862466564987749</v>
      </c>
      <c r="AQ35">
        <f>0.61365*EXP(17.502*J35/(240.97+J35))</f>
        <v>3.5334861891489182</v>
      </c>
      <c r="AR35">
        <f>AQ35*1000/AA35</f>
        <v>35.724406519864317</v>
      </c>
      <c r="AS35">
        <f>(AR35-U35)</f>
        <v>14.059426585171934</v>
      </c>
      <c r="AT35">
        <f>IF(D35,P35,(O35+P35)/2)</f>
        <v>26.13086986541748</v>
      </c>
      <c r="AU35">
        <f>0.61365*EXP(17.502*AT35/(240.97+AT35))</f>
        <v>3.4004772345541827</v>
      </c>
      <c r="AV35">
        <f>IF(AS35&lt;&gt;0,(1000-(AR35+U35)/2)/AS35*AL35,0)</f>
        <v>5.6507420731035853E-2</v>
      </c>
      <c r="AW35">
        <f>U35*AA35/1000</f>
        <v>2.1428741536925808</v>
      </c>
      <c r="AX35">
        <f>(AU35-AW35)</f>
        <v>1.2576030808616019</v>
      </c>
      <c r="AY35">
        <f>1/(1.6/F35+1.37/N35)</f>
        <v>3.5418441454334967E-2</v>
      </c>
      <c r="AZ35">
        <f>G35*AA35*0.001</f>
        <v>6.3198787470458582</v>
      </c>
      <c r="BA35">
        <f>G35/S35</f>
        <v>1.2524859835724502</v>
      </c>
      <c r="BB35">
        <f>(1-AL35*AA35/AQ35/F35)*100</f>
        <v>60.288293326585254</v>
      </c>
      <c r="BC35">
        <f>(S35-E35/(N35/1.35))</f>
        <v>51.254152635639464</v>
      </c>
      <c r="BD35">
        <f>E35*BB35/100/BC35</f>
        <v>-5.9189941242567996E-3</v>
      </c>
    </row>
    <row r="36" spans="1:56" x14ac:dyDescent="0.25">
      <c r="A36" s="1" t="s">
        <v>10</v>
      </c>
      <c r="B36" s="1" t="s">
        <v>93</v>
      </c>
    </row>
    <row r="37" spans="1:56" x14ac:dyDescent="0.25">
      <c r="A37" s="1" t="s">
        <v>10</v>
      </c>
      <c r="B37" s="1" t="s">
        <v>94</v>
      </c>
    </row>
    <row r="38" spans="1:56" x14ac:dyDescent="0.25">
      <c r="A38" s="1">
        <v>7</v>
      </c>
      <c r="B38" s="1" t="s">
        <v>95</v>
      </c>
      <c r="C38" s="1">
        <v>1554.5000027827919</v>
      </c>
      <c r="D38" s="1">
        <v>0</v>
      </c>
      <c r="E38">
        <f>(R38-S38*(1000-T38)/(1000-U38))*AK38</f>
        <v>-1.517835518076079</v>
      </c>
      <c r="F38">
        <f>IF(AV38&lt;&gt;0,1/(1/AV38-1/N38),0)</f>
        <v>5.8645297253909379E-2</v>
      </c>
      <c r="G38">
        <f>((AY38-AL38/2)*S38-E38)/(AY38+AL38/2)</f>
        <v>41.892022281372462</v>
      </c>
      <c r="H38">
        <f>AL38*1000</f>
        <v>0.83330573510192307</v>
      </c>
      <c r="I38">
        <f>(AQ38-AW38)</f>
        <v>1.3932460774389019</v>
      </c>
      <c r="J38">
        <f>(P38+AP38*D38)</f>
        <v>26.807107925415039</v>
      </c>
      <c r="K38" s="1">
        <v>6</v>
      </c>
      <c r="L38">
        <f>(K38*AE38+AF38)</f>
        <v>1.4200000166893005</v>
      </c>
      <c r="M38" s="1">
        <v>1</v>
      </c>
      <c r="N38">
        <f>L38*(M38+1)*(M38+1)/(M38*M38+1)</f>
        <v>2.8400000333786011</v>
      </c>
      <c r="O38" s="1">
        <v>25.489353179931641</v>
      </c>
      <c r="P38" s="1">
        <v>26.807107925415039</v>
      </c>
      <c r="Q38" s="1">
        <v>24.983152389526367</v>
      </c>
      <c r="R38" s="1">
        <v>-1.5844377279281616</v>
      </c>
      <c r="S38" s="1">
        <v>0.23658926784992218</v>
      </c>
      <c r="T38" s="1">
        <v>20.713796615600586</v>
      </c>
      <c r="U38" s="1">
        <v>21.691997528076172</v>
      </c>
      <c r="V38" s="1">
        <v>62.584632873535156</v>
      </c>
      <c r="W38" s="1">
        <v>65.540824890136719</v>
      </c>
      <c r="X38" s="1">
        <v>500.03817749023437</v>
      </c>
      <c r="Y38" s="1">
        <v>999.2464599609375</v>
      </c>
      <c r="Z38" s="1">
        <v>438.86483764648437</v>
      </c>
      <c r="AA38" s="1">
        <v>98.910446166992188</v>
      </c>
      <c r="AB38" s="1">
        <v>0.847370445728302</v>
      </c>
      <c r="AC38" s="1">
        <v>0.13693737983703613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>X38*0.000001/(K38*0.0001)</f>
        <v>0.83339696248372386</v>
      </c>
      <c r="AL38">
        <f>(U38-T38)/(1000-U38)*AK38</f>
        <v>8.3330573510192302E-4</v>
      </c>
      <c r="AM38">
        <f>(P38+273.15)</f>
        <v>299.95710792541502</v>
      </c>
      <c r="AN38">
        <f>(O38+273.15)</f>
        <v>298.63935317993162</v>
      </c>
      <c r="AO38">
        <f>(Y38*AG38+Z38*AH38)*AI38</f>
        <v>159.87943002016618</v>
      </c>
      <c r="AP38">
        <f>((AO38+0.00000010773*(AN38^4-AM38^4))-AL38*44100)/(L38*51.4+0.00000043092*AM38^3)</f>
        <v>1.2752161522929986</v>
      </c>
      <c r="AQ38">
        <f>0.61365*EXP(17.502*J38/(240.97+J38))</f>
        <v>3.5388112311942077</v>
      </c>
      <c r="AR38">
        <f>AQ38*1000/AA38</f>
        <v>35.777932142976816</v>
      </c>
      <c r="AS38">
        <f>(AR38-U38)</f>
        <v>14.085934614900644</v>
      </c>
      <c r="AT38">
        <f>IF(D38,P38,(O38+P38)/2)</f>
        <v>26.14823055267334</v>
      </c>
      <c r="AU38">
        <f>0.61365*EXP(17.502*AT38/(240.97+AT38))</f>
        <v>3.4039686495252841</v>
      </c>
      <c r="AV38">
        <f>IF(AS38&lt;&gt;0,(1000-(AR38+U38)/2)/AS38*AL38,0)</f>
        <v>5.7458787523431615E-2</v>
      </c>
      <c r="AW38">
        <f>U38*AA38/1000</f>
        <v>2.1455651537553058</v>
      </c>
      <c r="AX38">
        <f>(AU38-AW38)</f>
        <v>1.2584034957699783</v>
      </c>
      <c r="AY38">
        <f>1/(1.6/F38+1.37/N38)</f>
        <v>3.6016490592742624E-2</v>
      </c>
      <c r="AZ38">
        <f>G38*AA38*0.001</f>
        <v>4.1435586146881276</v>
      </c>
      <c r="BA38">
        <f>G38/S38</f>
        <v>177.06645217713853</v>
      </c>
      <c r="BB38">
        <f>(1-AL38*AA38/AQ38/F38)*100</f>
        <v>60.284874172737759</v>
      </c>
      <c r="BC38">
        <f>(S38-E38/(N38/1.35))</f>
        <v>0.95809557958225855</v>
      </c>
      <c r="BD38">
        <f>E38*BB38/100/BC38</f>
        <v>-0.95504587613299363</v>
      </c>
    </row>
    <row r="39" spans="1:56" x14ac:dyDescent="0.25">
      <c r="A39" s="1" t="s">
        <v>10</v>
      </c>
      <c r="B39" s="1" t="s">
        <v>96</v>
      </c>
    </row>
    <row r="40" spans="1:56" x14ac:dyDescent="0.25">
      <c r="A40" s="1" t="s">
        <v>10</v>
      </c>
      <c r="B40" s="1" t="s">
        <v>97</v>
      </c>
    </row>
    <row r="41" spans="1:56" x14ac:dyDescent="0.25">
      <c r="A41" s="1">
        <v>8</v>
      </c>
      <c r="B41" s="1" t="s">
        <v>98</v>
      </c>
      <c r="C41" s="1">
        <v>1834.0000027939677</v>
      </c>
      <c r="D41" s="1">
        <v>0</v>
      </c>
      <c r="E41">
        <f>(R41-S41*(1000-T41)/(1000-U41))*AK41</f>
        <v>5.9464337270023986</v>
      </c>
      <c r="F41">
        <f>IF(AV41&lt;&gt;0,1/(1/AV41-1/N41),0)</f>
        <v>5.8874948354276709E-2</v>
      </c>
      <c r="G41">
        <f>((AY41-AL41/2)*S41-E41)/(AY41+AL41/2)</f>
        <v>221.24824855146551</v>
      </c>
      <c r="H41">
        <f>AL41*1000</f>
        <v>0.82436969850207031</v>
      </c>
      <c r="I41">
        <f>(AQ41-AW41)</f>
        <v>1.3733580965696022</v>
      </c>
      <c r="J41">
        <f>(P41+AP41*D41)</f>
        <v>26.680145263671875</v>
      </c>
      <c r="K41" s="1">
        <v>6</v>
      </c>
      <c r="L41">
        <f>(K41*AE41+AF41)</f>
        <v>1.4200000166893005</v>
      </c>
      <c r="M41" s="1">
        <v>1</v>
      </c>
      <c r="N41">
        <f>L41*(M41+1)*(M41+1)/(M41*M41+1)</f>
        <v>2.8400000333786011</v>
      </c>
      <c r="O41" s="1">
        <v>25.455080032348633</v>
      </c>
      <c r="P41" s="1">
        <v>26.680145263671875</v>
      </c>
      <c r="Q41" s="1">
        <v>24.985258102416992</v>
      </c>
      <c r="R41" s="1">
        <v>400.24136352539062</v>
      </c>
      <c r="S41" s="1">
        <v>392.718017578125</v>
      </c>
      <c r="T41" s="1">
        <v>20.657711029052734</v>
      </c>
      <c r="U41" s="1">
        <v>21.625450134277344</v>
      </c>
      <c r="V41" s="1">
        <v>62.546977996826172</v>
      </c>
      <c r="W41" s="1">
        <v>65.477554321289063</v>
      </c>
      <c r="X41" s="1">
        <v>500.05770874023437</v>
      </c>
      <c r="Y41" s="1">
        <v>1000.4562377929687</v>
      </c>
      <c r="Z41" s="1">
        <v>438.72830200195312</v>
      </c>
      <c r="AA41" s="1">
        <v>98.916450500488281</v>
      </c>
      <c r="AB41" s="1">
        <v>0.478992760181427</v>
      </c>
      <c r="AC41" s="1">
        <v>0.1453850269317627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>X41*0.000001/(K41*0.0001)</f>
        <v>0.83342951456705727</v>
      </c>
      <c r="AL41">
        <f>(U41-T41)/(1000-U41)*AK41</f>
        <v>8.2436969850207035E-4</v>
      </c>
      <c r="AM41">
        <f>(P41+273.15)</f>
        <v>299.83014526367185</v>
      </c>
      <c r="AN41">
        <f>(O41+273.15)</f>
        <v>298.60508003234861</v>
      </c>
      <c r="AO41">
        <f>(Y41*AG41+Z41*AH41)*AI41</f>
        <v>160.07299446896468</v>
      </c>
      <c r="AP41">
        <f>((AO41+0.00000010773*(AN41^4-AM41^4))-AL41*44100)/(L41*51.4+0.00000043092*AM41^3)</f>
        <v>1.2951775215959527</v>
      </c>
      <c r="AQ41">
        <f>0.61365*EXP(17.502*J41/(240.97+J41))</f>
        <v>3.5124708643276246</v>
      </c>
      <c r="AR41">
        <f>AQ41*1000/AA41</f>
        <v>35.509471342284826</v>
      </c>
      <c r="AS41">
        <f>(AR41-U41)</f>
        <v>13.884021208007482</v>
      </c>
      <c r="AT41">
        <f>IF(D41,P41,(O41+P41)/2)</f>
        <v>26.067612648010254</v>
      </c>
      <c r="AU41">
        <f>0.61365*EXP(17.502*AT41/(240.97+AT41))</f>
        <v>3.3877819944567698</v>
      </c>
      <c r="AV41">
        <f>IF(AS41&lt;&gt;0,(1000-(AR41+U41)/2)/AS41*AL41,0)</f>
        <v>5.7679222575979537E-2</v>
      </c>
      <c r="AW41">
        <f>U41*AA41/1000</f>
        <v>2.1391127677580224</v>
      </c>
      <c r="AX41">
        <f>(AU41-AW41)</f>
        <v>1.2486692266987474</v>
      </c>
      <c r="AY41">
        <f>1/(1.6/F41+1.37/N41)</f>
        <v>3.6155068937477643E-2</v>
      </c>
      <c r="AZ41">
        <f>G41*AA41*0.001</f>
        <v>21.885091426160766</v>
      </c>
      <c r="BA41">
        <f>G41/S41</f>
        <v>0.56337687258632507</v>
      </c>
      <c r="BB41">
        <f>(1-AL41*AA41/AQ41/F41)*100</f>
        <v>60.568139009060886</v>
      </c>
      <c r="BC41">
        <f>(S41-E41/(N41/1.35))</f>
        <v>389.89136777632797</v>
      </c>
      <c r="BD41">
        <f>E41*BB41/100/BC41</f>
        <v>9.237558313726699E-3</v>
      </c>
    </row>
    <row r="42" spans="1:56" x14ac:dyDescent="0.25">
      <c r="A42" s="1" t="s">
        <v>10</v>
      </c>
      <c r="B42" s="1" t="s">
        <v>99</v>
      </c>
    </row>
    <row r="43" spans="1:56" x14ac:dyDescent="0.25">
      <c r="A43" s="1" t="s">
        <v>10</v>
      </c>
      <c r="B43" s="1" t="s">
        <v>100</v>
      </c>
    </row>
    <row r="44" spans="1:56" x14ac:dyDescent="0.25">
      <c r="A44" s="1">
        <v>9</v>
      </c>
      <c r="B44" s="1" t="s">
        <v>101</v>
      </c>
      <c r="C44" s="1">
        <v>1993.5000027827919</v>
      </c>
      <c r="D44" s="1">
        <v>0</v>
      </c>
      <c r="E44">
        <f>(R44-S44*(1000-T44)/(1000-U44))*AK44</f>
        <v>7.2990684636643097</v>
      </c>
      <c r="F44">
        <f>IF(AV44&lt;&gt;0,1/(1/AV44-1/N44),0)</f>
        <v>5.0159615016169161E-2</v>
      </c>
      <c r="G44">
        <f>((AY44-AL44/2)*S44-E44)/(AY44+AL44/2)</f>
        <v>246.86042415449413</v>
      </c>
      <c r="H44">
        <f>AL44*1000</f>
        <v>0.71976053227865933</v>
      </c>
      <c r="I44">
        <f>(AQ44-AW44)</f>
        <v>1.4031708542317927</v>
      </c>
      <c r="J44">
        <f>(P44+AP44*D44)</f>
        <v>26.757984161376953</v>
      </c>
      <c r="K44" s="1">
        <v>6</v>
      </c>
      <c r="L44">
        <f>(K44*AE44+AF44)</f>
        <v>1.4200000166893005</v>
      </c>
      <c r="M44" s="1">
        <v>1</v>
      </c>
      <c r="N44">
        <f>L44*(M44+1)*(M44+1)/(M44*M44+1)</f>
        <v>2.8400000333786011</v>
      </c>
      <c r="O44" s="1">
        <v>25.461309432983398</v>
      </c>
      <c r="P44" s="1">
        <v>26.757984161376953</v>
      </c>
      <c r="Q44" s="1">
        <v>24.98481559753418</v>
      </c>
      <c r="R44" s="1">
        <v>500.9991455078125</v>
      </c>
      <c r="S44" s="1">
        <v>491.8162841796875</v>
      </c>
      <c r="T44" s="1">
        <v>20.642145156860352</v>
      </c>
      <c r="U44" s="1">
        <v>21.487224578857422</v>
      </c>
      <c r="V44" s="1">
        <v>62.476249694824219</v>
      </c>
      <c r="W44" s="1">
        <v>65.034881591796875</v>
      </c>
      <c r="X44" s="1">
        <v>500.04403686523437</v>
      </c>
      <c r="Y44" s="1">
        <v>1000.1417236328125</v>
      </c>
      <c r="Z44" s="1">
        <v>438.87490844726562</v>
      </c>
      <c r="AA44" s="1">
        <v>98.915916442871094</v>
      </c>
      <c r="AB44" s="1">
        <v>-0.317424476146698</v>
      </c>
      <c r="AC44" s="1">
        <v>0.14314007759094238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>X44*0.000001/(K44*0.0001)</f>
        <v>0.83340672810872385</v>
      </c>
      <c r="AL44">
        <f>(U44-T44)/(1000-U44)*AK44</f>
        <v>7.1976053227865936E-4</v>
      </c>
      <c r="AM44">
        <f>(P44+273.15)</f>
        <v>299.90798416137693</v>
      </c>
      <c r="AN44">
        <f>(O44+273.15)</f>
        <v>298.61130943298338</v>
      </c>
      <c r="AO44">
        <f>(Y44*AG44+Z44*AH44)*AI44</f>
        <v>160.02267220446447</v>
      </c>
      <c r="AP44">
        <f>((AO44+0.00000010773*(AN44^4-AM44^4))-AL44*44100)/(L44*51.4+0.00000043092*AM44^3)</f>
        <v>1.3391220282035825</v>
      </c>
      <c r="AQ44">
        <f>0.61365*EXP(17.502*J44/(240.97+J44))</f>
        <v>3.5285993652632595</v>
      </c>
      <c r="AR44">
        <f>AQ44*1000/AA44</f>
        <v>35.672715697894816</v>
      </c>
      <c r="AS44">
        <f>(AR44-U44)</f>
        <v>14.185491119037394</v>
      </c>
      <c r="AT44">
        <f>IF(D44,P44,(O44+P44)/2)</f>
        <v>26.109646797180176</v>
      </c>
      <c r="AU44">
        <f>0.61365*EXP(17.502*AT44/(240.97+AT44))</f>
        <v>3.3962133034803252</v>
      </c>
      <c r="AV44">
        <f>IF(AS44&lt;&gt;0,(1000-(AR44+U44)/2)/AS44*AL44,0)</f>
        <v>4.9289079376393104E-2</v>
      </c>
      <c r="AW44">
        <f>U44*AA44/1000</f>
        <v>2.1254285110314668</v>
      </c>
      <c r="AX44">
        <f>(AU44-AW44)</f>
        <v>1.2707847924488584</v>
      </c>
      <c r="AY44">
        <f>1/(1.6/F44+1.37/N44)</f>
        <v>3.0882721618794906E-2</v>
      </c>
      <c r="AZ44">
        <f>G44*AA44*0.001</f>
        <v>24.418425088717658</v>
      </c>
      <c r="BA44">
        <f>G44/S44</f>
        <v>0.50193625566147881</v>
      </c>
      <c r="BB44">
        <f>(1-AL44*AA44/AQ44/F44)*100</f>
        <v>59.774851000620814</v>
      </c>
      <c r="BC44">
        <f>(S44-E44/(N44/1.35))</f>
        <v>488.34665660569613</v>
      </c>
      <c r="BD44">
        <f>E44*BB44/100/BC44</f>
        <v>8.9342421813925731E-3</v>
      </c>
    </row>
    <row r="45" spans="1:56" x14ac:dyDescent="0.25">
      <c r="A45" s="1" t="s">
        <v>10</v>
      </c>
      <c r="B45" s="1" t="s">
        <v>102</v>
      </c>
    </row>
    <row r="46" spans="1:56" x14ac:dyDescent="0.25">
      <c r="A46" s="1" t="s">
        <v>10</v>
      </c>
      <c r="B46" s="1" t="s">
        <v>103</v>
      </c>
    </row>
    <row r="47" spans="1:56" x14ac:dyDescent="0.25">
      <c r="A47" s="1">
        <v>10</v>
      </c>
      <c r="B47" s="1" t="s">
        <v>104</v>
      </c>
      <c r="C47" s="1">
        <v>2175.5000027827919</v>
      </c>
      <c r="D47" s="1">
        <v>0</v>
      </c>
      <c r="E47">
        <f>(R47-S47*(1000-T47)/(1000-U47))*AK47</f>
        <v>7.9966427387271448</v>
      </c>
      <c r="F47">
        <f>IF(AV47&lt;&gt;0,1/(1/AV47-1/N47),0)</f>
        <v>4.1493152462615646E-2</v>
      </c>
      <c r="G47">
        <f>((AY47-AL47/2)*S47-E47)/(AY47+AL47/2)</f>
        <v>267.08708502752216</v>
      </c>
      <c r="H47">
        <f>AL47*1000</f>
        <v>0.61010773759583392</v>
      </c>
      <c r="I47">
        <f>(AQ47-AW47)</f>
        <v>1.4334053840628695</v>
      </c>
      <c r="J47">
        <f>(P47+AP47*D47)</f>
        <v>26.841203689575195</v>
      </c>
      <c r="K47" s="1">
        <v>6</v>
      </c>
      <c r="L47">
        <f>(K47*AE47+AF47)</f>
        <v>1.4200000166893005</v>
      </c>
      <c r="M47" s="1">
        <v>1</v>
      </c>
      <c r="N47">
        <f>L47*(M47+1)*(M47+1)/(M47*M47+1)</f>
        <v>2.8400000333786011</v>
      </c>
      <c r="O47" s="1">
        <v>25.476720809936523</v>
      </c>
      <c r="P47" s="1">
        <v>26.841203689575195</v>
      </c>
      <c r="Q47" s="1">
        <v>24.984003067016602</v>
      </c>
      <c r="R47" s="1">
        <v>599.52880859375</v>
      </c>
      <c r="S47" s="1">
        <v>589.501953125</v>
      </c>
      <c r="T47" s="1">
        <v>20.641298294067383</v>
      </c>
      <c r="U47" s="1">
        <v>21.35774040222168</v>
      </c>
      <c r="V47" s="1">
        <v>62.413188934326172</v>
      </c>
      <c r="W47" s="1">
        <v>64.580909729003906</v>
      </c>
      <c r="X47" s="1">
        <v>500.0352783203125</v>
      </c>
      <c r="Y47" s="1">
        <v>999.00018310546875</v>
      </c>
      <c r="Z47" s="1">
        <v>438.6036376953125</v>
      </c>
      <c r="AA47" s="1">
        <v>98.910690307617188</v>
      </c>
      <c r="AB47" s="1">
        <v>-0.918803870677948</v>
      </c>
      <c r="AC47" s="1">
        <v>0.13581204414367676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>X47*0.000001/(K47*0.0001)</f>
        <v>0.83339213053385397</v>
      </c>
      <c r="AL47">
        <f>(U47-T47)/(1000-U47)*AK47</f>
        <v>6.1010773759583394E-4</v>
      </c>
      <c r="AM47">
        <f>(P47+273.15)</f>
        <v>299.99120368957517</v>
      </c>
      <c r="AN47">
        <f>(O47+273.15)</f>
        <v>298.6267208099365</v>
      </c>
      <c r="AO47">
        <f>(Y47*AG47+Z47*AH47)*AI47</f>
        <v>159.84002572417194</v>
      </c>
      <c r="AP47">
        <f>((AO47+0.00000010773*(AN47^4-AM47^4))-AL47*44100)/(L47*51.4+0.00000043092*AM47^3)</f>
        <v>1.3846087166247403</v>
      </c>
      <c r="AQ47">
        <f>0.61365*EXP(17.502*J47/(240.97+J47))</f>
        <v>3.5459142306575013</v>
      </c>
      <c r="AR47">
        <f>AQ47*1000/AA47</f>
        <v>35.849656084994763</v>
      </c>
      <c r="AS47">
        <f>(AR47-U47)</f>
        <v>14.491915682773083</v>
      </c>
      <c r="AT47">
        <f>IF(D47,P47,(O47+P47)/2)</f>
        <v>26.158962249755859</v>
      </c>
      <c r="AU47">
        <f>0.61365*EXP(17.502*AT47/(240.97+AT47))</f>
        <v>3.4061284709846302</v>
      </c>
      <c r="AV47">
        <f>IF(AS47&lt;&gt;0,(1000-(AR47+U47)/2)/AS47*AL47,0)</f>
        <v>4.0895656098665981E-2</v>
      </c>
      <c r="AW47">
        <f>U47*AA47/1000</f>
        <v>2.1125088465946318</v>
      </c>
      <c r="AX47">
        <f>(AU47-AW47)</f>
        <v>1.2936196243899984</v>
      </c>
      <c r="AY47">
        <f>1/(1.6/F47+1.37/N47)</f>
        <v>2.5612803117655167E-2</v>
      </c>
      <c r="AZ47">
        <f>G47*AA47*0.001</f>
        <v>26.417767952321466</v>
      </c>
      <c r="BA47">
        <f>G47/S47</f>
        <v>0.4530724344706083</v>
      </c>
      <c r="BB47">
        <f>(1-AL47*AA47/AQ47/F47)*100</f>
        <v>58.984774147827146</v>
      </c>
      <c r="BC47">
        <f>(S47-E47/(N47/1.35))</f>
        <v>585.70073214950628</v>
      </c>
      <c r="BD47">
        <f>E47*BB47/100/BC47</f>
        <v>8.0532623572729493E-3</v>
      </c>
    </row>
    <row r="48" spans="1:56" x14ac:dyDescent="0.25">
      <c r="A48" s="1" t="s">
        <v>10</v>
      </c>
      <c r="B48" s="1" t="s">
        <v>105</v>
      </c>
    </row>
    <row r="49" spans="1:56" x14ac:dyDescent="0.25">
      <c r="A49" s="1" t="s">
        <v>10</v>
      </c>
      <c r="B49" s="1" t="s">
        <v>106</v>
      </c>
    </row>
    <row r="50" spans="1:56" x14ac:dyDescent="0.25">
      <c r="A50" s="1">
        <v>11</v>
      </c>
      <c r="B50" s="1" t="s">
        <v>107</v>
      </c>
      <c r="C50" s="1">
        <v>2333.5000027827919</v>
      </c>
      <c r="D50" s="1">
        <v>0</v>
      </c>
      <c r="E50">
        <f>(R50-S50*(1000-T50)/(1000-U50))*AK50</f>
        <v>9.7243977061607136</v>
      </c>
      <c r="F50">
        <f>IF(AV50&lt;&gt;0,1/(1/AV50-1/N50),0)</f>
        <v>3.7682345535722923E-2</v>
      </c>
      <c r="G50">
        <f>((AY50-AL50/2)*S50-E50)/(AY50+AL50/2)</f>
        <v>356.85549499501781</v>
      </c>
      <c r="H50">
        <f>AL50*1000</f>
        <v>0.55771568324342713</v>
      </c>
      <c r="I50">
        <f>(AQ50-AW50)</f>
        <v>1.4409131046607513</v>
      </c>
      <c r="J50">
        <f>(P50+AP50*D50)</f>
        <v>26.834381103515625</v>
      </c>
      <c r="K50" s="1">
        <v>6</v>
      </c>
      <c r="L50">
        <f>(K50*AE50+AF50)</f>
        <v>1.4200000166893005</v>
      </c>
      <c r="M50" s="1">
        <v>1</v>
      </c>
      <c r="N50">
        <f>L50*(M50+1)*(M50+1)/(M50*M50+1)</f>
        <v>2.8400000333786011</v>
      </c>
      <c r="O50" s="1">
        <v>25.459348678588867</v>
      </c>
      <c r="P50" s="1">
        <v>26.834381103515625</v>
      </c>
      <c r="Q50" s="1">
        <v>24.984445571899414</v>
      </c>
      <c r="R50" s="1">
        <v>800.35369873046875</v>
      </c>
      <c r="S50" s="1">
        <v>788.15777587890625</v>
      </c>
      <c r="T50" s="1">
        <v>20.613653182983398</v>
      </c>
      <c r="U50" s="1">
        <v>21.268632888793945</v>
      </c>
      <c r="V50" s="1">
        <v>62.390689849853516</v>
      </c>
      <c r="W50" s="1">
        <v>64.372764587402344</v>
      </c>
      <c r="X50" s="1">
        <v>500.03427124023437</v>
      </c>
      <c r="Y50" s="1">
        <v>1000.6766967773437</v>
      </c>
      <c r="Z50" s="1">
        <v>438.61669921875</v>
      </c>
      <c r="AA50" s="1">
        <v>98.905220031738281</v>
      </c>
      <c r="AB50" s="1">
        <v>-2.4686086177825928</v>
      </c>
      <c r="AC50" s="1">
        <v>0.15011906623840332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>X50*0.000001/(K50*0.0001)</f>
        <v>0.8333904520670572</v>
      </c>
      <c r="AL50">
        <f>(U50-T50)/(1000-U50)*AK50</f>
        <v>5.5771568324342708E-4</v>
      </c>
      <c r="AM50">
        <f>(P50+273.15)</f>
        <v>299.9843811035156</v>
      </c>
      <c r="AN50">
        <f>(O50+273.15)</f>
        <v>298.60934867858884</v>
      </c>
      <c r="AO50">
        <f>(Y50*AG50+Z50*AH50)*AI50</f>
        <v>160.10826790567626</v>
      </c>
      <c r="AP50">
        <f>((AO50+0.00000010773*(AN50^4-AM50^4))-AL50*44100)/(L50*51.4+0.00000043092*AM50^3)</f>
        <v>1.4136778430113757</v>
      </c>
      <c r="AQ50">
        <f>0.61365*EXP(17.502*J50/(240.97+J50))</f>
        <v>3.5444919203011818</v>
      </c>
      <c r="AR50">
        <f>AQ50*1000/AA50</f>
        <v>35.83725832836496</v>
      </c>
      <c r="AS50">
        <f>(AR50-U50)</f>
        <v>14.568625439571015</v>
      </c>
      <c r="AT50">
        <f>IF(D50,P50,(O50+P50)/2)</f>
        <v>26.146864891052246</v>
      </c>
      <c r="AU50">
        <f>0.61365*EXP(17.502*AT50/(240.97+AT50))</f>
        <v>3.4036938873493172</v>
      </c>
      <c r="AV50">
        <f>IF(AS50&lt;&gt;0,(1000-(AR50+U50)/2)/AS50*AL50,0)</f>
        <v>3.7188907074453499E-2</v>
      </c>
      <c r="AW50">
        <f>U50*AA50/1000</f>
        <v>2.1035788156404305</v>
      </c>
      <c r="AX50">
        <f>(AU50-AW50)</f>
        <v>1.3001150717088867</v>
      </c>
      <c r="AY50">
        <f>1/(1.6/F50+1.37/N50)</f>
        <v>2.3286901277038953E-2</v>
      </c>
      <c r="AZ50">
        <f>G50*AA50*0.001</f>
        <v>35.294871252017117</v>
      </c>
      <c r="BA50">
        <f>G50/S50</f>
        <v>0.45277164790650448</v>
      </c>
      <c r="BB50">
        <f>(1-AL50*AA50/AQ50/F50)*100</f>
        <v>58.700941378608249</v>
      </c>
      <c r="BC50">
        <f>(S50-E50/(N50/1.35))</f>
        <v>783.53526293910909</v>
      </c>
      <c r="BD50">
        <f>E50*BB50/100/BC50</f>
        <v>7.2853300507545078E-3</v>
      </c>
    </row>
    <row r="51" spans="1:56" x14ac:dyDescent="0.25">
      <c r="A51" s="1" t="s">
        <v>10</v>
      </c>
      <c r="B51" s="1" t="s">
        <v>108</v>
      </c>
    </row>
    <row r="52" spans="1:56" x14ac:dyDescent="0.25">
      <c r="A52" s="1" t="s">
        <v>10</v>
      </c>
      <c r="B52" s="1" t="s">
        <v>109</v>
      </c>
    </row>
    <row r="53" spans="1:56" x14ac:dyDescent="0.25">
      <c r="A53" s="1">
        <v>12</v>
      </c>
      <c r="B53" s="1" t="s">
        <v>110</v>
      </c>
      <c r="C53" s="1">
        <v>2496.5000026933849</v>
      </c>
      <c r="D53" s="1">
        <v>0</v>
      </c>
      <c r="E53">
        <f>(R53-S53*(1000-T53)/(1000-U53))*AK53</f>
        <v>9.9599467044599308</v>
      </c>
      <c r="F53">
        <f>IF(AV53&lt;&gt;0,1/(1/AV53-1/N53),0)</f>
        <v>3.2478434616934442E-2</v>
      </c>
      <c r="G53">
        <f>((AY53-AL53/2)*S53-E53)/(AY53+AL53/2)</f>
        <v>377.80001716397817</v>
      </c>
      <c r="H53">
        <f>AL53*1000</f>
        <v>0.48568558024324721</v>
      </c>
      <c r="I53">
        <f>(AQ53-AW53)</f>
        <v>1.4532303854662567</v>
      </c>
      <c r="J53">
        <f>(P53+AP53*D53)</f>
        <v>26.842866897583008</v>
      </c>
      <c r="K53" s="1">
        <v>6</v>
      </c>
      <c r="L53">
        <f>(K53*AE53+AF53)</f>
        <v>1.4200000166893005</v>
      </c>
      <c r="M53" s="1">
        <v>1</v>
      </c>
      <c r="N53">
        <f>L53*(M53+1)*(M53+1)/(M53*M53+1)</f>
        <v>2.8400000333786011</v>
      </c>
      <c r="O53" s="1">
        <v>25.457897186279297</v>
      </c>
      <c r="P53" s="1">
        <v>26.842866897583008</v>
      </c>
      <c r="Q53" s="1">
        <v>24.986007690429688</v>
      </c>
      <c r="R53" s="1">
        <v>901.03515625</v>
      </c>
      <c r="S53" s="1">
        <v>888.56427001953125</v>
      </c>
      <c r="T53" s="1">
        <v>20.592500686645508</v>
      </c>
      <c r="U53" s="1">
        <v>21.16303825378418</v>
      </c>
      <c r="V53" s="1">
        <v>62.329055786132813</v>
      </c>
      <c r="W53" s="1">
        <v>64.055900573730469</v>
      </c>
      <c r="X53" s="1">
        <v>499.9569091796875</v>
      </c>
      <c r="Y53" s="1">
        <v>999.63397216796875</v>
      </c>
      <c r="Z53" s="1">
        <v>438.91729736328125</v>
      </c>
      <c r="AA53" s="1">
        <v>98.900291442871094</v>
      </c>
      <c r="AB53" s="1">
        <v>-3.5680348873138428</v>
      </c>
      <c r="AC53" s="1">
        <v>0.15258336067199707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>X53*0.000001/(K53*0.0001)</f>
        <v>0.83326151529947901</v>
      </c>
      <c r="AL53">
        <f>(U53-T53)/(1000-U53)*AK53</f>
        <v>4.8568558024324719E-4</v>
      </c>
      <c r="AM53">
        <f>(P53+273.15)</f>
        <v>299.99286689758299</v>
      </c>
      <c r="AN53">
        <f>(O53+273.15)</f>
        <v>298.60789718627927</v>
      </c>
      <c r="AO53">
        <f>(Y53*AG53+Z53*AH53)*AI53</f>
        <v>159.94143197190533</v>
      </c>
      <c r="AP53">
        <f>((AO53+0.00000010773*(AN53^4-AM53^4))-AL53*44100)/(L53*51.4+0.00000043092*AM53^3)</f>
        <v>1.4478642482471387</v>
      </c>
      <c r="AQ53">
        <f>0.61365*EXP(17.502*J53/(240.97+J53))</f>
        <v>3.5462610365821416</v>
      </c>
      <c r="AR53">
        <f>AQ53*1000/AA53</f>
        <v>35.856932116631917</v>
      </c>
      <c r="AS53">
        <f>(AR53-U53)</f>
        <v>14.693893862847737</v>
      </c>
      <c r="AT53">
        <f>IF(D53,P53,(O53+P53)/2)</f>
        <v>26.150382041931152</v>
      </c>
      <c r="AU53">
        <f>0.61365*EXP(17.502*AT53/(240.97+AT53))</f>
        <v>3.4044015543728463</v>
      </c>
      <c r="AV53">
        <f>IF(AS53&lt;&gt;0,(1000-(AR53+U53)/2)/AS53*AL53,0)</f>
        <v>3.2111208638769817E-2</v>
      </c>
      <c r="AW53">
        <f>U53*AA53/1000</f>
        <v>2.0930306511158849</v>
      </c>
      <c r="AX53">
        <f>(AU53-AW53)</f>
        <v>1.3113709032569614</v>
      </c>
      <c r="AY53">
        <f>1/(1.6/F53+1.37/N53)</f>
        <v>2.0102178419627293E-2</v>
      </c>
      <c r="AZ53">
        <f>G53*AA53*0.001</f>
        <v>37.364531804639142</v>
      </c>
      <c r="BA53">
        <f>G53/S53</f>
        <v>0.42518029354891107</v>
      </c>
      <c r="BB53">
        <f>(1-AL53*AA53/AQ53/F53)*100</f>
        <v>58.295108894807449</v>
      </c>
      <c r="BC53">
        <f>(S53-E53/(N53/1.35))</f>
        <v>883.8297883670698</v>
      </c>
      <c r="BD53">
        <f>E53*BB53/100/BC53</f>
        <v>6.5693212128060839E-3</v>
      </c>
    </row>
    <row r="54" spans="1:56" x14ac:dyDescent="0.25">
      <c r="A54" s="1" t="s">
        <v>10</v>
      </c>
      <c r="B54" s="1" t="s">
        <v>111</v>
      </c>
    </row>
    <row r="55" spans="1:56" x14ac:dyDescent="0.25">
      <c r="A55" s="1" t="s">
        <v>10</v>
      </c>
      <c r="B55" s="1" t="s">
        <v>112</v>
      </c>
    </row>
    <row r="56" spans="1:56" x14ac:dyDescent="0.25">
      <c r="A56" s="1">
        <v>13</v>
      </c>
      <c r="B56" s="1" t="s">
        <v>113</v>
      </c>
      <c r="C56" s="1">
        <v>2654.5000027827919</v>
      </c>
      <c r="D56" s="1">
        <v>0</v>
      </c>
      <c r="E56">
        <f>(R56-S56*(1000-T56)/(1000-U56))*AK56</f>
        <v>9.8852159800739408</v>
      </c>
      <c r="F56">
        <f>IF(AV56&lt;&gt;0,1/(1/AV56-1/N56),0)</f>
        <v>2.6607140489179875E-2</v>
      </c>
      <c r="G56">
        <f>((AY56-AL56/2)*S56-E56)/(AY56+AL56/2)</f>
        <v>372.02099882649969</v>
      </c>
      <c r="H56">
        <f>AL56*1000</f>
        <v>0.40725284058436001</v>
      </c>
      <c r="I56">
        <f>(AQ56-AW56)</f>
        <v>1.4842261450657155</v>
      </c>
      <c r="J56">
        <f>(P56+AP56*D56)</f>
        <v>26.957098007202148</v>
      </c>
      <c r="K56" s="1">
        <v>6</v>
      </c>
      <c r="L56">
        <f>(K56*AE56+AF56)</f>
        <v>1.4200000166893005</v>
      </c>
      <c r="M56" s="1">
        <v>1</v>
      </c>
      <c r="N56">
        <f>L56*(M56+1)*(M56+1)/(M56*M56+1)</f>
        <v>2.8400000333786011</v>
      </c>
      <c r="O56" s="1">
        <v>25.481496810913086</v>
      </c>
      <c r="P56" s="1">
        <v>26.957098007202148</v>
      </c>
      <c r="Q56" s="1">
        <v>24.985420227050781</v>
      </c>
      <c r="R56" s="1">
        <v>1000.3609619140625</v>
      </c>
      <c r="S56" s="1">
        <v>988.0166015625</v>
      </c>
      <c r="T56" s="1">
        <v>20.613468170166016</v>
      </c>
      <c r="U56" s="1">
        <v>21.091835021972656</v>
      </c>
      <c r="V56" s="1">
        <v>62.303138732910156</v>
      </c>
      <c r="W56" s="1">
        <v>63.749603271484375</v>
      </c>
      <c r="X56" s="1">
        <v>500.03021240234375</v>
      </c>
      <c r="Y56" s="1">
        <v>999.37921142578125</v>
      </c>
      <c r="Z56" s="1">
        <v>438.81668090820312</v>
      </c>
      <c r="AA56" s="1">
        <v>98.897270202636719</v>
      </c>
      <c r="AB56" s="1">
        <v>-4.7750663757324219</v>
      </c>
      <c r="AC56" s="1">
        <v>0.15154767036437988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>X56*0.000001/(K56*0.0001)</f>
        <v>0.83338368733723944</v>
      </c>
      <c r="AL56">
        <f>(U56-T56)/(1000-U56)*AK56</f>
        <v>4.0725284058436002E-4</v>
      </c>
      <c r="AM56">
        <f>(P56+273.15)</f>
        <v>300.10709800720213</v>
      </c>
      <c r="AN56">
        <f>(O56+273.15)</f>
        <v>298.63149681091306</v>
      </c>
      <c r="AO56">
        <f>(Y56*AG56+Z56*AH56)*AI56</f>
        <v>159.90067025406643</v>
      </c>
      <c r="AP56">
        <f>((AO56+0.00000010773*(AN56^4-AM56^4))-AL56*44100)/(L56*51.4+0.00000043092*AM56^3)</f>
        <v>1.4755117269069189</v>
      </c>
      <c r="AQ56">
        <f>0.61365*EXP(17.502*J56/(240.97+J56))</f>
        <v>3.5701510523031814</v>
      </c>
      <c r="AR56">
        <f>AQ56*1000/AA56</f>
        <v>36.099591474952533</v>
      </c>
      <c r="AS56">
        <f>(AR56-U56)</f>
        <v>15.007756452979876</v>
      </c>
      <c r="AT56">
        <f>IF(D56,P56,(O56+P56)/2)</f>
        <v>26.219297409057617</v>
      </c>
      <c r="AU56">
        <f>0.61365*EXP(17.502*AT56/(240.97+AT56))</f>
        <v>3.4182935941070824</v>
      </c>
      <c r="AV56">
        <f>IF(AS56&lt;&gt;0,(1000-(AR56+U56)/2)/AS56*AL56,0)</f>
        <v>2.636017957613096E-2</v>
      </c>
      <c r="AW56">
        <f>U56*AA56/1000</f>
        <v>2.0859249072374659</v>
      </c>
      <c r="AX56">
        <f>(AU56-AW56)</f>
        <v>1.3323686868696165</v>
      </c>
      <c r="AY56">
        <f>1/(1.6/F56+1.37/N56)</f>
        <v>1.6497123555700374E-2</v>
      </c>
      <c r="AZ56">
        <f>G56*AA56*0.001</f>
        <v>36.791861241999143</v>
      </c>
      <c r="BA56">
        <f>G56/S56</f>
        <v>0.37653314553436312</v>
      </c>
      <c r="BB56">
        <f>(1-AL56*AA56/AQ56/F56)*100</f>
        <v>57.600217161738875</v>
      </c>
      <c r="BC56">
        <f>(S56-E56/(N56/1.35))</f>
        <v>983.31764331733973</v>
      </c>
      <c r="BD56">
        <f>E56*BB56/100/BC56</f>
        <v>5.7905051436079507E-3</v>
      </c>
    </row>
    <row r="57" spans="1:56" x14ac:dyDescent="0.25">
      <c r="A57" s="1" t="s">
        <v>10</v>
      </c>
      <c r="B57" s="1" t="s">
        <v>114</v>
      </c>
    </row>
    <row r="58" spans="1:56" x14ac:dyDescent="0.25">
      <c r="A58" s="1" t="s">
        <v>10</v>
      </c>
      <c r="B58" s="1" t="s">
        <v>115</v>
      </c>
    </row>
    <row r="59" spans="1:56" x14ac:dyDescent="0.25">
      <c r="A59" s="1">
        <v>14</v>
      </c>
      <c r="B59" s="1" t="s">
        <v>116</v>
      </c>
      <c r="C59" s="1">
        <v>2819.0000027939677</v>
      </c>
      <c r="D59" s="1">
        <v>0</v>
      </c>
      <c r="E59">
        <f>(R59-S59*(1000-T59)/(1000-U59))*AK59</f>
        <v>10.111162335045833</v>
      </c>
      <c r="F59">
        <f>IF(AV59&lt;&gt;0,1/(1/AV59-1/N59),0)</f>
        <v>2.0413229191323989E-2</v>
      </c>
      <c r="G59">
        <f>((AY59-AL59/2)*S59-E59)/(AY59+AL59/2)</f>
        <v>371.95277025485791</v>
      </c>
      <c r="H59">
        <f>AL59*1000</f>
        <v>0.31659833736844645</v>
      </c>
      <c r="I59">
        <f>(AQ59-AW59)</f>
        <v>1.5006451261451539</v>
      </c>
      <c r="J59">
        <f>(P59+AP59*D59)</f>
        <v>26.992656707763672</v>
      </c>
      <c r="K59" s="1">
        <v>6</v>
      </c>
      <c r="L59">
        <f>(K59*AE59+AF59)</f>
        <v>1.4200000166893005</v>
      </c>
      <c r="M59" s="1">
        <v>1</v>
      </c>
      <c r="N59">
        <f>L59*(M59+1)*(M59+1)/(M59*M59+1)</f>
        <v>2.8400000333786011</v>
      </c>
      <c r="O59" s="1">
        <v>25.485569000244141</v>
      </c>
      <c r="P59" s="1">
        <v>26.992656707763672</v>
      </c>
      <c r="Q59" s="1">
        <v>24.984443664550781</v>
      </c>
      <c r="R59" s="1">
        <v>1201.4180908203125</v>
      </c>
      <c r="S59" s="1">
        <v>1188.83349609375</v>
      </c>
      <c r="T59" s="1">
        <v>20.63017463684082</v>
      </c>
      <c r="U59" s="1">
        <v>21.002099990844727</v>
      </c>
      <c r="V59" s="1">
        <v>62.336196899414063</v>
      </c>
      <c r="W59" s="1">
        <v>63.46087646484375</v>
      </c>
      <c r="X59" s="1">
        <v>500.01824951171875</v>
      </c>
      <c r="Y59" s="1">
        <v>999.5137939453125</v>
      </c>
      <c r="Z59" s="1">
        <v>438.43276977539062</v>
      </c>
      <c r="AA59" s="1">
        <v>98.893501281738281</v>
      </c>
      <c r="AB59" s="1">
        <v>-6.8871269226074219</v>
      </c>
      <c r="AC59" s="1">
        <v>0.15813374519348145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>X59*0.000001/(K59*0.0001)</f>
        <v>0.83336374918619782</v>
      </c>
      <c r="AL59">
        <f>(U59-T59)/(1000-U59)*AK59</f>
        <v>3.1659833736844646E-4</v>
      </c>
      <c r="AM59">
        <f>(P59+273.15)</f>
        <v>300.14265670776365</v>
      </c>
      <c r="AN59">
        <f>(O59+273.15)</f>
        <v>298.63556900024412</v>
      </c>
      <c r="AO59">
        <f>(Y59*AG59+Z59*AH59)*AI59</f>
        <v>159.92220345671012</v>
      </c>
      <c r="AP59">
        <f>((AO59+0.00000010773*(AN59^4-AM59^4))-AL59*44100)/(L59*51.4+0.00000043092*AM59^3)</f>
        <v>1.518586032274917</v>
      </c>
      <c r="AQ59">
        <f>0.61365*EXP(17.502*J59/(240.97+J59))</f>
        <v>3.5776163285089524</v>
      </c>
      <c r="AR59">
        <f>AQ59*1000/AA59</f>
        <v>36.176455299288676</v>
      </c>
      <c r="AS59">
        <f>(AR59-U59)</f>
        <v>15.17435530844395</v>
      </c>
      <c r="AT59">
        <f>IF(D59,P59,(O59+P59)/2)</f>
        <v>26.239112854003906</v>
      </c>
      <c r="AU59">
        <f>0.61365*EXP(17.502*AT59/(240.97+AT59))</f>
        <v>3.4222971668786237</v>
      </c>
      <c r="AV59">
        <f>IF(AS59&lt;&gt;0,(1000-(AR59+U59)/2)/AS59*AL59,0)</f>
        <v>2.0267550966617694E-2</v>
      </c>
      <c r="AW59">
        <f>U59*AA59/1000</f>
        <v>2.0769712023637985</v>
      </c>
      <c r="AX59">
        <f>(AU59-AW59)</f>
        <v>1.3453259645148252</v>
      </c>
      <c r="AY59">
        <f>1/(1.6/F59+1.37/N59)</f>
        <v>1.2680227572838407E-2</v>
      </c>
      <c r="AZ59">
        <f>G59*AA59*0.001</f>
        <v>36.7837117619449</v>
      </c>
      <c r="BA59">
        <f>G59/S59</f>
        <v>0.3128720476643822</v>
      </c>
      <c r="BB59">
        <f>(1-AL59*AA59/AQ59/F59)*100</f>
        <v>57.128280033141635</v>
      </c>
      <c r="BC59">
        <f>(S59-E59/(N59/1.35))</f>
        <v>1184.0271337726647</v>
      </c>
      <c r="BD59">
        <f>E59*BB59/100/BC59</f>
        <v>4.8785479391552462E-3</v>
      </c>
    </row>
    <row r="60" spans="1:56" x14ac:dyDescent="0.25">
      <c r="A60" s="1" t="s">
        <v>10</v>
      </c>
      <c r="B60" s="1" t="s">
        <v>117</v>
      </c>
    </row>
    <row r="61" spans="1:56" x14ac:dyDescent="0.25">
      <c r="A61" s="1" t="s">
        <v>10</v>
      </c>
      <c r="B61" s="1" t="s">
        <v>118</v>
      </c>
    </row>
    <row r="62" spans="1:56" x14ac:dyDescent="0.25">
      <c r="A62" s="1" t="s">
        <v>10</v>
      </c>
      <c r="B62" s="1" t="s">
        <v>119</v>
      </c>
    </row>
    <row r="63" spans="1:56" x14ac:dyDescent="0.25">
      <c r="A63" s="1" t="s">
        <v>10</v>
      </c>
      <c r="B63" s="1" t="s">
        <v>120</v>
      </c>
    </row>
    <row r="64" spans="1:56" x14ac:dyDescent="0.25">
      <c r="A64" s="1" t="s">
        <v>10</v>
      </c>
      <c r="B64" s="1" t="s">
        <v>121</v>
      </c>
    </row>
    <row r="65" spans="1:56" x14ac:dyDescent="0.25">
      <c r="A65" s="1" t="s">
        <v>10</v>
      </c>
      <c r="B65" s="1" t="s">
        <v>122</v>
      </c>
    </row>
    <row r="66" spans="1:56" x14ac:dyDescent="0.25">
      <c r="A66" s="1" t="s">
        <v>10</v>
      </c>
      <c r="B66" s="1" t="s">
        <v>123</v>
      </c>
    </row>
    <row r="67" spans="1:56" x14ac:dyDescent="0.25">
      <c r="A67" s="1" t="s">
        <v>10</v>
      </c>
      <c r="B67" s="1" t="s">
        <v>124</v>
      </c>
    </row>
    <row r="68" spans="1:56" x14ac:dyDescent="0.25">
      <c r="A68" s="1" t="s">
        <v>10</v>
      </c>
      <c r="B68" s="1" t="s">
        <v>125</v>
      </c>
    </row>
    <row r="69" spans="1:56" x14ac:dyDescent="0.25">
      <c r="A69" s="1">
        <v>15</v>
      </c>
      <c r="B69" s="1" t="s">
        <v>126</v>
      </c>
      <c r="C69" s="1">
        <v>4272.4999816827476</v>
      </c>
      <c r="D69" s="1">
        <v>0</v>
      </c>
      <c r="E69">
        <f>(R69-S69*(1000-T69)/(1000-U69))*AK69</f>
        <v>5.4335796608683031</v>
      </c>
      <c r="F69">
        <f>IF(AV69&lt;&gt;0,1/(1/AV69-1/N69),0)</f>
        <v>4.5931236145902964E-2</v>
      </c>
      <c r="G69">
        <f>((AY69-AL69/2)*S69-E69)/(AY69+AL69/2)</f>
        <v>193.90615712367813</v>
      </c>
      <c r="H69">
        <f>AL69*1000</f>
        <v>0.67643672609626104</v>
      </c>
      <c r="I69">
        <f>(AQ69-AW69)</f>
        <v>1.4374183927332189</v>
      </c>
      <c r="J69">
        <f>(P69+AP69*D69)</f>
        <v>26.871286392211914</v>
      </c>
      <c r="K69" s="1">
        <v>6</v>
      </c>
      <c r="L69">
        <f>(K69*AE69+AF69)</f>
        <v>1.4200000166893005</v>
      </c>
      <c r="M69" s="1">
        <v>1</v>
      </c>
      <c r="N69">
        <f>L69*(M69+1)*(M69+1)/(M69*M69+1)</f>
        <v>2.8400000333786011</v>
      </c>
      <c r="O69" s="1">
        <v>25.506223678588867</v>
      </c>
      <c r="P69" s="1">
        <v>26.871286392211914</v>
      </c>
      <c r="Q69" s="1">
        <v>24.986106872558594</v>
      </c>
      <c r="R69" s="1">
        <v>399.6517333984375</v>
      </c>
      <c r="S69" s="1">
        <v>392.81259155273438</v>
      </c>
      <c r="T69" s="1">
        <v>20.592193603515625</v>
      </c>
      <c r="U69" s="1">
        <v>21.386556625366211</v>
      </c>
      <c r="V69" s="1">
        <v>62.138404846191406</v>
      </c>
      <c r="W69" s="1">
        <v>64.534957885742187</v>
      </c>
      <c r="X69" s="1">
        <v>500.00067138671875</v>
      </c>
      <c r="Y69" s="1">
        <v>999.678466796875</v>
      </c>
      <c r="Z69" s="1">
        <v>425.39993286132812</v>
      </c>
      <c r="AA69" s="1">
        <v>98.883293151855469</v>
      </c>
      <c r="AB69" s="1">
        <v>0.35335159301757813</v>
      </c>
      <c r="AC69" s="1">
        <v>0.1222679615020752</v>
      </c>
      <c r="AD69" s="1">
        <v>0.66666668653488159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>X69*0.000001/(K69*0.0001)</f>
        <v>0.83333445231119774</v>
      </c>
      <c r="AL69">
        <f>(U69-T69)/(1000-U69)*AK69</f>
        <v>6.7643672609626101E-4</v>
      </c>
      <c r="AM69">
        <f>(P69+273.15)</f>
        <v>300.02128639221189</v>
      </c>
      <c r="AN69">
        <f>(O69+273.15)</f>
        <v>298.65622367858884</v>
      </c>
      <c r="AO69">
        <f>(Y69*AG69+Z69*AH69)*AI69</f>
        <v>159.94855111237121</v>
      </c>
      <c r="AP69">
        <f>((AO69+0.00000010773*(AN69^4-AM69^4))-AL69*44100)/(L69*51.4+0.00000043092*AM69^3)</f>
        <v>1.3511336306266064</v>
      </c>
      <c r="AQ69">
        <f>0.61365*EXP(17.502*J69/(240.97+J69))</f>
        <v>3.5521915410280629</v>
      </c>
      <c r="AR69">
        <f>AQ69*1000/AA69</f>
        <v>35.923070801990264</v>
      </c>
      <c r="AS69">
        <f>(AR69-U69)</f>
        <v>14.536514176624053</v>
      </c>
      <c r="AT69">
        <f>IF(D69,P69,(O69+P69)/2)</f>
        <v>26.188755035400391</v>
      </c>
      <c r="AU69">
        <f>0.61365*EXP(17.502*AT69/(240.97+AT69))</f>
        <v>3.4121307306625219</v>
      </c>
      <c r="AV69">
        <f>IF(AS69&lt;&gt;0,(1000-(AR69+U69)/2)/AS69*AL69,0)</f>
        <v>4.5200214421245506E-2</v>
      </c>
      <c r="AW69">
        <f>U69*AA69/1000</f>
        <v>2.114773148294844</v>
      </c>
      <c r="AX69">
        <f>(AU69-AW69)</f>
        <v>1.297357582367678</v>
      </c>
      <c r="AY69">
        <f>1/(1.6/F69+1.37/N69)</f>
        <v>2.831491465714275E-2</v>
      </c>
      <c r="AZ69">
        <f>G69*AA69*0.001</f>
        <v>19.174079378810415</v>
      </c>
      <c r="BA69">
        <f>G69/S69</f>
        <v>0.49363528892287706</v>
      </c>
      <c r="BB69">
        <f>(1-AL69*AA69/AQ69/F69)*100</f>
        <v>59.003612360298106</v>
      </c>
      <c r="BC69">
        <f>(S69-E69/(N69/1.35))</f>
        <v>390.22972801190343</v>
      </c>
      <c r="BD69">
        <f>E69*BB69/100/BC69</f>
        <v>8.2156946287007104E-3</v>
      </c>
    </row>
    <row r="70" spans="1:56" x14ac:dyDescent="0.25">
      <c r="A70" s="1" t="s">
        <v>10</v>
      </c>
      <c r="B70" s="1" t="s">
        <v>127</v>
      </c>
    </row>
    <row r="71" spans="1:56" x14ac:dyDescent="0.25">
      <c r="A71" s="1" t="s">
        <v>10</v>
      </c>
      <c r="B71" s="1" t="s">
        <v>128</v>
      </c>
    </row>
    <row r="72" spans="1:56" x14ac:dyDescent="0.25">
      <c r="A72" s="1" t="s">
        <v>10</v>
      </c>
      <c r="B72" s="1" t="s">
        <v>129</v>
      </c>
    </row>
    <row r="73" spans="1:56" x14ac:dyDescent="0.25">
      <c r="A73" s="1" t="s">
        <v>10</v>
      </c>
      <c r="B73" s="1" t="s">
        <v>130</v>
      </c>
    </row>
    <row r="74" spans="1:56" x14ac:dyDescent="0.25">
      <c r="A74" s="1" t="s">
        <v>10</v>
      </c>
      <c r="B74" s="1" t="s">
        <v>131</v>
      </c>
    </row>
    <row r="75" spans="1:56" x14ac:dyDescent="0.25">
      <c r="A75" s="1" t="s">
        <v>10</v>
      </c>
      <c r="B75" s="1" t="s">
        <v>129</v>
      </c>
    </row>
    <row r="76" spans="1:56" x14ac:dyDescent="0.25">
      <c r="A76" s="1" t="s">
        <v>10</v>
      </c>
      <c r="B76" s="1" t="s">
        <v>132</v>
      </c>
    </row>
    <row r="77" spans="1:56" x14ac:dyDescent="0.25">
      <c r="A77" s="1">
        <v>16</v>
      </c>
      <c r="B77" s="1" t="s">
        <v>133</v>
      </c>
      <c r="C77" s="1">
        <v>4442.5000027827919</v>
      </c>
      <c r="D77" s="1">
        <v>0</v>
      </c>
      <c r="E77">
        <f>(R77-S77*(1000-T77)/(1000-U77))*AK77</f>
        <v>5.2409942384140757</v>
      </c>
      <c r="F77">
        <f>IF(AV77&lt;&gt;0,1/(1/AV77-1/N77),0)</f>
        <v>4.5312950185533267E-2</v>
      </c>
      <c r="G77">
        <f>((AY77-AL77/2)*S77-E77)/(AY77+AL77/2)</f>
        <v>198.39293720624707</v>
      </c>
      <c r="H77">
        <f>AL77*1000</f>
        <v>0.66406536542619143</v>
      </c>
      <c r="I77">
        <f>(AQ77-AW77)</f>
        <v>1.4300801747215242</v>
      </c>
      <c r="J77">
        <f>(P77+AP77*D77)</f>
        <v>26.822818756103516</v>
      </c>
      <c r="K77" s="1">
        <v>6</v>
      </c>
      <c r="L77">
        <f>(K77*AE77+AF77)</f>
        <v>1.4200000166893005</v>
      </c>
      <c r="M77" s="1">
        <v>1</v>
      </c>
      <c r="N77">
        <f>L77*(M77+1)*(M77+1)/(M77*M77+1)</f>
        <v>2.8400000333786011</v>
      </c>
      <c r="O77" s="1">
        <v>25.486179351806641</v>
      </c>
      <c r="P77" s="1">
        <v>26.822818756103516</v>
      </c>
      <c r="Q77" s="1">
        <v>24.987024307250977</v>
      </c>
      <c r="R77" s="1">
        <v>399.6107177734375</v>
      </c>
      <c r="S77" s="1">
        <v>393.00900268554687</v>
      </c>
      <c r="T77" s="1">
        <v>20.580110549926758</v>
      </c>
      <c r="U77" s="1">
        <v>21.359889984130859</v>
      </c>
      <c r="V77" s="1">
        <v>62.172225952148437</v>
      </c>
      <c r="W77" s="1">
        <v>64.528671264648437</v>
      </c>
      <c r="X77" s="1">
        <v>500.04986572265625</v>
      </c>
      <c r="Y77" s="1">
        <v>1001.2350463867187</v>
      </c>
      <c r="Z77" s="1">
        <v>428.15048217773437</v>
      </c>
      <c r="AA77" s="1">
        <v>98.877029418945313</v>
      </c>
      <c r="AB77" s="1">
        <v>0.57201004028320313</v>
      </c>
      <c r="AC77" s="1">
        <v>0.13528561592102051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>X77*0.000001/(K77*0.0001)</f>
        <v>0.83341644287109362</v>
      </c>
      <c r="AL77">
        <f>(U77-T77)/(1000-U77)*AK77</f>
        <v>6.640653654261914E-4</v>
      </c>
      <c r="AM77">
        <f>(P77+273.15)</f>
        <v>299.97281875610349</v>
      </c>
      <c r="AN77">
        <f>(O77+273.15)</f>
        <v>298.63617935180662</v>
      </c>
      <c r="AO77">
        <f>(Y77*AG77+Z77*AH77)*AI77</f>
        <v>160.19760384117944</v>
      </c>
      <c r="AP77">
        <f>((AO77+0.00000010773*(AN77^4-AM77^4))-AL77*44100)/(L77*51.4+0.00000043092*AM77^3)</f>
        <v>1.3645593002131347</v>
      </c>
      <c r="AQ77">
        <f>0.61365*EXP(17.502*J77/(240.97+J77))</f>
        <v>3.5420826450678664</v>
      </c>
      <c r="AR77">
        <f>AQ77*1000/AA77</f>
        <v>35.823109430805637</v>
      </c>
      <c r="AS77">
        <f>(AR77-U77)</f>
        <v>14.463219446674778</v>
      </c>
      <c r="AT77">
        <f>IF(D77,P77,(O77+P77)/2)</f>
        <v>26.154499053955078</v>
      </c>
      <c r="AU77">
        <f>0.61365*EXP(17.502*AT77/(240.97+AT77))</f>
        <v>3.4052300794660599</v>
      </c>
      <c r="AV77">
        <f>IF(AS77&lt;&gt;0,(1000-(AR77+U77)/2)/AS77*AL77,0)</f>
        <v>4.4601324283520975E-2</v>
      </c>
      <c r="AW77">
        <f>U77*AA77/1000</f>
        <v>2.1120024703463423</v>
      </c>
      <c r="AX77">
        <f>(AU77-AW77)</f>
        <v>1.2932276091197177</v>
      </c>
      <c r="AY77">
        <f>1/(1.6/F77+1.37/N77)</f>
        <v>2.7938901126620598E-2</v>
      </c>
      <c r="AZ77">
        <f>G77*AA77*0.001</f>
        <v>19.616504288653061</v>
      </c>
      <c r="BA77">
        <f>G77/S77</f>
        <v>0.50480507024157051</v>
      </c>
      <c r="BB77">
        <f>(1-AL77*AA77/AQ77/F77)*100</f>
        <v>59.090402024196862</v>
      </c>
      <c r="BC77">
        <f>(S77-E77/(N77/1.35))</f>
        <v>390.51768503107422</v>
      </c>
      <c r="BD77">
        <f>E77*BB77/100/BC77</f>
        <v>7.9303055514565093E-3</v>
      </c>
    </row>
    <row r="78" spans="1:56" x14ac:dyDescent="0.25">
      <c r="A78" s="1" t="s">
        <v>10</v>
      </c>
      <c r="B78" s="1" t="s">
        <v>134</v>
      </c>
    </row>
    <row r="79" spans="1:56" x14ac:dyDescent="0.25">
      <c r="A79" s="1" t="s">
        <v>10</v>
      </c>
      <c r="B79" s="1" t="s">
        <v>135</v>
      </c>
    </row>
    <row r="80" spans="1:56" x14ac:dyDescent="0.25">
      <c r="A80" s="1">
        <v>17</v>
      </c>
      <c r="B80" s="1" t="s">
        <v>136</v>
      </c>
      <c r="C80" s="1">
        <v>4600.000002771616</v>
      </c>
      <c r="D80" s="1">
        <v>0</v>
      </c>
      <c r="E80">
        <f>(R80-S80*(1000-T80)/(1000-U80))*AK80</f>
        <v>3.7855234793624621</v>
      </c>
      <c r="F80">
        <f>IF(AV80&lt;&gt;0,1/(1/AV80-1/N80),0)</f>
        <v>4.4842487246176031E-2</v>
      </c>
      <c r="G80">
        <f>((AY80-AL80/2)*S80-E80)/(AY80+AL80/2)</f>
        <v>152.95008186713088</v>
      </c>
      <c r="H80">
        <f>AL80*1000</f>
        <v>0.65839926096904045</v>
      </c>
      <c r="I80">
        <f>(AQ80-AW80)</f>
        <v>1.4324661667512788</v>
      </c>
      <c r="J80">
        <f>(P80+AP80*D80)</f>
        <v>26.837577819824219</v>
      </c>
      <c r="K80" s="1">
        <v>6</v>
      </c>
      <c r="L80">
        <f>(K80*AE80+AF80)</f>
        <v>1.4200000166893005</v>
      </c>
      <c r="M80" s="1">
        <v>1</v>
      </c>
      <c r="N80">
        <f>L80*(M80+1)*(M80+1)/(M80*M80+1)</f>
        <v>2.8400000333786011</v>
      </c>
      <c r="O80" s="1">
        <v>25.494083404541016</v>
      </c>
      <c r="P80" s="1">
        <v>26.837577819824219</v>
      </c>
      <c r="Q80" s="1">
        <v>24.985618591308594</v>
      </c>
      <c r="R80" s="1">
        <v>299.95562744140625</v>
      </c>
      <c r="S80" s="1">
        <v>295.18026733398438</v>
      </c>
      <c r="T80" s="1">
        <v>20.594120025634766</v>
      </c>
      <c r="U80" s="1">
        <v>21.367238998413086</v>
      </c>
      <c r="V80" s="1">
        <v>62.184516906738281</v>
      </c>
      <c r="W80" s="1">
        <v>64.519378662109375</v>
      </c>
      <c r="X80" s="1">
        <v>500.0506591796875</v>
      </c>
      <c r="Y80" s="1">
        <v>999.88470458984375</v>
      </c>
      <c r="Z80" s="1">
        <v>428.73208618164062</v>
      </c>
      <c r="AA80" s="1">
        <v>98.875297546386719</v>
      </c>
      <c r="AB80" s="1">
        <v>0.84029006958007813</v>
      </c>
      <c r="AC80" s="1">
        <v>0.14067769050598145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>X80*0.000001/(K80*0.0001)</f>
        <v>0.83341776529947897</v>
      </c>
      <c r="AL80">
        <f>(U80-T80)/(1000-U80)*AK80</f>
        <v>6.5839926096904048E-4</v>
      </c>
      <c r="AM80">
        <f>(P80+273.15)</f>
        <v>299.9875778198242</v>
      </c>
      <c r="AN80">
        <f>(O80+273.15)</f>
        <v>298.64408340454099</v>
      </c>
      <c r="AO80">
        <f>(Y80*AG80+Z80*AH80)*AI80</f>
        <v>159.98154915850864</v>
      </c>
      <c r="AP80">
        <f>((AO80+0.00000010773*(AN80^4-AM80^4))-AL80*44100)/(L80*51.4+0.00000043092*AM80^3)</f>
        <v>1.3639744570862731</v>
      </c>
      <c r="AQ80">
        <f>0.61365*EXP(17.502*J80/(240.97+J80))</f>
        <v>3.5451582804641308</v>
      </c>
      <c r="AR80">
        <f>AQ80*1000/AA80</f>
        <v>35.85484310477996</v>
      </c>
      <c r="AS80">
        <f>(AR80-U80)</f>
        <v>14.487604106366874</v>
      </c>
      <c r="AT80">
        <f>IF(D80,P80,(O80+P80)/2)</f>
        <v>26.165830612182617</v>
      </c>
      <c r="AU80">
        <f>0.61365*EXP(17.502*AT80/(240.97+AT80))</f>
        <v>3.4075114000823397</v>
      </c>
      <c r="AV80">
        <f>IF(AS80&lt;&gt;0,(1000-(AR80+U80)/2)/AS80*AL80,0)</f>
        <v>4.4145447928415293E-2</v>
      </c>
      <c r="AW80">
        <f>U80*AA80/1000</f>
        <v>2.112692113712852</v>
      </c>
      <c r="AX80">
        <f>(AU80-AW80)</f>
        <v>1.2948192863694876</v>
      </c>
      <c r="AY80">
        <f>1/(1.6/F80+1.37/N80)</f>
        <v>2.7652694200029429E-2</v>
      </c>
      <c r="AZ80">
        <f>G80*AA80*0.001</f>
        <v>15.122984854356773</v>
      </c>
      <c r="BA80">
        <f>G80/S80</f>
        <v>0.5181582198855933</v>
      </c>
      <c r="BB80">
        <f>(1-AL80*AA80/AQ80/F80)*100</f>
        <v>59.050197171340855</v>
      </c>
      <c r="BC80">
        <f>(S80-E80/(N80/1.35))</f>
        <v>293.38081077163366</v>
      </c>
      <c r="BD80">
        <f>E80*BB80/100/BC80</f>
        <v>7.619309090637595E-3</v>
      </c>
    </row>
    <row r="81" spans="1:56" x14ac:dyDescent="0.25">
      <c r="A81" s="1" t="s">
        <v>10</v>
      </c>
      <c r="B81" s="1" t="s">
        <v>137</v>
      </c>
    </row>
    <row r="82" spans="1:56" x14ac:dyDescent="0.25">
      <c r="A82" s="1" t="s">
        <v>10</v>
      </c>
      <c r="B82" s="1" t="s">
        <v>138</v>
      </c>
    </row>
    <row r="83" spans="1:56" x14ac:dyDescent="0.25">
      <c r="A83" s="1">
        <v>18</v>
      </c>
      <c r="B83" s="1" t="s">
        <v>139</v>
      </c>
      <c r="C83" s="1">
        <v>4758.5000027827919</v>
      </c>
      <c r="D83" s="1">
        <v>0</v>
      </c>
      <c r="E83">
        <f>(R83-S83*(1000-T83)/(1000-U83))*AK83</f>
        <v>2.117550405419208</v>
      </c>
      <c r="F83">
        <f>IF(AV83&lt;&gt;0,1/(1/AV83-1/N83),0)</f>
        <v>4.6344498381509523E-2</v>
      </c>
      <c r="G83">
        <f>((AY83-AL83/2)*S83-E83)/(AY83+AL83/2)</f>
        <v>118.93859064324006</v>
      </c>
      <c r="H83">
        <f>AL83*1000</f>
        <v>0.6797018580874491</v>
      </c>
      <c r="I83">
        <f>(AQ83-AW83)</f>
        <v>1.4315336781567281</v>
      </c>
      <c r="J83">
        <f>(P83+AP83*D83)</f>
        <v>26.850996017456055</v>
      </c>
      <c r="K83" s="1">
        <v>6</v>
      </c>
      <c r="L83">
        <f>(K83*AE83+AF83)</f>
        <v>1.4200000166893005</v>
      </c>
      <c r="M83" s="1">
        <v>1</v>
      </c>
      <c r="N83">
        <f>L83*(M83+1)*(M83+1)/(M83*M83+1)</f>
        <v>2.8400000333786011</v>
      </c>
      <c r="O83" s="1">
        <v>25.494626998901367</v>
      </c>
      <c r="P83" s="1">
        <v>26.850996017456055</v>
      </c>
      <c r="Q83" s="1">
        <v>24.984426498413086</v>
      </c>
      <c r="R83" s="1">
        <v>199.52442932128906</v>
      </c>
      <c r="S83" s="1">
        <v>196.8231201171875</v>
      </c>
      <c r="T83" s="1">
        <v>20.607578277587891</v>
      </c>
      <c r="U83" s="1">
        <v>21.405675888061523</v>
      </c>
      <c r="V83" s="1">
        <v>62.220539093017578</v>
      </c>
      <c r="W83" s="1">
        <v>64.630615234375</v>
      </c>
      <c r="X83" s="1">
        <v>500.05340576171875</v>
      </c>
      <c r="Y83" s="1">
        <v>1000.79443359375</v>
      </c>
      <c r="Z83" s="1">
        <v>428.36019897460937</v>
      </c>
      <c r="AA83" s="1">
        <v>98.872039794921875</v>
      </c>
      <c r="AB83" s="1">
        <v>1.0983314514160156</v>
      </c>
      <c r="AC83" s="1">
        <v>0.1502068042755127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>X83*0.000001/(K83*0.0001)</f>
        <v>0.83342234293619777</v>
      </c>
      <c r="AL83">
        <f>(U83-T83)/(1000-U83)*AK83</f>
        <v>6.7970185808744908E-4</v>
      </c>
      <c r="AM83">
        <f>(P83+273.15)</f>
        <v>300.00099601745603</v>
      </c>
      <c r="AN83">
        <f>(O83+273.15)</f>
        <v>298.64462699890134</v>
      </c>
      <c r="AO83">
        <f>(Y83*AG83+Z83*AH83)*AI83</f>
        <v>160.1271057958802</v>
      </c>
      <c r="AP83">
        <f>((AO83+0.00000010773*(AN83^4-AM83^4))-AL83*44100)/(L83*51.4+0.00000043092*AM83^3)</f>
        <v>1.3527967855496255</v>
      </c>
      <c r="AQ83">
        <f>0.61365*EXP(17.502*J83/(240.97+J83))</f>
        <v>3.5479565163983469</v>
      </c>
      <c r="AR83">
        <f>AQ83*1000/AA83</f>
        <v>35.884326082049462</v>
      </c>
      <c r="AS83">
        <f>(AR83-U83)</f>
        <v>14.478650193987939</v>
      </c>
      <c r="AT83">
        <f>IF(D83,P83,(O83+P83)/2)</f>
        <v>26.172811508178711</v>
      </c>
      <c r="AU83">
        <f>0.61365*EXP(17.502*AT83/(240.97+AT83))</f>
        <v>3.4089174900056669</v>
      </c>
      <c r="AV83">
        <f>IF(AS83&lt;&gt;0,(1000-(AR83+U83)/2)/AS83*AL83,0)</f>
        <v>4.560036942995848E-2</v>
      </c>
      <c r="AW83">
        <f>U83*AA83/1000</f>
        <v>2.1164228382416188</v>
      </c>
      <c r="AX83">
        <f>(AU83-AW83)</f>
        <v>1.2924946517640481</v>
      </c>
      <c r="AY83">
        <f>1/(1.6/F83+1.37/N83)</f>
        <v>2.856616495220398E-2</v>
      </c>
      <c r="AZ83">
        <f>G83*AA83*0.001</f>
        <v>11.759701067230353</v>
      </c>
      <c r="BA83">
        <f>G83/S83</f>
        <v>0.60429176497367088</v>
      </c>
      <c r="BB83">
        <f>(1-AL83*AA83/AQ83/F83)*100</f>
        <v>59.128979954589255</v>
      </c>
      <c r="BC83">
        <f>(S83-E83/(N83/1.35))</f>
        <v>195.81653807010383</v>
      </c>
      <c r="BD83">
        <f>E83*BB83/100/BC83</f>
        <v>6.3941787914787397E-3</v>
      </c>
    </row>
    <row r="84" spans="1:56" x14ac:dyDescent="0.25">
      <c r="A84" s="1" t="s">
        <v>10</v>
      </c>
      <c r="B84" s="1" t="s">
        <v>140</v>
      </c>
    </row>
    <row r="85" spans="1:56" x14ac:dyDescent="0.25">
      <c r="A85" s="1" t="s">
        <v>10</v>
      </c>
      <c r="B85" s="1" t="s">
        <v>141</v>
      </c>
    </row>
    <row r="86" spans="1:56" x14ac:dyDescent="0.25">
      <c r="A86" s="1">
        <v>19</v>
      </c>
      <c r="B86" s="1" t="s">
        <v>142</v>
      </c>
      <c r="C86" s="1">
        <v>4916.5000027827919</v>
      </c>
      <c r="D86" s="1">
        <v>0</v>
      </c>
      <c r="E86">
        <f>(R86-S86*(1000-T86)/(1000-U86))*AK86</f>
        <v>0.49975976395663468</v>
      </c>
      <c r="F86">
        <f>IF(AV86&lt;&gt;0,1/(1/AV86-1/N86),0)</f>
        <v>4.7823776862465694E-2</v>
      </c>
      <c r="G86">
        <f>((AY86-AL86/2)*S86-E86)/(AY86+AL86/2)</f>
        <v>79.4779060835114</v>
      </c>
      <c r="H86">
        <f>AL86*1000</f>
        <v>0.69530343869091016</v>
      </c>
      <c r="I86">
        <f>(AQ86-AW86)</f>
        <v>1.4199135331210506</v>
      </c>
      <c r="J86">
        <f>(P86+AP86*D86)</f>
        <v>26.797317504882813</v>
      </c>
      <c r="K86" s="1">
        <v>6</v>
      </c>
      <c r="L86">
        <f>(K86*AE86+AF86)</f>
        <v>1.4200000166893005</v>
      </c>
      <c r="M86" s="1">
        <v>1</v>
      </c>
      <c r="N86">
        <f>L86*(M86+1)*(M86+1)/(M86*M86+1)</f>
        <v>2.8400000333786011</v>
      </c>
      <c r="O86" s="1">
        <v>25.479642868041992</v>
      </c>
      <c r="P86" s="1">
        <v>26.797317504882813</v>
      </c>
      <c r="Q86" s="1">
        <v>24.985733032226563</v>
      </c>
      <c r="R86" s="1">
        <v>99.221244812011719</v>
      </c>
      <c r="S86" s="1">
        <v>98.539421081542969</v>
      </c>
      <c r="T86" s="1">
        <v>20.593570709228516</v>
      </c>
      <c r="U86" s="1">
        <v>21.409944534301758</v>
      </c>
      <c r="V86" s="1">
        <v>62.234416961669922</v>
      </c>
      <c r="W86" s="1">
        <v>64.700035095214844</v>
      </c>
      <c r="X86" s="1">
        <v>500.07754516601562</v>
      </c>
      <c r="Y86" s="1">
        <v>1000.4248657226562</v>
      </c>
      <c r="Z86" s="1">
        <v>428.791259765625</v>
      </c>
      <c r="AA86" s="1">
        <v>98.872764587402344</v>
      </c>
      <c r="AB86" s="1">
        <v>1.1241493225097656</v>
      </c>
      <c r="AC86" s="1">
        <v>0.13779187202453613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>X86*0.000001/(K86*0.0001)</f>
        <v>0.83346257527669254</v>
      </c>
      <c r="AL86">
        <f>(U86-T86)/(1000-U86)*AK86</f>
        <v>6.9530343869091018E-4</v>
      </c>
      <c r="AM86">
        <f>(P86+273.15)</f>
        <v>299.94731750488279</v>
      </c>
      <c r="AN86">
        <f>(O86+273.15)</f>
        <v>298.62964286804197</v>
      </c>
      <c r="AO86">
        <f>(Y86*AG86+Z86*AH86)*AI86</f>
        <v>160.06797493782688</v>
      </c>
      <c r="AP86">
        <f>((AO86+0.00000010773*(AN86^4-AM86^4))-AL86*44100)/(L86*51.4+0.00000043092*AM86^3)</f>
        <v>1.3494132166339108</v>
      </c>
      <c r="AQ86">
        <f>0.61365*EXP(17.502*J86/(240.97+J86))</f>
        <v>3.53677393889041</v>
      </c>
      <c r="AR86">
        <f>AQ86*1000/AA86</f>
        <v>35.77096234387119</v>
      </c>
      <c r="AS86">
        <f>(AR86-U86)</f>
        <v>14.361017809569432</v>
      </c>
      <c r="AT86">
        <f>IF(D86,P86,(O86+P86)/2)</f>
        <v>26.138480186462402</v>
      </c>
      <c r="AU86">
        <f>0.61365*EXP(17.502*AT86/(240.97+AT86))</f>
        <v>3.4020073641690396</v>
      </c>
      <c r="AV86">
        <f>IF(AS86&lt;&gt;0,(1000-(AR86+U86)/2)/AS86*AL86,0)</f>
        <v>4.7031791691736047E-2</v>
      </c>
      <c r="AW86">
        <f>U86*AA86/1000</f>
        <v>2.1168604057693594</v>
      </c>
      <c r="AX86">
        <f>(AU86-AW86)</f>
        <v>1.2851469583996802</v>
      </c>
      <c r="AY86">
        <f>1/(1.6/F86+1.37/N86)</f>
        <v>2.9465013346360334E-2</v>
      </c>
      <c r="AZ86">
        <f>G86*AA86*0.001</f>
        <v>7.8582002980946957</v>
      </c>
      <c r="BA86">
        <f>G86/S86</f>
        <v>0.80655949883998346</v>
      </c>
      <c r="BB86">
        <f>(1-AL86*AA86/AQ86/F86)*100</f>
        <v>59.35567814753545</v>
      </c>
      <c r="BC86">
        <f>(S86-E86/(N86/1.35))</f>
        <v>98.301859224707769</v>
      </c>
      <c r="BD86">
        <f>E86*BB86/100/BC86</f>
        <v>3.0176010845014084E-3</v>
      </c>
    </row>
    <row r="87" spans="1:56" x14ac:dyDescent="0.25">
      <c r="A87" s="1" t="s">
        <v>10</v>
      </c>
      <c r="B87" s="1" t="s">
        <v>143</v>
      </c>
    </row>
    <row r="88" spans="1:56" x14ac:dyDescent="0.25">
      <c r="A88" s="1" t="s">
        <v>10</v>
      </c>
      <c r="B88" s="1" t="s">
        <v>144</v>
      </c>
    </row>
    <row r="89" spans="1:56" x14ac:dyDescent="0.25">
      <c r="A89" s="1">
        <v>20</v>
      </c>
      <c r="B89" s="1" t="s">
        <v>145</v>
      </c>
      <c r="C89" s="1">
        <v>5075.000002771616</v>
      </c>
      <c r="D89" s="1">
        <v>0</v>
      </c>
      <c r="E89">
        <f>(R89-S89*(1000-T89)/(1000-U89))*AK89</f>
        <v>-0.3833986815901102</v>
      </c>
      <c r="F89">
        <f>IF(AV89&lt;&gt;0,1/(1/AV89-1/N89),0)</f>
        <v>5.1342631838813546E-2</v>
      </c>
      <c r="G89">
        <f>((AY89-AL89/2)*S89-E89)/(AY89+AL89/2)</f>
        <v>61.600840150822663</v>
      </c>
      <c r="H89">
        <f>AL89*1000</f>
        <v>0.74337896944127257</v>
      </c>
      <c r="I89">
        <f>(AQ89-AW89)</f>
        <v>1.4157174433146644</v>
      </c>
      <c r="J89">
        <f>(P89+AP89*D89)</f>
        <v>26.806436538696289</v>
      </c>
      <c r="K89" s="1">
        <v>6</v>
      </c>
      <c r="L89">
        <f>(K89*AE89+AF89)</f>
        <v>1.4200000166893005</v>
      </c>
      <c r="M89" s="1">
        <v>1</v>
      </c>
      <c r="N89">
        <f>L89*(M89+1)*(M89+1)/(M89*M89+1)</f>
        <v>2.8400000333786011</v>
      </c>
      <c r="O89" s="1">
        <v>25.487289428710937</v>
      </c>
      <c r="P89" s="1">
        <v>26.806436538696289</v>
      </c>
      <c r="Q89" s="1">
        <v>24.987323760986328</v>
      </c>
      <c r="R89" s="1">
        <v>50.375202178955078</v>
      </c>
      <c r="S89" s="1">
        <v>50.789943695068359</v>
      </c>
      <c r="T89" s="1">
        <v>20.598628997802734</v>
      </c>
      <c r="U89" s="1">
        <v>21.471467971801758</v>
      </c>
      <c r="V89" s="1">
        <v>62.222095489501953</v>
      </c>
      <c r="W89" s="1">
        <v>64.857330322265625</v>
      </c>
      <c r="X89" s="1">
        <v>500.03555297851562</v>
      </c>
      <c r="Y89" s="1">
        <v>1000.1739501953125</v>
      </c>
      <c r="Z89" s="1">
        <v>428.85232543945312</v>
      </c>
      <c r="AA89" s="1">
        <v>98.873260498046875</v>
      </c>
      <c r="AB89" s="1">
        <v>1.0476455688476563</v>
      </c>
      <c r="AC89" s="1">
        <v>0.14494824409484863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>X89*0.000001/(K89*0.0001)</f>
        <v>0.83339258829752605</v>
      </c>
      <c r="AL89">
        <f>(U89-T89)/(1000-U89)*AK89</f>
        <v>7.4337896944127253E-4</v>
      </c>
      <c r="AM89">
        <f>(P89+273.15)</f>
        <v>299.95643653869627</v>
      </c>
      <c r="AN89">
        <f>(O89+273.15)</f>
        <v>298.63728942871091</v>
      </c>
      <c r="AO89">
        <f>(Y89*AG89+Z89*AH89)*AI89</f>
        <v>160.02782845434922</v>
      </c>
      <c r="AP89">
        <f>((AO89+0.00000010773*(AN89^4-AM89^4))-AL89*44100)/(L89*51.4+0.00000043092*AM89^3)</f>
        <v>1.3236503097809806</v>
      </c>
      <c r="AQ89">
        <f>0.61365*EXP(17.502*J89/(240.97+J89))</f>
        <v>3.5386714893660898</v>
      </c>
      <c r="AR89">
        <f>AQ89*1000/AA89</f>
        <v>35.789974676075254</v>
      </c>
      <c r="AS89">
        <f>(AR89-U89)</f>
        <v>14.318506704273496</v>
      </c>
      <c r="AT89">
        <f>IF(D89,P89,(O89+P89)/2)</f>
        <v>26.146862983703613</v>
      </c>
      <c r="AU89">
        <f>0.61365*EXP(17.502*AT89/(240.97+AT89))</f>
        <v>3.403693503616807</v>
      </c>
      <c r="AV89">
        <f>IF(AS89&lt;&gt;0,(1000-(AR89+U89)/2)/AS89*AL89,0)</f>
        <v>5.0430921900089382E-2</v>
      </c>
      <c r="AW89">
        <f>U89*AA89/1000</f>
        <v>2.1229540460514253</v>
      </c>
      <c r="AX89">
        <f>(AU89-AW89)</f>
        <v>1.2807394575653817</v>
      </c>
      <c r="AY89">
        <f>1/(1.6/F89+1.37/N89)</f>
        <v>3.1599988997512485E-2</v>
      </c>
      <c r="AZ89">
        <f>G89*AA89*0.001</f>
        <v>6.0906759151308343</v>
      </c>
      <c r="BA89">
        <f>G89/S89</f>
        <v>1.212855058880564</v>
      </c>
      <c r="BB89">
        <f>(1-AL89*AA89/AQ89/F89)*100</f>
        <v>59.545135352886327</v>
      </c>
      <c r="BC89">
        <f>(S89-E89/(N89/1.35))</f>
        <v>50.97219306621745</v>
      </c>
      <c r="BD89">
        <f>E89*BB89/100/BC89</f>
        <v>-4.4788197281885982E-3</v>
      </c>
    </row>
    <row r="90" spans="1:56" x14ac:dyDescent="0.25">
      <c r="A90" s="1" t="s">
        <v>10</v>
      </c>
      <c r="B90" s="1" t="s">
        <v>146</v>
      </c>
    </row>
    <row r="91" spans="1:56" x14ac:dyDescent="0.25">
      <c r="A91" s="1" t="s">
        <v>10</v>
      </c>
      <c r="B91" s="1" t="s">
        <v>147</v>
      </c>
    </row>
    <row r="92" spans="1:56" x14ac:dyDescent="0.25">
      <c r="A92" s="1">
        <v>21</v>
      </c>
      <c r="B92" s="1" t="s">
        <v>148</v>
      </c>
      <c r="C92" s="1">
        <v>5237.5000027827919</v>
      </c>
      <c r="D92" s="1">
        <v>0</v>
      </c>
      <c r="E92">
        <f>(R92-S92*(1000-T92)/(1000-U92))*AK92</f>
        <v>-1.4109066504282706</v>
      </c>
      <c r="F92">
        <f>IF(AV92&lt;&gt;0,1/(1/AV92-1/N92),0)</f>
        <v>5.5134678352758475E-2</v>
      </c>
      <c r="G92">
        <f>((AY92-AL92/2)*S92-E92)/(AY92+AL92/2)</f>
        <v>41.090261039653647</v>
      </c>
      <c r="H92">
        <f>AL92*1000</f>
        <v>0.79330979161819648</v>
      </c>
      <c r="I92">
        <f>(AQ92-AW92)</f>
        <v>1.4086682449109613</v>
      </c>
      <c r="J92">
        <f>(P92+AP92*D92)</f>
        <v>26.802978515625</v>
      </c>
      <c r="K92" s="1">
        <v>6</v>
      </c>
      <c r="L92">
        <f>(K92*AE92+AF92)</f>
        <v>1.4200000166893005</v>
      </c>
      <c r="M92" s="1">
        <v>1</v>
      </c>
      <c r="N92">
        <f>L92*(M92+1)*(M92+1)/(M92*M92+1)</f>
        <v>2.8400000333786011</v>
      </c>
      <c r="O92" s="1">
        <v>25.491277694702148</v>
      </c>
      <c r="P92" s="1">
        <v>26.802978515625</v>
      </c>
      <c r="Q92" s="1">
        <v>24.983997344970703</v>
      </c>
      <c r="R92" s="1">
        <v>-1.7473900318145752</v>
      </c>
      <c r="S92" s="1">
        <v>-5.4439526051282883E-2</v>
      </c>
      <c r="T92" s="1">
        <v>20.604610443115234</v>
      </c>
      <c r="U92" s="1">
        <v>21.535976409912109</v>
      </c>
      <c r="V92" s="1">
        <v>62.223178863525391</v>
      </c>
      <c r="W92" s="1">
        <v>65.035552978515625</v>
      </c>
      <c r="X92" s="1">
        <v>500.055908203125</v>
      </c>
      <c r="Y92" s="1">
        <v>999.91119384765625</v>
      </c>
      <c r="Z92" s="1">
        <v>428.95742797851562</v>
      </c>
      <c r="AA92" s="1">
        <v>98.871002197265625</v>
      </c>
      <c r="AB92" s="1">
        <v>0.80477595329284668</v>
      </c>
      <c r="AC92" s="1">
        <v>0.13922429084777832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111105</v>
      </c>
      <c r="AK92">
        <f>X92*0.000001/(K92*0.0001)</f>
        <v>0.83342651367187492</v>
      </c>
      <c r="AL92">
        <f>(U92-T92)/(1000-U92)*AK92</f>
        <v>7.9330979161819652E-4</v>
      </c>
      <c r="AM92">
        <f>(P92+273.15)</f>
        <v>299.95297851562498</v>
      </c>
      <c r="AN92">
        <f>(O92+273.15)</f>
        <v>298.64127769470213</v>
      </c>
      <c r="AO92">
        <f>(Y92*AG92+Z92*AH92)*AI92</f>
        <v>159.98578743966391</v>
      </c>
      <c r="AP92">
        <f>((AO92+0.00000010773*(AN92^4-AM92^4))-AL92*44100)/(L92*51.4+0.00000043092*AM92^3)</f>
        <v>1.2981535559794186</v>
      </c>
      <c r="AQ92">
        <f>0.61365*EXP(17.502*J92/(240.97+J92))</f>
        <v>3.5379518158556422</v>
      </c>
      <c r="AR92">
        <f>AQ92*1000/AA92</f>
        <v>35.783513236740383</v>
      </c>
      <c r="AS92">
        <f>(AR92-U92)</f>
        <v>14.247536826828274</v>
      </c>
      <c r="AT92">
        <f>IF(D92,P92,(O92+P92)/2)</f>
        <v>26.147128105163574</v>
      </c>
      <c r="AU92">
        <f>0.61365*EXP(17.502*AT92/(240.97+AT92))</f>
        <v>3.4037468427981663</v>
      </c>
      <c r="AV92">
        <f>IF(AS92&lt;&gt;0,(1000-(AR92+U92)/2)/AS92*AL92,0)</f>
        <v>5.4084698624787812E-2</v>
      </c>
      <c r="AW92">
        <f>U92*AA92/1000</f>
        <v>2.1292835709446809</v>
      </c>
      <c r="AX92">
        <f>(AU92-AW92)</f>
        <v>1.2744632718534854</v>
      </c>
      <c r="AY92">
        <f>1/(1.6/F92+1.37/N92)</f>
        <v>3.3895728289339122E-2</v>
      </c>
      <c r="AZ92">
        <f>G92*AA92*0.001</f>
        <v>4.0626352895378144</v>
      </c>
      <c r="BA92">
        <f>G92/S92</f>
        <v>-754.78726616660811</v>
      </c>
      <c r="BB92">
        <f>(1-AL92*AA92/AQ92/F92)*100</f>
        <v>59.789914931457048</v>
      </c>
      <c r="BC92">
        <f>(S92-E92/(N92/1.35))</f>
        <v>0.61623792313600245</v>
      </c>
      <c r="BD92">
        <f>E92*BB92/100/BC92</f>
        <v>-1.3689191372066154</v>
      </c>
    </row>
    <row r="93" spans="1:56" x14ac:dyDescent="0.25">
      <c r="A93" s="1" t="s">
        <v>10</v>
      </c>
      <c r="B93" s="1" t="s">
        <v>149</v>
      </c>
    </row>
    <row r="94" spans="1:56" x14ac:dyDescent="0.25">
      <c r="A94" s="1" t="s">
        <v>10</v>
      </c>
      <c r="B94" s="1" t="s">
        <v>150</v>
      </c>
    </row>
    <row r="95" spans="1:56" x14ac:dyDescent="0.25">
      <c r="A95" s="1">
        <v>22</v>
      </c>
      <c r="B95" s="1" t="s">
        <v>151</v>
      </c>
      <c r="C95" s="1">
        <v>5517.0000027939677</v>
      </c>
      <c r="D95" s="1">
        <v>0</v>
      </c>
      <c r="E95">
        <f>(R95-S95*(1000-T95)/(1000-U95))*AK95</f>
        <v>6.4644581814755879</v>
      </c>
      <c r="F95">
        <f>IF(AV95&lt;&gt;0,1/(1/AV95-1/N95),0)</f>
        <v>6.0582371460941892E-2</v>
      </c>
      <c r="G95">
        <f>((AY95-AL95/2)*S95-E95)/(AY95+AL95/2)</f>
        <v>211.31517565172047</v>
      </c>
      <c r="H95">
        <f>AL95*1000</f>
        <v>0.86096865892626429</v>
      </c>
      <c r="I95">
        <f>(AQ95-AW95)</f>
        <v>1.3939318222038684</v>
      </c>
      <c r="J95">
        <f>(P95+AP95*D95)</f>
        <v>26.778480529785156</v>
      </c>
      <c r="K95" s="1">
        <v>6</v>
      </c>
      <c r="L95">
        <f>(K95*AE95+AF95)</f>
        <v>1.4200000166893005</v>
      </c>
      <c r="M95" s="1">
        <v>1</v>
      </c>
      <c r="N95">
        <f>L95*(M95+1)*(M95+1)/(M95*M95+1)</f>
        <v>2.8400000333786011</v>
      </c>
      <c r="O95" s="1">
        <v>25.501276016235352</v>
      </c>
      <c r="P95" s="1">
        <v>26.778480529785156</v>
      </c>
      <c r="Q95" s="1">
        <v>24.985343933105469</v>
      </c>
      <c r="R95" s="1">
        <v>400.3101806640625</v>
      </c>
      <c r="S95" s="1">
        <v>392.14825439453125</v>
      </c>
      <c r="T95" s="1">
        <v>20.622581481933594</v>
      </c>
      <c r="U95" s="1">
        <v>21.633321762084961</v>
      </c>
      <c r="V95" s="1">
        <v>62.241035461425781</v>
      </c>
      <c r="W95" s="1">
        <v>65.2921142578125</v>
      </c>
      <c r="X95" s="1">
        <v>500.03530883789062</v>
      </c>
      <c r="Y95" s="1">
        <v>999.5467529296875</v>
      </c>
      <c r="Z95" s="1">
        <v>428.75851440429687</v>
      </c>
      <c r="AA95" s="1">
        <v>98.871788024902344</v>
      </c>
      <c r="AB95" s="1">
        <v>0.37762141227722168</v>
      </c>
      <c r="AC95" s="1">
        <v>0.14584660530090332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>X95*0.000001/(K95*0.0001)</f>
        <v>0.8333921813964843</v>
      </c>
      <c r="AL95">
        <f>(U95-T95)/(1000-U95)*AK95</f>
        <v>8.6096865892626429E-4</v>
      </c>
      <c r="AM95">
        <f>(P95+273.15)</f>
        <v>299.92848052978513</v>
      </c>
      <c r="AN95">
        <f>(O95+273.15)</f>
        <v>298.65127601623533</v>
      </c>
      <c r="AO95">
        <f>(Y95*AG95+Z95*AH95)*AI95</f>
        <v>159.92747689409225</v>
      </c>
      <c r="AP95">
        <f>((AO95+0.00000010773*(AN95^4-AM95^4))-AL95*44100)/(L95*51.4+0.00000043092*AM95^3)</f>
        <v>1.2669680639579843</v>
      </c>
      <c r="AQ95">
        <f>0.61365*EXP(17.502*J95/(240.97+J95))</f>
        <v>3.5328570257392395</v>
      </c>
      <c r="AR95">
        <f>AQ95*1000/AA95</f>
        <v>35.731699570856719</v>
      </c>
      <c r="AS95">
        <f>(AR95-U95)</f>
        <v>14.098377808771758</v>
      </c>
      <c r="AT95">
        <f>IF(D95,P95,(O95+P95)/2)</f>
        <v>26.139878273010254</v>
      </c>
      <c r="AU95">
        <f>0.61365*EXP(17.502*AT95/(240.97+AT95))</f>
        <v>3.4022885285384024</v>
      </c>
      <c r="AV95">
        <f>IF(AS95&lt;&gt;0,(1000-(AR95+U95)/2)/AS95*AL95,0)</f>
        <v>5.9317031187999504E-2</v>
      </c>
      <c r="AW95">
        <f>U95*AA95/1000</f>
        <v>2.1389252035353712</v>
      </c>
      <c r="AX95">
        <f>(AU95-AW95)</f>
        <v>1.2633633250030312</v>
      </c>
      <c r="AY95">
        <f>1/(1.6/F95+1.37/N95)</f>
        <v>3.7184788193968081E-2</v>
      </c>
      <c r="AZ95">
        <f>G95*AA95*0.001</f>
        <v>20.89310925348191</v>
      </c>
      <c r="BA95">
        <f>G95/S95</f>
        <v>0.53886552670746091</v>
      </c>
      <c r="BB95">
        <f>(1-AL95*AA95/AQ95/F95)*100</f>
        <v>60.227087097905688</v>
      </c>
      <c r="BC95">
        <f>(S95-E95/(N95/1.35))</f>
        <v>389.07536057677663</v>
      </c>
      <c r="BD95">
        <f>E95*BB95/100/BC95</f>
        <v>1.000668573202212E-2</v>
      </c>
    </row>
    <row r="96" spans="1:56" x14ac:dyDescent="0.25">
      <c r="A96" s="1" t="s">
        <v>10</v>
      </c>
      <c r="B96" s="1" t="s">
        <v>152</v>
      </c>
    </row>
    <row r="97" spans="1:56" x14ac:dyDescent="0.25">
      <c r="A97" s="1" t="s">
        <v>10</v>
      </c>
      <c r="B97" s="1" t="s">
        <v>153</v>
      </c>
    </row>
    <row r="98" spans="1:56" x14ac:dyDescent="0.25">
      <c r="A98" s="1">
        <v>23</v>
      </c>
      <c r="B98" s="1" t="s">
        <v>154</v>
      </c>
      <c r="C98" s="1">
        <v>5676.5000027827919</v>
      </c>
      <c r="D98" s="1">
        <v>0</v>
      </c>
      <c r="E98">
        <f>(R98-S98*(1000-T98)/(1000-U98))*AK98</f>
        <v>8.1573402813367188</v>
      </c>
      <c r="F98">
        <f>IF(AV98&lt;&gt;0,1/(1/AV98-1/N98),0)</f>
        <v>6.1522723794688663E-2</v>
      </c>
      <c r="G98">
        <f>((AY98-AL98/2)*S98-E98)/(AY98+AL98/2)</f>
        <v>265.8880535708102</v>
      </c>
      <c r="H98">
        <f>AL98*1000</f>
        <v>0.86691649299364548</v>
      </c>
      <c r="I98">
        <f>(AQ98-AW98)</f>
        <v>1.3826578044416844</v>
      </c>
      <c r="J98">
        <f>(P98+AP98*D98)</f>
        <v>26.717868804931641</v>
      </c>
      <c r="K98" s="1">
        <v>6</v>
      </c>
      <c r="L98">
        <f>(K98*AE98+AF98)</f>
        <v>1.4200000166893005</v>
      </c>
      <c r="M98" s="1">
        <v>1</v>
      </c>
      <c r="N98">
        <f>L98*(M98+1)*(M98+1)/(M98*M98+1)</f>
        <v>2.8400000333786011</v>
      </c>
      <c r="O98" s="1">
        <v>25.484100341796875</v>
      </c>
      <c r="P98" s="1">
        <v>26.717868804931641</v>
      </c>
      <c r="Q98" s="1">
        <v>24.984996795654297</v>
      </c>
      <c r="R98" s="1">
        <v>500.95223999023437</v>
      </c>
      <c r="S98" s="1">
        <v>490.65475463867187</v>
      </c>
      <c r="T98" s="1">
        <v>20.602481842041016</v>
      </c>
      <c r="U98" s="1">
        <v>21.6201171875</v>
      </c>
      <c r="V98" s="1">
        <v>62.244255065917969</v>
      </c>
      <c r="W98" s="1">
        <v>65.318885803222656</v>
      </c>
      <c r="X98" s="1">
        <v>500.08502197265625</v>
      </c>
      <c r="Y98" s="1">
        <v>1000.6279296875</v>
      </c>
      <c r="Z98" s="1">
        <v>428.59756469726562</v>
      </c>
      <c r="AA98" s="1">
        <v>98.871871948242188</v>
      </c>
      <c r="AB98" s="1">
        <v>-0.14996647834777832</v>
      </c>
      <c r="AC98" s="1">
        <v>0.1466362476348877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>X98*0.000001/(K98*0.0001)</f>
        <v>0.83347503662109368</v>
      </c>
      <c r="AL98">
        <f>(U98-T98)/(1000-U98)*AK98</f>
        <v>8.6691649299364549E-4</v>
      </c>
      <c r="AM98">
        <f>(P98+273.15)</f>
        <v>299.86786880493162</v>
      </c>
      <c r="AN98">
        <f>(O98+273.15)</f>
        <v>298.63410034179685</v>
      </c>
      <c r="AO98">
        <f>(Y98*AG98+Z98*AH98)*AI98</f>
        <v>160.10046517147566</v>
      </c>
      <c r="AP98">
        <f>((AO98+0.00000010773*(AN98^4-AM98^4))-AL98*44100)/(L98*51.4+0.00000043092*AM98^3)</f>
        <v>1.2720145602081894</v>
      </c>
      <c r="AQ98">
        <f>0.61365*EXP(17.502*J98/(240.97+J98))</f>
        <v>3.5202792625101744</v>
      </c>
      <c r="AR98">
        <f>AQ98*1000/AA98</f>
        <v>35.604456486400736</v>
      </c>
      <c r="AS98">
        <f>(AR98-U98)</f>
        <v>13.984339298900736</v>
      </c>
      <c r="AT98">
        <f>IF(D98,P98,(O98+P98)/2)</f>
        <v>26.100984573364258</v>
      </c>
      <c r="AU98">
        <f>0.61365*EXP(17.502*AT98/(240.97+AT98))</f>
        <v>3.3944743166017766</v>
      </c>
      <c r="AV98">
        <f>IF(AS98&lt;&gt;0,(1000-(AR98+U98)/2)/AS98*AL98,0)</f>
        <v>6.0218220656203893E-2</v>
      </c>
      <c r="AW98">
        <f>U98*AA98/1000</f>
        <v>2.13762145806849</v>
      </c>
      <c r="AX98">
        <f>(AU98-AW98)</f>
        <v>1.2568528585332865</v>
      </c>
      <c r="AY98">
        <f>1/(1.6/F98+1.37/N98)</f>
        <v>3.7751454997869568E-2</v>
      </c>
      <c r="AZ98">
        <f>G98*AA98*0.001</f>
        <v>26.288849585220504</v>
      </c>
      <c r="BA98">
        <f>G98/S98</f>
        <v>0.54190456946986187</v>
      </c>
      <c r="BB98">
        <f>(1-AL98*AA98/AQ98/F98)*100</f>
        <v>60.423503095571249</v>
      </c>
      <c r="BC98">
        <f>(S98-E98/(N98/1.35))</f>
        <v>486.77714574769459</v>
      </c>
      <c r="BD98">
        <f>E98*BB98/100/BC98</f>
        <v>1.0125682358893112E-2</v>
      </c>
    </row>
    <row r="99" spans="1:56" x14ac:dyDescent="0.25">
      <c r="A99" s="1" t="s">
        <v>10</v>
      </c>
      <c r="B99" s="1" t="s">
        <v>155</v>
      </c>
    </row>
    <row r="100" spans="1:56" x14ac:dyDescent="0.25">
      <c r="A100" s="1" t="s">
        <v>10</v>
      </c>
      <c r="B100" s="1" t="s">
        <v>156</v>
      </c>
    </row>
    <row r="101" spans="1:56" x14ac:dyDescent="0.25">
      <c r="A101" s="1">
        <v>24</v>
      </c>
      <c r="B101" s="1" t="s">
        <v>157</v>
      </c>
      <c r="C101" s="1">
        <v>5835.0000027939677</v>
      </c>
      <c r="D101" s="1">
        <v>0</v>
      </c>
      <c r="E101">
        <f>(R101-S101*(1000-T101)/(1000-U101))*AK101</f>
        <v>9.4447865631582832</v>
      </c>
      <c r="F101">
        <f>IF(AV101&lt;&gt;0,1/(1/AV101-1/N101),0)</f>
        <v>5.9935851704019008E-2</v>
      </c>
      <c r="G101">
        <f>((AY101-AL101/2)*S101-E101)/(AY101+AL101/2)</f>
        <v>322.24102469267876</v>
      </c>
      <c r="H101">
        <f>AL101*1000</f>
        <v>0.84576904322623969</v>
      </c>
      <c r="I101">
        <f>(AQ101-AW101)</f>
        <v>1.3839053432030619</v>
      </c>
      <c r="J101">
        <f>(P101+AP101*D101)</f>
        <v>26.702089309692383</v>
      </c>
      <c r="K101" s="1">
        <v>6</v>
      </c>
      <c r="L101">
        <f>(K101*AE101+AF101)</f>
        <v>1.4200000166893005</v>
      </c>
      <c r="M101" s="1">
        <v>1</v>
      </c>
      <c r="N101">
        <f>L101*(M101+1)*(M101+1)/(M101*M101+1)</f>
        <v>2.8400000333786011</v>
      </c>
      <c r="O101" s="1">
        <v>25.477415084838867</v>
      </c>
      <c r="P101" s="1">
        <v>26.702089309692383</v>
      </c>
      <c r="Q101" s="1">
        <v>24.984777450561523</v>
      </c>
      <c r="R101" s="1">
        <v>601.33599853515625</v>
      </c>
      <c r="S101" s="1">
        <v>589.40521240234375</v>
      </c>
      <c r="T101" s="1">
        <v>20.582082748413086</v>
      </c>
      <c r="U101" s="1">
        <v>21.57501220703125</v>
      </c>
      <c r="V101" s="1">
        <v>62.205890655517578</v>
      </c>
      <c r="W101" s="1">
        <v>65.207489013671875</v>
      </c>
      <c r="X101" s="1">
        <v>500.04855346679687</v>
      </c>
      <c r="Y101" s="1">
        <v>1000.62841796875</v>
      </c>
      <c r="Z101" s="1">
        <v>428.35992431640625</v>
      </c>
      <c r="AA101" s="1">
        <v>98.869277954101563</v>
      </c>
      <c r="AB101" s="1">
        <v>-0.70679020881652832</v>
      </c>
      <c r="AC101" s="1">
        <v>0.1403191089630127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>X101*0.000001/(K101*0.0001)</f>
        <v>0.83341425577799466</v>
      </c>
      <c r="AL101">
        <f>(U101-T101)/(1000-U101)*AK101</f>
        <v>8.4576904322623966E-4</v>
      </c>
      <c r="AM101">
        <f>(P101+273.15)</f>
        <v>299.85208930969236</v>
      </c>
      <c r="AN101">
        <f>(O101+273.15)</f>
        <v>298.62741508483884</v>
      </c>
      <c r="AO101">
        <f>(Y101*AG101+Z101*AH101)*AI101</f>
        <v>160.10054329647392</v>
      </c>
      <c r="AP101">
        <f>((AO101+0.00000010773*(AN101^4-AM101^4))-AL101*44100)/(L101*51.4+0.00000043092*AM101^3)</f>
        <v>1.2843261155999901</v>
      </c>
      <c r="AQ101">
        <f>0.61365*EXP(17.502*J101/(240.97+J101))</f>
        <v>3.5170112219631688</v>
      </c>
      <c r="AR101">
        <f>AQ101*1000/AA101</f>
        <v>35.572336470343025</v>
      </c>
      <c r="AS101">
        <f>(AR101-U101)</f>
        <v>13.997324263311775</v>
      </c>
      <c r="AT101">
        <f>IF(D101,P101,(O101+P101)/2)</f>
        <v>26.089752197265625</v>
      </c>
      <c r="AU101">
        <f>0.61365*EXP(17.502*AT101/(240.97+AT101))</f>
        <v>3.3922205161872498</v>
      </c>
      <c r="AV101">
        <f>IF(AS101&lt;&gt;0,(1000-(AR101+U101)/2)/AS101*AL101,0)</f>
        <v>5.8697097999854328E-2</v>
      </c>
      <c r="AW101">
        <f>U101*AA101/1000</f>
        <v>2.1331058787601069</v>
      </c>
      <c r="AX101">
        <f>(AU101-AW101)</f>
        <v>1.2591146374271429</v>
      </c>
      <c r="AY101">
        <f>1/(1.6/F101+1.37/N101)</f>
        <v>3.6795005087641053E-2</v>
      </c>
      <c r="AZ101">
        <f>G101*AA101*0.001</f>
        <v>31.859737438554962</v>
      </c>
      <c r="BA101">
        <f>G101/S101</f>
        <v>0.54672238709811138</v>
      </c>
      <c r="BB101">
        <f>(1-AL101*AA101/AQ101/F101)*100</f>
        <v>60.330866665761022</v>
      </c>
      <c r="BC101">
        <f>(S101-E101/(N101/1.35))</f>
        <v>584.91561320853839</v>
      </c>
      <c r="BD101">
        <f>E101*BB101/100/BC101</f>
        <v>9.7417840447579247E-3</v>
      </c>
    </row>
    <row r="102" spans="1:56" x14ac:dyDescent="0.25">
      <c r="A102" s="1" t="s">
        <v>10</v>
      </c>
      <c r="B102" s="1" t="s">
        <v>158</v>
      </c>
    </row>
    <row r="103" spans="1:56" x14ac:dyDescent="0.25">
      <c r="A103" s="1" t="s">
        <v>10</v>
      </c>
      <c r="B103" s="1" t="s">
        <v>159</v>
      </c>
    </row>
    <row r="104" spans="1:56" x14ac:dyDescent="0.25">
      <c r="A104" s="1">
        <v>25</v>
      </c>
      <c r="B104" s="1" t="s">
        <v>160</v>
      </c>
      <c r="C104" s="1">
        <v>5993.0000027939677</v>
      </c>
      <c r="D104" s="1">
        <v>0</v>
      </c>
      <c r="E104">
        <f>(R104-S104*(1000-T104)/(1000-U104))*AK104</f>
        <v>11.861089532763787</v>
      </c>
      <c r="F104">
        <f>IF(AV104&lt;&gt;0,1/(1/AV104-1/N104),0)</f>
        <v>5.6934508434590615E-2</v>
      </c>
      <c r="G104">
        <f>((AY104-AL104/2)*S104-E104)/(AY104+AL104/2)</f>
        <v>432.21603214846527</v>
      </c>
      <c r="H104">
        <f>AL104*1000</f>
        <v>0.80608254667352963</v>
      </c>
      <c r="I104">
        <f>(AQ104-AW104)</f>
        <v>1.3871011945462981</v>
      </c>
      <c r="J104">
        <f>(P104+AP104*D104)</f>
        <v>26.683513641357422</v>
      </c>
      <c r="K104" s="1">
        <v>6</v>
      </c>
      <c r="L104">
        <f>(K104*AE104+AF104)</f>
        <v>1.4200000166893005</v>
      </c>
      <c r="M104" s="1">
        <v>1</v>
      </c>
      <c r="N104">
        <f>L104*(M104+1)*(M104+1)/(M104*M104+1)</f>
        <v>2.8400000333786011</v>
      </c>
      <c r="O104" s="1">
        <v>25.474250793457031</v>
      </c>
      <c r="P104" s="1">
        <v>26.683513641357422</v>
      </c>
      <c r="Q104" s="1">
        <v>24.986087799072266</v>
      </c>
      <c r="R104" s="1">
        <v>800.2816162109375</v>
      </c>
      <c r="S104" s="1">
        <v>785.29034423828125</v>
      </c>
      <c r="T104" s="1">
        <v>20.557992935180664</v>
      </c>
      <c r="U104" s="1">
        <v>21.504386901855469</v>
      </c>
      <c r="V104" s="1">
        <v>62.143283843994141</v>
      </c>
      <c r="W104" s="1">
        <v>65.004470825195313</v>
      </c>
      <c r="X104" s="1">
        <v>500.05490112304687</v>
      </c>
      <c r="Y104" s="1">
        <v>1000.281494140625</v>
      </c>
      <c r="Z104" s="1">
        <v>428.7044677734375</v>
      </c>
      <c r="AA104" s="1">
        <v>98.866630554199219</v>
      </c>
      <c r="AB104" s="1">
        <v>-2.4586212635040283</v>
      </c>
      <c r="AC104" s="1">
        <v>0.13987278938293457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>X104*0.000001/(K104*0.0001)</f>
        <v>0.83342483520507793</v>
      </c>
      <c r="AL104">
        <f>(U104-T104)/(1000-U104)*AK104</f>
        <v>8.0608254667352964E-4</v>
      </c>
      <c r="AM104">
        <f>(P104+273.15)</f>
        <v>299.8335136413574</v>
      </c>
      <c r="AN104">
        <f>(O104+273.15)</f>
        <v>298.62425079345701</v>
      </c>
      <c r="AO104">
        <f>(Y104*AG104+Z104*AH104)*AI104</f>
        <v>160.04503548521461</v>
      </c>
      <c r="AP104">
        <f>((AO104+0.00000010773*(AN104^4-AM104^4))-AL104*44100)/(L104*51.4+0.00000043092*AM104^3)</f>
        <v>1.3065109292628823</v>
      </c>
      <c r="AQ104">
        <f>0.61365*EXP(17.502*J104/(240.97+J104))</f>
        <v>3.5131674696666035</v>
      </c>
      <c r="AR104">
        <f>AQ104*1000/AA104</f>
        <v>35.534410852008016</v>
      </c>
      <c r="AS104">
        <f>(AR104-U104)</f>
        <v>14.030023950152547</v>
      </c>
      <c r="AT104">
        <f>IF(D104,P104,(O104+P104)/2)</f>
        <v>26.078882217407227</v>
      </c>
      <c r="AU104">
        <f>0.61365*EXP(17.502*AT104/(240.97+AT104))</f>
        <v>3.390040675820766</v>
      </c>
      <c r="AV104">
        <f>IF(AS104&lt;&gt;0,(1000-(AR104+U104)/2)/AS104*AL104,0)</f>
        <v>5.5815553827953363E-2</v>
      </c>
      <c r="AW104">
        <f>U104*AA104/1000</f>
        <v>2.1260662751203054</v>
      </c>
      <c r="AX104">
        <f>(AU104-AW104)</f>
        <v>1.2639744007004605</v>
      </c>
      <c r="AY104">
        <f>1/(1.6/F104+1.37/N104)</f>
        <v>3.4983555671011961E-2</v>
      </c>
      <c r="AZ104">
        <f>G104*AA104*0.001</f>
        <v>42.731742770024212</v>
      </c>
      <c r="BA104">
        <f>G104/S104</f>
        <v>0.55039010134233568</v>
      </c>
      <c r="BB104">
        <f>(1-AL104*AA104/AQ104/F104)*100</f>
        <v>60.156743880494268</v>
      </c>
      <c r="BC104">
        <f>(S104-E104/(N104/1.35))</f>
        <v>779.65215033650793</v>
      </c>
      <c r="BD104">
        <f>E104*BB104/100/BC104</f>
        <v>9.1518316836311699E-3</v>
      </c>
    </row>
    <row r="105" spans="1:56" x14ac:dyDescent="0.25">
      <c r="A105" s="1" t="s">
        <v>10</v>
      </c>
      <c r="B105" s="1" t="s">
        <v>161</v>
      </c>
    </row>
    <row r="106" spans="1:56" x14ac:dyDescent="0.25">
      <c r="A106" s="1" t="s">
        <v>10</v>
      </c>
      <c r="B106" s="1" t="s">
        <v>162</v>
      </c>
    </row>
    <row r="107" spans="1:56" x14ac:dyDescent="0.25">
      <c r="A107" s="1">
        <v>26</v>
      </c>
      <c r="B107" s="1" t="s">
        <v>163</v>
      </c>
      <c r="C107" s="1">
        <v>6152.5000027827919</v>
      </c>
      <c r="D107" s="1">
        <v>0</v>
      </c>
      <c r="E107">
        <f>(R107-S107*(1000-T107)/(1000-U107))*AK107</f>
        <v>12.480236401970336</v>
      </c>
      <c r="F107">
        <f>IF(AV107&lt;&gt;0,1/(1/AV107-1/N107),0)</f>
        <v>5.4600016656908251E-2</v>
      </c>
      <c r="G107">
        <f>((AY107-AL107/2)*S107-E107)/(AY107+AL107/2)</f>
        <v>497.39524921965881</v>
      </c>
      <c r="H107">
        <f>AL107*1000</f>
        <v>0.77937683221736287</v>
      </c>
      <c r="I107">
        <f>(AQ107-AW107)</f>
        <v>1.3972641264391714</v>
      </c>
      <c r="J107">
        <f>(P107+AP107*D107)</f>
        <v>26.711570739746094</v>
      </c>
      <c r="K107" s="1">
        <v>6</v>
      </c>
      <c r="L107">
        <f>(K107*AE107+AF107)</f>
        <v>1.4200000166893005</v>
      </c>
      <c r="M107" s="1">
        <v>1</v>
      </c>
      <c r="N107">
        <f>L107*(M107+1)*(M107+1)/(M107*M107+1)</f>
        <v>2.8400000333786011</v>
      </c>
      <c r="O107" s="1">
        <v>25.475830078125</v>
      </c>
      <c r="P107" s="1">
        <v>26.711570739746094</v>
      </c>
      <c r="Q107" s="1">
        <v>24.987382888793945</v>
      </c>
      <c r="R107" s="1">
        <v>900.98760986328125</v>
      </c>
      <c r="S107" s="1">
        <v>885.1849365234375</v>
      </c>
      <c r="T107" s="1">
        <v>20.546531677246094</v>
      </c>
      <c r="U107" s="1">
        <v>21.461626052856445</v>
      </c>
      <c r="V107" s="1">
        <v>62.098743438720703</v>
      </c>
      <c r="W107" s="1">
        <v>64.864616394042969</v>
      </c>
      <c r="X107" s="1">
        <v>500.046875</v>
      </c>
      <c r="Y107" s="1">
        <v>1000.022216796875</v>
      </c>
      <c r="Z107" s="1">
        <v>429.01348876953125</v>
      </c>
      <c r="AA107" s="1">
        <v>98.86065673828125</v>
      </c>
      <c r="AB107" s="1">
        <v>-3.3580963611602783</v>
      </c>
      <c r="AC107" s="1">
        <v>0.14869809150695801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>X107*0.000001/(K107*0.0001)</f>
        <v>0.83341145833333319</v>
      </c>
      <c r="AL107">
        <f>(U107-T107)/(1000-U107)*AK107</f>
        <v>7.7937683221736287E-4</v>
      </c>
      <c r="AM107">
        <f>(P107+273.15)</f>
        <v>299.86157073974607</v>
      </c>
      <c r="AN107">
        <f>(O107+273.15)</f>
        <v>298.62583007812498</v>
      </c>
      <c r="AO107">
        <f>(Y107*AG107+Z107*AH107)*AI107</f>
        <v>160.00355111114186</v>
      </c>
      <c r="AP107">
        <f>((AO107+0.00000010773*(AN107^4-AM107^4))-AL107*44100)/(L107*51.4+0.00000043092*AM107^3)</f>
        <v>1.3162519710189999</v>
      </c>
      <c r="AQ107">
        <f>0.61365*EXP(17.502*J107/(240.97+J107))</f>
        <v>3.5189745726959663</v>
      </c>
      <c r="AR107">
        <f>AQ107*1000/AA107</f>
        <v>35.595298360316619</v>
      </c>
      <c r="AS107">
        <f>(AR107-U107)</f>
        <v>14.133672307460174</v>
      </c>
      <c r="AT107">
        <f>IF(D107,P107,(O107+P107)/2)</f>
        <v>26.093700408935547</v>
      </c>
      <c r="AU107">
        <f>0.61365*EXP(17.502*AT107/(240.97+AT107))</f>
        <v>3.3930125843469683</v>
      </c>
      <c r="AV107">
        <f>IF(AS107&lt;&gt;0,(1000-(AR107+U107)/2)/AS107*AL107,0)</f>
        <v>5.3570112087225792E-2</v>
      </c>
      <c r="AW107">
        <f>U107*AA107/1000</f>
        <v>2.1217104462567948</v>
      </c>
      <c r="AX107">
        <f>(AU107-AW107)</f>
        <v>1.2713021380901735</v>
      </c>
      <c r="AY107">
        <f>1/(1.6/F107+1.37/N107)</f>
        <v>3.3572352001452907E-2</v>
      </c>
      <c r="AZ107">
        <f>G107*AA107*0.001</f>
        <v>49.172820996356549</v>
      </c>
      <c r="BA107">
        <f>G107/S107</f>
        <v>0.56191110885051643</v>
      </c>
      <c r="BB107">
        <f>(1-AL107*AA107/AQ107/F107)*100</f>
        <v>59.898365067243176</v>
      </c>
      <c r="BC107">
        <f>(S107-E107/(N107/1.35))</f>
        <v>879.25242985278919</v>
      </c>
      <c r="BD107">
        <f>E107*BB107/100/BC107</f>
        <v>8.5020607364812879E-3</v>
      </c>
    </row>
    <row r="108" spans="1:56" x14ac:dyDescent="0.25">
      <c r="A108" s="1" t="s">
        <v>10</v>
      </c>
      <c r="B108" s="1" t="s">
        <v>164</v>
      </c>
    </row>
    <row r="109" spans="1:56" x14ac:dyDescent="0.25">
      <c r="A109" s="1" t="s">
        <v>10</v>
      </c>
      <c r="B109" s="1" t="s">
        <v>165</v>
      </c>
    </row>
    <row r="110" spans="1:56" x14ac:dyDescent="0.25">
      <c r="A110" s="1">
        <v>27</v>
      </c>
      <c r="B110" s="1" t="s">
        <v>166</v>
      </c>
      <c r="C110" s="1">
        <v>6311.5000027827919</v>
      </c>
      <c r="D110" s="1">
        <v>0</v>
      </c>
      <c r="E110">
        <f>(R110-S110*(1000-T110)/(1000-U110))*AK110</f>
        <v>13.219753400977009</v>
      </c>
      <c r="F110">
        <f>IF(AV110&lt;&gt;0,1/(1/AV110-1/N110),0)</f>
        <v>5.0523649337162496E-2</v>
      </c>
      <c r="G110">
        <f>((AY110-AL110/2)*S110-E110)/(AY110+AL110/2)</f>
        <v>540.72535068254092</v>
      </c>
      <c r="H110">
        <f>AL110*1000</f>
        <v>0.72823298522564206</v>
      </c>
      <c r="I110">
        <f>(AQ110-AW110)</f>
        <v>1.4089057009947936</v>
      </c>
      <c r="J110">
        <f>(P110+AP110*D110)</f>
        <v>26.733747482299805</v>
      </c>
      <c r="K110" s="1">
        <v>6</v>
      </c>
      <c r="L110">
        <f>(K110*AE110+AF110)</f>
        <v>1.4200000166893005</v>
      </c>
      <c r="M110" s="1">
        <v>1</v>
      </c>
      <c r="N110">
        <f>L110*(M110+1)*(M110+1)/(M110*M110+1)</f>
        <v>2.8400000333786011</v>
      </c>
      <c r="O110" s="1">
        <v>25.476535797119141</v>
      </c>
      <c r="P110" s="1">
        <v>26.733747482299805</v>
      </c>
      <c r="Q110" s="1">
        <v>24.987106323242187</v>
      </c>
      <c r="R110" s="1">
        <v>1000.3157348632812</v>
      </c>
      <c r="S110" s="1">
        <v>983.5947265625</v>
      </c>
      <c r="T110" s="1">
        <v>20.535812377929688</v>
      </c>
      <c r="U110" s="1">
        <v>21.390884399414063</v>
      </c>
      <c r="V110" s="1">
        <v>62.063392639160156</v>
      </c>
      <c r="W110" s="1">
        <v>64.648063659667969</v>
      </c>
      <c r="X110" s="1">
        <v>500.06695556640625</v>
      </c>
      <c r="Y110" s="1">
        <v>1000.04296875</v>
      </c>
      <c r="Z110" s="1">
        <v>428.93121337890625</v>
      </c>
      <c r="AA110" s="1">
        <v>98.858222961425781</v>
      </c>
      <c r="AB110" s="1">
        <v>-4.5319242477416992</v>
      </c>
      <c r="AC110" s="1">
        <v>0.14716839790344238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>X110*0.000001/(K110*0.0001)</f>
        <v>0.83344492594401032</v>
      </c>
      <c r="AL110">
        <f>(U110-T110)/(1000-U110)*AK110</f>
        <v>7.2823298522564205E-4</v>
      </c>
      <c r="AM110">
        <f>(P110+273.15)</f>
        <v>299.88374748229978</v>
      </c>
      <c r="AN110">
        <f>(O110+273.15)</f>
        <v>298.62653579711912</v>
      </c>
      <c r="AO110">
        <f>(Y110*AG110+Z110*AH110)*AI110</f>
        <v>160.00687142356765</v>
      </c>
      <c r="AP110">
        <f>((AO110+0.00000010773*(AN110^4-AM110^4))-AL110*44100)/(L110*51.4+0.00000043092*AM110^3)</f>
        <v>1.3399582817063307</v>
      </c>
      <c r="AQ110">
        <f>0.61365*EXP(17.502*J110/(240.97+J110))</f>
        <v>3.5235705202941534</v>
      </c>
      <c r="AR110">
        <f>AQ110*1000/AA110</f>
        <v>35.642664967476115</v>
      </c>
      <c r="AS110">
        <f>(AR110-U110)</f>
        <v>14.251780568062053</v>
      </c>
      <c r="AT110">
        <f>IF(D110,P110,(O110+P110)/2)</f>
        <v>26.105141639709473</v>
      </c>
      <c r="AU110">
        <f>0.61365*EXP(17.502*AT110/(240.97+AT110))</f>
        <v>3.3953087724071436</v>
      </c>
      <c r="AV110">
        <f>IF(AS110&lt;&gt;0,(1000-(AR110+U110)/2)/AS110*AL110,0)</f>
        <v>4.9640543221267867E-2</v>
      </c>
      <c r="AW110">
        <f>U110*AA110/1000</f>
        <v>2.1146648192993598</v>
      </c>
      <c r="AX110">
        <f>(AU110-AW110)</f>
        <v>1.2806439531077838</v>
      </c>
      <c r="AY110">
        <f>1/(1.6/F110+1.37/N110)</f>
        <v>3.1103490625769677E-2</v>
      </c>
      <c r="AZ110">
        <f>G110*AA110*0.001</f>
        <v>53.455147278669777</v>
      </c>
      <c r="BA110">
        <f>G110/S110</f>
        <v>0.54974405217917965</v>
      </c>
      <c r="BB110">
        <f>(1-AL110*AA110/AQ110/F110)*100</f>
        <v>59.560529004807869</v>
      </c>
      <c r="BC110">
        <f>(S110-E110/(N110/1.35))</f>
        <v>977.31068892814562</v>
      </c>
      <c r="BD110">
        <f>E110*BB110/100/BC110</f>
        <v>8.0565526888777168E-3</v>
      </c>
    </row>
    <row r="111" spans="1:56" x14ac:dyDescent="0.25">
      <c r="A111" s="1" t="s">
        <v>10</v>
      </c>
      <c r="B111" s="1" t="s">
        <v>167</v>
      </c>
    </row>
    <row r="112" spans="1:56" x14ac:dyDescent="0.25">
      <c r="A112" s="1" t="s">
        <v>10</v>
      </c>
      <c r="B112" s="1" t="s">
        <v>168</v>
      </c>
    </row>
    <row r="113" spans="1:56" x14ac:dyDescent="0.25">
      <c r="A113" s="1">
        <v>28</v>
      </c>
      <c r="B113" s="1" t="s">
        <v>169</v>
      </c>
      <c r="C113" s="1">
        <v>6469.5000027827919</v>
      </c>
      <c r="D113" s="1">
        <v>0</v>
      </c>
      <c r="E113">
        <f>(R113-S113*(1000-T113)/(1000-U113))*AK113</f>
        <v>14.081184363165482</v>
      </c>
      <c r="F113">
        <f>IF(AV113&lt;&gt;0,1/(1/AV113-1/N113),0)</f>
        <v>4.6753913751371147E-2</v>
      </c>
      <c r="G113">
        <f>((AY113-AL113/2)*S113-E113)/(AY113+AL113/2)</f>
        <v>672.61987868933272</v>
      </c>
      <c r="H113">
        <f>AL113*1000</f>
        <v>0.68219625520933302</v>
      </c>
      <c r="I113">
        <f>(AQ113-AW113)</f>
        <v>1.4244555706012734</v>
      </c>
      <c r="J113">
        <f>(P113+AP113*D113)</f>
        <v>26.728145599365234</v>
      </c>
      <c r="K113" s="1">
        <v>6</v>
      </c>
      <c r="L113">
        <f>(K113*AE113+AF113)</f>
        <v>1.4200000166893005</v>
      </c>
      <c r="M113" s="1">
        <v>1</v>
      </c>
      <c r="N113">
        <f>L113*(M113+1)*(M113+1)/(M113*M113+1)</f>
        <v>2.8400000333786011</v>
      </c>
      <c r="O113" s="1">
        <v>25.449871063232422</v>
      </c>
      <c r="P113" s="1">
        <v>26.728145599365234</v>
      </c>
      <c r="Q113" s="1">
        <v>24.980936050415039</v>
      </c>
      <c r="R113" s="1">
        <v>1201.12744140625</v>
      </c>
      <c r="S113" s="1">
        <v>1183.26416015625</v>
      </c>
      <c r="T113" s="1">
        <v>20.421768188476562</v>
      </c>
      <c r="U113" s="1">
        <v>21.222904205322266</v>
      </c>
      <c r="V113" s="1">
        <v>61.813053131103516</v>
      </c>
      <c r="W113" s="1">
        <v>64.240203857421875</v>
      </c>
      <c r="X113" s="1">
        <v>500.07843017578125</v>
      </c>
      <c r="Y113" s="1">
        <v>1001.146484375</v>
      </c>
      <c r="Z113" s="1">
        <v>0.21514005959033966</v>
      </c>
      <c r="AA113" s="1">
        <v>98.853271484375</v>
      </c>
      <c r="AB113" s="1">
        <v>-6.8632230758666992</v>
      </c>
      <c r="AC113" s="1">
        <v>0.15731358528137207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>X113*0.000001/(K113*0.0001)</f>
        <v>0.83346405029296866</v>
      </c>
      <c r="AL113">
        <f>(U113-T113)/(1000-U113)*AK113</f>
        <v>6.8219625520933298E-4</v>
      </c>
      <c r="AM113">
        <f>(P113+273.15)</f>
        <v>299.87814559936521</v>
      </c>
      <c r="AN113">
        <f>(O113+273.15)</f>
        <v>298.5998710632324</v>
      </c>
      <c r="AO113">
        <f>(Y113*AG113+Z113*AH113)*AI113</f>
        <v>160.18343391962117</v>
      </c>
      <c r="AP113">
        <f>((AO113+0.00000010773*(AN113^4-AM113^4))-AL113*44100)/(L113*51.4+0.00000043092*AM113^3)</f>
        <v>1.3632040913391623</v>
      </c>
      <c r="AQ113">
        <f>0.61365*EXP(17.502*J113/(240.97+J113))</f>
        <v>3.5224090816968792</v>
      </c>
      <c r="AR113">
        <f>AQ113*1000/AA113</f>
        <v>35.632701162081823</v>
      </c>
      <c r="AS113">
        <f>(AR113-U113)</f>
        <v>14.409796956759557</v>
      </c>
      <c r="AT113">
        <f>IF(D113,P113,(O113+P113)/2)</f>
        <v>26.089008331298828</v>
      </c>
      <c r="AU113">
        <f>0.61365*EXP(17.502*AT113/(240.97+AT113))</f>
        <v>3.3920713040340158</v>
      </c>
      <c r="AV113">
        <f>IF(AS113&lt;&gt;0,(1000-(AR113+U113)/2)/AS113*AL113,0)</f>
        <v>4.5996686605897279E-2</v>
      </c>
      <c r="AW113">
        <f>U113*AA113/1000</f>
        <v>2.0979535110956058</v>
      </c>
      <c r="AX113">
        <f>(AU113-AW113)</f>
        <v>1.29411779293841</v>
      </c>
      <c r="AY113">
        <f>1/(1.6/F113+1.37/N113)</f>
        <v>2.8815015594804771E-2</v>
      </c>
      <c r="AZ113">
        <f>G113*AA113*0.001</f>
        <v>66.490675473863988</v>
      </c>
      <c r="BA113">
        <f>G113/S113</f>
        <v>0.56844439419217541</v>
      </c>
      <c r="BB113">
        <f>(1-AL113*AA113/AQ113/F113)*100</f>
        <v>59.051064713275458</v>
      </c>
      <c r="BC113">
        <f>(S113-E113/(N113/1.35))</f>
        <v>1176.5706394989074</v>
      </c>
      <c r="BD113">
        <f>E113*BB113/100/BC113</f>
        <v>7.067224875023064E-3</v>
      </c>
    </row>
    <row r="114" spans="1:56" x14ac:dyDescent="0.25">
      <c r="A114" s="1" t="s">
        <v>10</v>
      </c>
      <c r="B114" s="1" t="s">
        <v>170</v>
      </c>
    </row>
    <row r="115" spans="1:56" x14ac:dyDescent="0.25">
      <c r="A115" s="1" t="s">
        <v>10</v>
      </c>
      <c r="B115" s="1" t="s">
        <v>171</v>
      </c>
    </row>
    <row r="116" spans="1:56" x14ac:dyDescent="0.25">
      <c r="A116" s="1" t="s">
        <v>10</v>
      </c>
      <c r="B116" s="1" t="s">
        <v>172</v>
      </c>
    </row>
    <row r="117" spans="1:56" x14ac:dyDescent="0.25">
      <c r="A117" s="1" t="s">
        <v>10</v>
      </c>
      <c r="B117" s="1" t="s">
        <v>173</v>
      </c>
    </row>
    <row r="118" spans="1:56" x14ac:dyDescent="0.25">
      <c r="A118" s="1" t="s">
        <v>10</v>
      </c>
      <c r="B118" s="1" t="s">
        <v>174</v>
      </c>
    </row>
    <row r="119" spans="1:56" x14ac:dyDescent="0.25">
      <c r="A119" s="1" t="s">
        <v>10</v>
      </c>
      <c r="B119" s="1" t="s">
        <v>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topLeftCell="Z1" workbookViewId="0">
      <selection activeCell="AL32" sqref="AL32"/>
    </sheetView>
  </sheetViews>
  <sheetFormatPr defaultRowHeight="15" x14ac:dyDescent="0.25"/>
  <sheetData>
    <row r="1" spans="1:30" x14ac:dyDescent="0.25">
      <c r="A1" t="s">
        <v>16</v>
      </c>
      <c r="B1" t="s">
        <v>17</v>
      </c>
      <c r="C1" t="s">
        <v>18</v>
      </c>
      <c r="D1" t="s">
        <v>29</v>
      </c>
      <c r="G1" t="s">
        <v>29</v>
      </c>
      <c r="H1" t="s">
        <v>16</v>
      </c>
    </row>
    <row r="2" spans="1:30" x14ac:dyDescent="0.25">
      <c r="A2" t="s">
        <v>69</v>
      </c>
      <c r="B2" t="s">
        <v>69</v>
      </c>
      <c r="C2" t="s">
        <v>69</v>
      </c>
      <c r="D2" t="s">
        <v>68</v>
      </c>
      <c r="G2" t="s">
        <v>68</v>
      </c>
      <c r="H2" t="s">
        <v>69</v>
      </c>
      <c r="S2" t="s">
        <v>18</v>
      </c>
      <c r="T2" t="s">
        <v>16</v>
      </c>
      <c r="AC2" t="s">
        <v>29</v>
      </c>
      <c r="AD2" t="s">
        <v>17</v>
      </c>
    </row>
    <row r="3" spans="1:30" ht="26.25" customHeight="1" x14ac:dyDescent="0.25">
      <c r="A3">
        <v>6.2400556738198851</v>
      </c>
      <c r="B3">
        <v>7.5318145438879325E-2</v>
      </c>
      <c r="C3">
        <v>249.41451510204456</v>
      </c>
      <c r="D3">
        <v>399.7484130859375</v>
      </c>
      <c r="G3">
        <v>399.7484130859375</v>
      </c>
      <c r="H3">
        <v>6.2400556738198851</v>
      </c>
      <c r="S3" t="s">
        <v>69</v>
      </c>
      <c r="T3" t="s">
        <v>69</v>
      </c>
      <c r="AC3" t="s">
        <v>68</v>
      </c>
      <c r="AD3" t="s">
        <v>69</v>
      </c>
    </row>
    <row r="4" spans="1:30" x14ac:dyDescent="0.25">
      <c r="A4">
        <v>6.1162787857277134</v>
      </c>
      <c r="B4">
        <v>6.9349242208912087E-2</v>
      </c>
      <c r="C4">
        <v>240.89675137584811</v>
      </c>
      <c r="D4">
        <v>399.69729614257812</v>
      </c>
      <c r="G4">
        <v>399.69729614257812</v>
      </c>
      <c r="H4">
        <v>6.1162787857277134</v>
      </c>
      <c r="S4">
        <v>249.41451510204456</v>
      </c>
      <c r="T4">
        <v>6.2400556738198851</v>
      </c>
      <c r="AC4">
        <v>399.7484130859375</v>
      </c>
      <c r="AD4">
        <v>7.5318145438879325E-2</v>
      </c>
    </row>
    <row r="5" spans="1:30" x14ac:dyDescent="0.25">
      <c r="A5">
        <v>4.1483179878910503</v>
      </c>
      <c r="B5">
        <v>6.3245479987318637E-2</v>
      </c>
      <c r="C5">
        <v>181.63279025614997</v>
      </c>
      <c r="D5">
        <v>299.23602294921875</v>
      </c>
      <c r="G5">
        <v>299.23602294921875</v>
      </c>
      <c r="H5">
        <v>4.1483179878910503</v>
      </c>
      <c r="S5">
        <v>240.89675137584811</v>
      </c>
      <c r="T5">
        <v>6.1162787857277134</v>
      </c>
      <c r="AC5">
        <v>399.69729614257812</v>
      </c>
      <c r="AD5">
        <v>6.9349242208912087E-2</v>
      </c>
    </row>
    <row r="6" spans="1:30" x14ac:dyDescent="0.25">
      <c r="A6">
        <v>2.2332788904797107</v>
      </c>
      <c r="B6">
        <v>6.0229516318695143E-2</v>
      </c>
      <c r="C6">
        <v>132.56166637634388</v>
      </c>
      <c r="D6">
        <v>199.58760070800781</v>
      </c>
      <c r="G6">
        <v>199.58760070800781</v>
      </c>
      <c r="H6">
        <v>2.2332788904797107</v>
      </c>
      <c r="S6">
        <v>181.63279025614997</v>
      </c>
      <c r="T6">
        <v>4.1483179878910503</v>
      </c>
      <c r="AC6">
        <v>299.23602294921875</v>
      </c>
      <c r="AD6">
        <v>6.3245479987318637E-2</v>
      </c>
    </row>
    <row r="7" spans="1:30" x14ac:dyDescent="0.25">
      <c r="A7">
        <v>0.41059886406094837</v>
      </c>
      <c r="B7">
        <v>5.8274173216401715E-2</v>
      </c>
      <c r="C7">
        <v>85.096292056152663</v>
      </c>
      <c r="D7">
        <v>99.258392333984375</v>
      </c>
      <c r="G7">
        <v>99.258392333984375</v>
      </c>
      <c r="H7">
        <v>0.41059886406094837</v>
      </c>
      <c r="S7">
        <v>132.56166637634388</v>
      </c>
      <c r="T7">
        <v>2.2332788904797107</v>
      </c>
      <c r="AC7">
        <v>199.58760070800781</v>
      </c>
      <c r="AD7">
        <v>6.0229516318695143E-2</v>
      </c>
    </row>
    <row r="8" spans="1:30" x14ac:dyDescent="0.25">
      <c r="A8">
        <v>-0.50320387517145582</v>
      </c>
      <c r="B8">
        <v>5.7654572544252679E-2</v>
      </c>
      <c r="C8">
        <v>63.895514353233487</v>
      </c>
      <c r="D8">
        <v>50.461215972900391</v>
      </c>
      <c r="G8">
        <v>50.461215972900391</v>
      </c>
      <c r="H8">
        <v>-0.50320387517145582</v>
      </c>
      <c r="S8">
        <v>85.096292056152663</v>
      </c>
      <c r="T8">
        <v>0.41059886406094837</v>
      </c>
      <c r="AC8">
        <v>99.258392333984375</v>
      </c>
      <c r="AD8">
        <v>5.8274173216401715E-2</v>
      </c>
    </row>
    <row r="9" spans="1:30" x14ac:dyDescent="0.25">
      <c r="A9">
        <v>-1.517835518076079</v>
      </c>
      <c r="B9">
        <v>5.8645297253909379E-2</v>
      </c>
      <c r="C9">
        <v>41.892022281372462</v>
      </c>
      <c r="D9">
        <v>0</v>
      </c>
      <c r="G9">
        <v>0</v>
      </c>
      <c r="H9">
        <v>-1.517835518076079</v>
      </c>
      <c r="S9">
        <v>63.895514353233487</v>
      </c>
      <c r="T9">
        <v>-0.50320387517145582</v>
      </c>
      <c r="AC9">
        <v>50.461215972900391</v>
      </c>
      <c r="AD9">
        <v>5.7654572544252679E-2</v>
      </c>
    </row>
    <row r="10" spans="1:30" x14ac:dyDescent="0.25">
      <c r="A10">
        <v>5.9464337270023986</v>
      </c>
      <c r="B10">
        <v>5.8874948354276709E-2</v>
      </c>
      <c r="C10">
        <v>221.24824855146551</v>
      </c>
      <c r="D10">
        <v>400.24136352539062</v>
      </c>
      <c r="G10">
        <v>400.24136352539062</v>
      </c>
      <c r="H10">
        <v>5.9464337270023986</v>
      </c>
      <c r="S10">
        <v>41.892022281372462</v>
      </c>
      <c r="T10">
        <v>-1.517835518076079</v>
      </c>
      <c r="AC10">
        <v>0</v>
      </c>
      <c r="AD10">
        <v>5.8645297253909379E-2</v>
      </c>
    </row>
    <row r="11" spans="1:30" x14ac:dyDescent="0.25">
      <c r="A11">
        <v>7.2990684636643097</v>
      </c>
      <c r="B11">
        <v>5.0159615016169161E-2</v>
      </c>
      <c r="C11">
        <v>246.86042415449413</v>
      </c>
      <c r="D11">
        <v>500.9991455078125</v>
      </c>
      <c r="G11">
        <v>500.9991455078125</v>
      </c>
      <c r="H11">
        <v>7.2990684636643097</v>
      </c>
      <c r="S11">
        <v>221.24824855146551</v>
      </c>
      <c r="T11">
        <v>5.9464337270023986</v>
      </c>
      <c r="AC11">
        <v>400.24136352539062</v>
      </c>
      <c r="AD11">
        <v>5.8874948354276709E-2</v>
      </c>
    </row>
    <row r="12" spans="1:30" x14ac:dyDescent="0.25">
      <c r="A12">
        <v>7.9966427387271448</v>
      </c>
      <c r="B12">
        <v>4.1493152462615646E-2</v>
      </c>
      <c r="C12">
        <v>267.08708502752216</v>
      </c>
      <c r="D12">
        <v>599.52880859375</v>
      </c>
      <c r="G12">
        <v>599.52880859375</v>
      </c>
      <c r="H12">
        <v>7.9966427387271448</v>
      </c>
      <c r="S12">
        <v>246.86042415449413</v>
      </c>
      <c r="T12">
        <v>7.2990684636643097</v>
      </c>
      <c r="AC12">
        <v>500.9991455078125</v>
      </c>
      <c r="AD12">
        <v>5.0159615016169161E-2</v>
      </c>
    </row>
    <row r="13" spans="1:30" x14ac:dyDescent="0.25">
      <c r="A13">
        <v>9.7243977061607136</v>
      </c>
      <c r="B13">
        <v>3.7682345535722923E-2</v>
      </c>
      <c r="C13">
        <v>356.85549499501781</v>
      </c>
      <c r="D13">
        <v>800.35369873046875</v>
      </c>
      <c r="G13">
        <v>800.35369873046875</v>
      </c>
      <c r="H13">
        <v>9.7243977061607136</v>
      </c>
      <c r="S13">
        <v>267.08708502752216</v>
      </c>
      <c r="T13">
        <v>7.9966427387271448</v>
      </c>
      <c r="AC13">
        <v>599.52880859375</v>
      </c>
      <c r="AD13">
        <v>4.1493152462615646E-2</v>
      </c>
    </row>
    <row r="14" spans="1:30" x14ac:dyDescent="0.25">
      <c r="A14">
        <v>9.9599467044599308</v>
      </c>
      <c r="B14">
        <v>3.2478434616934442E-2</v>
      </c>
      <c r="C14">
        <v>377.80001716397817</v>
      </c>
      <c r="D14">
        <v>901.03515625</v>
      </c>
      <c r="G14">
        <v>901.03515625</v>
      </c>
      <c r="H14">
        <v>9.9599467044599308</v>
      </c>
      <c r="S14">
        <v>356.85549499501781</v>
      </c>
      <c r="T14">
        <v>9.7243977061607136</v>
      </c>
      <c r="AC14">
        <v>800.35369873046875</v>
      </c>
      <c r="AD14">
        <v>3.7682345535722923E-2</v>
      </c>
    </row>
    <row r="15" spans="1:30" x14ac:dyDescent="0.25">
      <c r="A15">
        <v>9.8852159800739408</v>
      </c>
      <c r="B15">
        <v>2.6607140489179875E-2</v>
      </c>
      <c r="C15">
        <v>372.02099882649969</v>
      </c>
      <c r="D15">
        <v>1000.3609619140625</v>
      </c>
      <c r="G15">
        <v>1000.3609619140625</v>
      </c>
      <c r="H15">
        <v>9.8852159800739408</v>
      </c>
      <c r="S15">
        <v>377.80001716397817</v>
      </c>
      <c r="T15">
        <v>9.9599467044599308</v>
      </c>
      <c r="AC15">
        <v>901.03515625</v>
      </c>
      <c r="AD15">
        <v>3.2478434616934442E-2</v>
      </c>
    </row>
    <row r="16" spans="1:30" x14ac:dyDescent="0.25">
      <c r="A16">
        <v>10.111162335045833</v>
      </c>
      <c r="B16">
        <v>2.0413229191323989E-2</v>
      </c>
      <c r="C16">
        <v>371.95277025485791</v>
      </c>
      <c r="D16">
        <v>1201.4180908203125</v>
      </c>
      <c r="G16">
        <v>1201.4180908203125</v>
      </c>
      <c r="H16">
        <v>10.111162335045833</v>
      </c>
      <c r="S16">
        <v>372.02099882649969</v>
      </c>
      <c r="T16">
        <v>9.8852159800739408</v>
      </c>
      <c r="AC16">
        <v>1000.3609619140625</v>
      </c>
      <c r="AD16">
        <v>2.6607140489179875E-2</v>
      </c>
    </row>
    <row r="17" spans="1:30" x14ac:dyDescent="0.25">
      <c r="S17">
        <v>371.95277025485791</v>
      </c>
      <c r="T17">
        <v>10.111162335045833</v>
      </c>
      <c r="AC17">
        <v>1201.4180908203125</v>
      </c>
      <c r="AD17">
        <v>2.0413229191323989E-2</v>
      </c>
    </row>
    <row r="23" spans="1:30" x14ac:dyDescent="0.25">
      <c r="Q23" t="s">
        <v>18</v>
      </c>
      <c r="R23" t="s">
        <v>176</v>
      </c>
      <c r="AC23" t="s">
        <v>178</v>
      </c>
      <c r="AD23" t="s">
        <v>177</v>
      </c>
    </row>
    <row r="24" spans="1:30" x14ac:dyDescent="0.25">
      <c r="Q24">
        <v>193.90615712367813</v>
      </c>
      <c r="R24">
        <v>5.4335796608683031</v>
      </c>
      <c r="AC24">
        <v>399.6517333984375</v>
      </c>
      <c r="AD24">
        <v>4.5931236145902964E-2</v>
      </c>
    </row>
    <row r="25" spans="1:30" x14ac:dyDescent="0.25">
      <c r="A25" t="s">
        <v>176</v>
      </c>
      <c r="B25" t="s">
        <v>177</v>
      </c>
      <c r="C25" t="s">
        <v>18</v>
      </c>
      <c r="D25" t="s">
        <v>178</v>
      </c>
      <c r="F25" t="s">
        <v>178</v>
      </c>
      <c r="G25" t="s">
        <v>176</v>
      </c>
      <c r="Q25">
        <v>198.39293720624707</v>
      </c>
      <c r="R25">
        <v>5.2409942384140757</v>
      </c>
      <c r="AC25">
        <v>399.6107177734375</v>
      </c>
      <c r="AD25">
        <v>4.5312950185533267E-2</v>
      </c>
    </row>
    <row r="26" spans="1:30" x14ac:dyDescent="0.25">
      <c r="A26">
        <v>5.4335796608683031</v>
      </c>
      <c r="B26">
        <v>4.5931236145902964E-2</v>
      </c>
      <c r="C26">
        <v>193.90615712367813</v>
      </c>
      <c r="D26">
        <v>399.6517333984375</v>
      </c>
      <c r="F26">
        <v>399.6517333984375</v>
      </c>
      <c r="G26">
        <v>5.4335796608683031</v>
      </c>
      <c r="Q26">
        <v>152.95008186713088</v>
      </c>
      <c r="R26">
        <v>3.7855234793624621</v>
      </c>
      <c r="AC26">
        <v>299.95562744140625</v>
      </c>
      <c r="AD26">
        <v>4.4842487246176031E-2</v>
      </c>
    </row>
    <row r="27" spans="1:30" x14ac:dyDescent="0.25">
      <c r="A27">
        <v>5.2409942384140757</v>
      </c>
      <c r="B27">
        <v>4.5312950185533267E-2</v>
      </c>
      <c r="C27">
        <v>198.39293720624707</v>
      </c>
      <c r="D27">
        <v>399.6107177734375</v>
      </c>
      <c r="F27">
        <v>399.6107177734375</v>
      </c>
      <c r="G27">
        <v>5.2409942384140757</v>
      </c>
      <c r="Q27">
        <v>118.93859064324006</v>
      </c>
      <c r="R27">
        <v>2.117550405419208</v>
      </c>
      <c r="AC27">
        <v>199.52442932128906</v>
      </c>
      <c r="AD27">
        <v>4.6344498381509523E-2</v>
      </c>
    </row>
    <row r="28" spans="1:30" x14ac:dyDescent="0.25">
      <c r="A28">
        <v>3.7855234793624621</v>
      </c>
      <c r="B28">
        <v>4.4842487246176031E-2</v>
      </c>
      <c r="C28">
        <v>152.95008186713088</v>
      </c>
      <c r="D28">
        <v>299.95562744140625</v>
      </c>
      <c r="F28">
        <v>299.95562744140625</v>
      </c>
      <c r="G28">
        <v>3.7855234793624621</v>
      </c>
      <c r="Q28">
        <v>79.4779060835114</v>
      </c>
      <c r="R28">
        <v>0.49975976395663468</v>
      </c>
      <c r="AC28">
        <v>99.221244812011719</v>
      </c>
      <c r="AD28">
        <v>4.7823776862465694E-2</v>
      </c>
    </row>
    <row r="29" spans="1:30" x14ac:dyDescent="0.25">
      <c r="A29">
        <v>2.117550405419208</v>
      </c>
      <c r="B29">
        <v>4.6344498381509523E-2</v>
      </c>
      <c r="C29">
        <v>118.93859064324006</v>
      </c>
      <c r="D29">
        <v>199.52442932128906</v>
      </c>
      <c r="F29">
        <v>199.52442932128906</v>
      </c>
      <c r="G29">
        <v>2.117550405419208</v>
      </c>
      <c r="Q29">
        <v>61.600840150822663</v>
      </c>
      <c r="R29">
        <v>-0.3833986815901102</v>
      </c>
      <c r="AC29">
        <v>50.375202178955078</v>
      </c>
      <c r="AD29">
        <v>5.1342631838813546E-2</v>
      </c>
    </row>
    <row r="30" spans="1:30" x14ac:dyDescent="0.25">
      <c r="A30">
        <v>0.49975976395663468</v>
      </c>
      <c r="B30">
        <v>4.7823776862465694E-2</v>
      </c>
      <c r="C30">
        <v>79.4779060835114</v>
      </c>
      <c r="D30">
        <v>99.221244812011719</v>
      </c>
      <c r="F30">
        <v>99.221244812011719</v>
      </c>
      <c r="G30">
        <v>0.49975976395663468</v>
      </c>
      <c r="Q30">
        <v>41.090261039653647</v>
      </c>
      <c r="R30">
        <v>-1.4109066504282706</v>
      </c>
      <c r="AC30">
        <v>0</v>
      </c>
      <c r="AD30">
        <v>5.5134678352758475E-2</v>
      </c>
    </row>
    <row r="31" spans="1:30" x14ac:dyDescent="0.25">
      <c r="A31">
        <v>-0.3833986815901102</v>
      </c>
      <c r="B31">
        <v>5.1342631838813546E-2</v>
      </c>
      <c r="C31">
        <v>61.600840150822663</v>
      </c>
      <c r="D31">
        <v>50.375202178955078</v>
      </c>
      <c r="F31">
        <v>50.375202178955078</v>
      </c>
      <c r="G31">
        <v>-0.3833986815901102</v>
      </c>
      <c r="Q31">
        <v>211.31517565172047</v>
      </c>
      <c r="R31">
        <v>6.4644581814755879</v>
      </c>
      <c r="AC31">
        <v>400.3101806640625</v>
      </c>
      <c r="AD31">
        <v>6.0582371460941892E-2</v>
      </c>
    </row>
    <row r="32" spans="1:30" x14ac:dyDescent="0.25">
      <c r="A32">
        <v>-1.4109066504282706</v>
      </c>
      <c r="B32">
        <v>5.5134678352758475E-2</v>
      </c>
      <c r="C32">
        <v>41.090261039653647</v>
      </c>
      <c r="D32">
        <v>-1.7473900318145752</v>
      </c>
      <c r="F32">
        <v>0</v>
      </c>
      <c r="G32">
        <v>-1.4109066504282706</v>
      </c>
      <c r="Q32">
        <v>265.8880535708102</v>
      </c>
      <c r="R32">
        <v>8.1573402813367188</v>
      </c>
      <c r="AC32">
        <v>500.95223999023437</v>
      </c>
      <c r="AD32">
        <v>6.1522723794688663E-2</v>
      </c>
    </row>
    <row r="33" spans="1:30" x14ac:dyDescent="0.25">
      <c r="A33">
        <v>6.4644581814755879</v>
      </c>
      <c r="B33">
        <v>6.0582371460941892E-2</v>
      </c>
      <c r="C33">
        <v>211.31517565172047</v>
      </c>
      <c r="D33">
        <v>400.3101806640625</v>
      </c>
      <c r="F33">
        <v>400.3101806640625</v>
      </c>
      <c r="G33">
        <v>6.4644581814755879</v>
      </c>
      <c r="Q33">
        <v>322.24102469267876</v>
      </c>
      <c r="R33">
        <v>9.4447865631582832</v>
      </c>
      <c r="AC33">
        <v>601.33599853515625</v>
      </c>
      <c r="AD33">
        <v>5.9935851704019008E-2</v>
      </c>
    </row>
    <row r="34" spans="1:30" x14ac:dyDescent="0.25">
      <c r="A34">
        <v>8.1573402813367188</v>
      </c>
      <c r="B34">
        <v>6.1522723794688663E-2</v>
      </c>
      <c r="C34">
        <v>265.8880535708102</v>
      </c>
      <c r="D34">
        <v>500.95223999023437</v>
      </c>
      <c r="F34">
        <v>500.95223999023437</v>
      </c>
      <c r="G34">
        <v>8.1573402813367188</v>
      </c>
      <c r="Q34">
        <v>432.21603214846527</v>
      </c>
      <c r="R34">
        <v>11.861089532763787</v>
      </c>
      <c r="AC34">
        <v>800.2816162109375</v>
      </c>
      <c r="AD34">
        <v>5.6934508434590615E-2</v>
      </c>
    </row>
    <row r="35" spans="1:30" x14ac:dyDescent="0.25">
      <c r="A35">
        <v>9.4447865631582832</v>
      </c>
      <c r="B35">
        <v>5.9935851704019008E-2</v>
      </c>
      <c r="C35">
        <v>322.24102469267876</v>
      </c>
      <c r="D35">
        <v>601.33599853515625</v>
      </c>
      <c r="F35">
        <v>601.33599853515625</v>
      </c>
      <c r="G35">
        <v>9.4447865631582832</v>
      </c>
      <c r="Q35">
        <v>497.39524921965881</v>
      </c>
      <c r="R35">
        <v>12.480236401970336</v>
      </c>
      <c r="AC35">
        <v>900.98760986328125</v>
      </c>
      <c r="AD35">
        <v>5.4600016656908251E-2</v>
      </c>
    </row>
    <row r="36" spans="1:30" x14ac:dyDescent="0.25">
      <c r="A36">
        <v>11.861089532763787</v>
      </c>
      <c r="B36">
        <v>5.6934508434590615E-2</v>
      </c>
      <c r="C36">
        <v>432.21603214846527</v>
      </c>
      <c r="D36">
        <v>800.2816162109375</v>
      </c>
      <c r="F36">
        <v>800.2816162109375</v>
      </c>
      <c r="G36">
        <v>11.861089532763787</v>
      </c>
      <c r="Q36">
        <v>540.72535068254092</v>
      </c>
      <c r="R36">
        <v>13.219753400977009</v>
      </c>
      <c r="AC36">
        <v>1000.3157348632812</v>
      </c>
      <c r="AD36">
        <v>5.0523649337162496E-2</v>
      </c>
    </row>
    <row r="37" spans="1:30" x14ac:dyDescent="0.25">
      <c r="A37">
        <v>12.480236401970336</v>
      </c>
      <c r="B37">
        <v>5.4600016656908251E-2</v>
      </c>
      <c r="C37">
        <v>497.39524921965881</v>
      </c>
      <c r="D37">
        <v>900.98760986328125</v>
      </c>
      <c r="F37">
        <v>900.98760986328125</v>
      </c>
      <c r="G37">
        <v>12.480236401970336</v>
      </c>
      <c r="Q37">
        <v>672.61987868933272</v>
      </c>
      <c r="R37">
        <v>14.081184363165482</v>
      </c>
      <c r="AC37">
        <v>1201.12744140625</v>
      </c>
      <c r="AD37">
        <v>4.6753913751371147E-2</v>
      </c>
    </row>
    <row r="38" spans="1:30" x14ac:dyDescent="0.25">
      <c r="A38">
        <v>13.219753400977009</v>
      </c>
      <c r="B38">
        <v>5.0523649337162496E-2</v>
      </c>
      <c r="C38">
        <v>540.72535068254092</v>
      </c>
      <c r="D38">
        <v>1000.3157348632812</v>
      </c>
      <c r="F38">
        <v>1000.3157348632812</v>
      </c>
      <c r="G38">
        <v>13.219753400977009</v>
      </c>
    </row>
    <row r="39" spans="1:30" x14ac:dyDescent="0.25">
      <c r="A39">
        <v>14.081184363165482</v>
      </c>
      <c r="B39">
        <v>4.6753913751371147E-2</v>
      </c>
      <c r="C39">
        <v>672.61987868933272</v>
      </c>
      <c r="D39">
        <v>1201.12744140625</v>
      </c>
      <c r="F39">
        <v>1201.12744140625</v>
      </c>
      <c r="G39">
        <v>14.081184363165482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C.pratensis +H2O 31.10.15_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created xsi:type="dcterms:W3CDTF">2015-11-04T23:06:05Z</dcterms:created>
  <dcterms:modified xsi:type="dcterms:W3CDTF">2016-04-28T09:08:54Z</dcterms:modified>
</cp:coreProperties>
</file>