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activeTab="1"/>
  </bookViews>
  <sheets>
    <sheet name="C.tocuchensis +H2O 30.10.15_" sheetId="1" r:id="rId1"/>
    <sheet name="Graphs" sheetId="2" r:id="rId2"/>
  </sheets>
  <calcPr calcId="145621"/>
</workbook>
</file>

<file path=xl/calcChain.xml><?xml version="1.0" encoding="utf-8"?>
<calcChain xmlns="http://schemas.openxmlformats.org/spreadsheetml/2006/main">
  <c r="L18" i="1" l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X19" i="1" s="1"/>
  <c r="AW19" i="1"/>
  <c r="L20" i="1"/>
  <c r="N20" i="1"/>
  <c r="AK20" i="1"/>
  <c r="E20" i="1" s="1"/>
  <c r="AL20" i="1"/>
  <c r="H20" i="1" s="1"/>
  <c r="AM20" i="1"/>
  <c r="AN20" i="1"/>
  <c r="AO20" i="1"/>
  <c r="AP20" i="1"/>
  <c r="J20" i="1" s="1"/>
  <c r="AQ20" i="1" s="1"/>
  <c r="AT20" i="1"/>
  <c r="AU20" i="1" s="1"/>
  <c r="AX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X21" i="1" s="1"/>
  <c r="AW21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X22" i="1" s="1"/>
  <c r="AW22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X24" i="1" s="1"/>
  <c r="AW24" i="1"/>
  <c r="L25" i="1"/>
  <c r="N25" i="1"/>
  <c r="AK25" i="1"/>
  <c r="E25" i="1" s="1"/>
  <c r="BC25" i="1" s="1"/>
  <c r="AL25" i="1"/>
  <c r="H25" i="1" s="1"/>
  <c r="AM25" i="1"/>
  <c r="AN25" i="1"/>
  <c r="AO25" i="1"/>
  <c r="AP25" i="1"/>
  <c r="J25" i="1" s="1"/>
  <c r="AQ25" i="1" s="1"/>
  <c r="AT25" i="1"/>
  <c r="AU25" i="1" s="1"/>
  <c r="AX25" i="1" s="1"/>
  <c r="AW25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X26" i="1" s="1"/>
  <c r="AW26" i="1"/>
  <c r="H27" i="1"/>
  <c r="L27" i="1"/>
  <c r="N27" i="1"/>
  <c r="AK27" i="1"/>
  <c r="E27" i="1" s="1"/>
  <c r="BC27" i="1" s="1"/>
  <c r="AL27" i="1"/>
  <c r="AM27" i="1"/>
  <c r="AN27" i="1"/>
  <c r="AO27" i="1"/>
  <c r="AP27" i="1"/>
  <c r="J27" i="1" s="1"/>
  <c r="AQ27" i="1" s="1"/>
  <c r="AT27" i="1"/>
  <c r="AU27" i="1" s="1"/>
  <c r="AW27" i="1"/>
  <c r="AX27" i="1"/>
  <c r="L28" i="1"/>
  <c r="N28" i="1"/>
  <c r="AK28" i="1"/>
  <c r="E28" i="1" s="1"/>
  <c r="AL28" i="1"/>
  <c r="H28" i="1" s="1"/>
  <c r="AM28" i="1"/>
  <c r="AN28" i="1"/>
  <c r="AO28" i="1"/>
  <c r="AP28" i="1"/>
  <c r="J28" i="1" s="1"/>
  <c r="AQ28" i="1" s="1"/>
  <c r="AT28" i="1"/>
  <c r="AU28" i="1"/>
  <c r="AX28" i="1" s="1"/>
  <c r="AW28" i="1"/>
  <c r="BC28" i="1"/>
  <c r="L29" i="1"/>
  <c r="N29" i="1" s="1"/>
  <c r="AK29" i="1"/>
  <c r="E29" i="1" s="1"/>
  <c r="AM29" i="1"/>
  <c r="AN29" i="1"/>
  <c r="AO29" i="1"/>
  <c r="AT29" i="1"/>
  <c r="AU29" i="1"/>
  <c r="AX29" i="1" s="1"/>
  <c r="AW29" i="1"/>
  <c r="L31" i="1"/>
  <c r="N31" i="1" s="1"/>
  <c r="AK31" i="1"/>
  <c r="E31" i="1" s="1"/>
  <c r="AM31" i="1"/>
  <c r="AN31" i="1"/>
  <c r="AO31" i="1"/>
  <c r="AT31" i="1"/>
  <c r="AU31" i="1"/>
  <c r="AX31" i="1" s="1"/>
  <c r="AW31" i="1"/>
  <c r="BC31" i="1"/>
  <c r="L32" i="1"/>
  <c r="N32" i="1" s="1"/>
  <c r="AK32" i="1"/>
  <c r="AL32" i="1" s="1"/>
  <c r="AM32" i="1"/>
  <c r="AN32" i="1"/>
  <c r="AO32" i="1"/>
  <c r="AP32" i="1" s="1"/>
  <c r="J32" i="1" s="1"/>
  <c r="AQ32" i="1" s="1"/>
  <c r="AT32" i="1"/>
  <c r="AU32" i="1"/>
  <c r="AX32" i="1" s="1"/>
  <c r="AW32" i="1"/>
  <c r="L43" i="1"/>
  <c r="N43" i="1" s="1"/>
  <c r="AK43" i="1"/>
  <c r="AL43" i="1" s="1"/>
  <c r="AM43" i="1"/>
  <c r="AN43" i="1"/>
  <c r="AO43" i="1"/>
  <c r="AP43" i="1" s="1"/>
  <c r="J43" i="1" s="1"/>
  <c r="AQ43" i="1" s="1"/>
  <c r="AT43" i="1"/>
  <c r="AU43" i="1"/>
  <c r="AX43" i="1" s="1"/>
  <c r="AW43" i="1"/>
  <c r="L51" i="1"/>
  <c r="N51" i="1" s="1"/>
  <c r="AK51" i="1"/>
  <c r="AL51" i="1" s="1"/>
  <c r="AM51" i="1"/>
  <c r="AN51" i="1"/>
  <c r="AO51" i="1"/>
  <c r="AP51" i="1" s="1"/>
  <c r="J51" i="1" s="1"/>
  <c r="AQ51" i="1" s="1"/>
  <c r="AT51" i="1"/>
  <c r="AU51" i="1"/>
  <c r="AX51" i="1" s="1"/>
  <c r="AW51" i="1"/>
  <c r="L54" i="1"/>
  <c r="N54" i="1" s="1"/>
  <c r="AK54" i="1"/>
  <c r="AL54" i="1" s="1"/>
  <c r="H54" i="1" s="1"/>
  <c r="AM54" i="1"/>
  <c r="AN54" i="1"/>
  <c r="AO54" i="1"/>
  <c r="AP54" i="1" s="1"/>
  <c r="J54" i="1" s="1"/>
  <c r="AQ54" i="1" s="1"/>
  <c r="AT54" i="1"/>
  <c r="AU54" i="1"/>
  <c r="AX54" i="1" s="1"/>
  <c r="AW54" i="1"/>
  <c r="L57" i="1"/>
  <c r="N57" i="1" s="1"/>
  <c r="AK57" i="1"/>
  <c r="E57" i="1" s="1"/>
  <c r="AM57" i="1"/>
  <c r="AN57" i="1"/>
  <c r="AO57" i="1"/>
  <c r="AT57" i="1"/>
  <c r="AU57" i="1"/>
  <c r="AX57" i="1" s="1"/>
  <c r="AW57" i="1"/>
  <c r="L60" i="1"/>
  <c r="N60" i="1" s="1"/>
  <c r="AK60" i="1"/>
  <c r="E60" i="1" s="1"/>
  <c r="AM60" i="1"/>
  <c r="AN60" i="1"/>
  <c r="AO60" i="1"/>
  <c r="AT60" i="1"/>
  <c r="AU60" i="1"/>
  <c r="AX60" i="1" s="1"/>
  <c r="AW60" i="1"/>
  <c r="L63" i="1"/>
  <c r="N63" i="1" s="1"/>
  <c r="AK63" i="1"/>
  <c r="E63" i="1" s="1"/>
  <c r="AM63" i="1"/>
  <c r="AN63" i="1"/>
  <c r="AO63" i="1"/>
  <c r="AT63" i="1"/>
  <c r="AU63" i="1"/>
  <c r="AX63" i="1" s="1"/>
  <c r="AW63" i="1"/>
  <c r="L66" i="1"/>
  <c r="N66" i="1" s="1"/>
  <c r="AK66" i="1"/>
  <c r="E66" i="1" s="1"/>
  <c r="AM66" i="1"/>
  <c r="AN66" i="1"/>
  <c r="AO66" i="1"/>
  <c r="AT66" i="1"/>
  <c r="AU66" i="1"/>
  <c r="AX66" i="1" s="1"/>
  <c r="AW66" i="1"/>
  <c r="L69" i="1"/>
  <c r="N69" i="1" s="1"/>
  <c r="AK69" i="1"/>
  <c r="E69" i="1" s="1"/>
  <c r="AM69" i="1"/>
  <c r="AN69" i="1"/>
  <c r="AO69" i="1"/>
  <c r="AT69" i="1"/>
  <c r="AU69" i="1"/>
  <c r="AX69" i="1" s="1"/>
  <c r="AW69" i="1"/>
  <c r="L72" i="1"/>
  <c r="N72" i="1" s="1"/>
  <c r="AK72" i="1"/>
  <c r="E72" i="1" s="1"/>
  <c r="AM72" i="1"/>
  <c r="AN72" i="1"/>
  <c r="AO72" i="1"/>
  <c r="AT72" i="1"/>
  <c r="AU72" i="1"/>
  <c r="AX72" i="1" s="1"/>
  <c r="AW72" i="1"/>
  <c r="BC72" i="1"/>
  <c r="L75" i="1"/>
  <c r="N75" i="1" s="1"/>
  <c r="AK75" i="1"/>
  <c r="AL75" i="1" s="1"/>
  <c r="AM75" i="1"/>
  <c r="AN75" i="1"/>
  <c r="AO75" i="1"/>
  <c r="AP75" i="1" s="1"/>
  <c r="J75" i="1" s="1"/>
  <c r="AQ75" i="1" s="1"/>
  <c r="AT75" i="1"/>
  <c r="AU75" i="1"/>
  <c r="AX75" i="1" s="1"/>
  <c r="AW75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X78" i="1" s="1"/>
  <c r="AW78" i="1"/>
  <c r="L81" i="1"/>
  <c r="N81" i="1" s="1"/>
  <c r="AK81" i="1"/>
  <c r="AL81" i="1" s="1"/>
  <c r="AM81" i="1"/>
  <c r="AN81" i="1"/>
  <c r="AO81" i="1"/>
  <c r="AP81" i="1" s="1"/>
  <c r="J81" i="1" s="1"/>
  <c r="AQ81" i="1" s="1"/>
  <c r="AT81" i="1"/>
  <c r="AU81" i="1"/>
  <c r="AX81" i="1" s="1"/>
  <c r="AW81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/>
  <c r="AX84" i="1" s="1"/>
  <c r="AW84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/>
  <c r="AX87" i="1" s="1"/>
  <c r="AW87" i="1"/>
  <c r="L100" i="1"/>
  <c r="N100" i="1" s="1"/>
  <c r="AK100" i="1"/>
  <c r="AL100" i="1" s="1"/>
  <c r="AM100" i="1"/>
  <c r="AN100" i="1"/>
  <c r="AO100" i="1"/>
  <c r="AP100" i="1" s="1"/>
  <c r="J100" i="1" s="1"/>
  <c r="AQ100" i="1" s="1"/>
  <c r="AT100" i="1"/>
  <c r="AU100" i="1"/>
  <c r="AX100" i="1" s="1"/>
  <c r="AW100" i="1"/>
  <c r="L102" i="1"/>
  <c r="N102" i="1" s="1"/>
  <c r="AK102" i="1"/>
  <c r="E102" i="1" s="1"/>
  <c r="AM102" i="1"/>
  <c r="AN102" i="1"/>
  <c r="AO102" i="1"/>
  <c r="AT102" i="1"/>
  <c r="AU102" i="1"/>
  <c r="AX102" i="1" s="1"/>
  <c r="AW102" i="1"/>
  <c r="L104" i="1"/>
  <c r="N104" i="1" s="1"/>
  <c r="AK104" i="1"/>
  <c r="E104" i="1" s="1"/>
  <c r="AM104" i="1"/>
  <c r="AN104" i="1"/>
  <c r="AO104" i="1"/>
  <c r="AT104" i="1"/>
  <c r="AU104" i="1"/>
  <c r="AX104" i="1" s="1"/>
  <c r="AW104" i="1"/>
  <c r="L116" i="1"/>
  <c r="N116" i="1" s="1"/>
  <c r="AK116" i="1"/>
  <c r="E116" i="1" s="1"/>
  <c r="AM116" i="1"/>
  <c r="AN116" i="1"/>
  <c r="AO116" i="1"/>
  <c r="AT116" i="1"/>
  <c r="AU116" i="1"/>
  <c r="AX116" i="1" s="1"/>
  <c r="AW116" i="1"/>
  <c r="L119" i="1"/>
  <c r="N119" i="1" s="1"/>
  <c r="AK119" i="1"/>
  <c r="E119" i="1" s="1"/>
  <c r="AM119" i="1"/>
  <c r="AN119" i="1"/>
  <c r="AO119" i="1"/>
  <c r="AT119" i="1"/>
  <c r="AU119" i="1"/>
  <c r="AX119" i="1" s="1"/>
  <c r="AW119" i="1"/>
  <c r="L122" i="1"/>
  <c r="N122" i="1" s="1"/>
  <c r="AK122" i="1"/>
  <c r="E122" i="1" s="1"/>
  <c r="AM122" i="1"/>
  <c r="AN122" i="1"/>
  <c r="AO122" i="1"/>
  <c r="AT122" i="1"/>
  <c r="AU122" i="1"/>
  <c r="AX122" i="1" s="1"/>
  <c r="AW122" i="1"/>
  <c r="L125" i="1"/>
  <c r="N125" i="1" s="1"/>
  <c r="AK125" i="1"/>
  <c r="E125" i="1" s="1"/>
  <c r="AM125" i="1"/>
  <c r="AN125" i="1"/>
  <c r="AO125" i="1"/>
  <c r="AT125" i="1"/>
  <c r="AU125" i="1"/>
  <c r="AX125" i="1" s="1"/>
  <c r="AW125" i="1"/>
  <c r="L128" i="1"/>
  <c r="N128" i="1" s="1"/>
  <c r="AK128" i="1"/>
  <c r="E128" i="1" s="1"/>
  <c r="AM128" i="1"/>
  <c r="AN128" i="1"/>
  <c r="AO128" i="1"/>
  <c r="AT128" i="1"/>
  <c r="AU128" i="1"/>
  <c r="AX128" i="1" s="1"/>
  <c r="AW128" i="1"/>
  <c r="L131" i="1"/>
  <c r="N131" i="1" s="1"/>
  <c r="AK131" i="1"/>
  <c r="E131" i="1" s="1"/>
  <c r="AM131" i="1"/>
  <c r="AN131" i="1"/>
  <c r="AO131" i="1"/>
  <c r="AT131" i="1"/>
  <c r="AU131" i="1"/>
  <c r="AX131" i="1" s="1"/>
  <c r="AW131" i="1"/>
  <c r="L134" i="1"/>
  <c r="N134" i="1" s="1"/>
  <c r="AK134" i="1"/>
  <c r="E134" i="1" s="1"/>
  <c r="AM134" i="1"/>
  <c r="AN134" i="1"/>
  <c r="AO134" i="1"/>
  <c r="AT134" i="1"/>
  <c r="AU134" i="1"/>
  <c r="AX134" i="1" s="1"/>
  <c r="AW134" i="1"/>
  <c r="L137" i="1"/>
  <c r="N137" i="1" s="1"/>
  <c r="AK137" i="1"/>
  <c r="E137" i="1" s="1"/>
  <c r="AM137" i="1"/>
  <c r="AN137" i="1"/>
  <c r="AO137" i="1"/>
  <c r="AT137" i="1"/>
  <c r="AU137" i="1"/>
  <c r="AX137" i="1" s="1"/>
  <c r="AW137" i="1"/>
  <c r="L140" i="1"/>
  <c r="N140" i="1" s="1"/>
  <c r="AK140" i="1"/>
  <c r="E140" i="1" s="1"/>
  <c r="AM140" i="1"/>
  <c r="AN140" i="1"/>
  <c r="AO140" i="1"/>
  <c r="AT140" i="1"/>
  <c r="AU140" i="1"/>
  <c r="AX140" i="1" s="1"/>
  <c r="AW140" i="1"/>
  <c r="L143" i="1"/>
  <c r="N143" i="1" s="1"/>
  <c r="AK143" i="1"/>
  <c r="E143" i="1" s="1"/>
  <c r="AM143" i="1"/>
  <c r="AN143" i="1"/>
  <c r="AO143" i="1"/>
  <c r="AT143" i="1"/>
  <c r="AU143" i="1"/>
  <c r="AX143" i="1" s="1"/>
  <c r="AW143" i="1"/>
  <c r="L146" i="1"/>
  <c r="N146" i="1" s="1"/>
  <c r="AK146" i="1"/>
  <c r="E146" i="1" s="1"/>
  <c r="AM146" i="1"/>
  <c r="AN146" i="1"/>
  <c r="AO146" i="1"/>
  <c r="AT146" i="1"/>
  <c r="AU146" i="1"/>
  <c r="AX146" i="1" s="1"/>
  <c r="AW146" i="1"/>
  <c r="L149" i="1"/>
  <c r="N149" i="1" s="1"/>
  <c r="AK149" i="1"/>
  <c r="E149" i="1" s="1"/>
  <c r="BC149" i="1" s="1"/>
  <c r="AM149" i="1"/>
  <c r="AN149" i="1"/>
  <c r="AO149" i="1"/>
  <c r="AT149" i="1"/>
  <c r="AU149" i="1"/>
  <c r="AW149" i="1"/>
  <c r="L152" i="1"/>
  <c r="N152" i="1" s="1"/>
  <c r="AK152" i="1"/>
  <c r="AL152" i="1" s="1"/>
  <c r="AM152" i="1"/>
  <c r="AN152" i="1"/>
  <c r="AO152" i="1"/>
  <c r="AT152" i="1"/>
  <c r="AU152" i="1"/>
  <c r="AW152" i="1"/>
  <c r="L165" i="1"/>
  <c r="N165" i="1" s="1"/>
  <c r="AK165" i="1"/>
  <c r="AL165" i="1" s="1"/>
  <c r="AM165" i="1"/>
  <c r="AN165" i="1"/>
  <c r="AO165" i="1"/>
  <c r="AP165" i="1" s="1"/>
  <c r="J165" i="1" s="1"/>
  <c r="AQ165" i="1" s="1"/>
  <c r="AT165" i="1"/>
  <c r="AU165" i="1"/>
  <c r="AX165" i="1" s="1"/>
  <c r="AW165" i="1"/>
  <c r="L168" i="1"/>
  <c r="N168" i="1" s="1"/>
  <c r="AK168" i="1"/>
  <c r="AL168" i="1" s="1"/>
  <c r="AM168" i="1"/>
  <c r="AN168" i="1"/>
  <c r="AO168" i="1"/>
  <c r="AP168" i="1" s="1"/>
  <c r="J168" i="1" s="1"/>
  <c r="AQ168" i="1" s="1"/>
  <c r="AT168" i="1"/>
  <c r="AU168" i="1"/>
  <c r="AX168" i="1" s="1"/>
  <c r="AW168" i="1"/>
  <c r="L169" i="1"/>
  <c r="N169" i="1" s="1"/>
  <c r="AK169" i="1"/>
  <c r="AL169" i="1" s="1"/>
  <c r="AM169" i="1"/>
  <c r="AN169" i="1"/>
  <c r="AO169" i="1"/>
  <c r="AP169" i="1" s="1"/>
  <c r="J169" i="1" s="1"/>
  <c r="AQ169" i="1" s="1"/>
  <c r="AT169" i="1"/>
  <c r="AU169" i="1"/>
  <c r="AX169" i="1" s="1"/>
  <c r="AW169" i="1"/>
  <c r="L181" i="1"/>
  <c r="N181" i="1" s="1"/>
  <c r="AK181" i="1"/>
  <c r="AL181" i="1" s="1"/>
  <c r="AM181" i="1"/>
  <c r="AN181" i="1"/>
  <c r="AO181" i="1"/>
  <c r="AP181" i="1" s="1"/>
  <c r="J181" i="1" s="1"/>
  <c r="AQ181" i="1" s="1"/>
  <c r="AT181" i="1"/>
  <c r="AU181" i="1"/>
  <c r="AX181" i="1" s="1"/>
  <c r="AW181" i="1"/>
  <c r="L184" i="1"/>
  <c r="N184" i="1" s="1"/>
  <c r="AK184" i="1"/>
  <c r="AL184" i="1" s="1"/>
  <c r="AM184" i="1"/>
  <c r="AN184" i="1"/>
  <c r="AO184" i="1"/>
  <c r="AP184" i="1" s="1"/>
  <c r="J184" i="1" s="1"/>
  <c r="AQ184" i="1" s="1"/>
  <c r="AT184" i="1"/>
  <c r="AU184" i="1"/>
  <c r="AX184" i="1" s="1"/>
  <c r="AW184" i="1"/>
  <c r="L187" i="1"/>
  <c r="N187" i="1" s="1"/>
  <c r="AK187" i="1"/>
  <c r="AL187" i="1" s="1"/>
  <c r="AM187" i="1"/>
  <c r="AN187" i="1"/>
  <c r="AO187" i="1"/>
  <c r="AP187" i="1" s="1"/>
  <c r="J187" i="1" s="1"/>
  <c r="AQ187" i="1" s="1"/>
  <c r="AT187" i="1"/>
  <c r="AU187" i="1"/>
  <c r="AX187" i="1" s="1"/>
  <c r="AW187" i="1"/>
  <c r="L190" i="1"/>
  <c r="N190" i="1" s="1"/>
  <c r="AK190" i="1"/>
  <c r="AL190" i="1" s="1"/>
  <c r="AM190" i="1"/>
  <c r="AN190" i="1"/>
  <c r="AO190" i="1"/>
  <c r="AP190" i="1" s="1"/>
  <c r="J190" i="1" s="1"/>
  <c r="AQ190" i="1" s="1"/>
  <c r="AT190" i="1"/>
  <c r="AU190" i="1"/>
  <c r="AX190" i="1" s="1"/>
  <c r="AW190" i="1"/>
  <c r="L193" i="1"/>
  <c r="N193" i="1" s="1"/>
  <c r="AK193" i="1"/>
  <c r="AL193" i="1" s="1"/>
  <c r="AM193" i="1"/>
  <c r="AN193" i="1"/>
  <c r="AO193" i="1"/>
  <c r="AP193" i="1" s="1"/>
  <c r="J193" i="1" s="1"/>
  <c r="AQ193" i="1" s="1"/>
  <c r="AT193" i="1"/>
  <c r="AU193" i="1"/>
  <c r="AX193" i="1" s="1"/>
  <c r="AW193" i="1"/>
  <c r="L196" i="1"/>
  <c r="N196" i="1" s="1"/>
  <c r="AK196" i="1"/>
  <c r="AL196" i="1" s="1"/>
  <c r="AM196" i="1"/>
  <c r="AN196" i="1"/>
  <c r="AO196" i="1"/>
  <c r="AP196" i="1" s="1"/>
  <c r="J196" i="1" s="1"/>
  <c r="AQ196" i="1" s="1"/>
  <c r="AT196" i="1"/>
  <c r="AU196" i="1"/>
  <c r="AX196" i="1" s="1"/>
  <c r="AW196" i="1"/>
  <c r="L199" i="1"/>
  <c r="N199" i="1" s="1"/>
  <c r="AK199" i="1"/>
  <c r="AL199" i="1" s="1"/>
  <c r="AM199" i="1"/>
  <c r="AN199" i="1"/>
  <c r="AO199" i="1"/>
  <c r="AP199" i="1" s="1"/>
  <c r="J199" i="1" s="1"/>
  <c r="AQ199" i="1" s="1"/>
  <c r="AT199" i="1"/>
  <c r="AU199" i="1"/>
  <c r="AX199" i="1" s="1"/>
  <c r="AW199" i="1"/>
  <c r="L202" i="1"/>
  <c r="N202" i="1" s="1"/>
  <c r="AK202" i="1"/>
  <c r="AL202" i="1" s="1"/>
  <c r="H202" i="1" s="1"/>
  <c r="AM202" i="1"/>
  <c r="AN202" i="1"/>
  <c r="AO202" i="1"/>
  <c r="AP202" i="1" s="1"/>
  <c r="J202" i="1" s="1"/>
  <c r="AQ202" i="1" s="1"/>
  <c r="AT202" i="1"/>
  <c r="AU202" i="1"/>
  <c r="AX202" i="1" s="1"/>
  <c r="AW202" i="1"/>
  <c r="L205" i="1"/>
  <c r="N205" i="1"/>
  <c r="AK205" i="1"/>
  <c r="E205" i="1" s="1"/>
  <c r="AL205" i="1"/>
  <c r="H205" i="1" s="1"/>
  <c r="AM205" i="1"/>
  <c r="AN205" i="1"/>
  <c r="AO205" i="1"/>
  <c r="AP205" i="1"/>
  <c r="J205" i="1" s="1"/>
  <c r="AQ205" i="1" s="1"/>
  <c r="AT205" i="1"/>
  <c r="AU205" i="1" s="1"/>
  <c r="AX205" i="1" s="1"/>
  <c r="AW205" i="1"/>
  <c r="L208" i="1"/>
  <c r="N208" i="1"/>
  <c r="AK208" i="1"/>
  <c r="E208" i="1" s="1"/>
  <c r="AL208" i="1"/>
  <c r="H208" i="1" s="1"/>
  <c r="AM208" i="1"/>
  <c r="AN208" i="1"/>
  <c r="AO208" i="1"/>
  <c r="AP208" i="1"/>
  <c r="J208" i="1" s="1"/>
  <c r="AQ208" i="1" s="1"/>
  <c r="AT208" i="1"/>
  <c r="AU208" i="1" s="1"/>
  <c r="AX208" i="1" s="1"/>
  <c r="AW208" i="1"/>
  <c r="L211" i="1"/>
  <c r="N211" i="1"/>
  <c r="AK211" i="1"/>
  <c r="E211" i="1" s="1"/>
  <c r="AL211" i="1"/>
  <c r="H211" i="1" s="1"/>
  <c r="AM211" i="1"/>
  <c r="AN211" i="1"/>
  <c r="AO211" i="1"/>
  <c r="AP211" i="1"/>
  <c r="J211" i="1" s="1"/>
  <c r="AQ211" i="1" s="1"/>
  <c r="AT211" i="1"/>
  <c r="AU211" i="1" s="1"/>
  <c r="AX211" i="1" s="1"/>
  <c r="AW211" i="1"/>
  <c r="L214" i="1"/>
  <c r="N214" i="1"/>
  <c r="AK214" i="1"/>
  <c r="E214" i="1" s="1"/>
  <c r="AL214" i="1"/>
  <c r="H214" i="1" s="1"/>
  <c r="AM214" i="1"/>
  <c r="AN214" i="1"/>
  <c r="AP214" i="1" s="1"/>
  <c r="J214" i="1" s="1"/>
  <c r="AQ214" i="1" s="1"/>
  <c r="AO214" i="1"/>
  <c r="AT214" i="1"/>
  <c r="AU214" i="1" s="1"/>
  <c r="AX214" i="1" s="1"/>
  <c r="AW214" i="1"/>
  <c r="L217" i="1"/>
  <c r="N217" i="1"/>
  <c r="AK217" i="1"/>
  <c r="E217" i="1" s="1"/>
  <c r="AL217" i="1"/>
  <c r="H217" i="1" s="1"/>
  <c r="AM217" i="1"/>
  <c r="AN217" i="1"/>
  <c r="AO217" i="1"/>
  <c r="AP217" i="1"/>
  <c r="J217" i="1" s="1"/>
  <c r="AQ217" i="1" s="1"/>
  <c r="AT217" i="1"/>
  <c r="AU217" i="1" s="1"/>
  <c r="AX217" i="1" s="1"/>
  <c r="AW217" i="1"/>
  <c r="I217" i="1" l="1"/>
  <c r="AR217" i="1"/>
  <c r="AS217" i="1" s="1"/>
  <c r="AV217" i="1" s="1"/>
  <c r="F217" i="1" s="1"/>
  <c r="AY217" i="1" s="1"/>
  <c r="G217" i="1" s="1"/>
  <c r="BB217" i="1"/>
  <c r="BC214" i="1"/>
  <c r="BC211" i="1"/>
  <c r="BC208" i="1"/>
  <c r="BC205" i="1"/>
  <c r="AR202" i="1"/>
  <c r="AS202" i="1" s="1"/>
  <c r="AV202" i="1" s="1"/>
  <c r="F202" i="1" s="1"/>
  <c r="AY202" i="1" s="1"/>
  <c r="I202" i="1"/>
  <c r="BB202" i="1"/>
  <c r="AR199" i="1"/>
  <c r="AS199" i="1" s="1"/>
  <c r="AV199" i="1" s="1"/>
  <c r="F199" i="1" s="1"/>
  <c r="AY199" i="1" s="1"/>
  <c r="I199" i="1"/>
  <c r="AR196" i="1"/>
  <c r="AS196" i="1" s="1"/>
  <c r="AV196" i="1" s="1"/>
  <c r="F196" i="1" s="1"/>
  <c r="AY196" i="1" s="1"/>
  <c r="I196" i="1"/>
  <c r="AR193" i="1"/>
  <c r="AS193" i="1" s="1"/>
  <c r="AV193" i="1" s="1"/>
  <c r="F193" i="1" s="1"/>
  <c r="AY193" i="1" s="1"/>
  <c r="I193" i="1"/>
  <c r="AR190" i="1"/>
  <c r="AS190" i="1" s="1"/>
  <c r="AV190" i="1" s="1"/>
  <c r="F190" i="1" s="1"/>
  <c r="AY190" i="1" s="1"/>
  <c r="I190" i="1"/>
  <c r="AR187" i="1"/>
  <c r="AS187" i="1" s="1"/>
  <c r="AV187" i="1" s="1"/>
  <c r="F187" i="1" s="1"/>
  <c r="AY187" i="1" s="1"/>
  <c r="I187" i="1"/>
  <c r="AR184" i="1"/>
  <c r="AS184" i="1" s="1"/>
  <c r="AV184" i="1" s="1"/>
  <c r="F184" i="1" s="1"/>
  <c r="AY184" i="1" s="1"/>
  <c r="I184" i="1"/>
  <c r="AR181" i="1"/>
  <c r="AS181" i="1" s="1"/>
  <c r="AV181" i="1" s="1"/>
  <c r="F181" i="1" s="1"/>
  <c r="AY181" i="1" s="1"/>
  <c r="I181" i="1"/>
  <c r="AR169" i="1"/>
  <c r="AS169" i="1" s="1"/>
  <c r="AV169" i="1" s="1"/>
  <c r="F169" i="1" s="1"/>
  <c r="AY169" i="1" s="1"/>
  <c r="I169" i="1"/>
  <c r="AR168" i="1"/>
  <c r="AS168" i="1" s="1"/>
  <c r="AV168" i="1" s="1"/>
  <c r="F168" i="1" s="1"/>
  <c r="AY168" i="1" s="1"/>
  <c r="I168" i="1"/>
  <c r="AR165" i="1"/>
  <c r="AS165" i="1" s="1"/>
  <c r="AV165" i="1" s="1"/>
  <c r="F165" i="1" s="1"/>
  <c r="AY165" i="1" s="1"/>
  <c r="I165" i="1"/>
  <c r="BC217" i="1"/>
  <c r="BD217" i="1" s="1"/>
  <c r="I214" i="1"/>
  <c r="AR214" i="1"/>
  <c r="AS214" i="1" s="1"/>
  <c r="AV214" i="1" s="1"/>
  <c r="F214" i="1" s="1"/>
  <c r="AY214" i="1" s="1"/>
  <c r="G214" i="1" s="1"/>
  <c r="BB214" i="1"/>
  <c r="BD214" i="1" s="1"/>
  <c r="I211" i="1"/>
  <c r="AR211" i="1"/>
  <c r="AS211" i="1" s="1"/>
  <c r="AV211" i="1" s="1"/>
  <c r="F211" i="1" s="1"/>
  <c r="AY211" i="1" s="1"/>
  <c r="G211" i="1" s="1"/>
  <c r="I208" i="1"/>
  <c r="AR208" i="1"/>
  <c r="AS208" i="1" s="1"/>
  <c r="AV208" i="1" s="1"/>
  <c r="F208" i="1" s="1"/>
  <c r="AY208" i="1" s="1"/>
  <c r="G208" i="1" s="1"/>
  <c r="BB208" i="1"/>
  <c r="BD208" i="1" s="1"/>
  <c r="I205" i="1"/>
  <c r="BB205" i="1"/>
  <c r="BD205" i="1" s="1"/>
  <c r="AR205" i="1"/>
  <c r="AS205" i="1" s="1"/>
  <c r="AV205" i="1" s="1"/>
  <c r="F205" i="1" s="1"/>
  <c r="AY205" i="1" s="1"/>
  <c r="G205" i="1" s="1"/>
  <c r="AX152" i="1"/>
  <c r="AP152" i="1"/>
  <c r="J152" i="1" s="1"/>
  <c r="AQ152" i="1" s="1"/>
  <c r="AX149" i="1"/>
  <c r="AR100" i="1"/>
  <c r="AS100" i="1" s="1"/>
  <c r="AV100" i="1" s="1"/>
  <c r="F100" i="1" s="1"/>
  <c r="AY100" i="1" s="1"/>
  <c r="I100" i="1"/>
  <c r="AR87" i="1"/>
  <c r="AS87" i="1" s="1"/>
  <c r="AV87" i="1" s="1"/>
  <c r="F87" i="1" s="1"/>
  <c r="AY87" i="1" s="1"/>
  <c r="I87" i="1"/>
  <c r="AR84" i="1"/>
  <c r="AS84" i="1" s="1"/>
  <c r="AV84" i="1" s="1"/>
  <c r="F84" i="1" s="1"/>
  <c r="AY84" i="1" s="1"/>
  <c r="I84" i="1"/>
  <c r="AR81" i="1"/>
  <c r="AS81" i="1" s="1"/>
  <c r="AV81" i="1" s="1"/>
  <c r="F81" i="1" s="1"/>
  <c r="AY81" i="1" s="1"/>
  <c r="I81" i="1"/>
  <c r="AR78" i="1"/>
  <c r="AS78" i="1" s="1"/>
  <c r="AV78" i="1" s="1"/>
  <c r="F78" i="1" s="1"/>
  <c r="AY78" i="1" s="1"/>
  <c r="I78" i="1"/>
  <c r="AR75" i="1"/>
  <c r="AS75" i="1" s="1"/>
  <c r="AV75" i="1" s="1"/>
  <c r="F75" i="1" s="1"/>
  <c r="AY75" i="1" s="1"/>
  <c r="I75" i="1"/>
  <c r="E202" i="1"/>
  <c r="H199" i="1"/>
  <c r="BB199" i="1"/>
  <c r="E199" i="1"/>
  <c r="H196" i="1"/>
  <c r="BB196" i="1"/>
  <c r="E196" i="1"/>
  <c r="H193" i="1"/>
  <c r="BB193" i="1"/>
  <c r="E193" i="1"/>
  <c r="H190" i="1"/>
  <c r="BB190" i="1"/>
  <c r="E190" i="1"/>
  <c r="H187" i="1"/>
  <c r="BB187" i="1"/>
  <c r="E187" i="1"/>
  <c r="H184" i="1"/>
  <c r="BB184" i="1"/>
  <c r="E184" i="1"/>
  <c r="H181" i="1"/>
  <c r="BB181" i="1"/>
  <c r="E181" i="1"/>
  <c r="H169" i="1"/>
  <c r="BB169" i="1"/>
  <c r="E169" i="1"/>
  <c r="H168" i="1"/>
  <c r="BB168" i="1"/>
  <c r="E168" i="1"/>
  <c r="H165" i="1"/>
  <c r="BB165" i="1"/>
  <c r="E165" i="1"/>
  <c r="H152" i="1"/>
  <c r="E152" i="1"/>
  <c r="BC146" i="1"/>
  <c r="BC143" i="1"/>
  <c r="BC140" i="1"/>
  <c r="BC137" i="1"/>
  <c r="BC134" i="1"/>
  <c r="BC131" i="1"/>
  <c r="BC128" i="1"/>
  <c r="BC125" i="1"/>
  <c r="BC122" i="1"/>
  <c r="BC119" i="1"/>
  <c r="BC116" i="1"/>
  <c r="BC104" i="1"/>
  <c r="BC102" i="1"/>
  <c r="AL149" i="1"/>
  <c r="AP149" i="1" s="1"/>
  <c r="J149" i="1" s="1"/>
  <c r="AQ149" i="1" s="1"/>
  <c r="AL146" i="1"/>
  <c r="AL143" i="1"/>
  <c r="AP143" i="1" s="1"/>
  <c r="J143" i="1" s="1"/>
  <c r="AQ143" i="1" s="1"/>
  <c r="AL140" i="1"/>
  <c r="AL137" i="1"/>
  <c r="AP137" i="1" s="1"/>
  <c r="J137" i="1" s="1"/>
  <c r="AQ137" i="1" s="1"/>
  <c r="AL134" i="1"/>
  <c r="AL131" i="1"/>
  <c r="AP131" i="1" s="1"/>
  <c r="J131" i="1" s="1"/>
  <c r="AQ131" i="1" s="1"/>
  <c r="AL128" i="1"/>
  <c r="AL125" i="1"/>
  <c r="AP125" i="1" s="1"/>
  <c r="J125" i="1" s="1"/>
  <c r="AQ125" i="1" s="1"/>
  <c r="AL122" i="1"/>
  <c r="AL119" i="1"/>
  <c r="AP119" i="1" s="1"/>
  <c r="J119" i="1" s="1"/>
  <c r="AQ119" i="1" s="1"/>
  <c r="AL116" i="1"/>
  <c r="AL104" i="1"/>
  <c r="AP104" i="1" s="1"/>
  <c r="J104" i="1" s="1"/>
  <c r="AQ104" i="1" s="1"/>
  <c r="AL102" i="1"/>
  <c r="H100" i="1"/>
  <c r="BB100" i="1"/>
  <c r="E100" i="1"/>
  <c r="H87" i="1"/>
  <c r="BB87" i="1"/>
  <c r="E87" i="1"/>
  <c r="H84" i="1"/>
  <c r="BB84" i="1"/>
  <c r="E84" i="1"/>
  <c r="H81" i="1"/>
  <c r="BB81" i="1"/>
  <c r="E81" i="1"/>
  <c r="H78" i="1"/>
  <c r="BB78" i="1"/>
  <c r="E78" i="1"/>
  <c r="H75" i="1"/>
  <c r="BB75" i="1"/>
  <c r="E75" i="1"/>
  <c r="BC69" i="1"/>
  <c r="BC66" i="1"/>
  <c r="BC63" i="1"/>
  <c r="BC60" i="1"/>
  <c r="BC57" i="1"/>
  <c r="AP69" i="1"/>
  <c r="J69" i="1" s="1"/>
  <c r="AQ69" i="1" s="1"/>
  <c r="AP63" i="1"/>
  <c r="J63" i="1" s="1"/>
  <c r="AQ63" i="1" s="1"/>
  <c r="AP57" i="1"/>
  <c r="J57" i="1" s="1"/>
  <c r="AQ57" i="1" s="1"/>
  <c r="I54" i="1"/>
  <c r="AR54" i="1"/>
  <c r="AS54" i="1" s="1"/>
  <c r="AV54" i="1" s="1"/>
  <c r="F54" i="1" s="1"/>
  <c r="AY54" i="1" s="1"/>
  <c r="AR51" i="1"/>
  <c r="AS51" i="1" s="1"/>
  <c r="AV51" i="1" s="1"/>
  <c r="F51" i="1" s="1"/>
  <c r="AY51" i="1" s="1"/>
  <c r="G51" i="1" s="1"/>
  <c r="I51" i="1"/>
  <c r="AR43" i="1"/>
  <c r="AS43" i="1" s="1"/>
  <c r="AV43" i="1" s="1"/>
  <c r="F43" i="1" s="1"/>
  <c r="AY43" i="1" s="1"/>
  <c r="I43" i="1"/>
  <c r="AR32" i="1"/>
  <c r="AS32" i="1" s="1"/>
  <c r="AV32" i="1" s="1"/>
  <c r="F32" i="1" s="1"/>
  <c r="AY32" i="1" s="1"/>
  <c r="G32" i="1" s="1"/>
  <c r="I32" i="1"/>
  <c r="AL72" i="1"/>
  <c r="AP72" i="1" s="1"/>
  <c r="J72" i="1" s="1"/>
  <c r="AQ72" i="1" s="1"/>
  <c r="AL69" i="1"/>
  <c r="AL66" i="1"/>
  <c r="AP66" i="1" s="1"/>
  <c r="J66" i="1" s="1"/>
  <c r="AQ66" i="1" s="1"/>
  <c r="AL63" i="1"/>
  <c r="AL60" i="1"/>
  <c r="AP60" i="1" s="1"/>
  <c r="J60" i="1" s="1"/>
  <c r="AQ60" i="1" s="1"/>
  <c r="AL57" i="1"/>
  <c r="E54" i="1"/>
  <c r="H51" i="1"/>
  <c r="BB51" i="1"/>
  <c r="E51" i="1"/>
  <c r="H43" i="1"/>
  <c r="E43" i="1"/>
  <c r="H32" i="1"/>
  <c r="BB32" i="1"/>
  <c r="E32" i="1"/>
  <c r="I27" i="1"/>
  <c r="AR27" i="1"/>
  <c r="AS27" i="1" s="1"/>
  <c r="AV27" i="1" s="1"/>
  <c r="F27" i="1" s="1"/>
  <c r="AY27" i="1" s="1"/>
  <c r="G27" i="1" s="1"/>
  <c r="BB27" i="1"/>
  <c r="BD27" i="1" s="1"/>
  <c r="BC29" i="1"/>
  <c r="I28" i="1"/>
  <c r="AR28" i="1"/>
  <c r="AS28" i="1" s="1"/>
  <c r="AV28" i="1" s="1"/>
  <c r="F28" i="1" s="1"/>
  <c r="AY28" i="1" s="1"/>
  <c r="G28" i="1" s="1"/>
  <c r="I26" i="1"/>
  <c r="AR26" i="1"/>
  <c r="AS26" i="1" s="1"/>
  <c r="AV26" i="1" s="1"/>
  <c r="F26" i="1" s="1"/>
  <c r="AY26" i="1" s="1"/>
  <c r="G26" i="1" s="1"/>
  <c r="AL31" i="1"/>
  <c r="AL29" i="1"/>
  <c r="BB28" i="1"/>
  <c r="BD28" i="1" s="1"/>
  <c r="BB26" i="1"/>
  <c r="BD26" i="1" s="1"/>
  <c r="BC26" i="1"/>
  <c r="BC24" i="1"/>
  <c r="BC22" i="1"/>
  <c r="BC21" i="1"/>
  <c r="BC20" i="1"/>
  <c r="BC19" i="1"/>
  <c r="BC18" i="1"/>
  <c r="I25" i="1"/>
  <c r="AR25" i="1"/>
  <c r="AS25" i="1" s="1"/>
  <c r="AV25" i="1" s="1"/>
  <c r="F25" i="1" s="1"/>
  <c r="AY25" i="1" s="1"/>
  <c r="G25" i="1" s="1"/>
  <c r="BB25" i="1"/>
  <c r="BD25" i="1" s="1"/>
  <c r="I24" i="1"/>
  <c r="AR24" i="1"/>
  <c r="AS24" i="1" s="1"/>
  <c r="AV24" i="1" s="1"/>
  <c r="F24" i="1" s="1"/>
  <c r="AY24" i="1" s="1"/>
  <c r="G24" i="1" s="1"/>
  <c r="I22" i="1"/>
  <c r="AR22" i="1"/>
  <c r="AS22" i="1" s="1"/>
  <c r="AV22" i="1" s="1"/>
  <c r="F22" i="1" s="1"/>
  <c r="AY22" i="1" s="1"/>
  <c r="G22" i="1" s="1"/>
  <c r="BB22" i="1"/>
  <c r="BD22" i="1" s="1"/>
  <c r="I21" i="1"/>
  <c r="AR21" i="1"/>
  <c r="AS21" i="1" s="1"/>
  <c r="AV21" i="1" s="1"/>
  <c r="F21" i="1" s="1"/>
  <c r="AY21" i="1" s="1"/>
  <c r="G21" i="1" s="1"/>
  <c r="I20" i="1"/>
  <c r="AR20" i="1"/>
  <c r="AS20" i="1" s="1"/>
  <c r="AV20" i="1" s="1"/>
  <c r="F20" i="1" s="1"/>
  <c r="AY20" i="1" s="1"/>
  <c r="G20" i="1" s="1"/>
  <c r="BB20" i="1"/>
  <c r="BD20" i="1" s="1"/>
  <c r="I19" i="1"/>
  <c r="AR19" i="1"/>
  <c r="AS19" i="1" s="1"/>
  <c r="AV19" i="1" s="1"/>
  <c r="F19" i="1" s="1"/>
  <c r="AY19" i="1" s="1"/>
  <c r="G19" i="1" s="1"/>
  <c r="AP18" i="1"/>
  <c r="J18" i="1" s="1"/>
  <c r="AQ18" i="1" s="1"/>
  <c r="AL18" i="1"/>
  <c r="I60" i="1" l="1"/>
  <c r="AR60" i="1"/>
  <c r="AS60" i="1" s="1"/>
  <c r="AV60" i="1" s="1"/>
  <c r="F60" i="1" s="1"/>
  <c r="AY60" i="1" s="1"/>
  <c r="G60" i="1" s="1"/>
  <c r="I72" i="1"/>
  <c r="AR72" i="1"/>
  <c r="AS72" i="1" s="1"/>
  <c r="AV72" i="1" s="1"/>
  <c r="F72" i="1" s="1"/>
  <c r="AY72" i="1" s="1"/>
  <c r="G72" i="1" s="1"/>
  <c r="I104" i="1"/>
  <c r="AR104" i="1"/>
  <c r="AS104" i="1" s="1"/>
  <c r="AV104" i="1" s="1"/>
  <c r="F104" i="1" s="1"/>
  <c r="AY104" i="1" s="1"/>
  <c r="G104" i="1" s="1"/>
  <c r="I119" i="1"/>
  <c r="AR119" i="1"/>
  <c r="AS119" i="1" s="1"/>
  <c r="AV119" i="1" s="1"/>
  <c r="F119" i="1" s="1"/>
  <c r="AY119" i="1" s="1"/>
  <c r="G119" i="1" s="1"/>
  <c r="I125" i="1"/>
  <c r="AR125" i="1"/>
  <c r="AS125" i="1" s="1"/>
  <c r="AV125" i="1" s="1"/>
  <c r="F125" i="1" s="1"/>
  <c r="AY125" i="1" s="1"/>
  <c r="G125" i="1" s="1"/>
  <c r="I131" i="1"/>
  <c r="AR131" i="1"/>
  <c r="AS131" i="1" s="1"/>
  <c r="AV131" i="1" s="1"/>
  <c r="F131" i="1" s="1"/>
  <c r="AY131" i="1" s="1"/>
  <c r="G131" i="1" s="1"/>
  <c r="I137" i="1"/>
  <c r="AR137" i="1"/>
  <c r="AS137" i="1" s="1"/>
  <c r="AV137" i="1" s="1"/>
  <c r="F137" i="1" s="1"/>
  <c r="AY137" i="1" s="1"/>
  <c r="G137" i="1" s="1"/>
  <c r="I143" i="1"/>
  <c r="AR143" i="1"/>
  <c r="AS143" i="1" s="1"/>
  <c r="AV143" i="1" s="1"/>
  <c r="F143" i="1" s="1"/>
  <c r="AY143" i="1" s="1"/>
  <c r="G143" i="1" s="1"/>
  <c r="I149" i="1"/>
  <c r="AR149" i="1"/>
  <c r="AS149" i="1" s="1"/>
  <c r="AV149" i="1" s="1"/>
  <c r="F149" i="1" s="1"/>
  <c r="AY149" i="1" s="1"/>
  <c r="G149" i="1" s="1"/>
  <c r="I66" i="1"/>
  <c r="AR66" i="1"/>
  <c r="AS66" i="1" s="1"/>
  <c r="AV66" i="1" s="1"/>
  <c r="F66" i="1" s="1"/>
  <c r="AY66" i="1" s="1"/>
  <c r="G66" i="1" s="1"/>
  <c r="BA19" i="1"/>
  <c r="AZ19" i="1"/>
  <c r="BA24" i="1"/>
  <c r="AZ24" i="1"/>
  <c r="H18" i="1"/>
  <c r="BB19" i="1"/>
  <c r="BD19" i="1" s="1"/>
  <c r="BA20" i="1"/>
  <c r="AZ20" i="1"/>
  <c r="BB21" i="1"/>
  <c r="BD21" i="1" s="1"/>
  <c r="BA22" i="1"/>
  <c r="AZ22" i="1"/>
  <c r="BB24" i="1"/>
  <c r="BD24" i="1" s="1"/>
  <c r="BA25" i="1"/>
  <c r="AZ25" i="1"/>
  <c r="H29" i="1"/>
  <c r="BA26" i="1"/>
  <c r="AZ26" i="1"/>
  <c r="BA28" i="1"/>
  <c r="AZ28" i="1"/>
  <c r="BA27" i="1"/>
  <c r="AZ27" i="1"/>
  <c r="AP29" i="1"/>
  <c r="J29" i="1" s="1"/>
  <c r="AQ29" i="1" s="1"/>
  <c r="BC32" i="1"/>
  <c r="BD32" i="1" s="1"/>
  <c r="BB43" i="1"/>
  <c r="BD51" i="1"/>
  <c r="BC51" i="1"/>
  <c r="H57" i="1"/>
  <c r="H63" i="1"/>
  <c r="H69" i="1"/>
  <c r="BB54" i="1"/>
  <c r="BD54" i="1" s="1"/>
  <c r="BC75" i="1"/>
  <c r="BD75" i="1" s="1"/>
  <c r="BC81" i="1"/>
  <c r="BD81" i="1" s="1"/>
  <c r="BC87" i="1"/>
  <c r="BD87" i="1" s="1"/>
  <c r="H102" i="1"/>
  <c r="H116" i="1"/>
  <c r="H122" i="1"/>
  <c r="H128" i="1"/>
  <c r="H134" i="1"/>
  <c r="H140" i="1"/>
  <c r="H146" i="1"/>
  <c r="BC165" i="1"/>
  <c r="BD165" i="1" s="1"/>
  <c r="BC169" i="1"/>
  <c r="BD169" i="1" s="1"/>
  <c r="BC184" i="1"/>
  <c r="BD184" i="1" s="1"/>
  <c r="BC190" i="1"/>
  <c r="BD190" i="1" s="1"/>
  <c r="BC196" i="1"/>
  <c r="BD196" i="1" s="1"/>
  <c r="BC202" i="1"/>
  <c r="BD202" i="1"/>
  <c r="G75" i="1"/>
  <c r="G78" i="1"/>
  <c r="G81" i="1"/>
  <c r="G84" i="1"/>
  <c r="G87" i="1"/>
  <c r="G100" i="1"/>
  <c r="AR152" i="1"/>
  <c r="AS152" i="1" s="1"/>
  <c r="AV152" i="1" s="1"/>
  <c r="F152" i="1" s="1"/>
  <c r="I152" i="1"/>
  <c r="BA205" i="1"/>
  <c r="AZ205" i="1"/>
  <c r="BA208" i="1"/>
  <c r="AZ208" i="1"/>
  <c r="BB211" i="1"/>
  <c r="BD211" i="1" s="1"/>
  <c r="BA214" i="1"/>
  <c r="AZ214" i="1"/>
  <c r="G202" i="1"/>
  <c r="BA217" i="1"/>
  <c r="AZ217" i="1"/>
  <c r="I18" i="1"/>
  <c r="AR18" i="1"/>
  <c r="AS18" i="1" s="1"/>
  <c r="AV18" i="1" s="1"/>
  <c r="F18" i="1" s="1"/>
  <c r="AY18" i="1" s="1"/>
  <c r="G18" i="1" s="1"/>
  <c r="BA21" i="1"/>
  <c r="AZ21" i="1"/>
  <c r="H31" i="1"/>
  <c r="AP31" i="1"/>
  <c r="J31" i="1" s="1"/>
  <c r="AQ31" i="1" s="1"/>
  <c r="BD43" i="1"/>
  <c r="BC43" i="1"/>
  <c r="BC54" i="1"/>
  <c r="H60" i="1"/>
  <c r="BB60" i="1"/>
  <c r="BD60" i="1" s="1"/>
  <c r="H66" i="1"/>
  <c r="BB66" i="1"/>
  <c r="BD66" i="1" s="1"/>
  <c r="H72" i="1"/>
  <c r="BB72" i="1"/>
  <c r="BD72" i="1" s="1"/>
  <c r="AZ32" i="1"/>
  <c r="BA32" i="1"/>
  <c r="G43" i="1"/>
  <c r="AZ51" i="1"/>
  <c r="BA51" i="1"/>
  <c r="G54" i="1"/>
  <c r="I57" i="1"/>
  <c r="AR57" i="1"/>
  <c r="AS57" i="1" s="1"/>
  <c r="AV57" i="1" s="1"/>
  <c r="F57" i="1" s="1"/>
  <c r="AY57" i="1" s="1"/>
  <c r="G57" i="1" s="1"/>
  <c r="I63" i="1"/>
  <c r="AR63" i="1"/>
  <c r="AS63" i="1" s="1"/>
  <c r="AV63" i="1" s="1"/>
  <c r="F63" i="1" s="1"/>
  <c r="AY63" i="1" s="1"/>
  <c r="G63" i="1" s="1"/>
  <c r="I69" i="1"/>
  <c r="AR69" i="1"/>
  <c r="AS69" i="1" s="1"/>
  <c r="AV69" i="1" s="1"/>
  <c r="F69" i="1" s="1"/>
  <c r="AY69" i="1" s="1"/>
  <c r="G69" i="1" s="1"/>
  <c r="BD78" i="1"/>
  <c r="BC78" i="1"/>
  <c r="BD84" i="1"/>
  <c r="BC84" i="1"/>
  <c r="BD100" i="1"/>
  <c r="BC100" i="1"/>
  <c r="H104" i="1"/>
  <c r="BB104" i="1"/>
  <c r="BD104" i="1" s="1"/>
  <c r="H119" i="1"/>
  <c r="BB119" i="1"/>
  <c r="BD119" i="1" s="1"/>
  <c r="H125" i="1"/>
  <c r="BB125" i="1"/>
  <c r="BD125" i="1" s="1"/>
  <c r="H131" i="1"/>
  <c r="BB131" i="1"/>
  <c r="BD131" i="1" s="1"/>
  <c r="H137" i="1"/>
  <c r="BB137" i="1"/>
  <c r="BD137" i="1" s="1"/>
  <c r="H143" i="1"/>
  <c r="BB143" i="1"/>
  <c r="BD143" i="1" s="1"/>
  <c r="H149" i="1"/>
  <c r="BB149" i="1"/>
  <c r="BD149" i="1" s="1"/>
  <c r="BC152" i="1"/>
  <c r="BD168" i="1"/>
  <c r="BC168" i="1"/>
  <c r="BD181" i="1"/>
  <c r="BC181" i="1"/>
  <c r="BD187" i="1"/>
  <c r="BC187" i="1"/>
  <c r="BD193" i="1"/>
  <c r="BC193" i="1"/>
  <c r="BD199" i="1"/>
  <c r="BC199" i="1"/>
  <c r="AP102" i="1"/>
  <c r="J102" i="1" s="1"/>
  <c r="AQ102" i="1" s="1"/>
  <c r="AP116" i="1"/>
  <c r="J116" i="1" s="1"/>
  <c r="AQ116" i="1" s="1"/>
  <c r="AP122" i="1"/>
  <c r="J122" i="1" s="1"/>
  <c r="AQ122" i="1" s="1"/>
  <c r="AP128" i="1"/>
  <c r="J128" i="1" s="1"/>
  <c r="AQ128" i="1" s="1"/>
  <c r="AP134" i="1"/>
  <c r="J134" i="1" s="1"/>
  <c r="AQ134" i="1" s="1"/>
  <c r="AP140" i="1"/>
  <c r="J140" i="1" s="1"/>
  <c r="AQ140" i="1" s="1"/>
  <c r="AP146" i="1"/>
  <c r="J146" i="1" s="1"/>
  <c r="AQ146" i="1" s="1"/>
  <c r="BA211" i="1"/>
  <c r="AZ211" i="1"/>
  <c r="G165" i="1"/>
  <c r="G168" i="1"/>
  <c r="G169" i="1"/>
  <c r="G181" i="1"/>
  <c r="G184" i="1"/>
  <c r="G187" i="1"/>
  <c r="G190" i="1"/>
  <c r="G193" i="1"/>
  <c r="G196" i="1"/>
  <c r="G199" i="1"/>
  <c r="AZ199" i="1" l="1"/>
  <c r="BA199" i="1"/>
  <c r="AZ187" i="1"/>
  <c r="BA187" i="1"/>
  <c r="I146" i="1"/>
  <c r="AR146" i="1"/>
  <c r="AS146" i="1" s="1"/>
  <c r="AV146" i="1" s="1"/>
  <c r="F146" i="1" s="1"/>
  <c r="AY146" i="1" s="1"/>
  <c r="G146" i="1" s="1"/>
  <c r="I122" i="1"/>
  <c r="AR122" i="1"/>
  <c r="AS122" i="1" s="1"/>
  <c r="AV122" i="1" s="1"/>
  <c r="F122" i="1" s="1"/>
  <c r="AY122" i="1" s="1"/>
  <c r="G122" i="1" s="1"/>
  <c r="I102" i="1"/>
  <c r="AR102" i="1"/>
  <c r="AS102" i="1" s="1"/>
  <c r="AV102" i="1" s="1"/>
  <c r="F102" i="1" s="1"/>
  <c r="AY102" i="1" s="1"/>
  <c r="G102" i="1" s="1"/>
  <c r="AZ43" i="1"/>
  <c r="BA43" i="1"/>
  <c r="BA18" i="1"/>
  <c r="AZ18" i="1"/>
  <c r="AZ202" i="1"/>
  <c r="BA202" i="1"/>
  <c r="AZ100" i="1"/>
  <c r="BA100" i="1"/>
  <c r="AZ84" i="1"/>
  <c r="BA84" i="1"/>
  <c r="AZ78" i="1"/>
  <c r="BA78" i="1"/>
  <c r="BB146" i="1"/>
  <c r="BD146" i="1" s="1"/>
  <c r="BB122" i="1"/>
  <c r="BD122" i="1" s="1"/>
  <c r="BB102" i="1"/>
  <c r="BD102" i="1" s="1"/>
  <c r="I29" i="1"/>
  <c r="AR29" i="1"/>
  <c r="AS29" i="1" s="1"/>
  <c r="AV29" i="1" s="1"/>
  <c r="F29" i="1" s="1"/>
  <c r="AY29" i="1" s="1"/>
  <c r="G29" i="1" s="1"/>
  <c r="BB18" i="1"/>
  <c r="BD18" i="1" s="1"/>
  <c r="BA66" i="1"/>
  <c r="AZ66" i="1"/>
  <c r="AZ149" i="1"/>
  <c r="BA149" i="1"/>
  <c r="BA143" i="1"/>
  <c r="AZ143" i="1"/>
  <c r="BA137" i="1"/>
  <c r="AZ137" i="1"/>
  <c r="BA131" i="1"/>
  <c r="AZ131" i="1"/>
  <c r="BA125" i="1"/>
  <c r="AZ125" i="1"/>
  <c r="BA119" i="1"/>
  <c r="AZ119" i="1"/>
  <c r="BA104" i="1"/>
  <c r="AZ104" i="1"/>
  <c r="AZ72" i="1"/>
  <c r="BA72" i="1"/>
  <c r="BA60" i="1"/>
  <c r="AZ60" i="1"/>
  <c r="AZ193" i="1"/>
  <c r="BA193" i="1"/>
  <c r="AZ181" i="1"/>
  <c r="BA181" i="1"/>
  <c r="AZ168" i="1"/>
  <c r="BA168" i="1"/>
  <c r="I134" i="1"/>
  <c r="AR134" i="1"/>
  <c r="AS134" i="1" s="1"/>
  <c r="AV134" i="1" s="1"/>
  <c r="F134" i="1" s="1"/>
  <c r="AY134" i="1" s="1"/>
  <c r="G134" i="1" s="1"/>
  <c r="AZ196" i="1"/>
  <c r="BA196" i="1"/>
  <c r="AZ190" i="1"/>
  <c r="BA190" i="1"/>
  <c r="AZ184" i="1"/>
  <c r="BA184" i="1"/>
  <c r="AZ169" i="1"/>
  <c r="BA169" i="1"/>
  <c r="AZ165" i="1"/>
  <c r="BA165" i="1"/>
  <c r="I140" i="1"/>
  <c r="AR140" i="1"/>
  <c r="AS140" i="1" s="1"/>
  <c r="AV140" i="1" s="1"/>
  <c r="F140" i="1" s="1"/>
  <c r="AY140" i="1" s="1"/>
  <c r="G140" i="1" s="1"/>
  <c r="I128" i="1"/>
  <c r="AR128" i="1"/>
  <c r="AS128" i="1" s="1"/>
  <c r="AV128" i="1" s="1"/>
  <c r="F128" i="1" s="1"/>
  <c r="AY128" i="1" s="1"/>
  <c r="G128" i="1" s="1"/>
  <c r="I116" i="1"/>
  <c r="AR116" i="1"/>
  <c r="AS116" i="1" s="1"/>
  <c r="AV116" i="1" s="1"/>
  <c r="F116" i="1" s="1"/>
  <c r="AY116" i="1" s="1"/>
  <c r="G116" i="1" s="1"/>
  <c r="BA69" i="1"/>
  <c r="AZ69" i="1"/>
  <c r="BA63" i="1"/>
  <c r="AZ63" i="1"/>
  <c r="BA57" i="1"/>
  <c r="AZ57" i="1"/>
  <c r="BA54" i="1"/>
  <c r="AZ54" i="1"/>
  <c r="I31" i="1"/>
  <c r="AR31" i="1"/>
  <c r="AS31" i="1" s="1"/>
  <c r="AV31" i="1" s="1"/>
  <c r="F31" i="1" s="1"/>
  <c r="AY152" i="1"/>
  <c r="G152" i="1" s="1"/>
  <c r="BB152" i="1"/>
  <c r="BD152" i="1" s="1"/>
  <c r="AZ87" i="1"/>
  <c r="BA87" i="1"/>
  <c r="AZ81" i="1"/>
  <c r="BA81" i="1"/>
  <c r="AZ75" i="1"/>
  <c r="BA75" i="1"/>
  <c r="BB69" i="1"/>
  <c r="BD69" i="1" s="1"/>
  <c r="BB63" i="1"/>
  <c r="BD63" i="1" s="1"/>
  <c r="BB57" i="1"/>
  <c r="BD57" i="1" s="1"/>
  <c r="BB29" i="1"/>
  <c r="BD29" i="1" s="1"/>
  <c r="BA116" i="1" l="1"/>
  <c r="AZ116" i="1"/>
  <c r="BA128" i="1"/>
  <c r="AZ128" i="1"/>
  <c r="BA140" i="1"/>
  <c r="AZ140" i="1"/>
  <c r="BA134" i="1"/>
  <c r="AZ134" i="1"/>
  <c r="BA102" i="1"/>
  <c r="AZ102" i="1"/>
  <c r="BA122" i="1"/>
  <c r="AZ122" i="1"/>
  <c r="BA146" i="1"/>
  <c r="AZ146" i="1"/>
  <c r="BB128" i="1"/>
  <c r="BD128" i="1" s="1"/>
  <c r="BB116" i="1"/>
  <c r="BD116" i="1" s="1"/>
  <c r="AY31" i="1"/>
  <c r="G31" i="1" s="1"/>
  <c r="BB31" i="1"/>
  <c r="BD31" i="1" s="1"/>
  <c r="AZ152" i="1"/>
  <c r="BA152" i="1"/>
  <c r="BA29" i="1"/>
  <c r="AZ29" i="1"/>
  <c r="BB134" i="1"/>
  <c r="BD134" i="1" s="1"/>
  <c r="BB140" i="1"/>
  <c r="BD140" i="1" s="1"/>
  <c r="AZ31" i="1" l="1"/>
  <c r="BA31" i="1"/>
</calcChain>
</file>

<file path=xl/sharedStrings.xml><?xml version="1.0" encoding="utf-8"?>
<sst xmlns="http://schemas.openxmlformats.org/spreadsheetml/2006/main" count="520" uniqueCount="283">
  <si>
    <t>OPEN 6.2.5</t>
  </si>
  <si>
    <t>Thr Oct 29 2015 09:49:55</t>
  </si>
  <si>
    <t>Unit=</t>
  </si>
  <si>
    <t>PSC-3679</t>
  </si>
  <si>
    <t>LightSource=</t>
  </si>
  <si>
    <t>6400-02 or -02B LED Source</t>
  </si>
  <si>
    <t>A/D AvgTime=</t>
  </si>
  <si>
    <t>Log AvgTime=</t>
  </si>
  <si>
    <t>Config=</t>
  </si>
  <si>
    <t>/User/Configs/UserPrefs/2x3_700.xml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</si>
  <si>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</si>
  <si>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</si>
  <si>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</si>
  <si>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</si>
  <si>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</si>
  <si>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</si>
  <si>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</si>
  <si>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</si>
  <si>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</si>
  <si>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</si>
  <si>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</si>
  <si>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</si>
  <si>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</si>
  <si>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</si>
  <si>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</si>
  <si>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</si>
  <si>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</si>
  <si>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</si>
  <si>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</si>
  <si>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</si>
  <si>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</si>
  <si>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</si>
  <si>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</si>
  <si>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</si>
  <si>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</si>
  <si>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</si>
  <si>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</si>
  <si>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</si>
  <si>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</si>
  <si>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</si>
  <si>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</si>
  <si>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</si>
  <si>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</si>
  <si>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</si>
  <si>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</si>
  <si>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</si>
  <si>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</si>
  <si>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</si>
  <si>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</si>
  <si>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</si>
  <si>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</si>
  <si>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</si>
  <si>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</si>
  <si>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</si>
  <si>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</si>
  <si>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</si>
  <si>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</si>
  <si>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</si>
  <si>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</si>
  <si>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</si>
  <si>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</si>
  <si>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</si>
  <si>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</si>
  <si>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</si>
  <si>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</si>
  <si>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</si>
  <si>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</si>
  <si>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</si>
  <si>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</si>
  <si>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</si>
  <si>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"09:50:24 Flow: Fixed -&gt; 500 umol/s"
</t>
  </si>
  <si>
    <t xml:space="preserve">"09:56:46 Launched AutoProg /User/Configs/AutoProgs/AutoLog"
</t>
  </si>
  <si>
    <t xml:space="preserve">"09:56:55 Lamp: ParIn -&gt;  450 uml"
</t>
  </si>
  <si>
    <t xml:space="preserve">"09:56:55 CO2 Mixer: CO2R -&gt; 400 uml"
</t>
  </si>
  <si>
    <t xml:space="preserve">"09:56:55 Coolers: Tblock -&gt; 25.00 C"
</t>
  </si>
  <si>
    <t xml:space="preserve">"09:56:55 Flow: Fixed -&gt; 500 umol/s"
</t>
  </si>
  <si>
    <t>10:06:55</t>
  </si>
  <si>
    <t>10:16:55</t>
  </si>
  <si>
    <t>10:26:55</t>
  </si>
  <si>
    <t>10:36:55</t>
  </si>
  <si>
    <t>10:46:55</t>
  </si>
  <si>
    <t xml:space="preserve">"10:57:10 Flow: Fixed -&gt; 500 umol/s"
</t>
  </si>
  <si>
    <t>10:57:10</t>
  </si>
  <si>
    <t>11:07:11</t>
  </si>
  <si>
    <t>11:17:11</t>
  </si>
  <si>
    <t>11:27:11</t>
  </si>
  <si>
    <t>11:37:11</t>
  </si>
  <si>
    <t>11:47:11</t>
  </si>
  <si>
    <t xml:space="preserve">"11:57:11 Flow: Fixed -&gt; 500 umol/s"
</t>
  </si>
  <si>
    <t>11:57:11</t>
  </si>
  <si>
    <t>12:07:11</t>
  </si>
  <si>
    <t xml:space="preserve">"12:11:36 Lamp: ParIn -&gt;  450 uml"
</t>
  </si>
  <si>
    <t xml:space="preserve">"12:11:36 CO2 Mixer: CO2R -&gt; 400 uml"
</t>
  </si>
  <si>
    <t xml:space="preserve">"12:11:36 Coolers: Tblock -&gt; 25.00 C"
</t>
  </si>
  <si>
    <t xml:space="preserve">"12:11:36 Flow: Fixed -&gt; 500 umol/s"
</t>
  </si>
  <si>
    <t xml:space="preserve">"12:11:41 Lamp: ParIn -&gt;  450 uml"
</t>
  </si>
  <si>
    <t xml:space="preserve">"12:11:41 CO2 Mixer: CO2R -&gt; 400 uml"
</t>
  </si>
  <si>
    <t xml:space="preserve">"12:11:41 Coolers: Tblock -&gt; 25.00 C"
</t>
  </si>
  <si>
    <t xml:space="preserve">"12:11:41 Flow: Fixed -&gt; 500 umol/s"
</t>
  </si>
  <si>
    <t xml:space="preserve">"12:11:55 Lamp: ParIn -&gt;  1000 uml"
</t>
  </si>
  <si>
    <t xml:space="preserve">"12:15:54 Flow: Fixed -&gt; 500 umol/s"
</t>
  </si>
  <si>
    <t>12:15:59</t>
  </si>
  <si>
    <t xml:space="preserve">"12:16:07 Launched AutoProg /User/Configs/AutoProgs/A-CiCurve2"
</t>
  </si>
  <si>
    <t xml:space="preserve">"12:16:09 Lamp: ParIn -&gt;  1000 uml"
</t>
  </si>
  <si>
    <t xml:space="preserve">"12:16:09 CO2 Mixer: CO2R -&gt; 400 uml"
</t>
  </si>
  <si>
    <t xml:space="preserve">"12:16:09 Coolers: Tblock -&gt; 25.00 C"
</t>
  </si>
  <si>
    <t xml:space="preserve">"12:16:09 Flow: Fixed -&gt; 500 umol/s"
</t>
  </si>
  <si>
    <t xml:space="preserve">"12:16:10 CO2 Mixer: CO2R -&gt; 400 uml"
</t>
  </si>
  <si>
    <t xml:space="preserve">"12:18:27 Flow: Fixed -&gt; 500 umol/s"
</t>
  </si>
  <si>
    <t>12:18:48</t>
  </si>
  <si>
    <t xml:space="preserve">"12:18:48 CO2 Mixer: CO2R -&gt; 300 uml"
</t>
  </si>
  <si>
    <t xml:space="preserve">"12:21:05 Flow: Fixed -&gt; 500 umol/s"
</t>
  </si>
  <si>
    <t>12:21:26</t>
  </si>
  <si>
    <t xml:space="preserve">"12:21:26 CO2 Mixer: CO2R -&gt; 200 uml"
</t>
  </si>
  <si>
    <t xml:space="preserve">"12:23:43 Flow: Fixed -&gt; 500 umol/s"
</t>
  </si>
  <si>
    <t>12:24:04</t>
  </si>
  <si>
    <t xml:space="preserve">"12:24:04 CO2 Mixer: CO2R -&gt; 100 uml"
</t>
  </si>
  <si>
    <t xml:space="preserve">"12:26:21 Flow: Fixed -&gt; 500 umol/s"
</t>
  </si>
  <si>
    <t>12:26:42</t>
  </si>
  <si>
    <t xml:space="preserve">"12:26:42 CO2 Mixer: CO2R -&gt; 50 uml"
</t>
  </si>
  <si>
    <t xml:space="preserve">"12:28:58 Flow: Fixed -&gt; 500 umol/s"
</t>
  </si>
  <si>
    <t>12:29:19</t>
  </si>
  <si>
    <t xml:space="preserve">"12:29:19 CO2 Mixer -&gt; OFF"
</t>
  </si>
  <si>
    <t xml:space="preserve">"12:31:39 Flow: Fixed -&gt; 500 umol/s"
</t>
  </si>
  <si>
    <t>12:32:00</t>
  </si>
  <si>
    <t xml:space="preserve">"12:32:00 CO2 Mixer: CO2R -&gt; 400 uml"
</t>
  </si>
  <si>
    <t xml:space="preserve">"12:36:19 Flow: Fixed -&gt; 500 umol/s"
</t>
  </si>
  <si>
    <t>12:36:40</t>
  </si>
  <si>
    <t xml:space="preserve">"12:36:40 CO2 Mixer: CO2R -&gt; 500 uml"
</t>
  </si>
  <si>
    <t xml:space="preserve">"12:38:58 Flow: Fixed -&gt; 500 umol/s"
</t>
  </si>
  <si>
    <t>12:39:19</t>
  </si>
  <si>
    <t xml:space="preserve">"12:39:19 CO2 Mixer: CO2R -&gt; 600 uml"
</t>
  </si>
  <si>
    <t xml:space="preserve">"12:41:44 Flow: Fixed -&gt; 500 umol/s"
</t>
  </si>
  <si>
    <t>12:42:05</t>
  </si>
  <si>
    <t xml:space="preserve">"12:42:05 CO2 Mixer: CO2R -&gt; 800 uml"
</t>
  </si>
  <si>
    <t xml:space="preserve">"12:44:22 Flow: Fixed -&gt; 500 umol/s"
</t>
  </si>
  <si>
    <t>12:44:43</t>
  </si>
  <si>
    <t xml:space="preserve">"12:44:43 CO2 Mixer: CO2R -&gt; 900 uml"
</t>
  </si>
  <si>
    <t xml:space="preserve">"12:47:00 Flow: Fixed -&gt; 500 umol/s"
</t>
  </si>
  <si>
    <t>12:47:21</t>
  </si>
  <si>
    <t xml:space="preserve">"12:47:21 CO2 Mixer: CO2R -&gt; 1000 uml"
</t>
  </si>
  <si>
    <t xml:space="preserve">"12:49:46 Flow: Fixed -&gt; 500 umol/s"
</t>
  </si>
  <si>
    <t>12:50:07</t>
  </si>
  <si>
    <t xml:space="preserve">"12:50:07 CO2 Mixer: CO2R -&gt; 1200 uml"
</t>
  </si>
  <si>
    <t xml:space="preserve">"12:52:24 Flow: Fixed -&gt; 500 umol/s"
</t>
  </si>
  <si>
    <t>12:52:48</t>
  </si>
  <si>
    <t xml:space="preserve">"12:52:48 Lamp: ParIn -&gt;  1000 uml"
</t>
  </si>
  <si>
    <t xml:space="preserve">"12:52:48 CO2 Mixer: CO2R -&gt; 1200 uml"
</t>
  </si>
  <si>
    <t xml:space="preserve">"12:52:48 Coolers: Tblock -&gt; 25.00 C"
</t>
  </si>
  <si>
    <t xml:space="preserve">"12:52:48 Flow: Fixed -&gt; 500 umol/s"
</t>
  </si>
  <si>
    <t xml:space="preserve">"12:55:11 CO2 Mixer: CO2R -&gt; 400 uml"
</t>
  </si>
  <si>
    <t xml:space="preserve">"12:55:18 Lamp: ParIn -&gt;  450 uml"
</t>
  </si>
  <si>
    <t xml:space="preserve">"12:56:45 Flow: Fixed -&gt; 500 umol/s"
</t>
  </si>
  <si>
    <t xml:space="preserve">"12:57:05 Launched AutoProg /User/Configs/AutoProgs/AutoLog"
</t>
  </si>
  <si>
    <t xml:space="preserve">"12:57:08 Lamp: ParIn -&gt;  450 uml"
</t>
  </si>
  <si>
    <t xml:space="preserve">"12:57:08 CO2 Mixer: CO2R -&gt; 400 uml"
</t>
  </si>
  <si>
    <t xml:space="preserve">"12:57:08 Coolers: Tblock -&gt; 25.00 C"
</t>
  </si>
  <si>
    <t xml:space="preserve">"12:57:08 Flow: Fixed -&gt; 500 umol/s"
</t>
  </si>
  <si>
    <t>13:07:08</t>
  </si>
  <si>
    <t xml:space="preserve">"13:10:26 Lamp: ParIn -&gt;  1000 uml"
</t>
  </si>
  <si>
    <t>13:17:08</t>
  </si>
  <si>
    <t xml:space="preserve">"13:24:46 Flow: Fixed -&gt; 500 umol/s"
</t>
  </si>
  <si>
    <t>13:24:52</t>
  </si>
  <si>
    <t xml:space="preserve">"13:25:00 Lamp: ParIn -&gt;  1000 uml"
</t>
  </si>
  <si>
    <t xml:space="preserve">"13:25:00 CO2 Mixer: CO2R -&gt; 400 uml"
</t>
  </si>
  <si>
    <t xml:space="preserve">"13:25:00 Coolers: Tblock -&gt; 25.00 C"
</t>
  </si>
  <si>
    <t xml:space="preserve">"13:25:00 Flow: Fixed -&gt; 500 umol/s"
</t>
  </si>
  <si>
    <t xml:space="preserve">"13:25:11 Launched AutoProg /User/Configs/AutoProgs/A-CiCurve2"
</t>
  </si>
  <si>
    <t xml:space="preserve">"13:25:15 Lamp: ParIn -&gt;  1000 uml"
</t>
  </si>
  <si>
    <t xml:space="preserve">"13:25:15 CO2 Mixer: CO2R -&gt; 400 uml"
</t>
  </si>
  <si>
    <t xml:space="preserve">"13:25:15 Coolers: Tblock -&gt; 25.00 C"
</t>
  </si>
  <si>
    <t xml:space="preserve">"13:25:15 Flow: Fixed -&gt; 500 umol/s"
</t>
  </si>
  <si>
    <t xml:space="preserve">"13:27:31 Flow: Fixed -&gt; 500 umol/s"
</t>
  </si>
  <si>
    <t>13:27:52</t>
  </si>
  <si>
    <t xml:space="preserve">"13:27:52 CO2 Mixer: CO2R -&gt; 300 uml"
</t>
  </si>
  <si>
    <t xml:space="preserve">"13:30:08 Flow: Fixed -&gt; 500 umol/s"
</t>
  </si>
  <si>
    <t>13:30:29</t>
  </si>
  <si>
    <t xml:space="preserve">"13:30:29 CO2 Mixer: CO2R -&gt; 200 uml"
</t>
  </si>
  <si>
    <t xml:space="preserve">"13:32:46 Flow: Fixed -&gt; 500 umol/s"
</t>
  </si>
  <si>
    <t>13:33:07</t>
  </si>
  <si>
    <t xml:space="preserve">"13:33:07 CO2 Mixer: CO2R -&gt; 100 uml"
</t>
  </si>
  <si>
    <t xml:space="preserve">"13:35:24 Flow: Fixed -&gt; 500 umol/s"
</t>
  </si>
  <si>
    <t>13:35:45</t>
  </si>
  <si>
    <t xml:space="preserve">"13:35:45 CO2 Mixer: CO2R -&gt; 50 uml"
</t>
  </si>
  <si>
    <t xml:space="preserve">"13:38:03 Flow: Fixed -&gt; 500 umol/s"
</t>
  </si>
  <si>
    <t>13:38:24</t>
  </si>
  <si>
    <t xml:space="preserve">"13:38:24 CO2 Mixer -&gt; OFF"
</t>
  </si>
  <si>
    <t xml:space="preserve">"13:40:44 Flow: Fixed -&gt; 500 umol/s"
</t>
  </si>
  <si>
    <t>13:41:05</t>
  </si>
  <si>
    <t xml:space="preserve">"13:41:05 CO2 Mixer: CO2R -&gt; 400 uml"
</t>
  </si>
  <si>
    <t xml:space="preserve">"13:45:24 Flow: Fixed -&gt; 500 umol/s"
</t>
  </si>
  <si>
    <t>13:45:45</t>
  </si>
  <si>
    <t xml:space="preserve">"13:45:45 CO2 Mixer: CO2R -&gt; 500 uml"
</t>
  </si>
  <si>
    <t xml:space="preserve">"13:48:03 Flow: Fixed -&gt; 500 umol/s"
</t>
  </si>
  <si>
    <t>13:48:24</t>
  </si>
  <si>
    <t xml:space="preserve">"13:48:24 CO2 Mixer: CO2R -&gt; 600 uml"
</t>
  </si>
  <si>
    <t xml:space="preserve">"13:50:42 Flow: Fixed -&gt; 500 umol/s"
</t>
  </si>
  <si>
    <t>13:51:03</t>
  </si>
  <si>
    <t xml:space="preserve">"13:51:03 CO2 Mixer: CO2R -&gt; 800 uml"
</t>
  </si>
  <si>
    <t xml:space="preserve">"13:53:20 Flow: Fixed -&gt; 500 umol/s"
</t>
  </si>
  <si>
    <t>13:53:41</t>
  </si>
  <si>
    <t xml:space="preserve">"13:53:41 CO2 Mixer: CO2R -&gt; 900 uml"
</t>
  </si>
  <si>
    <t xml:space="preserve">"13:55:58 Flow: Fixed -&gt; 500 umol/s"
</t>
  </si>
  <si>
    <t>13:56:19</t>
  </si>
  <si>
    <t xml:space="preserve">"13:56:19 CO2 Mixer: CO2R -&gt; 1000 uml"
</t>
  </si>
  <si>
    <t xml:space="preserve">"13:58:37 Flow: Fixed -&gt; 500 umol/s"
</t>
  </si>
  <si>
    <t>13:59:02</t>
  </si>
  <si>
    <t xml:space="preserve">"13:59:02 CO2 Mixer: CO2R -&gt; 1200 uml"
</t>
  </si>
  <si>
    <t xml:space="preserve">"14:01:20 Flow: Fixed -&gt; 500 umol/s"
</t>
  </si>
  <si>
    <t>14:01:50</t>
  </si>
  <si>
    <t xml:space="preserve">"14:01:50 Lamp: ParIn -&gt;  1000 uml"
</t>
  </si>
  <si>
    <t xml:space="preserve">"14:01:50 CO2 Mixer: CO2R -&gt; 1200 uml"
</t>
  </si>
  <si>
    <t xml:space="preserve">"14:01:50 Coolers: Tblock -&gt; 25.00 C"
</t>
  </si>
  <si>
    <t xml:space="preserve">"14:01:50 Flow: Fixed -&gt; 500 umol/s"
</t>
  </si>
  <si>
    <t xml:space="preserve">"14:02:11 CO2 Mixer: CO2R -&gt; 400 uml"
</t>
  </si>
  <si>
    <t xml:space="preserve">"14:02:18 Lamp: ParIn -&gt;  450 uml"
</t>
  </si>
  <si>
    <t xml:space="preserve">"14:03:33 Flow: Fixed -&gt; 500 umol/s"
</t>
  </si>
  <si>
    <t xml:space="preserve">"14:03:43 Launched AutoProg /User/Configs/AutoProgs/AutoLog"
</t>
  </si>
  <si>
    <t xml:space="preserve">"14:03:46 Lamp: ParIn -&gt;  450 uml"
</t>
  </si>
  <si>
    <t xml:space="preserve">"14:03:46 CO2 Mixer: CO2R -&gt; 400 uml"
</t>
  </si>
  <si>
    <t xml:space="preserve">"14:03:46 Coolers: Tblock -&gt; 25.00 C"
</t>
  </si>
  <si>
    <t xml:space="preserve">"14:03:46 Flow: Fixed -&gt; 500 umol/s"
</t>
  </si>
  <si>
    <t>14:13:47</t>
  </si>
  <si>
    <t xml:space="preserve">"14:23:01 Lamp: ParIn -&gt;  1000 uml"
</t>
  </si>
  <si>
    <t xml:space="preserve">"14:23:22 Flow: Fixed -&gt; 500 umol/s"
</t>
  </si>
  <si>
    <t>14:23:47</t>
  </si>
  <si>
    <t>14:25:25</t>
  </si>
  <si>
    <t xml:space="preserve">"14:25:30 Lamp: ParIn -&gt;  1000 uml"
</t>
  </si>
  <si>
    <t xml:space="preserve">"14:25:30 CO2 Mixer: CO2R -&gt; 400 uml"
</t>
  </si>
  <si>
    <t xml:space="preserve">"14:25:30 Coolers: Tblock -&gt; 25.00 C"
</t>
  </si>
  <si>
    <t xml:space="preserve">"14:25:30 Flow: Fixed -&gt; 500 umol/s"
</t>
  </si>
  <si>
    <t xml:space="preserve">"14:25:37 Launched AutoProg /User/Configs/AutoProgs/A-CiCurve2"
</t>
  </si>
  <si>
    <t xml:space="preserve">"14:25:40 Lamp: ParIn -&gt;  1000 uml"
</t>
  </si>
  <si>
    <t xml:space="preserve">"14:25:40 CO2 Mixer: CO2R -&gt; 400 uml"
</t>
  </si>
  <si>
    <t xml:space="preserve">"14:25:40 Coolers: Tblock -&gt; 25.00 C"
</t>
  </si>
  <si>
    <t xml:space="preserve">"14:25:40 Flow: Fixed -&gt; 500 umol/s"
</t>
  </si>
  <si>
    <t xml:space="preserve">"14:27:56 Flow: Fixed -&gt; 500 umol/s"
</t>
  </si>
  <si>
    <t>14:28:17</t>
  </si>
  <si>
    <t xml:space="preserve">"14:28:17 CO2 Mixer: CO2R -&gt; 300 uml"
</t>
  </si>
  <si>
    <t xml:space="preserve">"14:30:33 Flow: Fixed -&gt; 500 umol/s"
</t>
  </si>
  <si>
    <t>14:30:54</t>
  </si>
  <si>
    <t xml:space="preserve">"14:30:54 CO2 Mixer: CO2R -&gt; 200 uml"
</t>
  </si>
  <si>
    <t xml:space="preserve">"14:33:10 Flow: Fixed -&gt; 500 umol/s"
</t>
  </si>
  <si>
    <t>14:33:31</t>
  </si>
  <si>
    <t xml:space="preserve">"14:33:31 CO2 Mixer: CO2R -&gt; 100 uml"
</t>
  </si>
  <si>
    <t xml:space="preserve">"14:35:47 Flow: Fixed -&gt; 500 umol/s"
</t>
  </si>
  <si>
    <t>14:36:08</t>
  </si>
  <si>
    <t xml:space="preserve">"14:36:08 CO2 Mixer: CO2R -&gt; 50 uml"
</t>
  </si>
  <si>
    <t xml:space="preserve">"14:38:24 Flow: Fixed -&gt; 500 umol/s"
</t>
  </si>
  <si>
    <t>14:38:45</t>
  </si>
  <si>
    <t xml:space="preserve">"14:38:45 CO2 Mixer -&gt; OFF"
</t>
  </si>
  <si>
    <t xml:space="preserve">"14:41:15 Flow: Fixed -&gt; 500 umol/s"
</t>
  </si>
  <si>
    <t>14:41:36</t>
  </si>
  <si>
    <t xml:space="preserve">"14:41:36 CO2 Mixer: CO2R -&gt; 400 uml"
</t>
  </si>
  <si>
    <t xml:space="preserve">"14:45:54 Flow: Fixed -&gt; 500 umol/s"
</t>
  </si>
  <si>
    <t>14:46:15</t>
  </si>
  <si>
    <t xml:space="preserve">"14:46:15 CO2 Mixer: CO2R -&gt; 500 uml"
</t>
  </si>
  <si>
    <t xml:space="preserve">"14:48:32 Flow: Fixed -&gt; 500 umol/s"
</t>
  </si>
  <si>
    <t>14:48:53</t>
  </si>
  <si>
    <t xml:space="preserve">"14:48:53 CO2 Mixer: CO2R -&gt; 600 uml"
</t>
  </si>
  <si>
    <t xml:space="preserve">"14:51:10 Flow: Fixed -&gt; 500 umol/s"
</t>
  </si>
  <si>
    <t>14:51:31</t>
  </si>
  <si>
    <t xml:space="preserve">"14:51:31 CO2 Mixer: CO2R -&gt; 800 uml"
</t>
  </si>
  <si>
    <t xml:space="preserve">"14:53:47 Flow: Fixed -&gt; 500 umol/s"
</t>
  </si>
  <si>
    <t>14:54:08</t>
  </si>
  <si>
    <t xml:space="preserve">"14:54:08 CO2 Mixer: CO2R -&gt; 900 uml"
</t>
  </si>
  <si>
    <t xml:space="preserve">"14:56:25 Flow: Fixed -&gt; 500 umol/s"
</t>
  </si>
  <si>
    <t>14:56:46</t>
  </si>
  <si>
    <t xml:space="preserve">"14:56:46 CO2 Mixer: CO2R -&gt; 1000 uml"
</t>
  </si>
  <si>
    <t xml:space="preserve">"14:59:02 Flow: Fixed -&gt; 500 umol/s"
</t>
  </si>
  <si>
    <t>14:59:23</t>
  </si>
  <si>
    <t xml:space="preserve">"14:59:23 CO2 Mixer: CO2R -&gt; 1200 uml"
</t>
  </si>
  <si>
    <t xml:space="preserve">"15:01:40 Flow: Fixed -&gt; 500 umol/s"
</t>
  </si>
  <si>
    <t>15:02:01</t>
  </si>
  <si>
    <t xml:space="preserve">"15:02:01 Lamp: ParIn -&gt;  1000 uml"
</t>
  </si>
  <si>
    <t xml:space="preserve">"15:02:01 CO2 Mixer: CO2R -&gt; 1200 uml"
</t>
  </si>
  <si>
    <t xml:space="preserve">"15:02:01 Coolers: Tblock -&gt; 25.00 C"
</t>
  </si>
  <si>
    <t xml:space="preserve">"15:02:01 Flow: Fixed -&gt; 500 umol/s"
</t>
  </si>
  <si>
    <t xml:space="preserve">"15:12:56 CO2 Mixer: CO2R -&gt; 400 uml"
</t>
  </si>
  <si>
    <t xml:space="preserve">"15:13:03 Lamp: ParIn -&gt;  450 uml"
</t>
  </si>
  <si>
    <t>PHOTO</t>
  </si>
  <si>
    <t>COND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</si>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</sst>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Graphs!$E$19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Graphs!$D$20:$D$32</c:f>
              <c:numCache>
                <c:formatCode>General</c:formatCode>
                <c:ptCount val="13"/>
                <c:pt idx="0">
                  <c:v>399.5863037109375</c:v>
                </c:pt>
                <c:pt idx="1">
                  <c:v>299.61795043945313</c:v>
                </c:pt>
                <c:pt idx="2">
                  <c:v>199.60893249511719</c:v>
                </c:pt>
                <c:pt idx="3">
                  <c:v>99.191673278808594</c:v>
                </c:pt>
                <c:pt idx="4">
                  <c:v>50.336090087890625</c:v>
                </c:pt>
                <c:pt idx="5">
                  <c:v>0</c:v>
                </c:pt>
                <c:pt idx="6">
                  <c:v>400.18487548828125</c:v>
                </c:pt>
                <c:pt idx="7">
                  <c:v>500.2684326171875</c:v>
                </c:pt>
                <c:pt idx="8">
                  <c:v>601.02734375</c:v>
                </c:pt>
                <c:pt idx="9">
                  <c:v>799.53558349609375</c:v>
                </c:pt>
                <c:pt idx="10">
                  <c:v>900.65057373046875</c:v>
                </c:pt>
                <c:pt idx="11">
                  <c:v>1000.3245239257812</c:v>
                </c:pt>
                <c:pt idx="12">
                  <c:v>1201.09423828125</c:v>
                </c:pt>
              </c:numCache>
            </c:numRef>
          </c:xVal>
          <c:yVal>
            <c:numRef>
              <c:f>Graphs!$E$20:$E$32</c:f>
              <c:numCache>
                <c:formatCode>General</c:formatCode>
                <c:ptCount val="13"/>
                <c:pt idx="0">
                  <c:v>3.9759875427294968</c:v>
                </c:pt>
                <c:pt idx="1">
                  <c:v>2.7488707263640948</c:v>
                </c:pt>
                <c:pt idx="2">
                  <c:v>1.3014008180787004</c:v>
                </c:pt>
                <c:pt idx="3">
                  <c:v>6.138701169823387E-3</c:v>
                </c:pt>
                <c:pt idx="4">
                  <c:v>-0.73566821467085752</c:v>
                </c:pt>
                <c:pt idx="5">
                  <c:v>-1.7181307563423007</c:v>
                </c:pt>
                <c:pt idx="6">
                  <c:v>5.505277403754973</c:v>
                </c:pt>
                <c:pt idx="7">
                  <c:v>6.4070138074673251</c:v>
                </c:pt>
                <c:pt idx="8">
                  <c:v>7.0481488586847618</c:v>
                </c:pt>
                <c:pt idx="9">
                  <c:v>8.5712870650583159</c:v>
                </c:pt>
                <c:pt idx="10">
                  <c:v>8.8544627805632423</c:v>
                </c:pt>
                <c:pt idx="11">
                  <c:v>9.0752680896311126</c:v>
                </c:pt>
                <c:pt idx="12">
                  <c:v>9.989509538968127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5552"/>
        <c:axId val="146057088"/>
      </c:scatterChart>
      <c:valAx>
        <c:axId val="1460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57088"/>
        <c:crosses val="autoZero"/>
        <c:crossBetween val="midCat"/>
      </c:valAx>
      <c:valAx>
        <c:axId val="14605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0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Graphs!$O$18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Graphs!$N$19:$N$31</c:f>
              <c:numCache>
                <c:formatCode>General</c:formatCode>
                <c:ptCount val="13"/>
                <c:pt idx="0">
                  <c:v>183.25992114354523</c:v>
                </c:pt>
                <c:pt idx="1">
                  <c:v>151.84720304414861</c:v>
                </c:pt>
                <c:pt idx="2">
                  <c:v>132.70427708438245</c:v>
                </c:pt>
                <c:pt idx="3">
                  <c:v>96.498819506474831</c:v>
                </c:pt>
                <c:pt idx="4">
                  <c:v>76.643091485513267</c:v>
                </c:pt>
                <c:pt idx="5">
                  <c:v>53.125280290995342</c:v>
                </c:pt>
                <c:pt idx="6">
                  <c:v>233.09947982197542</c:v>
                </c:pt>
                <c:pt idx="7">
                  <c:v>270.05877882641255</c:v>
                </c:pt>
                <c:pt idx="8">
                  <c:v>284.96630247783594</c:v>
                </c:pt>
                <c:pt idx="9">
                  <c:v>365.3718099273508</c:v>
                </c:pt>
                <c:pt idx="10">
                  <c:v>393.30953196657822</c:v>
                </c:pt>
                <c:pt idx="11">
                  <c:v>404.74049157301926</c:v>
                </c:pt>
                <c:pt idx="12">
                  <c:v>477.73405984593035</c:v>
                </c:pt>
              </c:numCache>
            </c:numRef>
          </c:xVal>
          <c:yVal>
            <c:numRef>
              <c:f>Graphs!$O$19:$O$31</c:f>
              <c:numCache>
                <c:formatCode>General</c:formatCode>
                <c:ptCount val="13"/>
                <c:pt idx="0">
                  <c:v>3.9759875427294968</c:v>
                </c:pt>
                <c:pt idx="1">
                  <c:v>2.7488707263640948</c:v>
                </c:pt>
                <c:pt idx="2">
                  <c:v>1.3014008180787004</c:v>
                </c:pt>
                <c:pt idx="3">
                  <c:v>6.138701169823387E-3</c:v>
                </c:pt>
                <c:pt idx="4">
                  <c:v>-0.73566821467085752</c:v>
                </c:pt>
                <c:pt idx="5">
                  <c:v>-1.7181307563423007</c:v>
                </c:pt>
                <c:pt idx="6">
                  <c:v>5.505277403754973</c:v>
                </c:pt>
                <c:pt idx="7">
                  <c:v>6.4070138074673251</c:v>
                </c:pt>
                <c:pt idx="8">
                  <c:v>7.0481488586847618</c:v>
                </c:pt>
                <c:pt idx="9">
                  <c:v>8.5712870650583159</c:v>
                </c:pt>
                <c:pt idx="10">
                  <c:v>8.8544627805632423</c:v>
                </c:pt>
                <c:pt idx="11">
                  <c:v>9.0752680896311126</c:v>
                </c:pt>
                <c:pt idx="12">
                  <c:v>9.989509538968127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6464"/>
        <c:axId val="147328000"/>
      </c:scatterChart>
      <c:valAx>
        <c:axId val="147326464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28000"/>
        <c:crosses val="autoZero"/>
        <c:crossBetween val="midCat"/>
      </c:valAx>
      <c:valAx>
        <c:axId val="147328000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32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Graphs!$Y$18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Graphs!$X$19:$X$31</c:f>
              <c:numCache>
                <c:formatCode>General</c:formatCode>
                <c:ptCount val="13"/>
                <c:pt idx="0">
                  <c:v>399.5863037109375</c:v>
                </c:pt>
                <c:pt idx="1">
                  <c:v>299.61795043945313</c:v>
                </c:pt>
                <c:pt idx="2">
                  <c:v>199.60893249511719</c:v>
                </c:pt>
                <c:pt idx="3">
                  <c:v>99.191673278808594</c:v>
                </c:pt>
                <c:pt idx="4">
                  <c:v>50.336090087890625</c:v>
                </c:pt>
                <c:pt idx="5">
                  <c:v>0</c:v>
                </c:pt>
                <c:pt idx="6">
                  <c:v>400.18487548828125</c:v>
                </c:pt>
                <c:pt idx="7">
                  <c:v>500.2684326171875</c:v>
                </c:pt>
                <c:pt idx="8">
                  <c:v>601.02734375</c:v>
                </c:pt>
                <c:pt idx="9">
                  <c:v>799.53558349609375</c:v>
                </c:pt>
                <c:pt idx="10">
                  <c:v>900.65057373046875</c:v>
                </c:pt>
                <c:pt idx="11">
                  <c:v>1000.3245239257812</c:v>
                </c:pt>
                <c:pt idx="12">
                  <c:v>1201.09423828125</c:v>
                </c:pt>
              </c:numCache>
            </c:numRef>
          </c:xVal>
          <c:yVal>
            <c:numRef>
              <c:f>Graphs!$Y$19:$Y$31</c:f>
              <c:numCache>
                <c:formatCode>General</c:formatCode>
                <c:ptCount val="13"/>
                <c:pt idx="0">
                  <c:v>3.1424638652952641E-2</c:v>
                </c:pt>
                <c:pt idx="1">
                  <c:v>3.1979958886404099E-2</c:v>
                </c:pt>
                <c:pt idx="2">
                  <c:v>3.4358521168895623E-2</c:v>
                </c:pt>
                <c:pt idx="3">
                  <c:v>3.7398280291337536E-2</c:v>
                </c:pt>
                <c:pt idx="4">
                  <c:v>4.4189444063065908E-2</c:v>
                </c:pt>
                <c:pt idx="5">
                  <c:v>5.2304192599367902E-2</c:v>
                </c:pt>
                <c:pt idx="6">
                  <c:v>5.8637040364823714E-2</c:v>
                </c:pt>
                <c:pt idx="7">
                  <c:v>4.8786108291660968E-2</c:v>
                </c:pt>
                <c:pt idx="8">
                  <c:v>3.8435612299460485E-2</c:v>
                </c:pt>
                <c:pt idx="9">
                  <c:v>3.3840490918834634E-2</c:v>
                </c:pt>
                <c:pt idx="10">
                  <c:v>2.974632392384198E-2</c:v>
                </c:pt>
                <c:pt idx="11">
                  <c:v>2.5807106628571587E-2</c:v>
                </c:pt>
                <c:pt idx="12">
                  <c:v>2.3322835803845671E-2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000"/>
        <c:axId val="147365888"/>
      </c:scatterChart>
      <c:valAx>
        <c:axId val="147360000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365888"/>
        <c:crosses val="autoZero"/>
        <c:crossBetween val="midCat"/>
      </c:valAx>
      <c:valAx>
        <c:axId val="147365888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36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Graphs!$E$34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Graphs!$D$35:$D$47</c:f>
              <c:numCache>
                <c:formatCode>General</c:formatCode>
                <c:ptCount val="13"/>
                <c:pt idx="0">
                  <c:v>399.76922607421875</c:v>
                </c:pt>
                <c:pt idx="1">
                  <c:v>299.74078369140625</c:v>
                </c:pt>
                <c:pt idx="2">
                  <c:v>199.82633972167969</c:v>
                </c:pt>
                <c:pt idx="3">
                  <c:v>99.249755859375</c:v>
                </c:pt>
                <c:pt idx="4">
                  <c:v>50.317947387695313</c:v>
                </c:pt>
                <c:pt idx="5">
                  <c:v>0</c:v>
                </c:pt>
                <c:pt idx="6">
                  <c:v>401.2264404296875</c:v>
                </c:pt>
                <c:pt idx="7">
                  <c:v>500.482666015625</c:v>
                </c:pt>
                <c:pt idx="8">
                  <c:v>601.3646240234375</c:v>
                </c:pt>
                <c:pt idx="9">
                  <c:v>799.9356689453125</c:v>
                </c:pt>
                <c:pt idx="10">
                  <c:v>901.12091064453125</c:v>
                </c:pt>
                <c:pt idx="11">
                  <c:v>1000.7020874023437</c:v>
                </c:pt>
                <c:pt idx="12">
                  <c:v>1200.446044921875</c:v>
                </c:pt>
              </c:numCache>
            </c:numRef>
          </c:xVal>
          <c:yVal>
            <c:numRef>
              <c:f>Graphs!$E$35:$E$47</c:f>
              <c:numCache>
                <c:formatCode>General</c:formatCode>
                <c:ptCount val="13"/>
                <c:pt idx="0">
                  <c:v>5.064563729420132</c:v>
                </c:pt>
                <c:pt idx="1">
                  <c:v>3.6012008281652141</c:v>
                </c:pt>
                <c:pt idx="2">
                  <c:v>2.1274647886255948</c:v>
                </c:pt>
                <c:pt idx="3">
                  <c:v>0.39447772364501904</c:v>
                </c:pt>
                <c:pt idx="4">
                  <c:v>-0.55376684061735293</c:v>
                </c:pt>
                <c:pt idx="5">
                  <c:v>-1.673662424136265</c:v>
                </c:pt>
                <c:pt idx="6">
                  <c:v>6.3964118461728834</c:v>
                </c:pt>
                <c:pt idx="7">
                  <c:v>7.7644243411728429</c:v>
                </c:pt>
                <c:pt idx="8">
                  <c:v>8.6808352508750009</c:v>
                </c:pt>
                <c:pt idx="9">
                  <c:v>10.367409456889211</c:v>
                </c:pt>
                <c:pt idx="10">
                  <c:v>10.918729472954139</c:v>
                </c:pt>
                <c:pt idx="11">
                  <c:v>11.049415289716617</c:v>
                </c:pt>
                <c:pt idx="12">
                  <c:v>11.05111485904234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3440"/>
        <c:axId val="147383424"/>
      </c:scatterChart>
      <c:valAx>
        <c:axId val="1473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83424"/>
        <c:crosses val="autoZero"/>
        <c:crossBetween val="midCat"/>
      </c:valAx>
      <c:valAx>
        <c:axId val="14738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37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Graphs!$O$34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Graphs!$N$35:$N$47</c:f>
              <c:numCache>
                <c:formatCode>General</c:formatCode>
                <c:ptCount val="13"/>
                <c:pt idx="0">
                  <c:v>174.54007279028133</c:v>
                </c:pt>
                <c:pt idx="1">
                  <c:v>148.00798575259265</c:v>
                </c:pt>
                <c:pt idx="2">
                  <c:v>115.86762058996024</c:v>
                </c:pt>
                <c:pt idx="3">
                  <c:v>84.051867463980059</c:v>
                </c:pt>
                <c:pt idx="4">
                  <c:v>64.385061902155414</c:v>
                </c:pt>
                <c:pt idx="5">
                  <c:v>39.173558960226224</c:v>
                </c:pt>
                <c:pt idx="6">
                  <c:v>240.11593794776138</c:v>
                </c:pt>
                <c:pt idx="7">
                  <c:v>281.9275861942852</c:v>
                </c:pt>
                <c:pt idx="8">
                  <c:v>330.83775493518624</c:v>
                </c:pt>
                <c:pt idx="9">
                  <c:v>444.612670023688</c:v>
                </c:pt>
                <c:pt idx="10">
                  <c:v>481.60891593328904</c:v>
                </c:pt>
                <c:pt idx="11">
                  <c:v>487.65882368550183</c:v>
                </c:pt>
                <c:pt idx="12">
                  <c:v>535.13158040040537</c:v>
                </c:pt>
              </c:numCache>
            </c:numRef>
          </c:xVal>
          <c:yVal>
            <c:numRef>
              <c:f>Graphs!$O$35:$O$47</c:f>
              <c:numCache>
                <c:formatCode>General</c:formatCode>
                <c:ptCount val="13"/>
                <c:pt idx="0">
                  <c:v>5.064563729420132</c:v>
                </c:pt>
                <c:pt idx="1">
                  <c:v>3.6012008281652141</c:v>
                </c:pt>
                <c:pt idx="2">
                  <c:v>2.1274647886255948</c:v>
                </c:pt>
                <c:pt idx="3">
                  <c:v>0.39447772364501904</c:v>
                </c:pt>
                <c:pt idx="4">
                  <c:v>-0.55376684061735293</c:v>
                </c:pt>
                <c:pt idx="5">
                  <c:v>-1.673662424136265</c:v>
                </c:pt>
                <c:pt idx="6">
                  <c:v>6.3964118461728834</c:v>
                </c:pt>
                <c:pt idx="7">
                  <c:v>7.7644243411728429</c:v>
                </c:pt>
                <c:pt idx="8">
                  <c:v>8.6808352508750009</c:v>
                </c:pt>
                <c:pt idx="9">
                  <c:v>10.367409456889211</c:v>
                </c:pt>
                <c:pt idx="10">
                  <c:v>10.918729472954139</c:v>
                </c:pt>
                <c:pt idx="11">
                  <c:v>11.049415289716617</c:v>
                </c:pt>
                <c:pt idx="12">
                  <c:v>11.05111485904234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0240"/>
        <c:axId val="147691776"/>
      </c:scatterChart>
      <c:valAx>
        <c:axId val="147690240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691776"/>
        <c:crosses val="autoZero"/>
        <c:crossBetween val="midCat"/>
      </c:valAx>
      <c:valAx>
        <c:axId val="147691776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6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Graphs!$Y$34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Graphs!$X$35:$X$47</c:f>
              <c:numCache>
                <c:formatCode>General</c:formatCode>
                <c:ptCount val="13"/>
                <c:pt idx="0">
                  <c:v>399.76922607421875</c:v>
                </c:pt>
                <c:pt idx="1">
                  <c:v>299.74078369140625</c:v>
                </c:pt>
                <c:pt idx="2">
                  <c:v>199.82633972167969</c:v>
                </c:pt>
                <c:pt idx="3">
                  <c:v>99.249755859375</c:v>
                </c:pt>
                <c:pt idx="4">
                  <c:v>50.317947387695313</c:v>
                </c:pt>
                <c:pt idx="5">
                  <c:v>0</c:v>
                </c:pt>
                <c:pt idx="6">
                  <c:v>401.2264404296875</c:v>
                </c:pt>
                <c:pt idx="7">
                  <c:v>500.482666015625</c:v>
                </c:pt>
                <c:pt idx="8">
                  <c:v>601.3646240234375</c:v>
                </c:pt>
                <c:pt idx="9">
                  <c:v>799.9356689453125</c:v>
                </c:pt>
                <c:pt idx="10">
                  <c:v>901.12091064453125</c:v>
                </c:pt>
                <c:pt idx="11">
                  <c:v>1000.7020874023437</c:v>
                </c:pt>
                <c:pt idx="12">
                  <c:v>1200.446044921875</c:v>
                </c:pt>
              </c:numCache>
            </c:numRef>
          </c:xVal>
          <c:yVal>
            <c:numRef>
              <c:f>Graphs!$Y$35:$Y$47</c:f>
              <c:numCache>
                <c:formatCode>General</c:formatCode>
                <c:ptCount val="13"/>
                <c:pt idx="0">
                  <c:v>3.8662789687505049E-2</c:v>
                </c:pt>
                <c:pt idx="1">
                  <c:v>4.1108340050055897E-2</c:v>
                </c:pt>
                <c:pt idx="2">
                  <c:v>4.4497879813314919E-2</c:v>
                </c:pt>
                <c:pt idx="3">
                  <c:v>5.1292014983229765E-2</c:v>
                </c:pt>
                <c:pt idx="4">
                  <c:v>6.1038850540864331E-2</c:v>
                </c:pt>
                <c:pt idx="5">
                  <c:v>6.9537060505841172E-2</c:v>
                </c:pt>
                <c:pt idx="6">
                  <c:v>7.1665840706856859E-2</c:v>
                </c:pt>
                <c:pt idx="7">
                  <c:v>6.3282368283833323E-2</c:v>
                </c:pt>
                <c:pt idx="8">
                  <c:v>5.6724423446310422E-2</c:v>
                </c:pt>
                <c:pt idx="9">
                  <c:v>5.1362726534401347E-2</c:v>
                </c:pt>
                <c:pt idx="10">
                  <c:v>4.5450130501140669E-2</c:v>
                </c:pt>
                <c:pt idx="11">
                  <c:v>3.7103986531215327E-2</c:v>
                </c:pt>
                <c:pt idx="12">
                  <c:v>2.8281586477066537E-2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504"/>
        <c:axId val="147719296"/>
      </c:scatterChart>
      <c:valAx>
        <c:axId val="147717504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719296"/>
        <c:crosses val="autoZero"/>
        <c:crossBetween val="midCat"/>
      </c:valAx>
      <c:valAx>
        <c:axId val="147719296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7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Graphs!$E$50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Graphs!$D$51:$D$63</c:f>
              <c:numCache>
                <c:formatCode>General</c:formatCode>
                <c:ptCount val="13"/>
                <c:pt idx="0">
                  <c:v>399.73336791992187</c:v>
                </c:pt>
                <c:pt idx="1">
                  <c:v>299.71817016601562</c:v>
                </c:pt>
                <c:pt idx="2">
                  <c:v>199.83290100097656</c:v>
                </c:pt>
                <c:pt idx="3">
                  <c:v>99.211074829101563</c:v>
                </c:pt>
                <c:pt idx="4">
                  <c:v>50.357284545898437</c:v>
                </c:pt>
                <c:pt idx="5">
                  <c:v>0</c:v>
                </c:pt>
                <c:pt idx="6">
                  <c:v>401.246826171875</c:v>
                </c:pt>
                <c:pt idx="7">
                  <c:v>500.593994140625</c:v>
                </c:pt>
                <c:pt idx="8">
                  <c:v>601.4124755859375</c:v>
                </c:pt>
                <c:pt idx="9">
                  <c:v>799.8638916015625</c:v>
                </c:pt>
                <c:pt idx="10">
                  <c:v>901.0247802734375</c:v>
                </c:pt>
                <c:pt idx="11">
                  <c:v>1000.8065795898437</c:v>
                </c:pt>
                <c:pt idx="12">
                  <c:v>1200.4468994140625</c:v>
                </c:pt>
              </c:numCache>
            </c:numRef>
          </c:xVal>
          <c:yVal>
            <c:numRef>
              <c:f>Graphs!$E$51:$E$63</c:f>
              <c:numCache>
                <c:formatCode>General</c:formatCode>
                <c:ptCount val="13"/>
                <c:pt idx="0">
                  <c:v>1.8225983485787811</c:v>
                </c:pt>
                <c:pt idx="1">
                  <c:v>1.3331353735972948</c:v>
                </c:pt>
                <c:pt idx="2">
                  <c:v>0.61767525608174778</c:v>
                </c:pt>
                <c:pt idx="3">
                  <c:v>-0.19863462163121201</c:v>
                </c:pt>
                <c:pt idx="4">
                  <c:v>-0.60928510899085053</c:v>
                </c:pt>
                <c:pt idx="5">
                  <c:v>-1.2276754884740722</c:v>
                </c:pt>
                <c:pt idx="6">
                  <c:v>3.4119366581144877</c:v>
                </c:pt>
                <c:pt idx="7">
                  <c:v>4.5715469597643086</c:v>
                </c:pt>
                <c:pt idx="8">
                  <c:v>5.8233093466853374</c:v>
                </c:pt>
                <c:pt idx="9">
                  <c:v>7.5088393254135566</c:v>
                </c:pt>
                <c:pt idx="10">
                  <c:v>8.2113363295656043</c:v>
                </c:pt>
                <c:pt idx="11">
                  <c:v>8.7151117728576075</c:v>
                </c:pt>
                <c:pt idx="12">
                  <c:v>9.7553380115520216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3488"/>
        <c:axId val="147745024"/>
      </c:scatterChart>
      <c:valAx>
        <c:axId val="1477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45024"/>
        <c:crosses val="autoZero"/>
        <c:crossBetween val="midCat"/>
      </c:valAx>
      <c:valAx>
        <c:axId val="14774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7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Graphs!$O$50</c:f>
              <c:strCache>
                <c:ptCount val="1"/>
                <c:pt idx="0">
                  <c:v>PHOTO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Graphs!$N$51:$N$63</c:f>
              <c:numCache>
                <c:formatCode>General</c:formatCode>
                <c:ptCount val="13"/>
                <c:pt idx="0">
                  <c:v>197.24872008451044</c:v>
                </c:pt>
                <c:pt idx="1">
                  <c:v>161.2151300704667</c:v>
                </c:pt>
                <c:pt idx="2">
                  <c:v>137.61883844563948</c:v>
                </c:pt>
                <c:pt idx="3">
                  <c:v>113.60675977226913</c:v>
                </c:pt>
                <c:pt idx="4">
                  <c:v>94.185336870141427</c:v>
                </c:pt>
                <c:pt idx="5">
                  <c:v>74.861962285736737</c:v>
                </c:pt>
                <c:pt idx="6">
                  <c:v>209.78930074898</c:v>
                </c:pt>
                <c:pt idx="7">
                  <c:v>254.21637127666949</c:v>
                </c:pt>
                <c:pt idx="8">
                  <c:v>295.17061414931635</c:v>
                </c:pt>
                <c:pt idx="9">
                  <c:v>409.01005807248958</c:v>
                </c:pt>
                <c:pt idx="10">
                  <c:v>460.01675520802092</c:v>
                </c:pt>
                <c:pt idx="11">
                  <c:v>502.54900537104311</c:v>
                </c:pt>
                <c:pt idx="12">
                  <c:v>619.13188914056605</c:v>
                </c:pt>
              </c:numCache>
            </c:numRef>
          </c:xVal>
          <c:yVal>
            <c:numRef>
              <c:f>Graphs!$O$51:$O$63</c:f>
              <c:numCache>
                <c:formatCode>General</c:formatCode>
                <c:ptCount val="13"/>
                <c:pt idx="0">
                  <c:v>1.8225983485787811</c:v>
                </c:pt>
                <c:pt idx="1">
                  <c:v>1.3331353735972948</c:v>
                </c:pt>
                <c:pt idx="2">
                  <c:v>0.61767525608174778</c:v>
                </c:pt>
                <c:pt idx="3">
                  <c:v>-0.19863462163121201</c:v>
                </c:pt>
                <c:pt idx="4">
                  <c:v>-0.60928510899085053</c:v>
                </c:pt>
                <c:pt idx="5">
                  <c:v>-1.2276754884740722</c:v>
                </c:pt>
                <c:pt idx="6">
                  <c:v>3.4119366581144877</c:v>
                </c:pt>
                <c:pt idx="7">
                  <c:v>4.5715469597643086</c:v>
                </c:pt>
                <c:pt idx="8">
                  <c:v>5.8233093466853374</c:v>
                </c:pt>
                <c:pt idx="9">
                  <c:v>7.5088393254135566</c:v>
                </c:pt>
                <c:pt idx="10">
                  <c:v>8.2113363295656043</c:v>
                </c:pt>
                <c:pt idx="11">
                  <c:v>8.7151117728576075</c:v>
                </c:pt>
                <c:pt idx="12">
                  <c:v>9.7553380115520216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1504"/>
        <c:axId val="147783040"/>
      </c:scatterChart>
      <c:valAx>
        <c:axId val="147781504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783040"/>
        <c:crosses val="autoZero"/>
        <c:crossBetween val="midCat"/>
      </c:valAx>
      <c:valAx>
        <c:axId val="147783040"/>
        <c:scaling>
          <c:orientation val="minMax"/>
          <c:max val="14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477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Graphs!$Y$51</c:f>
              <c:strCache>
                <c:ptCount val="1"/>
                <c:pt idx="0">
                  <c:v>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Graphs!$X$52:$X$64</c:f>
              <c:numCache>
                <c:formatCode>General</c:formatCode>
                <c:ptCount val="13"/>
                <c:pt idx="0">
                  <c:v>399.73336791992187</c:v>
                </c:pt>
                <c:pt idx="1">
                  <c:v>299.71817016601562</c:v>
                </c:pt>
                <c:pt idx="2">
                  <c:v>199.83290100097656</c:v>
                </c:pt>
                <c:pt idx="3">
                  <c:v>99.211074829101563</c:v>
                </c:pt>
                <c:pt idx="4">
                  <c:v>50.357284545898437</c:v>
                </c:pt>
                <c:pt idx="5">
                  <c:v>0</c:v>
                </c:pt>
                <c:pt idx="6">
                  <c:v>401.246826171875</c:v>
                </c:pt>
                <c:pt idx="7">
                  <c:v>500.593994140625</c:v>
                </c:pt>
                <c:pt idx="8">
                  <c:v>601.4124755859375</c:v>
                </c:pt>
                <c:pt idx="9">
                  <c:v>799.8638916015625</c:v>
                </c:pt>
                <c:pt idx="10">
                  <c:v>901.0247802734375</c:v>
                </c:pt>
                <c:pt idx="11">
                  <c:v>1000.8065795898437</c:v>
                </c:pt>
                <c:pt idx="12">
                  <c:v>1200.4468994140625</c:v>
                </c:pt>
              </c:numCache>
            </c:numRef>
          </c:xVal>
          <c:yVal>
            <c:numRef>
              <c:f>Graphs!$Y$52:$Y$64</c:f>
              <c:numCache>
                <c:formatCode>General</c:formatCode>
                <c:ptCount val="13"/>
                <c:pt idx="0">
                  <c:v>1.5200834064581588E-2</c:v>
                </c:pt>
                <c:pt idx="1">
                  <c:v>1.6360437054210253E-2</c:v>
                </c:pt>
                <c:pt idx="2">
                  <c:v>1.7385286173537341E-2</c:v>
                </c:pt>
                <c:pt idx="3">
                  <c:v>1.8927981709804899E-2</c:v>
                </c:pt>
                <c:pt idx="4">
                  <c:v>2.1834386485941843E-2</c:v>
                </c:pt>
                <c:pt idx="5">
                  <c:v>2.6006170156097849E-2</c:v>
                </c:pt>
                <c:pt idx="6">
                  <c:v>3.0665454864105029E-2</c:v>
                </c:pt>
                <c:pt idx="7">
                  <c:v>3.1912479803205655E-2</c:v>
                </c:pt>
                <c:pt idx="8">
                  <c:v>3.2666766122294133E-2</c:v>
                </c:pt>
                <c:pt idx="9">
                  <c:v>3.3085245967778336E-2</c:v>
                </c:pt>
                <c:pt idx="10">
                  <c:v>3.2011727763712597E-2</c:v>
                </c:pt>
                <c:pt idx="11">
                  <c:v>2.9996389071232758E-2</c:v>
                </c:pt>
                <c:pt idx="12">
                  <c:v>2.8791953647076828E-2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2400"/>
        <c:axId val="147480576"/>
      </c:scatterChart>
      <c:valAx>
        <c:axId val="147462400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7480576"/>
        <c:crosses val="autoZero"/>
        <c:crossBetween val="midCat"/>
      </c:valAx>
      <c:valAx>
        <c:axId val="147480576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4746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16</xdr:row>
      <xdr:rowOff>157162</xdr:rowOff>
    </xdr:from>
    <xdr:to>
      <xdr:col>12</xdr:col>
      <xdr:colOff>504825</xdr:colOff>
      <xdr:row>31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16</xdr:row>
      <xdr:rowOff>185737</xdr:rowOff>
    </xdr:from>
    <xdr:to>
      <xdr:col>22</xdr:col>
      <xdr:colOff>523875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16</xdr:row>
      <xdr:rowOff>90487</xdr:rowOff>
    </xdr:from>
    <xdr:to>
      <xdr:col>31</xdr:col>
      <xdr:colOff>209550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32</xdr:row>
      <xdr:rowOff>147637</xdr:rowOff>
    </xdr:from>
    <xdr:to>
      <xdr:col>12</xdr:col>
      <xdr:colOff>504825</xdr:colOff>
      <xdr:row>47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219075</xdr:colOff>
      <xdr:row>32</xdr:row>
      <xdr:rowOff>119062</xdr:rowOff>
    </xdr:from>
    <xdr:to>
      <xdr:col>22</xdr:col>
      <xdr:colOff>523875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171451</xdr:colOff>
      <xdr:row>33</xdr:row>
      <xdr:rowOff>33337</xdr:rowOff>
    </xdr:from>
    <xdr:to>
      <xdr:col>31</xdr:col>
      <xdr:colOff>323851</xdr:colOff>
      <xdr:row>47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48</xdr:row>
      <xdr:rowOff>76200</xdr:rowOff>
    </xdr:from>
    <xdr:to>
      <xdr:col>12</xdr:col>
      <xdr:colOff>533400</xdr:colOff>
      <xdr:row>64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50</xdr:row>
      <xdr:rowOff>57150</xdr:rowOff>
    </xdr:from>
    <xdr:to>
      <xdr:col>22</xdr:col>
      <xdr:colOff>485775</xdr:colOff>
      <xdr:row>67</xdr:row>
      <xdr:rowOff>157161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142875</xdr:colOff>
      <xdr:row>50</xdr:row>
      <xdr:rowOff>14286</xdr:rowOff>
    </xdr:from>
    <xdr:to>
      <xdr:col>31</xdr:col>
      <xdr:colOff>304800</xdr:colOff>
      <xdr:row>65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3"/>
  <sheetViews>
    <sheetView workbookViewId="0">
      <selection activeCell="R1" sqref="R1:R65536"/>
    </sheetView>
  </sheetViews>
  <sheetFormatPr defaultRowHeight="15" x14ac:dyDescent="0.25"/>
  <cols>
    <col min="8" max="17" width="0" hidden="1" customWidth="1"/>
  </cols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>
        <v>15</v>
      </c>
    </row>
    <row r="7" spans="1:56" x14ac:dyDescent="0.25">
      <c r="A7" s="1" t="s">
        <v>8</v>
      </c>
      <c r="B7" s="1" t="s">
        <v>9</v>
      </c>
    </row>
    <row r="8" spans="1:56" x14ac:dyDescent="0.25">
      <c r="A8" s="1" t="s">
        <v>10</v>
      </c>
      <c r="B8" s="1" t="s">
        <v>11</v>
      </c>
    </row>
    <row r="10" spans="1:56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</row>
    <row r="11" spans="1:5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69</v>
      </c>
      <c r="F11" s="1" t="s">
        <v>69</v>
      </c>
      <c r="G11" s="1" t="s">
        <v>69</v>
      </c>
      <c r="H11" s="1" t="s">
        <v>69</v>
      </c>
      <c r="I11" s="1" t="s">
        <v>69</v>
      </c>
      <c r="J11" s="1" t="s">
        <v>69</v>
      </c>
      <c r="K11" s="1" t="s">
        <v>68</v>
      </c>
      <c r="L11" s="1" t="s">
        <v>69</v>
      </c>
      <c r="M11" s="1" t="s">
        <v>68</v>
      </c>
      <c r="N11" s="1" t="s">
        <v>69</v>
      </c>
      <c r="O11" s="1" t="s">
        <v>68</v>
      </c>
      <c r="P11" s="1" t="s">
        <v>68</v>
      </c>
      <c r="Q11" s="1" t="s">
        <v>68</v>
      </c>
      <c r="R11" s="1" t="s">
        <v>68</v>
      </c>
      <c r="S11" s="1" t="s">
        <v>68</v>
      </c>
      <c r="T11" s="1" t="s">
        <v>68</v>
      </c>
      <c r="U11" s="1" t="s">
        <v>68</v>
      </c>
      <c r="V11" s="1" t="s">
        <v>68</v>
      </c>
      <c r="W11" s="1" t="s">
        <v>68</v>
      </c>
      <c r="X11" s="1" t="s">
        <v>68</v>
      </c>
      <c r="Y11" s="1" t="s">
        <v>68</v>
      </c>
      <c r="Z11" s="1" t="s">
        <v>68</v>
      </c>
      <c r="AA11" s="1" t="s">
        <v>68</v>
      </c>
      <c r="AB11" s="1" t="s">
        <v>68</v>
      </c>
      <c r="AC11" s="1" t="s">
        <v>68</v>
      </c>
      <c r="AD11" s="1" t="s">
        <v>68</v>
      </c>
      <c r="AE11" s="1" t="s">
        <v>68</v>
      </c>
      <c r="AF11" s="1" t="s">
        <v>68</v>
      </c>
      <c r="AG11" s="1" t="s">
        <v>68</v>
      </c>
      <c r="AH11" s="1" t="s">
        <v>68</v>
      </c>
      <c r="AI11" s="1" t="s">
        <v>68</v>
      </c>
      <c r="AJ11" s="1" t="s">
        <v>68</v>
      </c>
      <c r="AK11" s="1" t="s">
        <v>69</v>
      </c>
      <c r="AL11" s="1" t="s">
        <v>69</v>
      </c>
      <c r="AM11" s="1" t="s">
        <v>69</v>
      </c>
      <c r="AN11" s="1" t="s">
        <v>69</v>
      </c>
      <c r="AO11" s="1" t="s">
        <v>69</v>
      </c>
      <c r="AP11" s="1" t="s">
        <v>69</v>
      </c>
      <c r="AQ11" s="1" t="s">
        <v>69</v>
      </c>
      <c r="AR11" s="1" t="s">
        <v>69</v>
      </c>
      <c r="AS11" s="1" t="s">
        <v>69</v>
      </c>
      <c r="AT11" s="1" t="s">
        <v>69</v>
      </c>
      <c r="AU11" s="1" t="s">
        <v>69</v>
      </c>
      <c r="AV11" s="1" t="s">
        <v>69</v>
      </c>
      <c r="AW11" s="1" t="s">
        <v>69</v>
      </c>
      <c r="AX11" s="1" t="s">
        <v>69</v>
      </c>
      <c r="AY11" s="1" t="s">
        <v>69</v>
      </c>
      <c r="AZ11" s="1" t="s">
        <v>69</v>
      </c>
      <c r="BA11" s="1" t="s">
        <v>69</v>
      </c>
      <c r="BB11" s="1" t="s">
        <v>69</v>
      </c>
      <c r="BC11" s="1" t="s">
        <v>69</v>
      </c>
      <c r="BD11" s="1" t="s">
        <v>69</v>
      </c>
    </row>
    <row r="12" spans="1:56" x14ac:dyDescent="0.25">
      <c r="A12" s="1" t="s">
        <v>10</v>
      </c>
      <c r="B12" s="1" t="s">
        <v>70</v>
      </c>
    </row>
    <row r="13" spans="1:56" x14ac:dyDescent="0.25">
      <c r="A13" s="1" t="s">
        <v>10</v>
      </c>
      <c r="B13" s="1" t="s">
        <v>71</v>
      </c>
    </row>
    <row r="14" spans="1:56" x14ac:dyDescent="0.25">
      <c r="A14" s="1" t="s">
        <v>10</v>
      </c>
      <c r="B14" s="1" t="s">
        <v>72</v>
      </c>
    </row>
    <row r="15" spans="1:56" x14ac:dyDescent="0.25">
      <c r="A15" s="1" t="s">
        <v>10</v>
      </c>
      <c r="B15" s="1" t="s">
        <v>73</v>
      </c>
    </row>
    <row r="16" spans="1:56" x14ac:dyDescent="0.25">
      <c r="A16" s="1" t="s">
        <v>10</v>
      </c>
      <c r="B16" s="1" t="s">
        <v>74</v>
      </c>
    </row>
    <row r="17" spans="1:56" x14ac:dyDescent="0.25">
      <c r="A17" s="1" t="s">
        <v>10</v>
      </c>
      <c r="B17" s="1" t="s">
        <v>75</v>
      </c>
    </row>
    <row r="18" spans="1:56" x14ac:dyDescent="0.25">
      <c r="A18" s="1">
        <v>1</v>
      </c>
      <c r="B18" s="1" t="s">
        <v>76</v>
      </c>
      <c r="C18" s="1">
        <v>1061.4999927692115</v>
      </c>
      <c r="D18" s="1">
        <v>0</v>
      </c>
      <c r="E18">
        <f>(R18-S18*(1000-T18)/(1000-U18))*AK18</f>
        <v>1.1647471536105283</v>
      </c>
      <c r="F18">
        <f>IF(AV18&lt;&gt;0,1/(1/AV18-1/N18),0)</f>
        <v>1.1097229983841933E-2</v>
      </c>
      <c r="G18">
        <f>((AY18-AL18/2)*S18-E18)/(AY18+AL18/2)</f>
        <v>222.99016972330713</v>
      </c>
      <c r="H18">
        <f>AL18*1000</f>
        <v>0.14766934276608706</v>
      </c>
      <c r="I18">
        <f>(AQ18-AW18)</f>
        <v>1.2755789986084864</v>
      </c>
      <c r="J18">
        <f>(P18+AP18*D18)</f>
        <v>26.071054458618164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25.395622253417969</v>
      </c>
      <c r="P18" s="1">
        <v>26.071054458618164</v>
      </c>
      <c r="Q18" s="1">
        <v>24.985130310058594</v>
      </c>
      <c r="R18" s="1">
        <v>399.587646484375</v>
      </c>
      <c r="S18" s="1">
        <v>398.11956787109375</v>
      </c>
      <c r="T18" s="1">
        <v>21.334897994995117</v>
      </c>
      <c r="U18" s="1">
        <v>21.508270263671875</v>
      </c>
      <c r="V18" s="1">
        <v>64.379936218261719</v>
      </c>
      <c r="W18" s="1">
        <v>64.903961181640625</v>
      </c>
      <c r="X18" s="1">
        <v>500.05654907226563</v>
      </c>
      <c r="Y18" s="1">
        <v>449.66680908203125</v>
      </c>
      <c r="Z18" s="1">
        <v>431.086181640625</v>
      </c>
      <c r="AA18" s="1">
        <v>98.236289978027344</v>
      </c>
      <c r="AB18" s="1">
        <v>0.49894523620605469</v>
      </c>
      <c r="AC18" s="1">
        <v>0.17347073554992676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>X18*0.000001/(K18*0.0001)</f>
        <v>0.8334275817871093</v>
      </c>
      <c r="AL18">
        <f>(U18-T18)/(1000-U18)*AK18</f>
        <v>1.4766934276608706E-4</v>
      </c>
      <c r="AM18">
        <f>(P18+273.15)</f>
        <v>299.22105445861814</v>
      </c>
      <c r="AN18">
        <f>(O18+273.15)</f>
        <v>298.54562225341795</v>
      </c>
      <c r="AO18">
        <f>(Y18*AG18+Z18*AH18)*AI18</f>
        <v>71.946687844991175</v>
      </c>
      <c r="AP18">
        <f>((AO18+0.00000010773*(AN18^4-AM18^4))-AL18*44100)/(L18*51.4+0.00000043092*AM18^3)</f>
        <v>0.68214447250993371</v>
      </c>
      <c r="AQ18">
        <f>0.61365*EXP(17.502*J18/(240.97+J18))</f>
        <v>3.3884716731563396</v>
      </c>
      <c r="AR18">
        <f>AQ18*1000/AA18</f>
        <v>34.493074544185696</v>
      </c>
      <c r="AS18">
        <f>(AR18-U18)</f>
        <v>12.984804280513821</v>
      </c>
      <c r="AT18">
        <f>IF(D18,P18,(O18+P18)/2)</f>
        <v>25.733338356018066</v>
      </c>
      <c r="AU18">
        <f>0.61365*EXP(17.502*AT18/(240.97+AT18))</f>
        <v>3.3213806473844447</v>
      </c>
      <c r="AV18">
        <f>IF(AS18&lt;&gt;0,(1000-(AR18+U18)/2)/AS18*AL18,0)</f>
        <v>1.1054036608822154E-2</v>
      </c>
      <c r="AW18">
        <f>U18*AA18/1000</f>
        <v>2.1128926745478531</v>
      </c>
      <c r="AX18">
        <f>(AU18-AW18)</f>
        <v>1.2084879728365916</v>
      </c>
      <c r="AY18">
        <f>1/(1.6/F18+1.37/N18)</f>
        <v>6.9126405947962178E-3</v>
      </c>
      <c r="AZ18">
        <f>G18*AA18*0.001</f>
        <v>21.905726975188333</v>
      </c>
      <c r="BA18">
        <f>G18/S18</f>
        <v>0.56010853954184092</v>
      </c>
      <c r="BB18">
        <f>(1-AL18*AA18/AQ18/F18)*100</f>
        <v>61.421632281964463</v>
      </c>
      <c r="BC18">
        <f>(S18-E18/(N18/1.35))</f>
        <v>397.56590285739878</v>
      </c>
      <c r="BD18">
        <f>E18*BB18/100/BC18</f>
        <v>1.7994669778356538E-3</v>
      </c>
    </row>
    <row r="19" spans="1:56" x14ac:dyDescent="0.25">
      <c r="A19" s="1">
        <v>2</v>
      </c>
      <c r="B19" s="1" t="s">
        <v>77</v>
      </c>
      <c r="C19" s="1">
        <v>1661.9999793469906</v>
      </c>
      <c r="D19" s="1">
        <v>0</v>
      </c>
      <c r="E19">
        <f>(R19-S19*(1000-T19)/(1000-U19))*AK19</f>
        <v>0.78026361041066683</v>
      </c>
      <c r="F19">
        <f>IF(AV19&lt;&gt;0,1/(1/AV19-1/N19),0)</f>
        <v>7.9868217420304474E-3</v>
      </c>
      <c r="G19">
        <f>((AY19-AL19/2)*S19-E19)/(AY19+AL19/2)</f>
        <v>235.0965312494113</v>
      </c>
      <c r="H19">
        <f>AL19*1000</f>
        <v>0.10563361504854456</v>
      </c>
      <c r="I19">
        <f>(AQ19-AW19)</f>
        <v>1.2668162900325326</v>
      </c>
      <c r="J19">
        <f>(P19+AP19*D19)</f>
        <v>25.995998382568359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25.362117767333984</v>
      </c>
      <c r="P19" s="1">
        <v>25.995998382568359</v>
      </c>
      <c r="Q19" s="1">
        <v>24.984344482421875</v>
      </c>
      <c r="R19" s="1">
        <v>399.48995971679687</v>
      </c>
      <c r="S19" s="1">
        <v>398.50326538085937</v>
      </c>
      <c r="T19" s="1">
        <v>21.316808700561523</v>
      </c>
      <c r="U19" s="1">
        <v>21.440834045410156</v>
      </c>
      <c r="V19" s="1">
        <v>64.464256286621094</v>
      </c>
      <c r="W19" s="1">
        <v>64.839569091796875</v>
      </c>
      <c r="X19" s="1">
        <v>500.06912231445312</v>
      </c>
      <c r="Y19" s="1">
        <v>450.41717529296875</v>
      </c>
      <c r="Z19" s="1">
        <v>430.593505859375</v>
      </c>
      <c r="AA19" s="1">
        <v>98.253791809082031</v>
      </c>
      <c r="AB19" s="1">
        <v>0.49894523620605469</v>
      </c>
      <c r="AC19" s="1">
        <v>0.17347073554992676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>X19*0.000001/(K19*0.0001)</f>
        <v>0.83344853719075507</v>
      </c>
      <c r="AL19">
        <f>(U19-T19)/(1000-U19)*AK19</f>
        <v>1.0563361504854456E-4</v>
      </c>
      <c r="AM19">
        <f>(P19+273.15)</f>
        <v>299.14599838256834</v>
      </c>
      <c r="AN19">
        <f>(O19+273.15)</f>
        <v>298.51211776733396</v>
      </c>
      <c r="AO19">
        <f>(Y19*AG19+Z19*AH19)*AI19</f>
        <v>72.066746436057656</v>
      </c>
      <c r="AP19">
        <f>((AO19+0.00000010773*(AN19^4-AM19^4))-AL19*44100)/(L19*51.4+0.00000043092*AM19^3)</f>
        <v>0.71127002108002346</v>
      </c>
      <c r="AQ19">
        <f>0.61365*EXP(17.502*J19/(240.97+J19))</f>
        <v>3.3734595345433402</v>
      </c>
      <c r="AR19">
        <f>AQ19*1000/AA19</f>
        <v>34.33414092657457</v>
      </c>
      <c r="AS19">
        <f>(AR19-U19)</f>
        <v>12.893306881164413</v>
      </c>
      <c r="AT19">
        <f>IF(D19,P19,(O19+P19)/2)</f>
        <v>25.679058074951172</v>
      </c>
      <c r="AU19">
        <f>0.61365*EXP(17.502*AT19/(240.97+AT19))</f>
        <v>3.3107062325796712</v>
      </c>
      <c r="AV19">
        <f>IF(AS19&lt;&gt;0,(1000-(AR19+U19)/2)/AS19*AL19,0)</f>
        <v>7.964423702719178E-3</v>
      </c>
      <c r="AW19">
        <f>U19*AA19/1000</f>
        <v>2.1066432445108076</v>
      </c>
      <c r="AX19">
        <f>(AU19-AW19)</f>
        <v>1.2040629880688636</v>
      </c>
      <c r="AY19">
        <f>1/(1.6/F19+1.37/N19)</f>
        <v>4.9797723040111933E-3</v>
      </c>
      <c r="AZ19">
        <f>G19*AA19*0.001</f>
        <v>23.099125636417003</v>
      </c>
      <c r="BA19">
        <f>G19/S19</f>
        <v>0.58994882018024053</v>
      </c>
      <c r="BB19">
        <f>(1-AL19*AA19/AQ19/F19)*100</f>
        <v>61.478608578207258</v>
      </c>
      <c r="BC19">
        <f>(S19-E19/(N19/1.35))</f>
        <v>398.1323654295656</v>
      </c>
      <c r="BD19">
        <f>E19*BB19/100/BC19</f>
        <v>1.2048636397721493E-3</v>
      </c>
    </row>
    <row r="20" spans="1:56" x14ac:dyDescent="0.25">
      <c r="A20" s="1">
        <v>3</v>
      </c>
      <c r="B20" s="1" t="s">
        <v>78</v>
      </c>
      <c r="C20" s="1">
        <v>2262.4999659247696</v>
      </c>
      <c r="D20" s="1">
        <v>0</v>
      </c>
      <c r="E20">
        <f>(R20-S20*(1000-T20)/(1000-U20))*AK20</f>
        <v>0.68477222577680275</v>
      </c>
      <c r="F20">
        <f>IF(AV20&lt;&gt;0,1/(1/AV20-1/N20),0)</f>
        <v>7.5981653114134892E-3</v>
      </c>
      <c r="G20">
        <f>((AY20-AL20/2)*S20-E20)/(AY20+AL20/2)</f>
        <v>247.25651684027059</v>
      </c>
      <c r="H20">
        <f>AL20*1000</f>
        <v>0.10070311272439648</v>
      </c>
      <c r="I20">
        <f>(AQ20-AW20)</f>
        <v>1.2694275162717155</v>
      </c>
      <c r="J20">
        <f>(P20+AP20*D20)</f>
        <v>25.964014053344727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25.353307723999023</v>
      </c>
      <c r="P20" s="1">
        <v>25.964014053344727</v>
      </c>
      <c r="Q20" s="1">
        <v>24.985607147216797</v>
      </c>
      <c r="R20" s="1">
        <v>399.5181884765625</v>
      </c>
      <c r="S20" s="1">
        <v>398.64837646484375</v>
      </c>
      <c r="T20" s="1">
        <v>21.230474472045898</v>
      </c>
      <c r="U20" s="1">
        <v>21.348726272583008</v>
      </c>
      <c r="V20" s="1">
        <v>64.239265441894531</v>
      </c>
      <c r="W20" s="1">
        <v>64.598030090332031</v>
      </c>
      <c r="X20" s="1">
        <v>500.05105590820312</v>
      </c>
      <c r="Y20" s="1">
        <v>450.047607421875</v>
      </c>
      <c r="Z20" s="1">
        <v>431.4068603515625</v>
      </c>
      <c r="AA20" s="1">
        <v>98.256561279296875</v>
      </c>
      <c r="AB20" s="1">
        <v>0.49894523620605469</v>
      </c>
      <c r="AC20" s="1">
        <v>0.17347073554992676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>X20*0.000001/(K20*0.0001)</f>
        <v>0.83341842651367182</v>
      </c>
      <c r="AL20">
        <f>(U20-T20)/(1000-U20)*AK20</f>
        <v>1.0070311272439648E-4</v>
      </c>
      <c r="AM20">
        <f>(P20+273.15)</f>
        <v>299.1140140533447</v>
      </c>
      <c r="AN20">
        <f>(O20+273.15)</f>
        <v>298.503307723999</v>
      </c>
      <c r="AO20">
        <f>(Y20*AG20+Z20*AH20)*AI20</f>
        <v>72.007615578004334</v>
      </c>
      <c r="AP20">
        <f>((AO20+0.00000010773*(AN20^4-AM20^4))-AL20*44100)/(L20*51.4+0.00000043092*AM20^3)</f>
        <v>0.71634406895741687</v>
      </c>
      <c r="AQ20">
        <f>0.61365*EXP(17.502*J20/(240.97+J20))</f>
        <v>3.367079947508703</v>
      </c>
      <c r="AR20">
        <f>AQ20*1000/AA20</f>
        <v>34.268245333130366</v>
      </c>
      <c r="AS20">
        <f>(AR20-U20)</f>
        <v>12.919519060547358</v>
      </c>
      <c r="AT20">
        <f>IF(D20,P20,(O20+P20)/2)</f>
        <v>25.658660888671875</v>
      </c>
      <c r="AU20">
        <f>0.61365*EXP(17.502*AT20/(240.97+AT20))</f>
        <v>3.3067028051031624</v>
      </c>
      <c r="AV20">
        <f>IF(AS20&lt;&gt;0,(1000-(AR20+U20)/2)/AS20*AL20,0)</f>
        <v>7.5778913429420496E-3</v>
      </c>
      <c r="AW20">
        <f>U20*AA20/1000</f>
        <v>2.0976524312369875</v>
      </c>
      <c r="AX20">
        <f>(AU20-AW20)</f>
        <v>1.2090503738661749</v>
      </c>
      <c r="AY20">
        <f>1/(1.6/F20+1.37/N20)</f>
        <v>4.73799941552635E-3</v>
      </c>
      <c r="AZ20">
        <f>G20*AA20*0.001</f>
        <v>24.294575098621547</v>
      </c>
      <c r="BA20">
        <f>G20/S20</f>
        <v>0.62023710978809365</v>
      </c>
      <c r="BB20">
        <f>(1-AL20*AA20/AQ20/F20)*100</f>
        <v>61.323934312602432</v>
      </c>
      <c r="BC20">
        <f>(S20-E20/(N20/1.35))</f>
        <v>398.32286854444459</v>
      </c>
      <c r="BD20">
        <f>E20*BB20/100/BC20</f>
        <v>1.0542434368903343E-3</v>
      </c>
    </row>
    <row r="21" spans="1:56" x14ac:dyDescent="0.25">
      <c r="A21" s="1">
        <v>4</v>
      </c>
      <c r="B21" s="1" t="s">
        <v>79</v>
      </c>
      <c r="C21" s="1">
        <v>2862.9999525025487</v>
      </c>
      <c r="D21" s="1">
        <v>0</v>
      </c>
      <c r="E21">
        <f>(R21-S21*(1000-T21)/(1000-U21))*AK21</f>
        <v>0.86175783252933147</v>
      </c>
      <c r="F21">
        <f>IF(AV21&lt;&gt;0,1/(1/AV21-1/N21),0)</f>
        <v>8.202836163276302E-3</v>
      </c>
      <c r="G21">
        <f>((AY21-AL21/2)*S21-E21)/(AY21+AL21/2)</f>
        <v>223.25309275240997</v>
      </c>
      <c r="H21">
        <f>AL21*1000</f>
        <v>0.10958795486930971</v>
      </c>
      <c r="I21">
        <f>(AQ21-AW21)</f>
        <v>1.2799107243775198</v>
      </c>
      <c r="J21">
        <f>(P21+AP21*D21)</f>
        <v>26.032896041870117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25.376960754394531</v>
      </c>
      <c r="P21" s="1">
        <v>26.032896041870117</v>
      </c>
      <c r="Q21" s="1">
        <v>24.984302520751953</v>
      </c>
      <c r="R21" s="1">
        <v>399.50567626953125</v>
      </c>
      <c r="S21" s="1">
        <v>398.41928100585937</v>
      </c>
      <c r="T21" s="1">
        <v>21.250749588012695</v>
      </c>
      <c r="U21" s="1">
        <v>21.379430770874023</v>
      </c>
      <c r="V21" s="1">
        <v>64.21820068359375</v>
      </c>
      <c r="W21" s="1">
        <v>64.606781005859375</v>
      </c>
      <c r="X21" s="1">
        <v>500.0499267578125</v>
      </c>
      <c r="Y21" s="1">
        <v>449.6807861328125</v>
      </c>
      <c r="Z21" s="1">
        <v>432.0330810546875</v>
      </c>
      <c r="AA21" s="1">
        <v>98.268356323242188</v>
      </c>
      <c r="AB21" s="1">
        <v>0.49894523620605469</v>
      </c>
      <c r="AC21" s="1">
        <v>0.17347073554992676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0.83341654459635395</v>
      </c>
      <c r="AL21">
        <f>(U21-T21)/(1000-U21)*AK21</f>
        <v>1.0958795486930971E-4</v>
      </c>
      <c r="AM21">
        <f>(P21+273.15)</f>
        <v>299.18289604187009</v>
      </c>
      <c r="AN21">
        <f>(O21+273.15)</f>
        <v>298.52696075439451</v>
      </c>
      <c r="AO21">
        <f>(Y21*AG21+Z21*AH21)*AI21</f>
        <v>71.948924173066189</v>
      </c>
      <c r="AP21">
        <f>((AO21+0.00000010773*(AN21^4-AM21^4))-AL21*44100)/(L21*51.4+0.00000043092*AM21^3)</f>
        <v>0.70475366458687427</v>
      </c>
      <c r="AQ21">
        <f>0.61365*EXP(17.502*J21/(240.97+J21))</f>
        <v>3.380832245357857</v>
      </c>
      <c r="AR21">
        <f>AQ21*1000/AA21</f>
        <v>34.404078503531771</v>
      </c>
      <c r="AS21">
        <f>(AR21-U21)</f>
        <v>13.024647732657748</v>
      </c>
      <c r="AT21">
        <f>IF(D21,P21,(O21+P21)/2)</f>
        <v>25.704928398132324</v>
      </c>
      <c r="AU21">
        <f>0.61365*EXP(17.502*AT21/(240.97+AT21))</f>
        <v>3.3157899820898429</v>
      </c>
      <c r="AV21">
        <f>IF(AS21&lt;&gt;0,(1000-(AR21+U21)/2)/AS21*AL21,0)</f>
        <v>8.1792119608569084E-3</v>
      </c>
      <c r="AW21">
        <f>U21*AA21/1000</f>
        <v>2.1009215209803371</v>
      </c>
      <c r="AX21">
        <f>(AU21-AW21)</f>
        <v>1.2148684611095057</v>
      </c>
      <c r="AY21">
        <f>1/(1.6/F21+1.37/N21)</f>
        <v>5.1141247262435066E-3</v>
      </c>
      <c r="AZ21">
        <f>G21*AA21*0.001</f>
        <v>21.938714468859661</v>
      </c>
      <c r="BA21">
        <f>G21/S21</f>
        <v>0.56034711018196603</v>
      </c>
      <c r="BB21">
        <f>(1-AL21*AA21/AQ21/F21)*100</f>
        <v>61.168080843867223</v>
      </c>
      <c r="BC21">
        <f>(S21-E21/(N21/1.35))</f>
        <v>398.00964260436592</v>
      </c>
      <c r="BD21">
        <f>E21*BB21/100/BC21</f>
        <v>1.3243918519930784E-3</v>
      </c>
    </row>
    <row r="22" spans="1:56" x14ac:dyDescent="0.25">
      <c r="A22" s="1">
        <v>5</v>
      </c>
      <c r="B22" s="1" t="s">
        <v>80</v>
      </c>
      <c r="C22" s="1">
        <v>3463.4999390803277</v>
      </c>
      <c r="D22" s="1">
        <v>0</v>
      </c>
      <c r="E22">
        <f>(R22-S22*(1000-T22)/(1000-U22))*AK22</f>
        <v>1.2191164790200797</v>
      </c>
      <c r="F22">
        <f>IF(AV22&lt;&gt;0,1/(1/AV22-1/N22),0)</f>
        <v>1.009625210841901E-2</v>
      </c>
      <c r="G22">
        <f>((AY22-AL22/2)*S22-E22)/(AY22+AL22/2)</f>
        <v>197.85324444322097</v>
      </c>
      <c r="H22">
        <f>AL22*1000</f>
        <v>0.13311157412527888</v>
      </c>
      <c r="I22">
        <f>(AQ22-AW22)</f>
        <v>1.2639978653754307</v>
      </c>
      <c r="J22">
        <f>(P22+AP22*D22)</f>
        <v>25.955451965332031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25.357986450195313</v>
      </c>
      <c r="P22" s="1">
        <v>25.955451965332031</v>
      </c>
      <c r="Q22" s="1">
        <v>24.984695434570312</v>
      </c>
      <c r="R22" s="1">
        <v>399.46994018554687</v>
      </c>
      <c r="S22" s="1">
        <v>397.94363403320312</v>
      </c>
      <c r="T22" s="1">
        <v>21.228376388549805</v>
      </c>
      <c r="U22" s="1">
        <v>21.384674072265625</v>
      </c>
      <c r="V22" s="1">
        <v>64.22125244140625</v>
      </c>
      <c r="W22" s="1">
        <v>64.693031311035156</v>
      </c>
      <c r="X22" s="1">
        <v>500.06509399414063</v>
      </c>
      <c r="Y22" s="1">
        <v>449.85153198242187</v>
      </c>
      <c r="Z22" s="1">
        <v>431.86709594726562</v>
      </c>
      <c r="AA22" s="1">
        <v>98.265518188476563</v>
      </c>
      <c r="AB22" s="1">
        <v>0.49894523620605469</v>
      </c>
      <c r="AC22" s="1">
        <v>0.17347073554992676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>X22*0.000001/(K22*0.0001)</f>
        <v>0.83344182332356764</v>
      </c>
      <c r="AL22">
        <f>(U22-T22)/(1000-U22)*AK22</f>
        <v>1.3311157412527889E-4</v>
      </c>
      <c r="AM22">
        <f>(P22+273.15)</f>
        <v>299.10545196533201</v>
      </c>
      <c r="AN22">
        <f>(O22+273.15)</f>
        <v>298.50798645019529</v>
      </c>
      <c r="AO22">
        <f>(Y22*AG22+Z22*AH22)*AI22</f>
        <v>71.976243508393054</v>
      </c>
      <c r="AP22">
        <f>((AO22+0.00000010773*(AN22^4-AM22^4))-AL22*44100)/(L22*51.4+0.00000043092*AM22^3)</f>
        <v>0.70087401326191701</v>
      </c>
      <c r="AQ22">
        <f>0.61365*EXP(17.502*J22/(240.97+J22))</f>
        <v>3.3653739443782915</v>
      </c>
      <c r="AR22">
        <f>AQ22*1000/AA22</f>
        <v>34.247760622636633</v>
      </c>
      <c r="AS22">
        <f>(AR22-U22)</f>
        <v>12.863086550371008</v>
      </c>
      <c r="AT22">
        <f>IF(D22,P22,(O22+P22)/2)</f>
        <v>25.656719207763672</v>
      </c>
      <c r="AU22">
        <f>0.61365*EXP(17.502*AT22/(240.97+AT22))</f>
        <v>3.3063219251036382</v>
      </c>
      <c r="AV22">
        <f>IF(AS22&lt;&gt;0,(1000-(AR22+U22)/2)/AS22*AL22,0)</f>
        <v>1.006048689334336E-2</v>
      </c>
      <c r="AW22">
        <f>U22*AA22/1000</f>
        <v>2.1013760790028608</v>
      </c>
      <c r="AX22">
        <f>(AU22-AW22)</f>
        <v>1.2049458461007774</v>
      </c>
      <c r="AY22">
        <f>1/(1.6/F22+1.37/N22)</f>
        <v>6.2910078378875037E-3</v>
      </c>
      <c r="AZ22">
        <f>G22*AA22*0.001</f>
        <v>19.442151590484432</v>
      </c>
      <c r="BA22">
        <f>G22/S22</f>
        <v>0.49718911806166183</v>
      </c>
      <c r="BB22">
        <f>(1-AL22*AA22/AQ22/F22)*100</f>
        <v>61.503304369596322</v>
      </c>
      <c r="BC22">
        <f>(S22-E22/(N22/1.35))</f>
        <v>397.36412444611375</v>
      </c>
      <c r="BD22">
        <f>E22*BB22/100/BC22</f>
        <v>1.88692655572963E-3</v>
      </c>
    </row>
    <row r="23" spans="1:56" x14ac:dyDescent="0.25">
      <c r="A23" s="1" t="s">
        <v>10</v>
      </c>
      <c r="B23" s="1" t="s">
        <v>81</v>
      </c>
    </row>
    <row r="24" spans="1:56" x14ac:dyDescent="0.25">
      <c r="A24" s="1">
        <v>6</v>
      </c>
      <c r="B24" s="1" t="s">
        <v>82</v>
      </c>
      <c r="C24" s="1">
        <v>4076.5000061802566</v>
      </c>
      <c r="D24" s="1">
        <v>0</v>
      </c>
      <c r="E24">
        <f t="shared" ref="E24:E29" si="0">(R24-S24*(1000-T24)/(1000-U24))*AK24</f>
        <v>0.58701545404672506</v>
      </c>
      <c r="F24">
        <f t="shared" ref="F24:F29" si="1">IF(AV24&lt;&gt;0,1/(1/AV24-1/N24),0)</f>
        <v>4.7194088133190636E-3</v>
      </c>
      <c r="G24">
        <f t="shared" ref="G24:G29" si="2">((AY24-AL24/2)*S24-E24)/(AY24+AL24/2)</f>
        <v>191.59982438501413</v>
      </c>
      <c r="H24">
        <f t="shared" ref="H24:H29" si="3">AL24*1000</f>
        <v>6.2037122538365373E-2</v>
      </c>
      <c r="I24">
        <f t="shared" ref="I24:I29" si="4">(AQ24-AW24)</f>
        <v>1.2577201373940379</v>
      </c>
      <c r="J24">
        <f t="shared" ref="J24:J29" si="5">(P24+AP24*D24)</f>
        <v>25.944219589233398</v>
      </c>
      <c r="K24" s="1">
        <v>6</v>
      </c>
      <c r="L24">
        <f t="shared" ref="L24:L29" si="6">(K24*AE24+AF24)</f>
        <v>1.4200000166893005</v>
      </c>
      <c r="M24" s="1">
        <v>1</v>
      </c>
      <c r="N24">
        <f t="shared" ref="N24:N29" si="7">L24*(M24+1)*(M24+1)/(M24*M24+1)</f>
        <v>2.8400000333786011</v>
      </c>
      <c r="O24" s="1">
        <v>25.362104415893555</v>
      </c>
      <c r="P24" s="1">
        <v>25.944219589233398</v>
      </c>
      <c r="Q24" s="1">
        <v>24.985452651977539</v>
      </c>
      <c r="R24" s="1">
        <v>397.82962036132812</v>
      </c>
      <c r="S24" s="1">
        <v>397.09579467773437</v>
      </c>
      <c r="T24" s="1">
        <v>21.355194091796875</v>
      </c>
      <c r="U24" s="1">
        <v>21.428028106689453</v>
      </c>
      <c r="V24" s="1">
        <v>64.582054138183594</v>
      </c>
      <c r="W24" s="1">
        <v>64.801712036132812</v>
      </c>
      <c r="X24" s="1">
        <v>500.10525512695312</v>
      </c>
      <c r="Y24" s="1">
        <v>449.80844116210937</v>
      </c>
      <c r="Z24" s="1">
        <v>431.8402099609375</v>
      </c>
      <c r="AA24" s="1">
        <v>98.255279541015625</v>
      </c>
      <c r="AB24" s="1">
        <v>0.21430778503417969</v>
      </c>
      <c r="AC24" s="1">
        <v>0.17424893379211426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ref="AK24:AK29" si="8">X24*0.000001/(K24*0.0001)</f>
        <v>0.83350875854492179</v>
      </c>
      <c r="AL24">
        <f t="shared" ref="AL24:AL29" si="9">(U24-T24)/(1000-U24)*AK24</f>
        <v>6.2037122538365376E-5</v>
      </c>
      <c r="AM24">
        <f t="shared" ref="AM24:AM29" si="10">(P24+273.15)</f>
        <v>299.09421958923338</v>
      </c>
      <c r="AN24">
        <f t="shared" ref="AN24:AN29" si="11">(O24+273.15)</f>
        <v>298.51210441589353</v>
      </c>
      <c r="AO24">
        <f t="shared" ref="AO24:AO29" si="12">(Y24*AG24+Z24*AH24)*AI24</f>
        <v>71.969348977297159</v>
      </c>
      <c r="AP24">
        <f t="shared" ref="AP24:AP29" si="13">((AO24+0.00000010773*(AN24^4-AM24^4))-AL24*44100)/(L24*51.4+0.00000043092*AM24^3)</f>
        <v>0.73997957317096663</v>
      </c>
      <c r="AQ24">
        <f t="shared" ref="AQ24:AQ29" si="14">0.61365*EXP(17.502*J24/(240.97+J24))</f>
        <v>3.3631370290295499</v>
      </c>
      <c r="AR24">
        <f t="shared" ref="AR24:AR29" si="15">AQ24*1000/AA24</f>
        <v>34.22856303233705</v>
      </c>
      <c r="AS24">
        <f t="shared" ref="AS24:AS29" si="16">(AR24-U24)</f>
        <v>12.800534925647597</v>
      </c>
      <c r="AT24">
        <f t="shared" ref="AT24:AT29" si="17">IF(D24,P24,(O24+P24)/2)</f>
        <v>25.653162002563477</v>
      </c>
      <c r="AU24">
        <f t="shared" ref="AU24:AU29" si="18">0.61365*EXP(17.502*AT24/(240.97+AT24))</f>
        <v>3.3056242433837353</v>
      </c>
      <c r="AV24">
        <f t="shared" ref="AV24:AV29" si="19">IF(AS24&lt;&gt;0,(1000-(AR24+U24)/2)/AS24*AL24,0)</f>
        <v>4.7115792821474161E-3</v>
      </c>
      <c r="AW24">
        <f t="shared" ref="AW24:AW29" si="20">U24*AA24/1000</f>
        <v>2.105416891635512</v>
      </c>
      <c r="AX24">
        <f t="shared" ref="AX24:AX29" si="21">(AU24-AW24)</f>
        <v>1.2002073517482232</v>
      </c>
      <c r="AY24">
        <f t="shared" ref="AY24:AY29" si="22">1/(1.6/F24+1.37/N24)</f>
        <v>2.945439486299088E-3</v>
      </c>
      <c r="AZ24">
        <f t="shared" ref="AZ24:AZ29" si="23">G24*AA24*0.001</f>
        <v>18.825694304959068</v>
      </c>
      <c r="BA24">
        <f t="shared" ref="BA24:BA29" si="24">G24/S24</f>
        <v>0.48250277880809134</v>
      </c>
      <c r="BB24">
        <f t="shared" ref="BB24:BB29" si="25">(1-AL24*AA24/AQ24/F24)*100</f>
        <v>61.59609564839856</v>
      </c>
      <c r="BC24">
        <f t="shared" ref="BC24:BC29" si="26">(S24-E24/(N24/1.35))</f>
        <v>396.81675564475933</v>
      </c>
      <c r="BD24">
        <f t="shared" ref="BD24:BD29" si="27">E24*BB24/100/BC24</f>
        <v>9.1119791541563932E-4</v>
      </c>
    </row>
    <row r="25" spans="1:56" x14ac:dyDescent="0.25">
      <c r="A25" s="1">
        <v>7</v>
      </c>
      <c r="B25" s="1" t="s">
        <v>83</v>
      </c>
      <c r="C25" s="1">
        <v>4676.9999927580357</v>
      </c>
      <c r="D25" s="1">
        <v>0</v>
      </c>
      <c r="E25">
        <f t="shared" si="0"/>
        <v>2.535462845447225</v>
      </c>
      <c r="F25">
        <f t="shared" si="1"/>
        <v>1.7235265607234079E-2</v>
      </c>
      <c r="G25">
        <f t="shared" si="2"/>
        <v>153.99144524794244</v>
      </c>
      <c r="H25">
        <f t="shared" si="3"/>
        <v>0.22600584252511036</v>
      </c>
      <c r="I25">
        <f t="shared" si="4"/>
        <v>1.2604082365813052</v>
      </c>
      <c r="J25">
        <f t="shared" si="5"/>
        <v>25.987045288085938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25.383544921875</v>
      </c>
      <c r="P25" s="1">
        <v>25.987045288085938</v>
      </c>
      <c r="Q25" s="1">
        <v>24.9847412109375</v>
      </c>
      <c r="R25" s="1">
        <v>399.54241943359375</v>
      </c>
      <c r="S25" s="1">
        <v>396.3927001953125</v>
      </c>
      <c r="T25" s="1">
        <v>21.216625213623047</v>
      </c>
      <c r="U25" s="1">
        <v>21.481977462768555</v>
      </c>
      <c r="V25" s="1">
        <v>64.097518920898437</v>
      </c>
      <c r="W25" s="1">
        <v>64.900436401367188</v>
      </c>
      <c r="X25" s="1">
        <v>500.0540771484375</v>
      </c>
      <c r="Y25" s="1">
        <v>449.16781616210937</v>
      </c>
      <c r="Z25" s="1">
        <v>431.62423706054687</v>
      </c>
      <c r="AA25" s="1">
        <v>98.280731201171875</v>
      </c>
      <c r="AB25" s="1">
        <v>0.21430778503417969</v>
      </c>
      <c r="AC25" s="1">
        <v>0.17424893379211426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0.83342346191406236</v>
      </c>
      <c r="AL25">
        <f t="shared" si="9"/>
        <v>2.2600584252511035E-4</v>
      </c>
      <c r="AM25">
        <f t="shared" si="10"/>
        <v>299.13704528808591</v>
      </c>
      <c r="AN25">
        <f t="shared" si="11"/>
        <v>298.53354492187498</v>
      </c>
      <c r="AO25">
        <f t="shared" si="12"/>
        <v>71.866848979588212</v>
      </c>
      <c r="AP25">
        <f t="shared" si="13"/>
        <v>0.65023717088713828</v>
      </c>
      <c r="AQ25">
        <f t="shared" si="14"/>
        <v>3.3716726892692939</v>
      </c>
      <c r="AR25">
        <f t="shared" si="15"/>
        <v>34.306548680104761</v>
      </c>
      <c r="AS25">
        <f t="shared" si="16"/>
        <v>12.824571217336207</v>
      </c>
      <c r="AT25">
        <f t="shared" si="17"/>
        <v>25.685295104980469</v>
      </c>
      <c r="AU25">
        <f t="shared" si="18"/>
        <v>3.3119312413776956</v>
      </c>
      <c r="AV25">
        <f t="shared" si="19"/>
        <v>1.7131299937813239E-2</v>
      </c>
      <c r="AW25">
        <f t="shared" si="20"/>
        <v>2.1112644526879887</v>
      </c>
      <c r="AX25">
        <f t="shared" si="21"/>
        <v>1.2006667886897069</v>
      </c>
      <c r="AY25">
        <f t="shared" si="22"/>
        <v>1.0716354840089046E-2</v>
      </c>
      <c r="AZ25">
        <f t="shared" si="23"/>
        <v>15.134391837693007</v>
      </c>
      <c r="BA25">
        <f t="shared" si="24"/>
        <v>0.38848204109729328</v>
      </c>
      <c r="BB25">
        <f t="shared" si="25"/>
        <v>61.77701002200525</v>
      </c>
      <c r="BC25">
        <f t="shared" si="26"/>
        <v>395.18746258928269</v>
      </c>
      <c r="BD25">
        <f t="shared" si="27"/>
        <v>3.9635193026455844E-3</v>
      </c>
    </row>
    <row r="26" spans="1:56" x14ac:dyDescent="0.25">
      <c r="A26" s="1">
        <v>8</v>
      </c>
      <c r="B26" s="1" t="s">
        <v>84</v>
      </c>
      <c r="C26" s="1">
        <v>5277.4999793358147</v>
      </c>
      <c r="D26" s="1">
        <v>0</v>
      </c>
      <c r="E26">
        <f t="shared" si="0"/>
        <v>2.9771957251532317</v>
      </c>
      <c r="F26">
        <f t="shared" si="1"/>
        <v>2.0714395226999929E-2</v>
      </c>
      <c r="G26">
        <f t="shared" si="2"/>
        <v>158.6373791591291</v>
      </c>
      <c r="H26">
        <f t="shared" si="3"/>
        <v>0.26536022741816867</v>
      </c>
      <c r="I26">
        <f t="shared" si="4"/>
        <v>1.232653238020593</v>
      </c>
      <c r="J26">
        <f t="shared" si="5"/>
        <v>25.873306274414063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25.359243392944336</v>
      </c>
      <c r="P26" s="1">
        <v>25.873306274414063</v>
      </c>
      <c r="Q26" s="1">
        <v>24.984458923339844</v>
      </c>
      <c r="R26" s="1">
        <v>399.45025634765625</v>
      </c>
      <c r="S26" s="1">
        <v>395.75210571289062</v>
      </c>
      <c r="T26" s="1">
        <v>21.227457046508789</v>
      </c>
      <c r="U26" s="1">
        <v>21.53898811340332</v>
      </c>
      <c r="V26" s="1">
        <v>64.209175109863281</v>
      </c>
      <c r="W26" s="1">
        <v>65.150856018066406</v>
      </c>
      <c r="X26" s="1">
        <v>500.06820678710937</v>
      </c>
      <c r="Y26" s="1">
        <v>449.80325317382812</v>
      </c>
      <c r="Z26" s="1">
        <v>431.84014892578125</v>
      </c>
      <c r="AA26" s="1">
        <v>98.258628845214844</v>
      </c>
      <c r="AB26" s="1">
        <v>0.21430778503417969</v>
      </c>
      <c r="AC26" s="1">
        <v>0.17424893379211426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0.83344701131184884</v>
      </c>
      <c r="AL26">
        <f t="shared" si="9"/>
        <v>2.6536022741816868E-4</v>
      </c>
      <c r="AM26">
        <f t="shared" si="10"/>
        <v>299.02330627441404</v>
      </c>
      <c r="AN26">
        <f t="shared" si="11"/>
        <v>298.50924339294431</v>
      </c>
      <c r="AO26">
        <f t="shared" si="12"/>
        <v>71.968518899190713</v>
      </c>
      <c r="AP26">
        <f t="shared" si="13"/>
        <v>0.64322387765973366</v>
      </c>
      <c r="AQ26">
        <f t="shared" si="14"/>
        <v>3.3490446767569844</v>
      </c>
      <c r="AR26">
        <f t="shared" si="15"/>
        <v>34.083975281526449</v>
      </c>
      <c r="AS26">
        <f t="shared" si="16"/>
        <v>12.544987168123129</v>
      </c>
      <c r="AT26">
        <f t="shared" si="17"/>
        <v>25.616274833679199</v>
      </c>
      <c r="AU26">
        <f t="shared" si="18"/>
        <v>3.2983970676066408</v>
      </c>
      <c r="AV26">
        <f t="shared" si="19"/>
        <v>2.0564402565960527E-2</v>
      </c>
      <c r="AW26">
        <f t="shared" si="20"/>
        <v>2.1163914387363914</v>
      </c>
      <c r="AX26">
        <f t="shared" si="21"/>
        <v>1.1820056288702494</v>
      </c>
      <c r="AY26">
        <f t="shared" si="22"/>
        <v>1.2866143867928292E-2</v>
      </c>
      <c r="AZ26">
        <f t="shared" si="23"/>
        <v>15.587491359774488</v>
      </c>
      <c r="BA26">
        <f t="shared" si="24"/>
        <v>0.40085037292061054</v>
      </c>
      <c r="BB26">
        <f t="shared" si="25"/>
        <v>62.415105910645167</v>
      </c>
      <c r="BC26">
        <f t="shared" si="26"/>
        <v>394.33688945172202</v>
      </c>
      <c r="BD26">
        <f t="shared" si="27"/>
        <v>4.7122648545643827E-3</v>
      </c>
    </row>
    <row r="27" spans="1:56" x14ac:dyDescent="0.25">
      <c r="A27" s="1">
        <v>9</v>
      </c>
      <c r="B27" s="1" t="s">
        <v>85</v>
      </c>
      <c r="C27" s="1">
        <v>5877.9999659135938</v>
      </c>
      <c r="D27" s="1">
        <v>0</v>
      </c>
      <c r="E27">
        <f t="shared" si="0"/>
        <v>3.2519199172936761</v>
      </c>
      <c r="F27">
        <f t="shared" si="1"/>
        <v>2.3299358844190293E-2</v>
      </c>
      <c r="G27">
        <f t="shared" si="2"/>
        <v>164.80233421461173</v>
      </c>
      <c r="H27">
        <f t="shared" si="3"/>
        <v>0.29520049060430925</v>
      </c>
      <c r="I27">
        <f t="shared" si="4"/>
        <v>1.220306468638233</v>
      </c>
      <c r="J27">
        <f t="shared" si="5"/>
        <v>25.816001892089844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25.347965240478516</v>
      </c>
      <c r="P27" s="1">
        <v>25.816001892089844</v>
      </c>
      <c r="Q27" s="1">
        <v>24.984340667724609</v>
      </c>
      <c r="R27" s="1">
        <v>399.44491577148437</v>
      </c>
      <c r="S27" s="1">
        <v>395.403076171875</v>
      </c>
      <c r="T27" s="1">
        <v>21.20244026184082</v>
      </c>
      <c r="U27" s="1">
        <v>21.549001693725586</v>
      </c>
      <c r="V27" s="1">
        <v>64.176651000976563</v>
      </c>
      <c r="W27" s="1">
        <v>65.22509765625</v>
      </c>
      <c r="X27" s="1">
        <v>500.06582641601562</v>
      </c>
      <c r="Y27" s="1">
        <v>449.57376098632812</v>
      </c>
      <c r="Z27" s="1">
        <v>431.97525024414062</v>
      </c>
      <c r="AA27" s="1">
        <v>98.25921630859375</v>
      </c>
      <c r="AB27" s="1">
        <v>0.21430778503417969</v>
      </c>
      <c r="AC27" s="1">
        <v>0.17424893379211426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0.83344304402669267</v>
      </c>
      <c r="AL27">
        <f t="shared" si="9"/>
        <v>2.9520049060430926E-4</v>
      </c>
      <c r="AM27">
        <f t="shared" si="10"/>
        <v>298.96600189208982</v>
      </c>
      <c r="AN27">
        <f t="shared" si="11"/>
        <v>298.49796524047849</v>
      </c>
      <c r="AO27">
        <f t="shared" si="12"/>
        <v>71.931800150011441</v>
      </c>
      <c r="AP27">
        <f t="shared" si="13"/>
        <v>0.63354808102859717</v>
      </c>
      <c r="AQ27">
        <f t="shared" si="14"/>
        <v>3.3376944872962686</v>
      </c>
      <c r="AR27">
        <f t="shared" si="15"/>
        <v>33.968258782096086</v>
      </c>
      <c r="AS27">
        <f t="shared" si="16"/>
        <v>12.4192570883705</v>
      </c>
      <c r="AT27">
        <f t="shared" si="17"/>
        <v>25.58198356628418</v>
      </c>
      <c r="AU27">
        <f t="shared" si="18"/>
        <v>3.2916908822305495</v>
      </c>
      <c r="AV27">
        <f t="shared" si="19"/>
        <v>2.310976633282915E-2</v>
      </c>
      <c r="AW27">
        <f t="shared" si="20"/>
        <v>2.1173880186580356</v>
      </c>
      <c r="AX27">
        <f t="shared" si="21"/>
        <v>1.1743028635725139</v>
      </c>
      <c r="AY27">
        <f t="shared" si="22"/>
        <v>1.4460518838678809E-2</v>
      </c>
      <c r="AZ27">
        <f t="shared" si="23"/>
        <v>16.193348205754695</v>
      </c>
      <c r="BA27">
        <f t="shared" si="24"/>
        <v>0.41679578168727993</v>
      </c>
      <c r="BB27">
        <f t="shared" si="25"/>
        <v>62.700774045843403</v>
      </c>
      <c r="BC27">
        <f t="shared" si="26"/>
        <v>393.85726918710401</v>
      </c>
      <c r="BD27">
        <f t="shared" si="27"/>
        <v>5.176948907664969E-3</v>
      </c>
    </row>
    <row r="28" spans="1:56" x14ac:dyDescent="0.25">
      <c r="A28" s="1">
        <v>10</v>
      </c>
      <c r="B28" s="1" t="s">
        <v>86</v>
      </c>
      <c r="C28" s="1">
        <v>6478.4999524913728</v>
      </c>
      <c r="D28" s="1">
        <v>0</v>
      </c>
      <c r="E28">
        <f t="shared" si="0"/>
        <v>3.5931675894660651</v>
      </c>
      <c r="F28">
        <f t="shared" si="1"/>
        <v>2.6371530155734599E-2</v>
      </c>
      <c r="G28">
        <f t="shared" si="2"/>
        <v>169.57018211258753</v>
      </c>
      <c r="H28">
        <f t="shared" si="3"/>
        <v>0.33617179377723561</v>
      </c>
      <c r="I28">
        <f t="shared" si="4"/>
        <v>1.2289054557925092</v>
      </c>
      <c r="J28">
        <f t="shared" si="5"/>
        <v>25.895839691162109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25.37919807434082</v>
      </c>
      <c r="P28" s="1">
        <v>25.895839691162109</v>
      </c>
      <c r="Q28" s="1">
        <v>24.98375129699707</v>
      </c>
      <c r="R28" s="1">
        <v>399.581298828125</v>
      </c>
      <c r="S28" s="1">
        <v>395.11074829101563</v>
      </c>
      <c r="T28" s="1">
        <v>21.228694915771484</v>
      </c>
      <c r="U28" s="1">
        <v>21.623321533203125</v>
      </c>
      <c r="V28" s="1">
        <v>64.134162902832031</v>
      </c>
      <c r="W28" s="1">
        <v>65.325965881347656</v>
      </c>
      <c r="X28" s="1">
        <v>500.0716552734375</v>
      </c>
      <c r="Y28" s="1">
        <v>449.1607666015625</v>
      </c>
      <c r="Z28" s="1">
        <v>432.10025024414062</v>
      </c>
      <c r="AA28" s="1">
        <v>98.255561828613281</v>
      </c>
      <c r="AB28" s="1">
        <v>0.21430778503417969</v>
      </c>
      <c r="AC28" s="1">
        <v>0.17424893379211426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0.83345275878906233</v>
      </c>
      <c r="AL28">
        <f t="shared" si="9"/>
        <v>3.3617179377723558E-4</v>
      </c>
      <c r="AM28">
        <f t="shared" si="10"/>
        <v>299.04583969116209</v>
      </c>
      <c r="AN28">
        <f t="shared" si="11"/>
        <v>298.5291980743408</v>
      </c>
      <c r="AO28">
        <f t="shared" si="12"/>
        <v>71.865721049925924</v>
      </c>
      <c r="AP28">
        <f t="shared" si="13"/>
        <v>0.60467127253792108</v>
      </c>
      <c r="AQ28">
        <f t="shared" si="14"/>
        <v>3.3535170616381338</v>
      </c>
      <c r="AR28">
        <f t="shared" si="15"/>
        <v>34.130557082230702</v>
      </c>
      <c r="AS28">
        <f t="shared" si="16"/>
        <v>12.507235549027577</v>
      </c>
      <c r="AT28">
        <f t="shared" si="17"/>
        <v>25.637518882751465</v>
      </c>
      <c r="AU28">
        <f t="shared" si="18"/>
        <v>3.3025576533285994</v>
      </c>
      <c r="AV28">
        <f t="shared" si="19"/>
        <v>2.6128903689716598E-2</v>
      </c>
      <c r="AW28">
        <f t="shared" si="20"/>
        <v>2.1246116058456246</v>
      </c>
      <c r="AX28">
        <f t="shared" si="21"/>
        <v>1.1779460474829748</v>
      </c>
      <c r="AY28">
        <f t="shared" si="22"/>
        <v>1.6352191326819508E-2</v>
      </c>
      <c r="AZ28">
        <f t="shared" si="23"/>
        <v>16.661213512852559</v>
      </c>
      <c r="BA28">
        <f t="shared" si="24"/>
        <v>0.42917127120948878</v>
      </c>
      <c r="BB28">
        <f t="shared" si="25"/>
        <v>62.650691547587137</v>
      </c>
      <c r="BC28">
        <f t="shared" si="26"/>
        <v>393.40272850623819</v>
      </c>
      <c r="BD28">
        <f t="shared" si="27"/>
        <v>5.7222387648705906E-3</v>
      </c>
    </row>
    <row r="29" spans="1:56" x14ac:dyDescent="0.25">
      <c r="A29" s="1">
        <v>11</v>
      </c>
      <c r="B29" s="1" t="s">
        <v>87</v>
      </c>
      <c r="C29" s="1">
        <v>7078.9999390691519</v>
      </c>
      <c r="D29" s="1">
        <v>0</v>
      </c>
      <c r="E29">
        <f t="shared" si="0"/>
        <v>3.7060089244046046</v>
      </c>
      <c r="F29">
        <f t="shared" si="1"/>
        <v>2.8109267360821276E-2</v>
      </c>
      <c r="G29">
        <f t="shared" si="2"/>
        <v>176.2940878587242</v>
      </c>
      <c r="H29">
        <f t="shared" si="3"/>
        <v>0.35142918773520682</v>
      </c>
      <c r="I29">
        <f t="shared" si="4"/>
        <v>1.2061184612740434</v>
      </c>
      <c r="J29">
        <f t="shared" si="5"/>
        <v>25.777336120605469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25.34587287902832</v>
      </c>
      <c r="P29" s="1">
        <v>25.777336120605469</v>
      </c>
      <c r="Q29" s="1">
        <v>24.984062194824219</v>
      </c>
      <c r="R29" s="1">
        <v>399.40414428710937</v>
      </c>
      <c r="S29" s="1">
        <v>394.79086303710937</v>
      </c>
      <c r="T29" s="1">
        <v>21.204322814941406</v>
      </c>
      <c r="U29" s="1">
        <v>21.616884231567383</v>
      </c>
      <c r="V29" s="1">
        <v>64.186904907226563</v>
      </c>
      <c r="W29" s="1">
        <v>65.436149597167969</v>
      </c>
      <c r="X29" s="1">
        <v>500.04537963867188</v>
      </c>
      <c r="Y29" s="1">
        <v>449.89630126953125</v>
      </c>
      <c r="Z29" s="1">
        <v>431.73092651367187</v>
      </c>
      <c r="AA29" s="1">
        <v>98.253593444824219</v>
      </c>
      <c r="AB29" s="1">
        <v>0.21430778503417969</v>
      </c>
      <c r="AC29" s="1">
        <v>0.17424893379211426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0.83340896606445292</v>
      </c>
      <c r="AL29">
        <f t="shared" si="9"/>
        <v>3.5142918773520683E-4</v>
      </c>
      <c r="AM29">
        <f t="shared" si="10"/>
        <v>298.92733612060545</v>
      </c>
      <c r="AN29">
        <f t="shared" si="11"/>
        <v>298.4958728790283</v>
      </c>
      <c r="AO29">
        <f t="shared" si="12"/>
        <v>71.983406594170447</v>
      </c>
      <c r="AP29">
        <f t="shared" si="13"/>
        <v>0.60983071964171776</v>
      </c>
      <c r="AQ29">
        <f t="shared" si="14"/>
        <v>3.3300550161062965</v>
      </c>
      <c r="AR29">
        <f t="shared" si="15"/>
        <v>33.892450131875727</v>
      </c>
      <c r="AS29">
        <f t="shared" si="16"/>
        <v>12.275565900308344</v>
      </c>
      <c r="AT29">
        <f t="shared" si="17"/>
        <v>25.561604499816895</v>
      </c>
      <c r="AU29">
        <f t="shared" si="18"/>
        <v>3.2877110874108406</v>
      </c>
      <c r="AV29">
        <f t="shared" si="19"/>
        <v>2.7833778936667275E-2</v>
      </c>
      <c r="AW29">
        <f t="shared" si="20"/>
        <v>2.1239365548322531</v>
      </c>
      <c r="AX29">
        <f t="shared" si="21"/>
        <v>1.1637745325785875</v>
      </c>
      <c r="AY29">
        <f t="shared" si="22"/>
        <v>1.7420654751117405E-2</v>
      </c>
      <c r="AZ29">
        <f t="shared" si="23"/>
        <v>17.32152763519721</v>
      </c>
      <c r="BA29">
        <f t="shared" si="24"/>
        <v>0.44655057744371601</v>
      </c>
      <c r="BB29">
        <f t="shared" si="25"/>
        <v>63.111980678898561</v>
      </c>
      <c r="BC29">
        <f t="shared" si="26"/>
        <v>393.02920388600216</v>
      </c>
      <c r="BD29">
        <f t="shared" si="27"/>
        <v>5.9510479455539321E-3</v>
      </c>
    </row>
    <row r="30" spans="1:56" x14ac:dyDescent="0.25">
      <c r="A30" s="1" t="s">
        <v>10</v>
      </c>
      <c r="B30" s="1" t="s">
        <v>88</v>
      </c>
    </row>
    <row r="31" spans="1:56" x14ac:dyDescent="0.25">
      <c r="A31" s="1">
        <v>12</v>
      </c>
      <c r="B31" s="1" t="s">
        <v>89</v>
      </c>
      <c r="C31" s="1">
        <v>7676.5000061802566</v>
      </c>
      <c r="D31" s="1">
        <v>0</v>
      </c>
      <c r="E31">
        <f>(R31-S31*(1000-T31)/(1000-U31))*AK31</f>
        <v>1.4237055977116373</v>
      </c>
      <c r="F31">
        <f>IF(AV31&lt;&gt;0,1/(1/AV31-1/N31),0)</f>
        <v>1.0770601852978583E-2</v>
      </c>
      <c r="G31">
        <f>((AY31-AL31/2)*S31-E31)/(AY31+AL31/2)</f>
        <v>176.70850837273022</v>
      </c>
      <c r="H31">
        <f>AL31*1000</f>
        <v>0.13747367292099533</v>
      </c>
      <c r="I31">
        <f>(AQ31-AW31)</f>
        <v>1.2236809138153149</v>
      </c>
      <c r="J31">
        <f>(P31+AP31*D31)</f>
        <v>25.881696701049805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25.378936767578125</v>
      </c>
      <c r="P31" s="1">
        <v>25.881696701049805</v>
      </c>
      <c r="Q31" s="1">
        <v>24.984718322753906</v>
      </c>
      <c r="R31" s="1">
        <v>396.5177001953125</v>
      </c>
      <c r="S31" s="1">
        <v>394.74441528320312</v>
      </c>
      <c r="T31" s="1">
        <v>21.488224029541016</v>
      </c>
      <c r="U31" s="1">
        <v>21.649595260620117</v>
      </c>
      <c r="V31" s="1">
        <v>64.927619934082031</v>
      </c>
      <c r="W31" s="1">
        <v>65.402740478515625</v>
      </c>
      <c r="X31" s="1">
        <v>500.07955932617188</v>
      </c>
      <c r="Y31" s="1">
        <v>449.0198974609375</v>
      </c>
      <c r="Z31" s="1">
        <v>431.02593994140625</v>
      </c>
      <c r="AA31" s="1">
        <v>98.247955322265625</v>
      </c>
      <c r="AB31" s="1">
        <v>0.31410026550292969</v>
      </c>
      <c r="AC31" s="1">
        <v>0.16138577461242676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>X31*0.000001/(K31*0.0001)</f>
        <v>0.83346593221028631</v>
      </c>
      <c r="AL31">
        <f>(U31-T31)/(1000-U31)*AK31</f>
        <v>1.3747367292099534E-4</v>
      </c>
      <c r="AM31">
        <f>(P31+273.15)</f>
        <v>299.03169670104978</v>
      </c>
      <c r="AN31">
        <f>(O31+273.15)</f>
        <v>298.5289367675781</v>
      </c>
      <c r="AO31">
        <f>(Y31*AG31+Z31*AH31)*AI31</f>
        <v>71.843181987929711</v>
      </c>
      <c r="AP31">
        <f>((AO31+0.00000010773*(AN31^4-AM31^4))-AL31*44100)/(L31*51.4+0.00000043092*AM31^3)</f>
        <v>0.70999559457199291</v>
      </c>
      <c r="AQ31">
        <f>0.61365*EXP(17.502*J31/(240.97+J31))</f>
        <v>3.3507093817258538</v>
      </c>
      <c r="AR31">
        <f>AQ31*1000/AA31</f>
        <v>34.104622032439316</v>
      </c>
      <c r="AS31">
        <f>(AR31-U31)</f>
        <v>12.455026771819199</v>
      </c>
      <c r="AT31">
        <f>IF(D31,P31,(O31+P31)/2)</f>
        <v>25.630316734313965</v>
      </c>
      <c r="AU31">
        <f>0.61365*EXP(17.502*AT31/(240.97+AT31))</f>
        <v>3.3011466199572062</v>
      </c>
      <c r="AV31">
        <f>IF(AS31&lt;&gt;0,(1000-(AR31+U31)/2)/AS31*AL31,0)</f>
        <v>1.0729909044219535E-2</v>
      </c>
      <c r="AW31">
        <f>U31*AA31/1000</f>
        <v>2.1270284679105389</v>
      </c>
      <c r="AX31">
        <f>(AU31-AW31)</f>
        <v>1.1741181520466673</v>
      </c>
      <c r="AY31">
        <f>1/(1.6/F31+1.37/N31)</f>
        <v>6.7098373134960795E-3</v>
      </c>
      <c r="AZ31">
        <f>G31*AA31*0.001</f>
        <v>17.361249635668198</v>
      </c>
      <c r="BA31">
        <f>G31/S31</f>
        <v>0.44765296615014427</v>
      </c>
      <c r="BB31">
        <f>(1-AL31*AA31/AQ31/F31)*100</f>
        <v>62.574610993173863</v>
      </c>
      <c r="BC31">
        <f>(S31-E31/(N31/1.35))</f>
        <v>394.06765382745618</v>
      </c>
      <c r="BD31">
        <f>E31*BB31/100/BC31</f>
        <v>2.2607240934475982E-3</v>
      </c>
    </row>
    <row r="32" spans="1:56" x14ac:dyDescent="0.25">
      <c r="A32" s="1">
        <v>13</v>
      </c>
      <c r="B32" s="1" t="s">
        <v>90</v>
      </c>
      <c r="C32" s="1">
        <v>8276.9999927580357</v>
      </c>
      <c r="D32" s="1">
        <v>0</v>
      </c>
      <c r="E32">
        <f>(R32-S32*(1000-T32)/(1000-U32))*AK32</f>
        <v>3.8145458938637846</v>
      </c>
      <c r="F32">
        <f>IF(AV32&lt;&gt;0,1/(1/AV32-1/N32),0)</f>
        <v>3.0025169729512264E-2</v>
      </c>
      <c r="G32">
        <f>((AY32-AL32/2)*S32-E32)/(AY32+AL32/2)</f>
        <v>183.75014525493378</v>
      </c>
      <c r="H32">
        <f>AL32*1000</f>
        <v>0.37588860081757186</v>
      </c>
      <c r="I32">
        <f>(AQ32-AW32)</f>
        <v>1.2085388859563113</v>
      </c>
      <c r="J32">
        <f>(P32+AP32*D32)</f>
        <v>25.780660629272461</v>
      </c>
      <c r="K32" s="1">
        <v>6</v>
      </c>
      <c r="L32">
        <f>(K32*AE32+AF32)</f>
        <v>1.4200000166893005</v>
      </c>
      <c r="M32" s="1">
        <v>1</v>
      </c>
      <c r="N32">
        <f>L32*(M32+1)*(M32+1)/(M32*M32+1)</f>
        <v>2.8400000333786011</v>
      </c>
      <c r="O32" s="1">
        <v>25.351560592651367</v>
      </c>
      <c r="P32" s="1">
        <v>25.780660629272461</v>
      </c>
      <c r="Q32" s="1">
        <v>24.985248565673828</v>
      </c>
      <c r="R32" s="1">
        <v>399.46273803710937</v>
      </c>
      <c r="S32" s="1">
        <v>394.70803833007812</v>
      </c>
      <c r="T32" s="1">
        <v>21.158029556274414</v>
      </c>
      <c r="U32" s="1">
        <v>21.599279403686523</v>
      </c>
      <c r="V32" s="1">
        <v>64.024238586425781</v>
      </c>
      <c r="W32" s="1">
        <v>65.359626770019531</v>
      </c>
      <c r="X32" s="1">
        <v>500.08358764648437</v>
      </c>
      <c r="Y32" s="1">
        <v>449.256591796875</v>
      </c>
      <c r="Z32" s="1">
        <v>431.22164916992187</v>
      </c>
      <c r="AA32" s="1">
        <v>98.251998901367188</v>
      </c>
      <c r="AB32" s="1">
        <v>0.31410026550292969</v>
      </c>
      <c r="AC32" s="1">
        <v>0.16138577461242676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>X32*0.000001/(K32*0.0001)</f>
        <v>0.83347264607747384</v>
      </c>
      <c r="AL32">
        <f>(U32-T32)/(1000-U32)*AK32</f>
        <v>3.7588860081757186E-4</v>
      </c>
      <c r="AM32">
        <f>(P32+273.15)</f>
        <v>298.93066062927244</v>
      </c>
      <c r="AN32">
        <f>(O32+273.15)</f>
        <v>298.50156059265134</v>
      </c>
      <c r="AO32">
        <f>(Y32*AG32+Z32*AH32)*AI32</f>
        <v>71.881053080833226</v>
      </c>
      <c r="AP32">
        <f>((AO32+0.00000010773*(AN32^4-AM32^4))-AL32*44100)/(L32*51.4+0.00000043092*AM32^3)</f>
        <v>0.59616984959076669</v>
      </c>
      <c r="AQ32">
        <f>0.61365*EXP(17.502*J32/(240.97+J32))</f>
        <v>3.3307112621976427</v>
      </c>
      <c r="AR32">
        <f>AQ32*1000/AA32</f>
        <v>33.899679390149238</v>
      </c>
      <c r="AS32">
        <f>(AR32-U32)</f>
        <v>12.300399986462715</v>
      </c>
      <c r="AT32">
        <f>IF(D32,P32,(O32+P32)/2)</f>
        <v>25.566110610961914</v>
      </c>
      <c r="AU32">
        <f>0.61365*EXP(17.502*AT32/(240.97+AT32))</f>
        <v>3.2885907163818069</v>
      </c>
      <c r="AV32">
        <f>IF(AS32&lt;&gt;0,(1000-(AR32+U32)/2)/AS32*AL32,0)</f>
        <v>2.9711057220566439E-2</v>
      </c>
      <c r="AW32">
        <f>U32*AA32/1000</f>
        <v>2.1221723762413314</v>
      </c>
      <c r="AX32">
        <f>(AU32-AW32)</f>
        <v>1.1664183401404755</v>
      </c>
      <c r="AY32">
        <f>1/(1.6/F32+1.37/N32)</f>
        <v>1.859737862994261E-2</v>
      </c>
      <c r="AZ32">
        <f>G32*AA32*0.001</f>
        <v>18.053819069713818</v>
      </c>
      <c r="BA32">
        <f>G32/S32</f>
        <v>0.46553433781673098</v>
      </c>
      <c r="BB32">
        <f>(1-AL32*AA32/AQ32/F32)*100</f>
        <v>63.070103238388242</v>
      </c>
      <c r="BC32">
        <f>(S32-E32/(N32/1.35))</f>
        <v>392.89478590184143</v>
      </c>
      <c r="BD32">
        <f>E32*BB32/100/BC32</f>
        <v>6.123364624993138E-3</v>
      </c>
    </row>
    <row r="33" spans="1:56" x14ac:dyDescent="0.25">
      <c r="A33" s="1" t="s">
        <v>10</v>
      </c>
      <c r="B33" s="1" t="s">
        <v>91</v>
      </c>
    </row>
    <row r="34" spans="1:56" x14ac:dyDescent="0.25">
      <c r="A34" s="1" t="s">
        <v>10</v>
      </c>
      <c r="B34" s="1" t="s">
        <v>92</v>
      </c>
    </row>
    <row r="35" spans="1:56" x14ac:dyDescent="0.25">
      <c r="A35" s="1" t="s">
        <v>10</v>
      </c>
      <c r="B35" s="1" t="s">
        <v>93</v>
      </c>
    </row>
    <row r="36" spans="1:56" x14ac:dyDescent="0.25">
      <c r="A36" s="1" t="s">
        <v>10</v>
      </c>
      <c r="B36" s="1" t="s">
        <v>94</v>
      </c>
    </row>
    <row r="37" spans="1:56" x14ac:dyDescent="0.25">
      <c r="A37" s="1" t="s">
        <v>10</v>
      </c>
      <c r="B37" s="1" t="s">
        <v>95</v>
      </c>
    </row>
    <row r="38" spans="1:56" x14ac:dyDescent="0.25">
      <c r="A38" s="1" t="s">
        <v>10</v>
      </c>
      <c r="B38" s="1" t="s">
        <v>96</v>
      </c>
    </row>
    <row r="39" spans="1:56" x14ac:dyDescent="0.25">
      <c r="A39" s="1" t="s">
        <v>10</v>
      </c>
      <c r="B39" s="1" t="s">
        <v>97</v>
      </c>
    </row>
    <row r="40" spans="1:56" x14ac:dyDescent="0.25">
      <c r="A40" s="1" t="s">
        <v>10</v>
      </c>
      <c r="B40" s="1" t="s">
        <v>98</v>
      </c>
    </row>
    <row r="41" spans="1:56" x14ac:dyDescent="0.25">
      <c r="A41" s="1" t="s">
        <v>10</v>
      </c>
      <c r="B41" s="1" t="s">
        <v>99</v>
      </c>
    </row>
    <row r="42" spans="1:56" x14ac:dyDescent="0.25">
      <c r="A42" s="1" t="s">
        <v>10</v>
      </c>
      <c r="B42" s="1" t="s">
        <v>100</v>
      </c>
    </row>
    <row r="43" spans="1:56" x14ac:dyDescent="0.25">
      <c r="A43" s="1">
        <v>14</v>
      </c>
      <c r="B43" s="1" t="s">
        <v>101</v>
      </c>
      <c r="C43" s="1">
        <v>8804.5000060908496</v>
      </c>
      <c r="D43" s="1">
        <v>0</v>
      </c>
      <c r="E43">
        <f>(R43-S43*(1000-T43)/(1000-U43))*AK43</f>
        <v>2.1804722030302757</v>
      </c>
      <c r="F43">
        <f>IF(AV43&lt;&gt;0,1/(1/AV43-1/N43),0)</f>
        <v>1.823995133140565E-2</v>
      </c>
      <c r="G43">
        <f>((AY43-AL43/2)*S43-E43)/(AY43+AL43/2)</f>
        <v>196.09341060919436</v>
      </c>
      <c r="H43">
        <f>AL43*1000</f>
        <v>0.27149275257734312</v>
      </c>
      <c r="I43">
        <f>(AQ43-AW43)</f>
        <v>1.429087825502783</v>
      </c>
      <c r="J43">
        <f>(P43+AP43*D43)</f>
        <v>26.915470123291016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25.439926147460938</v>
      </c>
      <c r="P43" s="1">
        <v>26.915470123291016</v>
      </c>
      <c r="Q43" s="1">
        <v>24.98419189453125</v>
      </c>
      <c r="R43" s="1">
        <v>398.24356079101562</v>
      </c>
      <c r="S43" s="1">
        <v>395.49844360351562</v>
      </c>
      <c r="T43" s="1">
        <v>21.385431289672852</v>
      </c>
      <c r="U43" s="1">
        <v>21.704116821289063</v>
      </c>
      <c r="V43" s="1">
        <v>64.424179077148438</v>
      </c>
      <c r="W43" s="1">
        <v>65.327995300292969</v>
      </c>
      <c r="X43" s="1">
        <v>500.05453491210937</v>
      </c>
      <c r="Y43" s="1">
        <v>998.5638427734375</v>
      </c>
      <c r="Z43" s="1">
        <v>427.4893798828125</v>
      </c>
      <c r="AA43" s="1">
        <v>98.245925903320312</v>
      </c>
      <c r="AB43" s="1">
        <v>0.37598991394042969</v>
      </c>
      <c r="AC43" s="1">
        <v>0.16282010078430176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>X43*0.000001/(K43*0.0001)</f>
        <v>0.83342422485351553</v>
      </c>
      <c r="AL43">
        <f>(U43-T43)/(1000-U43)*AK43</f>
        <v>2.7149275257734313E-4</v>
      </c>
      <c r="AM43">
        <f>(P43+273.15)</f>
        <v>300.06547012329099</v>
      </c>
      <c r="AN43">
        <f>(O43+273.15)</f>
        <v>298.58992614746091</v>
      </c>
      <c r="AO43">
        <f>(Y43*AG43+Z43*AH43)*AI43</f>
        <v>159.77021127260741</v>
      </c>
      <c r="AP43">
        <f>((AO43+0.00000010773*(AN43^4-AM43^4))-AL43*44100)/(L43*51.4+0.00000043092*AM43^3)</f>
        <v>1.5448896278462896</v>
      </c>
      <c r="AQ43">
        <f>0.61365*EXP(17.502*J43/(240.97+J43))</f>
        <v>3.5614288785241563</v>
      </c>
      <c r="AR43">
        <f>AQ43*1000/AA43</f>
        <v>36.250143156356522</v>
      </c>
      <c r="AS43">
        <f>(AR43-U43)</f>
        <v>14.546026335067459</v>
      </c>
      <c r="AT43">
        <f>IF(D43,P43,(O43+P43)/2)</f>
        <v>26.177698135375977</v>
      </c>
      <c r="AU43">
        <f>0.61365*EXP(17.502*AT43/(240.97+AT43))</f>
        <v>3.409902054419975</v>
      </c>
      <c r="AV43">
        <f>IF(AS43&lt;&gt;0,(1000-(AR43+U43)/2)/AS43*AL43,0)</f>
        <v>1.8123552489337877E-2</v>
      </c>
      <c r="AW43">
        <f>U43*AA43/1000</f>
        <v>2.1323410530213733</v>
      </c>
      <c r="AX43">
        <f>(AU43-AW43)</f>
        <v>1.2775610013986016</v>
      </c>
      <c r="AY43">
        <f>1/(1.6/F43+1.37/N43)</f>
        <v>1.1337620818958616E-2</v>
      </c>
      <c r="AZ43">
        <f>G43*AA43*0.001</f>
        <v>19.265378688840276</v>
      </c>
      <c r="BA43">
        <f>G43/S43</f>
        <v>0.49581335598320742</v>
      </c>
      <c r="BB43">
        <f>(1-AL43*AA43/AQ43/F43)*100</f>
        <v>58.939442706622856</v>
      </c>
      <c r="BC43">
        <f>(S43-E43/(N43/1.35))</f>
        <v>394.46195154735568</v>
      </c>
      <c r="BD43">
        <f>E43*BB43/100/BC43</f>
        <v>3.2580028562896302E-3</v>
      </c>
    </row>
    <row r="44" spans="1:56" x14ac:dyDescent="0.25">
      <c r="A44" s="1" t="s">
        <v>10</v>
      </c>
      <c r="B44" s="1" t="s">
        <v>102</v>
      </c>
    </row>
    <row r="45" spans="1:56" x14ac:dyDescent="0.25">
      <c r="A45" s="1" t="s">
        <v>10</v>
      </c>
      <c r="B45" s="1" t="s">
        <v>103</v>
      </c>
    </row>
    <row r="46" spans="1:56" x14ac:dyDescent="0.25">
      <c r="A46" s="1" t="s">
        <v>10</v>
      </c>
      <c r="B46" s="1" t="s">
        <v>104</v>
      </c>
    </row>
    <row r="47" spans="1:56" x14ac:dyDescent="0.25">
      <c r="A47" s="1" t="s">
        <v>10</v>
      </c>
      <c r="B47" s="1" t="s">
        <v>105</v>
      </c>
    </row>
    <row r="48" spans="1:56" x14ac:dyDescent="0.25">
      <c r="A48" s="1" t="s">
        <v>10</v>
      </c>
      <c r="B48" s="1" t="s">
        <v>106</v>
      </c>
    </row>
    <row r="49" spans="1:56" x14ac:dyDescent="0.25">
      <c r="A49" s="1" t="s">
        <v>10</v>
      </c>
      <c r="B49" s="1" t="s">
        <v>107</v>
      </c>
    </row>
    <row r="50" spans="1:56" x14ac:dyDescent="0.25">
      <c r="A50" s="1" t="s">
        <v>10</v>
      </c>
      <c r="B50" s="1" t="s">
        <v>108</v>
      </c>
    </row>
    <row r="51" spans="1:56" x14ac:dyDescent="0.25">
      <c r="A51" s="1">
        <v>15</v>
      </c>
      <c r="B51" s="1" t="s">
        <v>109</v>
      </c>
      <c r="C51" s="1">
        <v>8973.5000057332218</v>
      </c>
      <c r="D51" s="1">
        <v>0</v>
      </c>
      <c r="E51">
        <f>(R51-S51*(1000-T51)/(1000-U51))*AK51</f>
        <v>3.9759875427294968</v>
      </c>
      <c r="F51">
        <f>IF(AV51&lt;&gt;0,1/(1/AV51-1/N51),0)</f>
        <v>3.1424638652952641E-2</v>
      </c>
      <c r="G51">
        <f>((AY51-AL51/2)*S51-E51)/(AY51+AL51/2)</f>
        <v>183.25992114354523</v>
      </c>
      <c r="H51">
        <f>AL51*1000</f>
        <v>0.46974440380821492</v>
      </c>
      <c r="I51">
        <f>(AQ51-AW51)</f>
        <v>1.441668955868165</v>
      </c>
      <c r="J51">
        <f>(P51+AP51*D51)</f>
        <v>26.982730865478516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25.45994758605957</v>
      </c>
      <c r="P51" s="1">
        <v>26.982730865478516</v>
      </c>
      <c r="Q51" s="1">
        <v>24.986593246459961</v>
      </c>
      <c r="R51" s="1">
        <v>399.5863037109375</v>
      </c>
      <c r="S51" s="1">
        <v>394.59295654296875</v>
      </c>
      <c r="T51" s="1">
        <v>21.168825149536133</v>
      </c>
      <c r="U51" s="1">
        <v>21.720245361328125</v>
      </c>
      <c r="V51" s="1">
        <v>63.640171051025391</v>
      </c>
      <c r="W51" s="1">
        <v>65.298049926757813</v>
      </c>
      <c r="X51" s="1">
        <v>500.02676391601562</v>
      </c>
      <c r="Y51" s="1">
        <v>999.32916259765625</v>
      </c>
      <c r="Z51" s="1">
        <v>430.74481201171875</v>
      </c>
      <c r="AA51" s="1">
        <v>98.243003845214844</v>
      </c>
      <c r="AB51" s="1">
        <v>0.37254142761230469</v>
      </c>
      <c r="AC51" s="1">
        <v>0.1642296314239502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>X51*0.000001/(K51*0.0001)</f>
        <v>0.83337793986002595</v>
      </c>
      <c r="AL51">
        <f>(U51-T51)/(1000-U51)*AK51</f>
        <v>4.6974440380821491E-4</v>
      </c>
      <c r="AM51">
        <f>(P51+273.15)</f>
        <v>300.13273086547849</v>
      </c>
      <c r="AN51">
        <f>(O51+273.15)</f>
        <v>298.60994758605955</v>
      </c>
      <c r="AO51">
        <f>(Y51*AG51+Z51*AH51)*AI51</f>
        <v>159.89266244174541</v>
      </c>
      <c r="AP51">
        <f>((AO51+0.00000010773*(AN51^4-AM51^4))-AL51*44100)/(L51*51.4+0.00000043092*AM51^3)</f>
        <v>1.4363549669533191</v>
      </c>
      <c r="AQ51">
        <f>0.61365*EXP(17.502*J51/(240.97+J51))</f>
        <v>3.5755311044201337</v>
      </c>
      <c r="AR51">
        <f>AQ51*1000/AA51</f>
        <v>36.394765677701621</v>
      </c>
      <c r="AS51">
        <f>(AR51-U51)</f>
        <v>14.674520316373496</v>
      </c>
      <c r="AT51">
        <f>IF(D51,P51,(O51+P51)/2)</f>
        <v>26.221339225769043</v>
      </c>
      <c r="AU51">
        <f>0.61365*EXP(17.502*AT51/(240.97+AT51))</f>
        <v>3.4187059398645525</v>
      </c>
      <c r="AV51">
        <f>IF(AS51&lt;&gt;0,(1000-(AR51+U51)/2)/AS51*AL51,0)</f>
        <v>3.1080729957005563E-2</v>
      </c>
      <c r="AW51">
        <f>U51*AA51/1000</f>
        <v>2.1338621485519687</v>
      </c>
      <c r="AX51">
        <f>(AU51-AW51)</f>
        <v>1.2848437913125839</v>
      </c>
      <c r="AY51">
        <f>1/(1.6/F51+1.37/N51)</f>
        <v>1.9456064276544102E-2</v>
      </c>
      <c r="AZ51">
        <f>G51*AA51*0.001</f>
        <v>18.004005137579082</v>
      </c>
      <c r="BA51">
        <f>G51/S51</f>
        <v>0.46442775550046939</v>
      </c>
      <c r="BB51">
        <f>(1-AL51*AA51/AQ51/F51)*100</f>
        <v>58.927381162803094</v>
      </c>
      <c r="BC51">
        <f>(S51-E51/(N51/1.35))</f>
        <v>392.70296248677175</v>
      </c>
      <c r="BD51">
        <f>E51*BB51/100/BC51</f>
        <v>5.9662023414674432E-3</v>
      </c>
    </row>
    <row r="52" spans="1:56" x14ac:dyDescent="0.25">
      <c r="A52" s="1" t="s">
        <v>10</v>
      </c>
      <c r="B52" s="1" t="s">
        <v>110</v>
      </c>
    </row>
    <row r="53" spans="1:56" x14ac:dyDescent="0.25">
      <c r="A53" s="1" t="s">
        <v>10</v>
      </c>
      <c r="B53" s="1" t="s">
        <v>111</v>
      </c>
    </row>
    <row r="54" spans="1:56" x14ac:dyDescent="0.25">
      <c r="A54" s="1">
        <v>16</v>
      </c>
      <c r="B54" s="1" t="s">
        <v>112</v>
      </c>
      <c r="C54" s="1">
        <v>9131.5000057332218</v>
      </c>
      <c r="D54" s="1">
        <v>0</v>
      </c>
      <c r="E54">
        <f>(R54-S54*(1000-T54)/(1000-U54))*AK54</f>
        <v>2.7488707263640948</v>
      </c>
      <c r="F54">
        <f>IF(AV54&lt;&gt;0,1/(1/AV54-1/N54),0)</f>
        <v>3.1979958886404099E-2</v>
      </c>
      <c r="G54">
        <f>((AY54-AL54/2)*S54-E54)/(AY54+AL54/2)</f>
        <v>151.84720304414861</v>
      </c>
      <c r="H54">
        <f>AL54*1000</f>
        <v>0.48127555783738996</v>
      </c>
      <c r="I54">
        <f>(AQ54-AW54)</f>
        <v>1.4515423314340978</v>
      </c>
      <c r="J54">
        <f>(P54+AP54*D54)</f>
        <v>27.038026809692383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25.474197387695313</v>
      </c>
      <c r="P54" s="1">
        <v>27.038026809692383</v>
      </c>
      <c r="Q54" s="1">
        <v>24.985258102416992</v>
      </c>
      <c r="R54" s="1">
        <v>299.61795043945313</v>
      </c>
      <c r="S54" s="1">
        <v>296.14852905273437</v>
      </c>
      <c r="T54" s="1">
        <v>21.173870086669922</v>
      </c>
      <c r="U54" s="1">
        <v>21.738803863525391</v>
      </c>
      <c r="V54" s="1">
        <v>63.599281311035156</v>
      </c>
      <c r="W54" s="1">
        <v>65.295608520507812</v>
      </c>
      <c r="X54" s="1">
        <v>500.0372314453125</v>
      </c>
      <c r="Y54" s="1">
        <v>998.9775390625</v>
      </c>
      <c r="Z54" s="1">
        <v>429.93496704101562</v>
      </c>
      <c r="AA54" s="1">
        <v>98.239944458007813</v>
      </c>
      <c r="AB54" s="1">
        <v>0.75871086120605469</v>
      </c>
      <c r="AC54" s="1">
        <v>0.15881085395812988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>X54*0.000001/(K54*0.0001)</f>
        <v>0.83339538574218741</v>
      </c>
      <c r="AL54">
        <f>(U54-T54)/(1000-U54)*AK54</f>
        <v>4.8127555783738997E-4</v>
      </c>
      <c r="AM54">
        <f>(P54+273.15)</f>
        <v>300.18802680969236</v>
      </c>
      <c r="AN54">
        <f>(O54+273.15)</f>
        <v>298.62419738769529</v>
      </c>
      <c r="AO54">
        <f>(Y54*AG54+Z54*AH54)*AI54</f>
        <v>159.83640267737792</v>
      </c>
      <c r="AP54">
        <f>((AO54+0.00000010773*(AN54^4-AM54^4))-AL54*44100)/(L54*51.4+0.00000043092*AM54^3)</f>
        <v>1.4238921192149174</v>
      </c>
      <c r="AQ54">
        <f>0.61365*EXP(17.502*J54/(240.97+J54))</f>
        <v>3.5871612155703581</v>
      </c>
      <c r="AR54">
        <f>AQ54*1000/AA54</f>
        <v>36.514283831905793</v>
      </c>
      <c r="AS54">
        <f>(AR54-U54)</f>
        <v>14.775479968380402</v>
      </c>
      <c r="AT54">
        <f>IF(D54,P54,(O54+P54)/2)</f>
        <v>26.256112098693848</v>
      </c>
      <c r="AU54">
        <f>0.61365*EXP(17.502*AT54/(240.97+AT54))</f>
        <v>3.4257350086501774</v>
      </c>
      <c r="AV54">
        <f>IF(AS54&lt;&gt;0,(1000-(AR54+U54)/2)/AS54*AL54,0)</f>
        <v>3.162385690340612E-2</v>
      </c>
      <c r="AW54">
        <f>U54*AA54/1000</f>
        <v>2.1356188841362602</v>
      </c>
      <c r="AX54">
        <f>(AU54-AW54)</f>
        <v>1.2901161245139172</v>
      </c>
      <c r="AY54">
        <f>1/(1.6/F54+1.37/N54)</f>
        <v>1.9796598571318567E-2</v>
      </c>
      <c r="AZ54">
        <f>G54*AA54*0.001</f>
        <v>14.917460793160995</v>
      </c>
      <c r="BA54">
        <f>G54/S54</f>
        <v>0.51274002113010531</v>
      </c>
      <c r="BB54">
        <f>(1-AL54*AA54/AQ54/F54)*100</f>
        <v>58.78520747943378</v>
      </c>
      <c r="BC54">
        <f>(S54-E54/(N54/1.35))</f>
        <v>294.8418475608413</v>
      </c>
      <c r="BD54">
        <f>E54*BB54/100/BC54</f>
        <v>5.4806648825557261E-3</v>
      </c>
    </row>
    <row r="55" spans="1:56" x14ac:dyDescent="0.25">
      <c r="A55" s="1" t="s">
        <v>10</v>
      </c>
      <c r="B55" s="1" t="s">
        <v>113</v>
      </c>
    </row>
    <row r="56" spans="1:56" x14ac:dyDescent="0.25">
      <c r="A56" s="1" t="s">
        <v>10</v>
      </c>
      <c r="B56" s="1" t="s">
        <v>114</v>
      </c>
    </row>
    <row r="57" spans="1:56" x14ac:dyDescent="0.25">
      <c r="A57" s="1">
        <v>17</v>
      </c>
      <c r="B57" s="1" t="s">
        <v>115</v>
      </c>
      <c r="C57" s="1">
        <v>9289.5000057332218</v>
      </c>
      <c r="D57" s="1">
        <v>0</v>
      </c>
      <c r="E57">
        <f>(R57-S57*(1000-T57)/(1000-U57))*AK57</f>
        <v>1.3014008180787004</v>
      </c>
      <c r="F57">
        <f>IF(AV57&lt;&gt;0,1/(1/AV57-1/N57),0)</f>
        <v>3.4358521168895623E-2</v>
      </c>
      <c r="G57">
        <f>((AY57-AL57/2)*S57-E57)/(AY57+AL57/2)</f>
        <v>132.70427708438245</v>
      </c>
      <c r="H57">
        <f>AL57*1000</f>
        <v>0.51300506178718364</v>
      </c>
      <c r="I57">
        <f>(AQ57-AW57)</f>
        <v>1.4415384712354382</v>
      </c>
      <c r="J57">
        <f>(P57+AP57*D57)</f>
        <v>26.994312286376953</v>
      </c>
      <c r="K57" s="1">
        <v>6</v>
      </c>
      <c r="L57">
        <f>(K57*AE57+AF57)</f>
        <v>1.4200000166893005</v>
      </c>
      <c r="M57" s="1">
        <v>1</v>
      </c>
      <c r="N57">
        <f>L57*(M57+1)*(M57+1)/(M57*M57+1)</f>
        <v>2.8400000333786011</v>
      </c>
      <c r="O57" s="1">
        <v>25.460922241210937</v>
      </c>
      <c r="P57" s="1">
        <v>26.994312286376953</v>
      </c>
      <c r="Q57" s="1">
        <v>24.983186721801758</v>
      </c>
      <c r="R57" s="1">
        <v>199.60893249511719</v>
      </c>
      <c r="S57" s="1">
        <v>197.92561340332031</v>
      </c>
      <c r="T57" s="1">
        <v>21.142604827880859</v>
      </c>
      <c r="U57" s="1">
        <v>21.7447509765625</v>
      </c>
      <c r="V57" s="1">
        <v>63.561725616455078</v>
      </c>
      <c r="W57" s="1">
        <v>65.372177124023438</v>
      </c>
      <c r="X57" s="1">
        <v>500.06121826171875</v>
      </c>
      <c r="Y57" s="1">
        <v>999.95074462890625</v>
      </c>
      <c r="Z57" s="1">
        <v>429.94451904296875</v>
      </c>
      <c r="AA57" s="1">
        <v>98.25018310546875</v>
      </c>
      <c r="AB57" s="1">
        <v>1.0847148895263672</v>
      </c>
      <c r="AC57" s="1">
        <v>0.16283726692199707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>X57*0.000001/(K57*0.0001)</f>
        <v>0.83343536376953109</v>
      </c>
      <c r="AL57">
        <f>(U57-T57)/(1000-U57)*AK57</f>
        <v>5.1300506178718363E-4</v>
      </c>
      <c r="AM57">
        <f>(P57+273.15)</f>
        <v>300.14431228637693</v>
      </c>
      <c r="AN57">
        <f>(O57+273.15)</f>
        <v>298.61092224121091</v>
      </c>
      <c r="AO57">
        <f>(Y57*AG57+Z57*AH57)*AI57</f>
        <v>159.99211556452246</v>
      </c>
      <c r="AP57">
        <f>((AO57+0.00000010773*(AN57^4-AM57^4))-AL57*44100)/(L57*51.4+0.00000043092*AM57^3)</f>
        <v>1.4135047898383626</v>
      </c>
      <c r="AQ57">
        <f>0.61365*EXP(17.502*J57/(240.97+J57))</f>
        <v>3.5779642362655242</v>
      </c>
      <c r="AR57">
        <f>AQ57*1000/AA57</f>
        <v>36.416870922517084</v>
      </c>
      <c r="AS57">
        <f>(AR57-U57)</f>
        <v>14.672119945954584</v>
      </c>
      <c r="AT57">
        <f>IF(D57,P57,(O57+P57)/2)</f>
        <v>26.227617263793945</v>
      </c>
      <c r="AU57">
        <f>0.61365*EXP(17.502*AT57/(240.97+AT57))</f>
        <v>3.4199740644525245</v>
      </c>
      <c r="AV57">
        <f>IF(AS57&lt;&gt;0,(1000-(AR57+U57)/2)/AS57*AL57,0)</f>
        <v>3.3947818066095252E-2</v>
      </c>
      <c r="AW57">
        <f>U57*AA57/1000</f>
        <v>2.136425765030086</v>
      </c>
      <c r="AX57">
        <f>(AU57-AW57)</f>
        <v>1.2835482994224385</v>
      </c>
      <c r="AY57">
        <f>1/(1.6/F57+1.37/N57)</f>
        <v>2.1253907080333225E-2</v>
      </c>
      <c r="AZ57">
        <f>G57*AA57*0.001</f>
        <v>13.038219522419437</v>
      </c>
      <c r="BA57">
        <f>G57/S57</f>
        <v>0.6704755125046199</v>
      </c>
      <c r="BB57">
        <f>(1-AL57*AA57/AQ57/F57)*100</f>
        <v>58.999933562667394</v>
      </c>
      <c r="BC57">
        <f>(S57-E57/(N57/1.35))</f>
        <v>197.30698978227895</v>
      </c>
      <c r="BD57">
        <f>E57*BB57/100/BC57</f>
        <v>3.8915277096757228E-3</v>
      </c>
    </row>
    <row r="58" spans="1:56" x14ac:dyDescent="0.25">
      <c r="A58" s="1" t="s">
        <v>10</v>
      </c>
      <c r="B58" s="1" t="s">
        <v>116</v>
      </c>
    </row>
    <row r="59" spans="1:56" x14ac:dyDescent="0.25">
      <c r="A59" s="1" t="s">
        <v>10</v>
      </c>
      <c r="B59" s="1" t="s">
        <v>117</v>
      </c>
    </row>
    <row r="60" spans="1:56" x14ac:dyDescent="0.25">
      <c r="A60" s="1">
        <v>18</v>
      </c>
      <c r="B60" s="1" t="s">
        <v>118</v>
      </c>
      <c r="C60" s="1">
        <v>9447.5000057332218</v>
      </c>
      <c r="D60" s="1">
        <v>0</v>
      </c>
      <c r="E60">
        <f>(R60-S60*(1000-T60)/(1000-U60))*AK60</f>
        <v>6.138701169823387E-3</v>
      </c>
      <c r="F60">
        <f>IF(AV60&lt;&gt;0,1/(1/AV60-1/N60),0)</f>
        <v>3.7398280291337536E-2</v>
      </c>
      <c r="G60">
        <f>((AY60-AL60/2)*S60-E60)/(AY60+AL60/2)</f>
        <v>96.498819506474831</v>
      </c>
      <c r="H60">
        <f>AL60*1000</f>
        <v>0.55621809603589989</v>
      </c>
      <c r="I60">
        <f>(AQ60-AW60)</f>
        <v>1.4371259991278418</v>
      </c>
      <c r="J60">
        <f>(P60+AP60*D60)</f>
        <v>26.993198394775391</v>
      </c>
      <c r="K60" s="1">
        <v>6</v>
      </c>
      <c r="L60">
        <f>(K60*AE60+AF60)</f>
        <v>1.4200000166893005</v>
      </c>
      <c r="M60" s="1">
        <v>1</v>
      </c>
      <c r="N60">
        <f>L60*(M60+1)*(M60+1)/(M60*M60+1)</f>
        <v>2.8400000333786011</v>
      </c>
      <c r="O60" s="1">
        <v>25.465532302856445</v>
      </c>
      <c r="P60" s="1">
        <v>26.993198394775391</v>
      </c>
      <c r="Q60" s="1">
        <v>24.985107421875</v>
      </c>
      <c r="R60" s="1">
        <v>99.191673278808594</v>
      </c>
      <c r="S60" s="1">
        <v>99.118156433105469</v>
      </c>
      <c r="T60" s="1">
        <v>21.138700485229492</v>
      </c>
      <c r="U60" s="1">
        <v>21.791553497314453</v>
      </c>
      <c r="V60" s="1">
        <v>63.519977569580078</v>
      </c>
      <c r="W60" s="1">
        <v>65.481597900390625</v>
      </c>
      <c r="X60" s="1">
        <v>500.04876708984375</v>
      </c>
      <c r="Y60" s="1">
        <v>998.83544921875</v>
      </c>
      <c r="Z60" s="1">
        <v>428.48907470703125</v>
      </c>
      <c r="AA60" s="1">
        <v>98.230911254882813</v>
      </c>
      <c r="AB60" s="1">
        <v>1.1304378509521484</v>
      </c>
      <c r="AC60" s="1">
        <v>0.1543571949005127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>X60*0.000001/(K60*0.0001)</f>
        <v>0.83341461181640608</v>
      </c>
      <c r="AL60">
        <f>(U60-T60)/(1000-U60)*AK60</f>
        <v>5.5621809603589986E-4</v>
      </c>
      <c r="AM60">
        <f>(P60+273.15)</f>
        <v>300.14319839477537</v>
      </c>
      <c r="AN60">
        <f>(O60+273.15)</f>
        <v>298.61553230285642</v>
      </c>
      <c r="AO60">
        <f>(Y60*AG60+Z60*AH60)*AI60</f>
        <v>159.81366830288607</v>
      </c>
      <c r="AP60">
        <f>((AO60+0.00000010773*(AN60^4-AM60^4))-AL60*44100)/(L60*51.4+0.00000043092*AM60^3)</f>
        <v>1.3896615139420627</v>
      </c>
      <c r="AQ60">
        <f>0.61365*EXP(17.502*J60/(240.97+J60))</f>
        <v>3.5777301568285691</v>
      </c>
      <c r="AR60">
        <f>AQ60*1000/AA60</f>
        <v>36.421632570885158</v>
      </c>
      <c r="AS60">
        <f>(AR60-U60)</f>
        <v>14.630079073570705</v>
      </c>
      <c r="AT60">
        <f>IF(D60,P60,(O60+P60)/2)</f>
        <v>26.229365348815918</v>
      </c>
      <c r="AU60">
        <f>0.61365*EXP(17.502*AT60/(240.97+AT60))</f>
        <v>3.420327239849219</v>
      </c>
      <c r="AV60">
        <f>IF(AS60&lt;&gt;0,(1000-(AR60+U60)/2)/AS60*AL60,0)</f>
        <v>3.69122052970954E-2</v>
      </c>
      <c r="AW60">
        <f>U60*AA60/1000</f>
        <v>2.1406041577007273</v>
      </c>
      <c r="AX60">
        <f>(AU60-AW60)</f>
        <v>1.2797230821484917</v>
      </c>
      <c r="AY60">
        <f>1/(1.6/F60+1.37/N60)</f>
        <v>2.3113312193253192E-2</v>
      </c>
      <c r="AZ60">
        <f>G60*AA60*0.001</f>
        <v>9.4791669751414833</v>
      </c>
      <c r="BA60">
        <f>G60/S60</f>
        <v>0.97357359114726449</v>
      </c>
      <c r="BB60">
        <f>(1-AL60*AA60/AQ60/F60)*100</f>
        <v>59.164857722013409</v>
      </c>
      <c r="BC60">
        <f>(S60-E60/(N60/1.35))</f>
        <v>99.115238388569608</v>
      </c>
      <c r="BD60">
        <f>E60*BB60/100/BC60</f>
        <v>3.6643747945870171E-5</v>
      </c>
    </row>
    <row r="61" spans="1:56" x14ac:dyDescent="0.25">
      <c r="A61" s="1" t="s">
        <v>10</v>
      </c>
      <c r="B61" s="1" t="s">
        <v>119</v>
      </c>
    </row>
    <row r="62" spans="1:56" x14ac:dyDescent="0.25">
      <c r="A62" s="1" t="s">
        <v>10</v>
      </c>
      <c r="B62" s="1" t="s">
        <v>120</v>
      </c>
    </row>
    <row r="63" spans="1:56" x14ac:dyDescent="0.25">
      <c r="A63" s="1">
        <v>19</v>
      </c>
      <c r="B63" s="1" t="s">
        <v>121</v>
      </c>
      <c r="C63" s="1">
        <v>9604.0000057443976</v>
      </c>
      <c r="D63" s="1">
        <v>0</v>
      </c>
      <c r="E63">
        <f>(R63-S63*(1000-T63)/(1000-U63))*AK63</f>
        <v>-0.73566821467085752</v>
      </c>
      <c r="F63">
        <f>IF(AV63&lt;&gt;0,1/(1/AV63-1/N63),0)</f>
        <v>4.4189444063065908E-2</v>
      </c>
      <c r="G63">
        <f>((AY63-AL63/2)*S63-E63)/(AY63+AL63/2)</f>
        <v>76.643091485513267</v>
      </c>
      <c r="H63">
        <f>AL63*1000</f>
        <v>0.65140888712463685</v>
      </c>
      <c r="I63">
        <f>(AQ63-AW63)</f>
        <v>1.4279849788438459</v>
      </c>
      <c r="J63">
        <f>(P63+AP63*D63)</f>
        <v>27.007749557495117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25.485700607299805</v>
      </c>
      <c r="P63" s="1">
        <v>27.007749557495117</v>
      </c>
      <c r="Q63" s="1">
        <v>24.983854293823242</v>
      </c>
      <c r="R63" s="1">
        <v>50.336090087890625</v>
      </c>
      <c r="S63" s="1">
        <v>51.178813934326172</v>
      </c>
      <c r="T63" s="1">
        <v>21.146448135375977</v>
      </c>
      <c r="U63" s="1">
        <v>21.910945892333984</v>
      </c>
      <c r="V63" s="1">
        <v>63.481010437011719</v>
      </c>
      <c r="W63" s="1">
        <v>65.775535583496094</v>
      </c>
      <c r="X63" s="1">
        <v>500.042724609375</v>
      </c>
      <c r="Y63" s="1">
        <v>999.56573486328125</v>
      </c>
      <c r="Z63" s="1">
        <v>427.81820678710937</v>
      </c>
      <c r="AA63" s="1">
        <v>98.252449035644531</v>
      </c>
      <c r="AB63" s="1">
        <v>1.0481929779052734</v>
      </c>
      <c r="AC63" s="1">
        <v>0.15593457221984863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>X63*0.000001/(K63*0.0001)</f>
        <v>0.833404541015625</v>
      </c>
      <c r="AL63">
        <f>(U63-T63)/(1000-U63)*AK63</f>
        <v>6.5140888712463679E-4</v>
      </c>
      <c r="AM63">
        <f>(P63+273.15)</f>
        <v>300.15774955749509</v>
      </c>
      <c r="AN63">
        <f>(O63+273.15)</f>
        <v>298.63570060729978</v>
      </c>
      <c r="AO63">
        <f>(Y63*AG63+Z63*AH63)*AI63</f>
        <v>159.93051400339937</v>
      </c>
      <c r="AP63">
        <f>((AO63+0.00000010773*(AN63^4-AM63^4))-AL63*44100)/(L63*51.4+0.00000043092*AM63^3)</f>
        <v>1.3421487933838638</v>
      </c>
      <c r="AQ63">
        <f>0.61365*EXP(17.502*J63/(240.97+J63))</f>
        <v>3.5807890734531558</v>
      </c>
      <c r="AR63">
        <f>AQ63*1000/AA63</f>
        <v>36.444781871585697</v>
      </c>
      <c r="AS63">
        <f>(AR63-U63)</f>
        <v>14.533835979251712</v>
      </c>
      <c r="AT63">
        <f>IF(D63,P63,(O63+P63)/2)</f>
        <v>26.246725082397461</v>
      </c>
      <c r="AU63">
        <f>0.61365*EXP(17.502*AT63/(240.97+AT63))</f>
        <v>3.4238362529952551</v>
      </c>
      <c r="AV63">
        <f>IF(AS63&lt;&gt;0,(1000-(AR63+U63)/2)/AS63*AL63,0)</f>
        <v>4.3512405684736161E-2</v>
      </c>
      <c r="AW63">
        <f>U63*AA63/1000</f>
        <v>2.1528040946093099</v>
      </c>
      <c r="AX63">
        <f>(AU63-AW63)</f>
        <v>1.2710321583859452</v>
      </c>
      <c r="AY63">
        <f>1/(1.6/F63+1.37/N63)</f>
        <v>2.7255281470125924E-2</v>
      </c>
      <c r="AZ63">
        <f>G63*AA63*0.001</f>
        <v>7.5303714401146333</v>
      </c>
      <c r="BA63">
        <f>G63/S63</f>
        <v>1.4975550543993348</v>
      </c>
      <c r="BB63">
        <f>(1-AL63*AA63/AQ63/F63)*100</f>
        <v>59.551745371277185</v>
      </c>
      <c r="BC63">
        <f>(S63-E63/(N63/1.35))</f>
        <v>51.528515370288538</v>
      </c>
      <c r="BD63">
        <f>E63*BB63/100/BC63</f>
        <v>-8.5021518440801282E-3</v>
      </c>
    </row>
    <row r="64" spans="1:56" x14ac:dyDescent="0.25">
      <c r="A64" s="1" t="s">
        <v>10</v>
      </c>
      <c r="B64" s="1" t="s">
        <v>122</v>
      </c>
    </row>
    <row r="65" spans="1:56" x14ac:dyDescent="0.25">
      <c r="A65" s="1" t="s">
        <v>10</v>
      </c>
      <c r="B65" s="1" t="s">
        <v>123</v>
      </c>
    </row>
    <row r="66" spans="1:56" x14ac:dyDescent="0.25">
      <c r="A66" s="1">
        <v>20</v>
      </c>
      <c r="B66" s="1" t="s">
        <v>124</v>
      </c>
      <c r="C66" s="1">
        <v>9765.5000057332218</v>
      </c>
      <c r="D66" s="1">
        <v>0</v>
      </c>
      <c r="E66">
        <f>(R66-S66*(1000-T66)/(1000-U66))*AK66</f>
        <v>-1.7181307563423007</v>
      </c>
      <c r="F66">
        <f>IF(AV66&lt;&gt;0,1/(1/AV66-1/N66),0)</f>
        <v>5.2304192599367902E-2</v>
      </c>
      <c r="G66">
        <f>((AY66-AL66/2)*S66-E66)/(AY66+AL66/2)</f>
        <v>53.125280290995342</v>
      </c>
      <c r="H66">
        <f>AL66*1000</f>
        <v>0.7485067522764679</v>
      </c>
      <c r="I66">
        <f>(AQ66-AW66)</f>
        <v>1.3901239304544584</v>
      </c>
      <c r="J66">
        <f>(P66+AP66*D66)</f>
        <v>26.868513107299805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25.453340530395508</v>
      </c>
      <c r="P66" s="1">
        <v>26.868513107299805</v>
      </c>
      <c r="Q66" s="1">
        <v>24.985115051269531</v>
      </c>
      <c r="R66" s="1">
        <v>-1.700914740562439</v>
      </c>
      <c r="S66" s="1">
        <v>0.36034664511680603</v>
      </c>
      <c r="T66" s="1">
        <v>21.123964309692383</v>
      </c>
      <c r="U66" s="1">
        <v>22.002336502075195</v>
      </c>
      <c r="V66" s="1">
        <v>63.527294158935547</v>
      </c>
      <c r="W66" s="1">
        <v>66.168418884277344</v>
      </c>
      <c r="X66" s="1">
        <v>500.04168701171875</v>
      </c>
      <c r="Y66" s="1">
        <v>1000.659912109375</v>
      </c>
      <c r="Z66" s="1">
        <v>431.64614868164062</v>
      </c>
      <c r="AA66" s="1">
        <v>98.239044189453125</v>
      </c>
      <c r="AB66" s="1">
        <v>0.76782184839248657</v>
      </c>
      <c r="AC66" s="1">
        <v>0.15949749946594238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111105</v>
      </c>
      <c r="AK66">
        <f>X66*0.000001/(K66*0.0001)</f>
        <v>0.83340281168619768</v>
      </c>
      <c r="AL66">
        <f>(U66-T66)/(1000-U66)*AK66</f>
        <v>7.4850675227646792E-4</v>
      </c>
      <c r="AM66">
        <f>(P66+273.15)</f>
        <v>300.01851310729978</v>
      </c>
      <c r="AN66">
        <f>(O66+273.15)</f>
        <v>298.60334053039549</v>
      </c>
      <c r="AO66">
        <f>(Y66*AG66+Z66*AH66)*AI66</f>
        <v>160.10558235886128</v>
      </c>
      <c r="AP66">
        <f>((AO66+0.00000010773*(AN66^4-AM66^4))-AL66*44100)/(L66*51.4+0.00000043092*AM66^3)</f>
        <v>1.3086468643208369</v>
      </c>
      <c r="AQ66">
        <f>0.61365*EXP(17.502*J66/(240.97+J66))</f>
        <v>3.551612438353041</v>
      </c>
      <c r="AR66">
        <f>AQ66*1000/AA66</f>
        <v>36.152758484740424</v>
      </c>
      <c r="AS66">
        <f>(AR66-U66)</f>
        <v>14.150421982665229</v>
      </c>
      <c r="AT66">
        <f>IF(D66,P66,(O66+P66)/2)</f>
        <v>26.160926818847656</v>
      </c>
      <c r="AU66">
        <f>0.61365*EXP(17.502*AT66/(240.97+AT66))</f>
        <v>3.4065239824286309</v>
      </c>
      <c r="AV66">
        <f>IF(AS66&lt;&gt;0,(1000-(AR66+U66)/2)/AS66*AL66,0)</f>
        <v>5.135832786670938E-2</v>
      </c>
      <c r="AW66">
        <f>U66*AA66/1000</f>
        <v>2.1614885078985826</v>
      </c>
      <c r="AX66">
        <f>(AU66-AW66)</f>
        <v>1.2450354745300483</v>
      </c>
      <c r="AY66">
        <f>1/(1.6/F66+1.37/N66)</f>
        <v>3.2182615660679981E-2</v>
      </c>
      <c r="AZ66">
        <f>G66*AA66*0.001</f>
        <v>5.2189767580841746</v>
      </c>
      <c r="BA66">
        <f>G66/S66</f>
        <v>147.42826389787766</v>
      </c>
      <c r="BB66">
        <f>(1-AL66*AA66/AQ66/F66)*100</f>
        <v>60.416172979037398</v>
      </c>
      <c r="BC66">
        <f>(S66-E66/(N66/1.35))</f>
        <v>1.1770637203989303</v>
      </c>
      <c r="BD66">
        <f>E66*BB66/100/BC66</f>
        <v>-0.88187991165507973</v>
      </c>
    </row>
    <row r="67" spans="1:56" x14ac:dyDescent="0.25">
      <c r="A67" s="1" t="s">
        <v>10</v>
      </c>
      <c r="B67" s="1" t="s">
        <v>125</v>
      </c>
    </row>
    <row r="68" spans="1:56" x14ac:dyDescent="0.25">
      <c r="A68" s="1" t="s">
        <v>10</v>
      </c>
      <c r="B68" s="1" t="s">
        <v>126</v>
      </c>
    </row>
    <row r="69" spans="1:56" x14ac:dyDescent="0.25">
      <c r="A69" s="1">
        <v>21</v>
      </c>
      <c r="B69" s="1" t="s">
        <v>127</v>
      </c>
      <c r="C69" s="1">
        <v>10045.000005744398</v>
      </c>
      <c r="D69" s="1">
        <v>0</v>
      </c>
      <c r="E69">
        <f>(R69-S69*(1000-T69)/(1000-U69))*AK69</f>
        <v>5.505277403754973</v>
      </c>
      <c r="F69">
        <f>IF(AV69&lt;&gt;0,1/(1/AV69-1/N69),0)</f>
        <v>5.8637040364823714E-2</v>
      </c>
      <c r="G69">
        <f>((AY69-AL69/2)*S69-E69)/(AY69+AL69/2)</f>
        <v>233.09947982197542</v>
      </c>
      <c r="H69">
        <f>AL69*1000</f>
        <v>0.82942562963429345</v>
      </c>
      <c r="I69">
        <f>(AQ69-AW69)</f>
        <v>1.3769731641991543</v>
      </c>
      <c r="J69">
        <f>(P69+AP69*D69)</f>
        <v>26.850307464599609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25.47100830078125</v>
      </c>
      <c r="P69" s="1">
        <v>26.850307464599609</v>
      </c>
      <c r="Q69" s="1">
        <v>24.984287261962891</v>
      </c>
      <c r="R69" s="1">
        <v>400.18487548828125</v>
      </c>
      <c r="S69" s="1">
        <v>393.1873779296875</v>
      </c>
      <c r="T69" s="1">
        <v>21.124799728393555</v>
      </c>
      <c r="U69" s="1">
        <v>22.098091125488281</v>
      </c>
      <c r="V69" s="1">
        <v>63.461051940917969</v>
      </c>
      <c r="W69" s="1">
        <v>66.386550903320312</v>
      </c>
      <c r="X69" s="1">
        <v>500.01278686523437</v>
      </c>
      <c r="Y69" s="1">
        <v>999.1756591796875</v>
      </c>
      <c r="Z69" s="1">
        <v>431.68551635742187</v>
      </c>
      <c r="AA69" s="1">
        <v>98.236526489257813</v>
      </c>
      <c r="AB69" s="1">
        <v>0.54589802026748657</v>
      </c>
      <c r="AC69" s="1">
        <v>0.15637516975402832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111105</v>
      </c>
      <c r="AK69">
        <f>X69*0.000001/(K69*0.0001)</f>
        <v>0.83335464477539045</v>
      </c>
      <c r="AL69">
        <f>(U69-T69)/(1000-U69)*AK69</f>
        <v>8.2942562963429344E-4</v>
      </c>
      <c r="AM69">
        <f>(P69+273.15)</f>
        <v>300.00030746459959</v>
      </c>
      <c r="AN69">
        <f>(O69+273.15)</f>
        <v>298.62100830078123</v>
      </c>
      <c r="AO69">
        <f>(Y69*AG69+Z69*AH69)*AI69</f>
        <v>159.86810189541939</v>
      </c>
      <c r="AP69">
        <f>((AO69+0.00000010773*(AN69^4-AM69^4))-AL69*44100)/(L69*51.4+0.00000043092*AM69^3)</f>
        <v>1.2686025022205645</v>
      </c>
      <c r="AQ69">
        <f>0.61365*EXP(17.502*J69/(240.97+J69))</f>
        <v>3.547812878410217</v>
      </c>
      <c r="AR69">
        <f>AQ69*1000/AA69</f>
        <v>36.115007372519131</v>
      </c>
      <c r="AS69">
        <f>(AR69-U69)</f>
        <v>14.016916247030849</v>
      </c>
      <c r="AT69">
        <f>IF(D69,P69,(O69+P69)/2)</f>
        <v>26.16065788269043</v>
      </c>
      <c r="AU69">
        <f>0.61365*EXP(17.502*AT69/(240.97+AT69))</f>
        <v>3.4064698372305506</v>
      </c>
      <c r="AV69">
        <f>IF(AS69&lt;&gt;0,(1000-(AR69+U69)/2)/AS69*AL69,0)</f>
        <v>5.7450861338173245E-2</v>
      </c>
      <c r="AW69">
        <f>U69*AA69/1000</f>
        <v>2.1708397142110627</v>
      </c>
      <c r="AX69">
        <f>(AU69-AW69)</f>
        <v>1.2356301230194879</v>
      </c>
      <c r="AY69">
        <f>1/(1.6/F69+1.37/N69)</f>
        <v>3.6011507787660976E-2</v>
      </c>
      <c r="AZ69">
        <f>G69*AA69*0.001</f>
        <v>22.898883224163708</v>
      </c>
      <c r="BA69">
        <f>G69/S69</f>
        <v>0.59284578525727727</v>
      </c>
      <c r="BB69">
        <f>(1-AL69*AA69/AQ69/F69)*100</f>
        <v>60.833235058424265</v>
      </c>
      <c r="BC69">
        <f>(S69-E69/(N69/1.35))</f>
        <v>390.57043271570183</v>
      </c>
      <c r="BD69">
        <f>E69*BB69/100/BC69</f>
        <v>8.5747359838740309E-3</v>
      </c>
    </row>
    <row r="70" spans="1:56" x14ac:dyDescent="0.25">
      <c r="A70" s="1" t="s">
        <v>10</v>
      </c>
      <c r="B70" s="1" t="s">
        <v>128</v>
      </c>
    </row>
    <row r="71" spans="1:56" x14ac:dyDescent="0.25">
      <c r="A71" s="1" t="s">
        <v>10</v>
      </c>
      <c r="B71" s="1" t="s">
        <v>129</v>
      </c>
    </row>
    <row r="72" spans="1:56" x14ac:dyDescent="0.25">
      <c r="A72" s="1">
        <v>22</v>
      </c>
      <c r="B72" s="1" t="s">
        <v>130</v>
      </c>
      <c r="C72" s="1">
        <v>10204.500005733222</v>
      </c>
      <c r="D72" s="1">
        <v>0</v>
      </c>
      <c r="E72">
        <f>(R72-S72*(1000-T72)/(1000-U72))*AK72</f>
        <v>6.4070138074673251</v>
      </c>
      <c r="F72">
        <f>IF(AV72&lt;&gt;0,1/(1/AV72-1/N72),0)</f>
        <v>4.8786108291660968E-2</v>
      </c>
      <c r="G72">
        <f>((AY72-AL72/2)*S72-E72)/(AY72+AL72/2)</f>
        <v>270.05877882641255</v>
      </c>
      <c r="H72">
        <f>AL72*1000</f>
        <v>0.70103166292583086</v>
      </c>
      <c r="I72">
        <f>(AQ72-AW72)</f>
        <v>1.3940250680281041</v>
      </c>
      <c r="J72">
        <f>(P72+AP72*D72)</f>
        <v>26.858793258666992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25.459699630737305</v>
      </c>
      <c r="P72" s="1">
        <v>26.858793258666992</v>
      </c>
      <c r="Q72" s="1">
        <v>24.984165191650391</v>
      </c>
      <c r="R72" s="1">
        <v>500.2684326171875</v>
      </c>
      <c r="S72" s="1">
        <v>492.16644287109375</v>
      </c>
      <c r="T72" s="1">
        <v>21.121925354003906</v>
      </c>
      <c r="U72" s="1">
        <v>21.944656372070313</v>
      </c>
      <c r="V72" s="1">
        <v>63.488750457763672</v>
      </c>
      <c r="W72" s="1">
        <v>65.964523315429687</v>
      </c>
      <c r="X72" s="1">
        <v>500.02813720703125</v>
      </c>
      <c r="Y72" s="1">
        <v>999.963623046875</v>
      </c>
      <c r="Z72" s="1">
        <v>431.96234130859375</v>
      </c>
      <c r="AA72" s="1">
        <v>98.227027893066406</v>
      </c>
      <c r="AB72" s="1">
        <v>-8.7372243404388428E-2</v>
      </c>
      <c r="AC72" s="1">
        <v>0.15931439399719238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111105</v>
      </c>
      <c r="AK72">
        <f>X72*0.000001/(K72*0.0001)</f>
        <v>0.83338022867838535</v>
      </c>
      <c r="AL72">
        <f>(U72-T72)/(1000-U72)*AK72</f>
        <v>7.0103166292583084E-4</v>
      </c>
      <c r="AM72">
        <f>(P72+273.15)</f>
        <v>300.00879325866697</v>
      </c>
      <c r="AN72">
        <f>(O72+273.15)</f>
        <v>298.60969963073728</v>
      </c>
      <c r="AO72">
        <f>(Y72*AG72+Z72*AH72)*AI72</f>
        <v>159.99417611135141</v>
      </c>
      <c r="AP72">
        <f>((AO72+0.00000010773*(AN72^4-AM72^4))-AL72*44100)/(L72*51.4+0.00000043092*AM72^3)</f>
        <v>1.3342872733671227</v>
      </c>
      <c r="AQ72">
        <f>0.61365*EXP(17.502*J72/(240.97+J72))</f>
        <v>3.5495834415912122</v>
      </c>
      <c r="AR72">
        <f>AQ72*1000/AA72</f>
        <v>36.136524923215845</v>
      </c>
      <c r="AS72">
        <f>(AR72-U72)</f>
        <v>14.191868551145532</v>
      </c>
      <c r="AT72">
        <f>IF(D72,P72,(O72+P72)/2)</f>
        <v>26.159246444702148</v>
      </c>
      <c r="AU72">
        <f>0.61365*EXP(17.502*AT72/(240.97+AT72))</f>
        <v>3.40618568326573</v>
      </c>
      <c r="AV72">
        <f>IF(AS72&lt;&gt;0,(1000-(AR72+U72)/2)/AS72*AL72,0)</f>
        <v>4.7962203632221714E-2</v>
      </c>
      <c r="AW72">
        <f>U72*AA72/1000</f>
        <v>2.1555583735631081</v>
      </c>
      <c r="AX72">
        <f>(AU72-AW72)</f>
        <v>1.2506273097026219</v>
      </c>
      <c r="AY72">
        <f>1/(1.6/F72+1.37/N72)</f>
        <v>3.0049326949249229E-2</v>
      </c>
      <c r="AZ72">
        <f>G72*AA72*0.001</f>
        <v>26.527071200549475</v>
      </c>
      <c r="BA72">
        <f>G72/S72</f>
        <v>0.54871432772011486</v>
      </c>
      <c r="BB72">
        <f>(1-AL72*AA72/AQ72/F72)*100</f>
        <v>60.235541553097491</v>
      </c>
      <c r="BC72">
        <f>(S72-E72/(N72/1.35))</f>
        <v>489.12085535756438</v>
      </c>
      <c r="BD72">
        <f>E72*BB72/100/BC72</f>
        <v>7.8902778772096966E-3</v>
      </c>
    </row>
    <row r="73" spans="1:56" x14ac:dyDescent="0.25">
      <c r="A73" s="1" t="s">
        <v>10</v>
      </c>
      <c r="B73" s="1" t="s">
        <v>131</v>
      </c>
    </row>
    <row r="74" spans="1:56" x14ac:dyDescent="0.25">
      <c r="A74" s="1" t="s">
        <v>10</v>
      </c>
      <c r="B74" s="1" t="s">
        <v>132</v>
      </c>
    </row>
    <row r="75" spans="1:56" x14ac:dyDescent="0.25">
      <c r="A75" s="1">
        <v>23</v>
      </c>
      <c r="B75" s="1" t="s">
        <v>133</v>
      </c>
      <c r="C75" s="1">
        <v>10370.500005733222</v>
      </c>
      <c r="D75" s="1">
        <v>0</v>
      </c>
      <c r="E75">
        <f>(R75-S75*(1000-T75)/(1000-U75))*AK75</f>
        <v>7.0481488586847618</v>
      </c>
      <c r="F75">
        <f>IF(AV75&lt;&gt;0,1/(1/AV75-1/N75),0)</f>
        <v>3.8435612299460485E-2</v>
      </c>
      <c r="G75">
        <f>((AY75-AL75/2)*S75-E75)/(AY75+AL75/2)</f>
        <v>284.96630247783594</v>
      </c>
      <c r="H75">
        <f>AL75*1000</f>
        <v>0.56329187537886671</v>
      </c>
      <c r="I75">
        <f>(AQ75-AW75)</f>
        <v>1.4169635089817065</v>
      </c>
      <c r="J75">
        <f>(P75+AP75*D75)</f>
        <v>26.877761840820313</v>
      </c>
      <c r="K75" s="1">
        <v>6</v>
      </c>
      <c r="L75">
        <f>(K75*AE75+AF75)</f>
        <v>1.4200000166893005</v>
      </c>
      <c r="M75" s="1">
        <v>1</v>
      </c>
      <c r="N75">
        <f>L75*(M75+1)*(M75+1)/(M75*M75+1)</f>
        <v>2.8400000333786011</v>
      </c>
      <c r="O75" s="1">
        <v>25.450868606567383</v>
      </c>
      <c r="P75" s="1">
        <v>26.877761840820313</v>
      </c>
      <c r="Q75" s="1">
        <v>24.985187530517578</v>
      </c>
      <c r="R75" s="1">
        <v>601.02734375</v>
      </c>
      <c r="S75" s="1">
        <v>592.17010498046875</v>
      </c>
      <c r="T75" s="1">
        <v>21.087612152099609</v>
      </c>
      <c r="U75" s="1">
        <v>21.748800277709961</v>
      </c>
      <c r="V75" s="1">
        <v>63.427513122558594</v>
      </c>
      <c r="W75" s="1">
        <v>65.417808532714844</v>
      </c>
      <c r="X75" s="1">
        <v>500.046142578125</v>
      </c>
      <c r="Y75" s="1">
        <v>999.77227783203125</v>
      </c>
      <c r="Z75" s="1">
        <v>432.03384399414062</v>
      </c>
      <c r="AA75" s="1">
        <v>98.239006042480469</v>
      </c>
      <c r="AB75" s="1">
        <v>-0.93771404027938843</v>
      </c>
      <c r="AC75" s="1">
        <v>0.15421605110168457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111105</v>
      </c>
      <c r="AK75">
        <f>X75*0.000001/(K75*0.0001)</f>
        <v>0.83341023763020816</v>
      </c>
      <c r="AL75">
        <f>(U75-T75)/(1000-U75)*AK75</f>
        <v>5.6329187537886667E-4</v>
      </c>
      <c r="AM75">
        <f>(P75+273.15)</f>
        <v>300.02776184082029</v>
      </c>
      <c r="AN75">
        <f>(O75+273.15)</f>
        <v>298.60086860656736</v>
      </c>
      <c r="AO75">
        <f>(Y75*AG75+Z75*AH75)*AI75</f>
        <v>159.96356087766071</v>
      </c>
      <c r="AP75">
        <f>((AO75+0.00000010773*(AN75^4-AM75^4))-AL75*44100)/(L75*51.4+0.00000043092*AM75^3)</f>
        <v>1.4018634506029537</v>
      </c>
      <c r="AQ75">
        <f>0.61365*EXP(17.502*J75/(240.97+J75))</f>
        <v>3.5535440308803561</v>
      </c>
      <c r="AR75">
        <f>AQ75*1000/AA75</f>
        <v>36.172434698125244</v>
      </c>
      <c r="AS75">
        <f>(AR75-U75)</f>
        <v>14.423634420415283</v>
      </c>
      <c r="AT75">
        <f>IF(D75,P75,(O75+P75)/2)</f>
        <v>26.164315223693848</v>
      </c>
      <c r="AU75">
        <f>0.61365*EXP(17.502*AT75/(240.97+AT75))</f>
        <v>3.4072062379168755</v>
      </c>
      <c r="AV75">
        <f>IF(AS75&lt;&gt;0,(1000-(AR75+U75)/2)/AS75*AL75,0)</f>
        <v>3.7922383422847393E-2</v>
      </c>
      <c r="AW75">
        <f>U75*AA75/1000</f>
        <v>2.1365805218986496</v>
      </c>
      <c r="AX75">
        <f>(AU75-AW75)</f>
        <v>1.2706257160182259</v>
      </c>
      <c r="AY75">
        <f>1/(1.6/F75+1.37/N75)</f>
        <v>2.3747071830539521E-2</v>
      </c>
      <c r="AZ75">
        <f>G75*AA75*0.001</f>
        <v>27.994806311023446</v>
      </c>
      <c r="BA75">
        <f>G75/S75</f>
        <v>0.48122372284773618</v>
      </c>
      <c r="BB75">
        <f>(1-AL75*AA75/AQ75/F75)*100</f>
        <v>59.484431050951848</v>
      </c>
      <c r="BC75">
        <f>(S75-E75/(N75/1.35))</f>
        <v>588.81975256941439</v>
      </c>
      <c r="BD75">
        <f>E75*BB75/100/BC75</f>
        <v>7.1202625759714784E-3</v>
      </c>
    </row>
    <row r="76" spans="1:56" x14ac:dyDescent="0.25">
      <c r="A76" s="1" t="s">
        <v>10</v>
      </c>
      <c r="B76" s="1" t="s">
        <v>134</v>
      </c>
    </row>
    <row r="77" spans="1:56" x14ac:dyDescent="0.25">
      <c r="A77" s="1" t="s">
        <v>10</v>
      </c>
      <c r="B77" s="1" t="s">
        <v>135</v>
      </c>
    </row>
    <row r="78" spans="1:56" x14ac:dyDescent="0.25">
      <c r="A78" s="1">
        <v>24</v>
      </c>
      <c r="B78" s="1" t="s">
        <v>136</v>
      </c>
      <c r="C78" s="1">
        <v>10528.500005733222</v>
      </c>
      <c r="D78" s="1">
        <v>0</v>
      </c>
      <c r="E78">
        <f>(R78-S78*(1000-T78)/(1000-U78))*AK78</f>
        <v>8.5712870650583159</v>
      </c>
      <c r="F78">
        <f>IF(AV78&lt;&gt;0,1/(1/AV78-1/N78),0)</f>
        <v>3.3840490918834634E-2</v>
      </c>
      <c r="G78">
        <f>((AY78-AL78/2)*S78-E78)/(AY78+AL78/2)</f>
        <v>365.3718099273508</v>
      </c>
      <c r="H78">
        <f>AL78*1000</f>
        <v>0.5082118562403154</v>
      </c>
      <c r="I78">
        <f>(AQ78-AW78)</f>
        <v>1.4494270780686014</v>
      </c>
      <c r="J78">
        <f>(P78+AP78*D78)</f>
        <v>27.01496696472168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25.479364395141602</v>
      </c>
      <c r="P78" s="1">
        <v>27.01496696472168</v>
      </c>
      <c r="Q78" s="1">
        <v>24.984777450561523</v>
      </c>
      <c r="R78" s="1">
        <v>799.53558349609375</v>
      </c>
      <c r="S78" s="1">
        <v>788.7701416015625</v>
      </c>
      <c r="T78" s="1">
        <v>21.115545272827148</v>
      </c>
      <c r="U78" s="1">
        <v>21.712095260620117</v>
      </c>
      <c r="V78" s="1">
        <v>63.400703430175781</v>
      </c>
      <c r="W78" s="1">
        <v>65.192214965820313</v>
      </c>
      <c r="X78" s="1">
        <v>500.05282592773437</v>
      </c>
      <c r="Y78" s="1">
        <v>998.8836669921875</v>
      </c>
      <c r="Z78" s="1">
        <v>432.30789184570312</v>
      </c>
      <c r="AA78" s="1">
        <v>98.234649658203125</v>
      </c>
      <c r="AB78" s="1">
        <v>-2.7517399787902832</v>
      </c>
      <c r="AC78" s="1">
        <v>0.17158246040344238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111105</v>
      </c>
      <c r="AK78">
        <f>X78*0.000001/(K78*0.0001)</f>
        <v>0.83342137654622384</v>
      </c>
      <c r="AL78">
        <f>(U78-T78)/(1000-U78)*AK78</f>
        <v>5.0821185624031536E-4</v>
      </c>
      <c r="AM78">
        <f>(P78+273.15)</f>
        <v>300.16496696472166</v>
      </c>
      <c r="AN78">
        <f>(O78+273.15)</f>
        <v>298.62936439514158</v>
      </c>
      <c r="AO78">
        <f>(Y78*AG78+Z78*AH78)*AI78</f>
        <v>159.82138314646363</v>
      </c>
      <c r="AP78">
        <f>((AO78+0.00000010773*(AN78^4-AM78^4))-AL78*44100)/(L78*51.4+0.00000043092*AM78^3)</f>
        <v>1.4136015057650833</v>
      </c>
      <c r="AQ78">
        <f>0.61365*EXP(17.502*J78/(240.97+J78))</f>
        <v>3.5823071493411511</v>
      </c>
      <c r="AR78">
        <f>AQ78*1000/AA78</f>
        <v>36.466838959627815</v>
      </c>
      <c r="AS78">
        <f>(AR78-U78)</f>
        <v>14.754743699007697</v>
      </c>
      <c r="AT78">
        <f>IF(D78,P78,(O78+P78)/2)</f>
        <v>26.247165679931641</v>
      </c>
      <c r="AU78">
        <f>0.61365*EXP(17.502*AT78/(240.97+AT78))</f>
        <v>3.4239253541569021</v>
      </c>
      <c r="AV78">
        <f>IF(AS78&lt;&gt;0,(1000-(AR78+U78)/2)/AS78*AL78,0)</f>
        <v>3.3442007142179112E-2</v>
      </c>
      <c r="AW78">
        <f>U78*AA78/1000</f>
        <v>2.1328800712725497</v>
      </c>
      <c r="AX78">
        <f>(AU78-AW78)</f>
        <v>1.2910452828843524</v>
      </c>
      <c r="AY78">
        <f>1/(1.6/F78+1.37/N78)</f>
        <v>2.0936694156969214E-2</v>
      </c>
      <c r="AZ78">
        <f>G78*AA78*0.001</f>
        <v>35.89217174319689</v>
      </c>
      <c r="BA78">
        <f>G78/S78</f>
        <v>0.46321709032428593</v>
      </c>
      <c r="BB78">
        <f>(1-AL78*AA78/AQ78/F78)*100</f>
        <v>58.817754920338359</v>
      </c>
      <c r="BC78">
        <f>(S78-E78/(N78/1.35))</f>
        <v>784.69576223472041</v>
      </c>
      <c r="BD78">
        <f>E78*BB78/100/BC78</f>
        <v>6.4247047863330419E-3</v>
      </c>
    </row>
    <row r="79" spans="1:56" x14ac:dyDescent="0.25">
      <c r="A79" s="1" t="s">
        <v>10</v>
      </c>
      <c r="B79" s="1" t="s">
        <v>137</v>
      </c>
    </row>
    <row r="80" spans="1:56" x14ac:dyDescent="0.25">
      <c r="A80" s="1" t="s">
        <v>10</v>
      </c>
      <c r="B80" s="1" t="s">
        <v>138</v>
      </c>
    </row>
    <row r="81" spans="1:56" x14ac:dyDescent="0.25">
      <c r="A81" s="1">
        <v>25</v>
      </c>
      <c r="B81" s="1" t="s">
        <v>139</v>
      </c>
      <c r="C81" s="1">
        <v>10686.500005733222</v>
      </c>
      <c r="D81" s="1">
        <v>0</v>
      </c>
      <c r="E81">
        <f>(R81-S81*(1000-T81)/(1000-U81))*AK81</f>
        <v>8.8544627805632423</v>
      </c>
      <c r="F81">
        <f>IF(AV81&lt;&gt;0,1/(1/AV81-1/N81),0)</f>
        <v>2.974632392384198E-2</v>
      </c>
      <c r="G81">
        <f>((AY81-AL81/2)*S81-E81)/(AY81+AL81/2)</f>
        <v>393.30953196657822</v>
      </c>
      <c r="H81">
        <f>AL81*1000</f>
        <v>0.4509599871754546</v>
      </c>
      <c r="I81">
        <f>(AQ81-AW81)</f>
        <v>1.4610431541254689</v>
      </c>
      <c r="J81">
        <f>(P81+AP81*D81)</f>
        <v>27.046222686767578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25.483554840087891</v>
      </c>
      <c r="P81" s="1">
        <v>27.046222686767578</v>
      </c>
      <c r="Q81" s="1">
        <v>24.983009338378906</v>
      </c>
      <c r="R81" s="1">
        <v>900.65057373046875</v>
      </c>
      <c r="S81" s="1">
        <v>889.5443115234375</v>
      </c>
      <c r="T81" s="1">
        <v>21.131778717041016</v>
      </c>
      <c r="U81" s="1">
        <v>21.661186218261719</v>
      </c>
      <c r="V81" s="1">
        <v>63.432239532470703</v>
      </c>
      <c r="W81" s="1">
        <v>65.021553039550781</v>
      </c>
      <c r="X81" s="1">
        <v>500.021240234375</v>
      </c>
      <c r="Y81" s="1">
        <v>998.91607666015625</v>
      </c>
      <c r="Z81" s="1">
        <v>432.15924072265625</v>
      </c>
      <c r="AA81" s="1">
        <v>98.233062744140625</v>
      </c>
      <c r="AB81" s="1">
        <v>-3.5883488655090332</v>
      </c>
      <c r="AC81" s="1">
        <v>0.16485714912414551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111105</v>
      </c>
      <c r="AK81">
        <f>X81*0.000001/(K81*0.0001)</f>
        <v>0.83336873372395814</v>
      </c>
      <c r="AL81">
        <f>(U81-T81)/(1000-U81)*AK81</f>
        <v>4.5095998717545462E-4</v>
      </c>
      <c r="AM81">
        <f>(P81+273.15)</f>
        <v>300.19622268676756</v>
      </c>
      <c r="AN81">
        <f>(O81+273.15)</f>
        <v>298.63355484008787</v>
      </c>
      <c r="AO81">
        <f>(Y81*AG81+Z81*AH81)*AI81</f>
        <v>159.82656869322273</v>
      </c>
      <c r="AP81">
        <f>((AO81+0.00000010773*(AN81^4-AM81^4))-AL81*44100)/(L81*51.4+0.00000043092*AM81^3)</f>
        <v>1.4396940894091024</v>
      </c>
      <c r="AQ81">
        <f>0.61365*EXP(17.502*J81/(240.97+J81))</f>
        <v>3.5888878190164863</v>
      </c>
      <c r="AR81">
        <f>AQ81*1000/AA81</f>
        <v>36.534418440807045</v>
      </c>
      <c r="AS81">
        <f>(AR81-U81)</f>
        <v>14.873232222545326</v>
      </c>
      <c r="AT81">
        <f>IF(D81,P81,(O81+P81)/2)</f>
        <v>26.264888763427734</v>
      </c>
      <c r="AU81">
        <f>0.61365*EXP(17.502*AT81/(240.97+AT81))</f>
        <v>3.4275111373880636</v>
      </c>
      <c r="AV81">
        <f>IF(AS81&lt;&gt;0,(1000-(AR81+U81)/2)/AS81*AL81,0)</f>
        <v>2.9437988734311891E-2</v>
      </c>
      <c r="AW81">
        <f>U81*AA81/1000</f>
        <v>2.1278446648910174</v>
      </c>
      <c r="AX81">
        <f>(AU81-AW81)</f>
        <v>1.2996664724970461</v>
      </c>
      <c r="AY81">
        <f>1/(1.6/F81+1.37/N81)</f>
        <v>1.8426198714110206E-2</v>
      </c>
      <c r="AZ81">
        <f>G81*AA81*0.001</f>
        <v>38.635999931541463</v>
      </c>
      <c r="BA81">
        <f>G81/S81</f>
        <v>0.44214720601494778</v>
      </c>
      <c r="BB81">
        <f>(1-AL81*AA81/AQ81/F81)*100</f>
        <v>58.504356106739763</v>
      </c>
      <c r="BC81">
        <f>(S81-E81/(N81/1.35))</f>
        <v>885.33532398355362</v>
      </c>
      <c r="BD81">
        <f>E81*BB81/100/BC81</f>
        <v>5.8511688127059081E-3</v>
      </c>
    </row>
    <row r="82" spans="1:56" x14ac:dyDescent="0.25">
      <c r="A82" s="1" t="s">
        <v>10</v>
      </c>
      <c r="B82" s="1" t="s">
        <v>140</v>
      </c>
    </row>
    <row r="83" spans="1:56" x14ac:dyDescent="0.25">
      <c r="A83" s="1" t="s">
        <v>10</v>
      </c>
      <c r="B83" s="1" t="s">
        <v>141</v>
      </c>
    </row>
    <row r="84" spans="1:56" x14ac:dyDescent="0.25">
      <c r="A84" s="1">
        <v>26</v>
      </c>
      <c r="B84" s="1" t="s">
        <v>142</v>
      </c>
      <c r="C84" s="1">
        <v>10852.500005733222</v>
      </c>
      <c r="D84" s="1">
        <v>0</v>
      </c>
      <c r="E84">
        <f>(R84-S84*(1000-T84)/(1000-U84))*AK84</f>
        <v>9.0752680896311126</v>
      </c>
      <c r="F84">
        <f>IF(AV84&lt;&gt;0,1/(1/AV84-1/N84),0)</f>
        <v>2.5807106628571587E-2</v>
      </c>
      <c r="G84">
        <f>((AY84-AL84/2)*S84-E84)/(AY84+AL84/2)</f>
        <v>404.74049157301926</v>
      </c>
      <c r="H84">
        <f>AL84*1000</f>
        <v>0.39492897148017148</v>
      </c>
      <c r="I84">
        <f>(AQ84-AW84)</f>
        <v>1.4725481766809656</v>
      </c>
      <c r="J84">
        <f>(P84+AP84*D84)</f>
        <v>27.068906784057617</v>
      </c>
      <c r="K84" s="1">
        <v>6</v>
      </c>
      <c r="L84">
        <f>(K84*AE84+AF84)</f>
        <v>1.4200000166893005</v>
      </c>
      <c r="M84" s="1">
        <v>1</v>
      </c>
      <c r="N84">
        <f>L84*(M84+1)*(M84+1)/(M84*M84+1)</f>
        <v>2.8400000333786011</v>
      </c>
      <c r="O84" s="1">
        <v>25.477880477905273</v>
      </c>
      <c r="P84" s="1">
        <v>27.068906784057617</v>
      </c>
      <c r="Q84" s="1">
        <v>24.984737396240234</v>
      </c>
      <c r="R84" s="1">
        <v>1000.3245239257812</v>
      </c>
      <c r="S84" s="1">
        <v>988.96588134765625</v>
      </c>
      <c r="T84" s="1">
        <v>21.132774353027344</v>
      </c>
      <c r="U84" s="1">
        <v>21.596439361572266</v>
      </c>
      <c r="V84" s="1">
        <v>63.446212768554688</v>
      </c>
      <c r="W84" s="1">
        <v>64.839179992675781</v>
      </c>
      <c r="X84" s="1">
        <v>500.01605224609375</v>
      </c>
      <c r="Y84" s="1">
        <v>999.063720703125</v>
      </c>
      <c r="Z84" s="1">
        <v>432.19671630859375</v>
      </c>
      <c r="AA84" s="1">
        <v>98.216293334960938</v>
      </c>
      <c r="AB84" s="1">
        <v>-4.6064763069152832</v>
      </c>
      <c r="AC84" s="1">
        <v>0.15879178047180176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111105</v>
      </c>
      <c r="AK84">
        <f>X84*0.000001/(K84*0.0001)</f>
        <v>0.83336008707682285</v>
      </c>
      <c r="AL84">
        <f>(U84-T84)/(1000-U84)*AK84</f>
        <v>3.9492897148017149E-4</v>
      </c>
      <c r="AM84">
        <f>(P84+273.15)</f>
        <v>300.21890678405759</v>
      </c>
      <c r="AN84">
        <f>(O84+273.15)</f>
        <v>298.62788047790525</v>
      </c>
      <c r="AO84">
        <f>(Y84*AG84+Z84*AH84)*AI84</f>
        <v>159.85019173956971</v>
      </c>
      <c r="AP84">
        <f>((AO84+0.00000010773*(AN84^4-AM84^4))-AL84*44100)/(L84*51.4+0.00000043092*AM84^3)</f>
        <v>1.4652255019176246</v>
      </c>
      <c r="AQ84">
        <f>0.61365*EXP(17.502*J84/(240.97+J84))</f>
        <v>3.5936704000078437</v>
      </c>
      <c r="AR84">
        <f>AQ84*1000/AA84</f>
        <v>36.589350686976552</v>
      </c>
      <c r="AS84">
        <f>(AR84-U84)</f>
        <v>14.992911325404286</v>
      </c>
      <c r="AT84">
        <f>IF(D84,P84,(O84+P84)/2)</f>
        <v>26.273393630981445</v>
      </c>
      <c r="AU84">
        <f>0.61365*EXP(17.502*AT84/(240.97+AT84))</f>
        <v>3.429233029823497</v>
      </c>
      <c r="AV84">
        <f>IF(AS84&lt;&gt;0,(1000-(AR84+U84)/2)/AS84*AL84,0)</f>
        <v>2.557470901072742E-2</v>
      </c>
      <c r="AW84">
        <f>U84*AA84/1000</f>
        <v>2.1211222233268781</v>
      </c>
      <c r="AX84">
        <f>(AU84-AW84)</f>
        <v>1.3081108064966189</v>
      </c>
      <c r="AY84">
        <f>1/(1.6/F84+1.37/N84)</f>
        <v>1.6004911401470395E-2</v>
      </c>
      <c r="AZ84">
        <f>G84*AA84*0.001</f>
        <v>39.75211084487195</v>
      </c>
      <c r="BA84">
        <f>G84/S84</f>
        <v>0.40925627385798435</v>
      </c>
      <c r="BB84">
        <f>(1-AL84*AA84/AQ84/F84)*100</f>
        <v>58.176056868450196</v>
      </c>
      <c r="BC84">
        <f>(S84-E84/(N84/1.35))</f>
        <v>984.65193353885047</v>
      </c>
      <c r="BD84">
        <f>E84*BB84/100/BC84</f>
        <v>5.3619283575801722E-3</v>
      </c>
    </row>
    <row r="85" spans="1:56" x14ac:dyDescent="0.25">
      <c r="A85" s="1" t="s">
        <v>10</v>
      </c>
      <c r="B85" s="1" t="s">
        <v>143</v>
      </c>
    </row>
    <row r="86" spans="1:56" x14ac:dyDescent="0.25">
      <c r="A86" s="1" t="s">
        <v>10</v>
      </c>
      <c r="B86" s="1" t="s">
        <v>144</v>
      </c>
    </row>
    <row r="87" spans="1:56" x14ac:dyDescent="0.25">
      <c r="A87" s="1">
        <v>27</v>
      </c>
      <c r="B87" s="1" t="s">
        <v>145</v>
      </c>
      <c r="C87" s="1">
        <v>11013.500005666167</v>
      </c>
      <c r="D87" s="1">
        <v>0</v>
      </c>
      <c r="E87">
        <f>(R87-S87*(1000-T87)/(1000-U87))*AK87</f>
        <v>9.989509538968127</v>
      </c>
      <c r="F87">
        <f>IF(AV87&lt;&gt;0,1/(1/AV87-1/N87),0)</f>
        <v>2.3322835803845671E-2</v>
      </c>
      <c r="G87">
        <f>((AY87-AL87/2)*S87-E87)/(AY87+AL87/2)</f>
        <v>477.73405984593035</v>
      </c>
      <c r="H87">
        <f>AL87*1000</f>
        <v>0.36028006150486369</v>
      </c>
      <c r="I87">
        <f>(AQ87-AW87)</f>
        <v>1.4848834628988095</v>
      </c>
      <c r="J87">
        <f>(P87+AP87*D87)</f>
        <v>27.106443405151367</v>
      </c>
      <c r="K87" s="1">
        <v>6</v>
      </c>
      <c r="L87">
        <f>(K87*AE87+AF87)</f>
        <v>1.4200000166893005</v>
      </c>
      <c r="M87" s="1">
        <v>1</v>
      </c>
      <c r="N87">
        <f>L87*(M87+1)*(M87+1)/(M87*M87+1)</f>
        <v>2.8400000333786011</v>
      </c>
      <c r="O87" s="1">
        <v>25.479618072509766</v>
      </c>
      <c r="P87" s="1">
        <v>27.106443405151367</v>
      </c>
      <c r="Q87" s="1">
        <v>24.983600616455078</v>
      </c>
      <c r="R87" s="1">
        <v>1201.09423828125</v>
      </c>
      <c r="S87" s="1">
        <v>1188.593505859375</v>
      </c>
      <c r="T87" s="1">
        <v>21.132003784179688</v>
      </c>
      <c r="U87" s="1">
        <v>21.555002212524414</v>
      </c>
      <c r="V87" s="1">
        <v>63.427539825439453</v>
      </c>
      <c r="W87" s="1">
        <v>64.697776794433594</v>
      </c>
      <c r="X87" s="1">
        <v>500.02203369140625</v>
      </c>
      <c r="Y87" s="1">
        <v>999.0064697265625</v>
      </c>
      <c r="Z87" s="1">
        <v>431.885498046875</v>
      </c>
      <c r="AA87" s="1">
        <v>98.200553894042969</v>
      </c>
      <c r="AB87" s="1">
        <v>-7.1317448616027832</v>
      </c>
      <c r="AC87" s="1">
        <v>0.16914677619934082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111105</v>
      </c>
      <c r="AK87">
        <f>X87*0.000001/(K87*0.0001)</f>
        <v>0.83337005615234372</v>
      </c>
      <c r="AL87">
        <f>(U87-T87)/(1000-U87)*AK87</f>
        <v>3.6028006150486369E-4</v>
      </c>
      <c r="AM87">
        <f>(P87+273.15)</f>
        <v>300.25644340515134</v>
      </c>
      <c r="AN87">
        <f>(O87+273.15)</f>
        <v>298.62961807250974</v>
      </c>
      <c r="AO87">
        <f>(Y87*AG87+Z87*AH87)*AI87</f>
        <v>159.84103158352445</v>
      </c>
      <c r="AP87">
        <f>((AO87+0.00000010773*(AN87^4-AM87^4))-AL87*44100)/(L87*51.4+0.00000043092*AM87^3)</f>
        <v>1.478156179176414</v>
      </c>
      <c r="AQ87">
        <f>0.61365*EXP(17.502*J87/(240.97+J87))</f>
        <v>3.6015966193560285</v>
      </c>
      <c r="AR87">
        <f>AQ87*1000/AA87</f>
        <v>36.675929783879845</v>
      </c>
      <c r="AS87">
        <f>(AR87-U87)</f>
        <v>15.120927571355431</v>
      </c>
      <c r="AT87">
        <f>IF(D87,P87,(O87+P87)/2)</f>
        <v>26.293030738830566</v>
      </c>
      <c r="AU87">
        <f>0.61365*EXP(17.502*AT87/(240.97+AT87))</f>
        <v>3.433211637597076</v>
      </c>
      <c r="AV87">
        <f>IF(AS87&lt;&gt;0,(1000-(AR87+U87)/2)/AS87*AL87,0)</f>
        <v>2.3132862582247903E-2</v>
      </c>
      <c r="AW87">
        <f>U87*AA87/1000</f>
        <v>2.116713156457219</v>
      </c>
      <c r="AX87">
        <f>(AU87-AW87)</f>
        <v>1.316498481139857</v>
      </c>
      <c r="AY87">
        <f>1/(1.6/F87+1.37/N87)</f>
        <v>1.4474987841271922E-2</v>
      </c>
      <c r="AZ87">
        <f>G87*AA87*0.001</f>
        <v>46.913749290920236</v>
      </c>
      <c r="BA87">
        <f>G87/S87</f>
        <v>0.40193224806534661</v>
      </c>
      <c r="BB87">
        <f>(1-AL87*AA87/AQ87/F87)*100</f>
        <v>57.881030131564735</v>
      </c>
      <c r="BC87">
        <f>(S87-E87/(N87/1.35))</f>
        <v>1183.8449714512385</v>
      </c>
      <c r="BD87">
        <f>E87*BB87/100/BC87</f>
        <v>4.8841116579290481E-3</v>
      </c>
    </row>
    <row r="88" spans="1:56" x14ac:dyDescent="0.25">
      <c r="A88" s="1" t="s">
        <v>10</v>
      </c>
      <c r="B88" s="1" t="s">
        <v>146</v>
      </c>
    </row>
    <row r="89" spans="1:56" x14ac:dyDescent="0.25">
      <c r="A89" s="1" t="s">
        <v>10</v>
      </c>
      <c r="B89" s="1" t="s">
        <v>147</v>
      </c>
    </row>
    <row r="90" spans="1:56" x14ac:dyDescent="0.25">
      <c r="A90" s="1" t="s">
        <v>10</v>
      </c>
      <c r="B90" s="1" t="s">
        <v>148</v>
      </c>
    </row>
    <row r="91" spans="1:56" x14ac:dyDescent="0.25">
      <c r="A91" s="1" t="s">
        <v>10</v>
      </c>
      <c r="B91" s="1" t="s">
        <v>149</v>
      </c>
    </row>
    <row r="92" spans="1:56" x14ac:dyDescent="0.25">
      <c r="A92" s="1" t="s">
        <v>10</v>
      </c>
      <c r="B92" s="1" t="s">
        <v>150</v>
      </c>
    </row>
    <row r="93" spans="1:56" x14ac:dyDescent="0.25">
      <c r="A93" s="1" t="s">
        <v>10</v>
      </c>
      <c r="B93" s="1" t="s">
        <v>151</v>
      </c>
    </row>
    <row r="94" spans="1:56" x14ac:dyDescent="0.25">
      <c r="A94" s="1" t="s">
        <v>10</v>
      </c>
      <c r="B94" s="1" t="s">
        <v>152</v>
      </c>
    </row>
    <row r="95" spans="1:56" x14ac:dyDescent="0.25">
      <c r="A95" s="1" t="s">
        <v>10</v>
      </c>
      <c r="B95" s="1" t="s">
        <v>153</v>
      </c>
    </row>
    <row r="96" spans="1:56" x14ac:dyDescent="0.25">
      <c r="A96" s="1" t="s">
        <v>10</v>
      </c>
      <c r="B96" s="1" t="s">
        <v>154</v>
      </c>
    </row>
    <row r="97" spans="1:56" x14ac:dyDescent="0.25">
      <c r="A97" s="1" t="s">
        <v>10</v>
      </c>
      <c r="B97" s="1" t="s">
        <v>155</v>
      </c>
    </row>
    <row r="98" spans="1:56" x14ac:dyDescent="0.25">
      <c r="A98" s="1" t="s">
        <v>10</v>
      </c>
      <c r="B98" s="1" t="s">
        <v>156</v>
      </c>
    </row>
    <row r="99" spans="1:56" x14ac:dyDescent="0.25">
      <c r="A99" s="1" t="s">
        <v>10</v>
      </c>
      <c r="B99" s="1" t="s">
        <v>157</v>
      </c>
    </row>
    <row r="100" spans="1:56" x14ac:dyDescent="0.25">
      <c r="A100" s="1">
        <v>28</v>
      </c>
      <c r="B100" s="1" t="s">
        <v>158</v>
      </c>
      <c r="C100" s="1">
        <v>11874.499992769212</v>
      </c>
      <c r="D100" s="1">
        <v>0</v>
      </c>
      <c r="E100">
        <f>(R100-S100*(1000-T100)/(1000-U100))*AK100</f>
        <v>5.3670143228481484</v>
      </c>
      <c r="F100">
        <f>IF(AV100&lt;&gt;0,1/(1/AV100-1/N100),0)</f>
        <v>5.7896539119842827E-2</v>
      </c>
      <c r="G100">
        <f>((AY100-AL100/2)*S100-E100)/(AY100+AL100/2)</f>
        <v>236.03966521062958</v>
      </c>
      <c r="H100">
        <f>AL100*1000</f>
        <v>0.68383732022912846</v>
      </c>
      <c r="I100">
        <f>(AQ100-AW100)</f>
        <v>1.1506570586259328</v>
      </c>
      <c r="J100">
        <f>(P100+AP100*D100)</f>
        <v>25.636589050292969</v>
      </c>
      <c r="K100" s="1">
        <v>6</v>
      </c>
      <c r="L100">
        <f>(K100*AE100+AF100)</f>
        <v>1.4200000166893005</v>
      </c>
      <c r="M100" s="1">
        <v>1</v>
      </c>
      <c r="N100">
        <f>L100*(M100+1)*(M100+1)/(M100*M100+1)</f>
        <v>2.8400000333786011</v>
      </c>
      <c r="O100" s="1">
        <v>25.371047973632813</v>
      </c>
      <c r="P100" s="1">
        <v>25.636589050292969</v>
      </c>
      <c r="Q100" s="1">
        <v>24.983329772949219</v>
      </c>
      <c r="R100" s="1">
        <v>399.75869750976563</v>
      </c>
      <c r="S100" s="1">
        <v>392.99639892578125</v>
      </c>
      <c r="T100" s="1">
        <v>21.109001159667969</v>
      </c>
      <c r="U100" s="1">
        <v>21.911552429199219</v>
      </c>
      <c r="V100" s="1">
        <v>63.768157958984375</v>
      </c>
      <c r="W100" s="1">
        <v>66.193504333496094</v>
      </c>
      <c r="X100" s="1">
        <v>500.04534912109375</v>
      </c>
      <c r="Y100" s="1">
        <v>449.35580444335937</v>
      </c>
      <c r="Z100" s="1">
        <v>368.474853515625</v>
      </c>
      <c r="AA100" s="1">
        <v>98.200180053710938</v>
      </c>
      <c r="AB100" s="1">
        <v>0.5112299919128418</v>
      </c>
      <c r="AC100" s="1">
        <v>0.14943814277648926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>X100*0.000001/(K100*0.0001)</f>
        <v>0.83340891520182281</v>
      </c>
      <c r="AL100">
        <f>(U100-T100)/(1000-U100)*AK100</f>
        <v>6.8383732022912844E-4</v>
      </c>
      <c r="AM100">
        <f>(P100+273.15)</f>
        <v>298.78658905029295</v>
      </c>
      <c r="AN100">
        <f>(O100+273.15)</f>
        <v>298.52104797363279</v>
      </c>
      <c r="AO100">
        <f>(Y100*AG100+Z100*AH100)*AI100</f>
        <v>71.896927103915914</v>
      </c>
      <c r="AP100">
        <f>((AO100+0.00000010773*(AN100^4-AM100^4))-AL100*44100)/(L100*51.4+0.00000043092*AM100^3)</f>
        <v>0.45798478343591603</v>
      </c>
      <c r="AQ100">
        <f>0.61365*EXP(17.502*J100/(240.97+J100))</f>
        <v>3.3023754524296232</v>
      </c>
      <c r="AR100">
        <f>AQ100*1000/AA100</f>
        <v>33.629016266807021</v>
      </c>
      <c r="AS100">
        <f>(AR100-U100)</f>
        <v>11.717463837607802</v>
      </c>
      <c r="AT100">
        <f>IF(D100,P100,(O100+P100)/2)</f>
        <v>25.503818511962891</v>
      </c>
      <c r="AU100">
        <f>0.61365*EXP(17.502*AT100/(240.97+AT100))</f>
        <v>3.2764490054722128</v>
      </c>
      <c r="AV100">
        <f>IF(AS100&lt;&gt;0,(1000-(AR100+U100)/2)/AS100*AL100,0)</f>
        <v>5.6739834883443689E-2</v>
      </c>
      <c r="AW100">
        <f>U100*AA100/1000</f>
        <v>2.1517183938036903</v>
      </c>
      <c r="AX100">
        <f>(AU100-AW100)</f>
        <v>1.1247306116685225</v>
      </c>
      <c r="AY100">
        <f>1/(1.6/F100+1.37/N100)</f>
        <v>3.5564536537769108E-2</v>
      </c>
      <c r="AZ100">
        <f>G100*AA100*0.001</f>
        <v>23.179137623501475</v>
      </c>
      <c r="BA100">
        <f>G100/S100</f>
        <v>0.6006153386031573</v>
      </c>
      <c r="BB100">
        <f>(1-AL100*AA100/AQ100/F100)*100</f>
        <v>64.877450631723406</v>
      </c>
      <c r="BC100">
        <f>(S100-E100/(N100/1.35))</f>
        <v>390.4451773586373</v>
      </c>
      <c r="BD100">
        <f>E100*BB100/100/BC100</f>
        <v>8.9179794491481487E-3</v>
      </c>
    </row>
    <row r="101" spans="1:56" x14ac:dyDescent="0.25">
      <c r="A101" s="1" t="s">
        <v>10</v>
      </c>
      <c r="B101" s="1" t="s">
        <v>159</v>
      </c>
    </row>
    <row r="102" spans="1:56" x14ac:dyDescent="0.25">
      <c r="A102" s="1">
        <v>29</v>
      </c>
      <c r="B102" s="1" t="s">
        <v>160</v>
      </c>
      <c r="C102" s="1">
        <v>12474.999979346991</v>
      </c>
      <c r="D102" s="1">
        <v>0</v>
      </c>
      <c r="E102">
        <f>(R102-S102*(1000-T102)/(1000-U102))*AK102</f>
        <v>4.9491749121626736</v>
      </c>
      <c r="F102">
        <f>IF(AV102&lt;&gt;0,1/(1/AV102-1/N102),0)</f>
        <v>4.0763310227184386E-2</v>
      </c>
      <c r="G102">
        <f>((AY102-AL102/2)*S102-E102)/(AY102+AL102/2)</f>
        <v>190.04031517655324</v>
      </c>
      <c r="H102">
        <f>AL102*1000</f>
        <v>0.59254132360011591</v>
      </c>
      <c r="I102">
        <f>(AQ102-AW102)</f>
        <v>1.4054756859849022</v>
      </c>
      <c r="J102">
        <f>(P102+AP102*D102)</f>
        <v>26.869401931762695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25.456733703613281</v>
      </c>
      <c r="P102" s="1">
        <v>26.869401931762695</v>
      </c>
      <c r="Q102" s="1">
        <v>24.983192443847656</v>
      </c>
      <c r="R102" s="1">
        <v>399.77642822265625</v>
      </c>
      <c r="S102" s="1">
        <v>393.55776977539062</v>
      </c>
      <c r="T102" s="1">
        <v>21.168006896972656</v>
      </c>
      <c r="U102" s="1">
        <v>21.863489151000977</v>
      </c>
      <c r="V102" s="1">
        <v>63.601882934570312</v>
      </c>
      <c r="W102" s="1">
        <v>65.691604614257813</v>
      </c>
      <c r="X102" s="1">
        <v>500.01531982421875</v>
      </c>
      <c r="Y102" s="1">
        <v>1000.9041137695312</v>
      </c>
      <c r="Z102" s="1">
        <v>369.12774658203125</v>
      </c>
      <c r="AA102" s="1">
        <v>98.16925048828125</v>
      </c>
      <c r="AB102" s="1">
        <v>0.5112299919128418</v>
      </c>
      <c r="AC102" s="1">
        <v>0.14943814277648926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>X102*0.000001/(K102*0.0001)</f>
        <v>0.83335886637369772</v>
      </c>
      <c r="AL102">
        <f>(U102-T102)/(1000-U102)*AK102</f>
        <v>5.9254132360011592E-4</v>
      </c>
      <c r="AM102">
        <f>(P102+273.15)</f>
        <v>300.01940193176267</v>
      </c>
      <c r="AN102">
        <f>(O102+273.15)</f>
        <v>298.60673370361326</v>
      </c>
      <c r="AO102">
        <f>(Y102*AG102+Z102*AH102)*AI102</f>
        <v>160.14465462361295</v>
      </c>
      <c r="AP102">
        <f>((AO102+0.00000010773*(AN102^4-AM102^4))-AL102*44100)/(L102*51.4+0.00000043092*AM102^3)</f>
        <v>1.3907218046000942</v>
      </c>
      <c r="AQ102">
        <f>0.61365*EXP(17.502*J102/(240.97+J102))</f>
        <v>3.5517980289973368</v>
      </c>
      <c r="AR102">
        <f>AQ102*1000/AA102</f>
        <v>36.180351905827429</v>
      </c>
      <c r="AS102">
        <f>(AR102-U102)</f>
        <v>14.316862754826452</v>
      </c>
      <c r="AT102">
        <f>IF(D102,P102,(O102+P102)/2)</f>
        <v>26.163067817687988</v>
      </c>
      <c r="AU102">
        <f>0.61365*EXP(17.502*AT102/(240.97+AT102))</f>
        <v>3.4069550587763473</v>
      </c>
      <c r="AV102">
        <f>IF(AS102&lt;&gt;0,(1000-(AR102+U102)/2)/AS102*AL102,0)</f>
        <v>4.0186502186230273E-2</v>
      </c>
      <c r="AW102">
        <f>U102*AA102/1000</f>
        <v>2.1463223430124345</v>
      </c>
      <c r="AX102">
        <f>(AU102-AW102)</f>
        <v>1.2606327157639128</v>
      </c>
      <c r="AY102">
        <f>1/(1.6/F102+1.37/N102)</f>
        <v>2.5167757296851983E-2</v>
      </c>
      <c r="AZ102">
        <f>G102*AA102*0.001</f>
        <v>18.656115303438973</v>
      </c>
      <c r="BA102">
        <f>G102/S102</f>
        <v>0.48287781304638483</v>
      </c>
      <c r="BB102">
        <f>(1-AL102*AA102/AQ102/F102)*100</f>
        <v>59.823101072939686</v>
      </c>
      <c r="BC102">
        <f>(S102-E102/(N102/1.35))</f>
        <v>391.20516905254095</v>
      </c>
      <c r="BD102">
        <f>E102*BB102/100/BC102</f>
        <v>7.5682791133621389E-3</v>
      </c>
    </row>
    <row r="103" spans="1:56" x14ac:dyDescent="0.25">
      <c r="A103" s="1" t="s">
        <v>10</v>
      </c>
      <c r="B103" s="1" t="s">
        <v>161</v>
      </c>
    </row>
    <row r="104" spans="1:56" x14ac:dyDescent="0.25">
      <c r="A104" s="1">
        <v>30</v>
      </c>
      <c r="B104" s="1" t="s">
        <v>162</v>
      </c>
      <c r="C104" s="1">
        <v>12938.000006057322</v>
      </c>
      <c r="D104" s="1">
        <v>0</v>
      </c>
      <c r="E104">
        <f>(R104-S104*(1000-T104)/(1000-U104))*AK104</f>
        <v>3.4628544881866041</v>
      </c>
      <c r="F104">
        <f>IF(AV104&lt;&gt;0,1/(1/AV104-1/N104),0)</f>
        <v>2.571698997086664E-2</v>
      </c>
      <c r="G104">
        <f>((AY104-AL104/2)*S104-E104)/(AY104+AL104/2)</f>
        <v>169.74695998875688</v>
      </c>
      <c r="H104">
        <f>AL104*1000</f>
        <v>0.38184528321198713</v>
      </c>
      <c r="I104">
        <f>(AQ104-AW104)</f>
        <v>1.4281534102230586</v>
      </c>
      <c r="J104">
        <f>(P104+AP104*D104)</f>
        <v>26.929176330566406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25.453702926635742</v>
      </c>
      <c r="P104" s="1">
        <v>26.929176330566406</v>
      </c>
      <c r="Q104" s="1">
        <v>24.984523773193359</v>
      </c>
      <c r="R104" s="1">
        <v>397.94021606445312</v>
      </c>
      <c r="S104" s="1">
        <v>393.6048583984375</v>
      </c>
      <c r="T104" s="1">
        <v>21.31098747253418</v>
      </c>
      <c r="U104" s="1">
        <v>21.759187698364258</v>
      </c>
      <c r="V104" s="1">
        <v>64.108688354492187</v>
      </c>
      <c r="W104" s="1">
        <v>65.391227722167969</v>
      </c>
      <c r="X104" s="1">
        <v>500.04879760742188</v>
      </c>
      <c r="Y104" s="1">
        <v>1000.3482666015625</v>
      </c>
      <c r="Z104" s="1">
        <v>368.65390014648437</v>
      </c>
      <c r="AA104" s="1">
        <v>98.172103881835938</v>
      </c>
      <c r="AB104" s="1">
        <v>0.2887568473815918</v>
      </c>
      <c r="AC104" s="1">
        <v>0.15735745429992676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>X104*0.000001/(K104*0.0001)</f>
        <v>0.8334146626790363</v>
      </c>
      <c r="AL104">
        <f>(U104-T104)/(1000-U104)*AK104</f>
        <v>3.8184528321198713E-4</v>
      </c>
      <c r="AM104">
        <f>(P104+273.15)</f>
        <v>300.07917633056638</v>
      </c>
      <c r="AN104">
        <f>(O104+273.15)</f>
        <v>298.60370292663572</v>
      </c>
      <c r="AO104">
        <f>(Y104*AG104+Z104*AH104)*AI104</f>
        <v>160.05571907872582</v>
      </c>
      <c r="AP104">
        <f>((AO104+0.00000010773*(AN104^4-AM104^4))-AL104*44100)/(L104*51.4+0.00000043092*AM104^3)</f>
        <v>1.4907135058923784</v>
      </c>
      <c r="AQ104">
        <f>0.61365*EXP(17.502*J104/(240.97+J104))</f>
        <v>3.5642986453312413</v>
      </c>
      <c r="AR104">
        <f>AQ104*1000/AA104</f>
        <v>36.306634006961701</v>
      </c>
      <c r="AS104">
        <f>(AR104-U104)</f>
        <v>14.547446308597443</v>
      </c>
      <c r="AT104">
        <f>IF(D104,P104,(O104+P104)/2)</f>
        <v>26.191439628601074</v>
      </c>
      <c r="AU104">
        <f>0.61365*EXP(17.502*AT104/(240.97+AT104))</f>
        <v>3.4126720406819469</v>
      </c>
      <c r="AV104">
        <f>IF(AS104&lt;&gt;0,(1000-(AR104+U104)/2)/AS104*AL104,0)</f>
        <v>2.5486205295417893E-2</v>
      </c>
      <c r="AW104">
        <f>U104*AA104/1000</f>
        <v>2.1361452351081827</v>
      </c>
      <c r="AX104">
        <f>(AU104-AW104)</f>
        <v>1.2765268055737642</v>
      </c>
      <c r="AY104">
        <f>1/(1.6/F104+1.37/N104)</f>
        <v>1.594945334013833E-2</v>
      </c>
      <c r="AZ104">
        <f>G104*AA104*0.001</f>
        <v>16.66441618964209</v>
      </c>
      <c r="BA104">
        <f>G104/S104</f>
        <v>0.43126235961479364</v>
      </c>
      <c r="BB104">
        <f>(1-AL104*AA104/AQ104/F104)*100</f>
        <v>59.103955235086048</v>
      </c>
      <c r="BC104">
        <f>(S104-E104/(N104/1.35))</f>
        <v>391.95878322093461</v>
      </c>
      <c r="BD104">
        <f>E104*BB104/100/BC104</f>
        <v>5.2216816006399533E-3</v>
      </c>
    </row>
    <row r="105" spans="1:56" x14ac:dyDescent="0.25">
      <c r="A105" s="1" t="s">
        <v>10</v>
      </c>
      <c r="B105" s="1" t="s">
        <v>163</v>
      </c>
    </row>
    <row r="106" spans="1:56" x14ac:dyDescent="0.25">
      <c r="A106" s="1" t="s">
        <v>10</v>
      </c>
      <c r="B106" s="1" t="s">
        <v>164</v>
      </c>
    </row>
    <row r="107" spans="1:56" x14ac:dyDescent="0.25">
      <c r="A107" s="1" t="s">
        <v>10</v>
      </c>
      <c r="B107" s="1" t="s">
        <v>165</v>
      </c>
    </row>
    <row r="108" spans="1:56" x14ac:dyDescent="0.25">
      <c r="A108" s="1" t="s">
        <v>10</v>
      </c>
      <c r="B108" s="1" t="s">
        <v>166</v>
      </c>
    </row>
    <row r="109" spans="1:56" x14ac:dyDescent="0.25">
      <c r="A109" s="1" t="s">
        <v>10</v>
      </c>
      <c r="B109" s="1" t="s">
        <v>167</v>
      </c>
    </row>
    <row r="110" spans="1:56" x14ac:dyDescent="0.25">
      <c r="A110" s="1" t="s">
        <v>10</v>
      </c>
      <c r="B110" s="1" t="s">
        <v>168</v>
      </c>
    </row>
    <row r="111" spans="1:56" x14ac:dyDescent="0.25">
      <c r="A111" s="1" t="s">
        <v>10</v>
      </c>
      <c r="B111" s="1" t="s">
        <v>169</v>
      </c>
    </row>
    <row r="112" spans="1:56" x14ac:dyDescent="0.25">
      <c r="A112" s="1" t="s">
        <v>10</v>
      </c>
      <c r="B112" s="1" t="s">
        <v>170</v>
      </c>
    </row>
    <row r="113" spans="1:56" x14ac:dyDescent="0.25">
      <c r="A113" s="1" t="s">
        <v>10</v>
      </c>
      <c r="B113" s="1" t="s">
        <v>171</v>
      </c>
    </row>
    <row r="114" spans="1:56" x14ac:dyDescent="0.25">
      <c r="A114" s="1" t="s">
        <v>10</v>
      </c>
      <c r="B114" s="1" t="s">
        <v>169</v>
      </c>
    </row>
    <row r="115" spans="1:56" x14ac:dyDescent="0.25">
      <c r="A115" s="1" t="s">
        <v>10</v>
      </c>
      <c r="B115" s="1" t="s">
        <v>172</v>
      </c>
    </row>
    <row r="116" spans="1:56" x14ac:dyDescent="0.25">
      <c r="A116" s="1">
        <v>31</v>
      </c>
      <c r="B116" s="1" t="s">
        <v>173</v>
      </c>
      <c r="C116" s="1">
        <v>13117.000005744398</v>
      </c>
      <c r="D116" s="1">
        <v>0</v>
      </c>
      <c r="E116">
        <f>(R116-S116*(1000-T116)/(1000-U116))*AK116</f>
        <v>5.064563729420132</v>
      </c>
      <c r="F116">
        <f>IF(AV116&lt;&gt;0,1/(1/AV116-1/N116),0)</f>
        <v>3.8662789687505049E-2</v>
      </c>
      <c r="G116">
        <f>((AY116-AL116/2)*S116-E116)/(AY116+AL116/2)</f>
        <v>174.54007279028133</v>
      </c>
      <c r="H116">
        <f>AL116*1000</f>
        <v>0.57599274085090824</v>
      </c>
      <c r="I116">
        <f>(AQ116-AW116)</f>
        <v>1.4391460910555791</v>
      </c>
      <c r="J116">
        <f>(P116+AP116*D116)</f>
        <v>27.015707015991211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25.483551025390625</v>
      </c>
      <c r="P116" s="1">
        <v>27.015707015991211</v>
      </c>
      <c r="Q116" s="1">
        <v>24.984128952026367</v>
      </c>
      <c r="R116" s="1">
        <v>399.76922607421875</v>
      </c>
      <c r="S116" s="1">
        <v>393.42037963867187</v>
      </c>
      <c r="T116" s="1">
        <v>21.157480239868164</v>
      </c>
      <c r="U116" s="1">
        <v>21.833520889282227</v>
      </c>
      <c r="V116" s="1">
        <v>63.466484069824219</v>
      </c>
      <c r="W116" s="1">
        <v>65.494293212890625</v>
      </c>
      <c r="X116" s="1">
        <v>500.04400634765625</v>
      </c>
      <c r="Y116" s="1">
        <v>999.2183837890625</v>
      </c>
      <c r="Z116" s="1">
        <v>370.24990844726562</v>
      </c>
      <c r="AA116" s="1">
        <v>98.166336059570313</v>
      </c>
      <c r="AB116" s="1">
        <v>0.3050227165222168</v>
      </c>
      <c r="AC116" s="1">
        <v>0.15971112251281738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>X116*0.000001/(K116*0.0001)</f>
        <v>0.83340667724609352</v>
      </c>
      <c r="AL116">
        <f>(U116-T116)/(1000-U116)*AK116</f>
        <v>5.7599274085090829E-4</v>
      </c>
      <c r="AM116">
        <f>(P116+273.15)</f>
        <v>300.16570701599119</v>
      </c>
      <c r="AN116">
        <f>(O116+273.15)</f>
        <v>298.6335510253906</v>
      </c>
      <c r="AO116">
        <f>(Y116*AG116+Z116*AH116)*AI116</f>
        <v>159.87493783276659</v>
      </c>
      <c r="AP116">
        <f>((AO116+0.00000010773*(AN116^4-AM116^4))-AL116*44100)/(L116*51.4+0.00000043092*AM116^3)</f>
        <v>1.379383539217657</v>
      </c>
      <c r="AQ116">
        <f>0.61365*EXP(17.502*J116/(240.97+J116))</f>
        <v>3.5824628400365066</v>
      </c>
      <c r="AR116">
        <f>AQ116*1000/AA116</f>
        <v>36.493802089777084</v>
      </c>
      <c r="AS116">
        <f>(AR116-U116)</f>
        <v>14.660281200494858</v>
      </c>
      <c r="AT116">
        <f>IF(D116,P116,(O116+P116)/2)</f>
        <v>26.249629020690918</v>
      </c>
      <c r="AU116">
        <f>0.61365*EXP(17.502*AT116/(240.97+AT116))</f>
        <v>3.424423547960822</v>
      </c>
      <c r="AV116">
        <f>IF(AS116&lt;&gt;0,(1000-(AR116+U116)/2)/AS116*AL116,0)</f>
        <v>3.8143516886799581E-2</v>
      </c>
      <c r="AW116">
        <f>U116*AA116/1000</f>
        <v>2.1433167489809275</v>
      </c>
      <c r="AX116">
        <f>(AU116-AW116)</f>
        <v>1.2811067989798945</v>
      </c>
      <c r="AY116">
        <f>1/(1.6/F116+1.37/N116)</f>
        <v>2.3885813911464337E-2</v>
      </c>
      <c r="AZ116">
        <f>G116*AA116*0.001</f>
        <v>17.133959441392619</v>
      </c>
      <c r="BA116">
        <f>G116/S116</f>
        <v>0.44364776667284939</v>
      </c>
      <c r="BB116">
        <f>(1-AL116*AA116/AQ116/F116)*100</f>
        <v>59.177019401969375</v>
      </c>
      <c r="BC116">
        <f>(S116-E116/(N116/1.35))</f>
        <v>391.0129285984043</v>
      </c>
      <c r="BD116">
        <f>E116*BB116/100/BC116</f>
        <v>7.6648561763087604E-3</v>
      </c>
    </row>
    <row r="117" spans="1:56" x14ac:dyDescent="0.25">
      <c r="A117" s="1" t="s">
        <v>10</v>
      </c>
      <c r="B117" s="1" t="s">
        <v>174</v>
      </c>
    </row>
    <row r="118" spans="1:56" x14ac:dyDescent="0.25">
      <c r="A118" s="1" t="s">
        <v>10</v>
      </c>
      <c r="B118" s="1" t="s">
        <v>175</v>
      </c>
    </row>
    <row r="119" spans="1:56" x14ac:dyDescent="0.25">
      <c r="A119" s="1">
        <v>32</v>
      </c>
      <c r="B119" s="1" t="s">
        <v>176</v>
      </c>
      <c r="C119" s="1">
        <v>13274.000005744398</v>
      </c>
      <c r="D119" s="1">
        <v>0</v>
      </c>
      <c r="E119">
        <f>(R119-S119*(1000-T119)/(1000-U119))*AK119</f>
        <v>3.6012008281652141</v>
      </c>
      <c r="F119">
        <f>IF(AV119&lt;&gt;0,1/(1/AV119-1/N119),0)</f>
        <v>4.1108340050055897E-2</v>
      </c>
      <c r="G119">
        <f>((AY119-AL119/2)*S119-E119)/(AY119+AL119/2)</f>
        <v>148.00798575259265</v>
      </c>
      <c r="H119">
        <f>AL119*1000</f>
        <v>0.60642680134347871</v>
      </c>
      <c r="I119">
        <f>(AQ119-AW119)</f>
        <v>1.4262912136144927</v>
      </c>
      <c r="J119">
        <f>(P119+AP119*D119)</f>
        <v>26.974889755249023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25.477386474609375</v>
      </c>
      <c r="P119" s="1">
        <v>26.974889755249023</v>
      </c>
      <c r="Q119" s="1">
        <v>24.984582901000977</v>
      </c>
      <c r="R119" s="1">
        <v>299.74078369140625</v>
      </c>
      <c r="S119" s="1">
        <v>295.20489501953125</v>
      </c>
      <c r="T119" s="1">
        <v>21.165348052978516</v>
      </c>
      <c r="U119" s="1">
        <v>21.877080917358398</v>
      </c>
      <c r="V119" s="1">
        <v>63.513542175292969</v>
      </c>
      <c r="W119" s="1">
        <v>65.648696899414063</v>
      </c>
      <c r="X119" s="1">
        <v>500.04150390625</v>
      </c>
      <c r="Y119" s="1">
        <v>999.5562744140625</v>
      </c>
      <c r="Z119" s="1">
        <v>370.45281982421875</v>
      </c>
      <c r="AA119" s="1">
        <v>98.166358947753906</v>
      </c>
      <c r="AB119" s="1">
        <v>0.7723994255065918</v>
      </c>
      <c r="AC119" s="1">
        <v>0.15884709358215332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>X119*0.000001/(K119*0.0001)</f>
        <v>0.83340250651041647</v>
      </c>
      <c r="AL119">
        <f>(U119-T119)/(1000-U119)*AK119</f>
        <v>6.0642680134347874E-4</v>
      </c>
      <c r="AM119">
        <f>(P119+273.15)</f>
        <v>300.124889755249</v>
      </c>
      <c r="AN119">
        <f>(O119+273.15)</f>
        <v>298.62738647460935</v>
      </c>
      <c r="AO119">
        <f>(Y119*AG119+Z119*AH119)*AI119</f>
        <v>159.9290003315582</v>
      </c>
      <c r="AP119">
        <f>((AO119+0.00000010773*(AN119^4-AM119^4))-AL119*44100)/(L119*51.4+0.00000043092*AM119^3)</f>
        <v>1.3690255198012133</v>
      </c>
      <c r="AQ119">
        <f>0.61365*EXP(17.502*J119/(240.97+J119))</f>
        <v>3.5738845916769546</v>
      </c>
      <c r="AR119">
        <f>AQ119*1000/AA119</f>
        <v>36.406408773692498</v>
      </c>
      <c r="AS119">
        <f>(AR119-U119)</f>
        <v>14.529327856334099</v>
      </c>
      <c r="AT119">
        <f>IF(D119,P119,(O119+P119)/2)</f>
        <v>26.226138114929199</v>
      </c>
      <c r="AU119">
        <f>0.61365*EXP(17.502*AT119/(240.97+AT119))</f>
        <v>3.4196752486074211</v>
      </c>
      <c r="AV119">
        <f>IF(AS119&lt;&gt;0,(1000-(AR119+U119)/2)/AS119*AL119,0)</f>
        <v>4.0521796469378306E-2</v>
      </c>
      <c r="AW119">
        <f>U119*AA119/1000</f>
        <v>2.1475933780624619</v>
      </c>
      <c r="AX119">
        <f>(AU119-AW119)</f>
        <v>1.2720818705449592</v>
      </c>
      <c r="AY119">
        <f>1/(1.6/F119+1.37/N119)</f>
        <v>2.5378174932948035E-2</v>
      </c>
      <c r="AZ119">
        <f>G119*AA119*0.001</f>
        <v>14.529405056523055</v>
      </c>
      <c r="BA119">
        <f>G119/S119</f>
        <v>0.5013737517557092</v>
      </c>
      <c r="BB119">
        <f>(1-AL119*AA119/AQ119/F119)*100</f>
        <v>59.479890951358463</v>
      </c>
      <c r="BC119">
        <f>(S119-E119/(N119/1.35))</f>
        <v>293.49305661781142</v>
      </c>
      <c r="BD119">
        <f>E119*BB119/100/BC119</f>
        <v>7.2982657587072021E-3</v>
      </c>
    </row>
    <row r="120" spans="1:56" x14ac:dyDescent="0.25">
      <c r="A120" s="1" t="s">
        <v>10</v>
      </c>
      <c r="B120" s="1" t="s">
        <v>177</v>
      </c>
    </row>
    <row r="121" spans="1:56" x14ac:dyDescent="0.25">
      <c r="A121" s="1" t="s">
        <v>10</v>
      </c>
      <c r="B121" s="1" t="s">
        <v>178</v>
      </c>
    </row>
    <row r="122" spans="1:56" x14ac:dyDescent="0.25">
      <c r="A122" s="1">
        <v>33</v>
      </c>
      <c r="B122" s="1" t="s">
        <v>179</v>
      </c>
      <c r="C122" s="1">
        <v>13432.500005733222</v>
      </c>
      <c r="D122" s="1">
        <v>0</v>
      </c>
      <c r="E122">
        <f>(R122-S122*(1000-T122)/(1000-U122))*AK122</f>
        <v>2.1274647886255948</v>
      </c>
      <c r="F122">
        <f>IF(AV122&lt;&gt;0,1/(1/AV122-1/N122),0)</f>
        <v>4.4497879813314919E-2</v>
      </c>
      <c r="G122">
        <f>((AY122-AL122/2)*S122-E122)/(AY122+AL122/2)</f>
        <v>115.86762058996024</v>
      </c>
      <c r="H122">
        <f>AL122*1000</f>
        <v>0.65379467074419206</v>
      </c>
      <c r="I122">
        <f>(AQ122-AW122)</f>
        <v>1.4220640400470499</v>
      </c>
      <c r="J122">
        <f>(P122+AP122*D122)</f>
        <v>26.98527717590332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25.482492446899414</v>
      </c>
      <c r="P122" s="1">
        <v>26.98527717590332</v>
      </c>
      <c r="Q122" s="1">
        <v>24.983463287353516</v>
      </c>
      <c r="R122" s="1">
        <v>199.82633972167969</v>
      </c>
      <c r="S122" s="1">
        <v>197.11891174316406</v>
      </c>
      <c r="T122" s="1">
        <v>21.176731109619141</v>
      </c>
      <c r="U122" s="1">
        <v>21.94401741027832</v>
      </c>
      <c r="V122" s="1">
        <v>63.523876190185547</v>
      </c>
      <c r="W122" s="1">
        <v>65.825149536132813</v>
      </c>
      <c r="X122" s="1">
        <v>500.03326416015625</v>
      </c>
      <c r="Y122" s="1">
        <v>999.18084716796875</v>
      </c>
      <c r="Z122" s="1">
        <v>370.19009399414062</v>
      </c>
      <c r="AA122" s="1">
        <v>98.158958435058594</v>
      </c>
      <c r="AB122" s="1">
        <v>1.0547175407409668</v>
      </c>
      <c r="AC122" s="1">
        <v>0.15164303779602051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>X122*0.000001/(K122*0.0001)</f>
        <v>0.8333887736002602</v>
      </c>
      <c r="AL122">
        <f>(U122-T122)/(1000-U122)*AK122</f>
        <v>6.5379467074419204E-4</v>
      </c>
      <c r="AM122">
        <f>(P122+273.15)</f>
        <v>300.1352771759033</v>
      </c>
      <c r="AN122">
        <f>(O122+273.15)</f>
        <v>298.63249244689939</v>
      </c>
      <c r="AO122">
        <f>(Y122*AG122+Z122*AH122)*AI122</f>
        <v>159.86893197352583</v>
      </c>
      <c r="AP122">
        <f>((AO122+0.00000010773*(AN122^4-AM122^4))-AL122*44100)/(L122*51.4+0.00000043092*AM122^3)</f>
        <v>1.3428783008257625</v>
      </c>
      <c r="AQ122">
        <f>0.61365*EXP(17.502*J122/(240.97+J122))</f>
        <v>3.5760659329207618</v>
      </c>
      <c r="AR122">
        <f>AQ122*1000/AA122</f>
        <v>36.431376105999199</v>
      </c>
      <c r="AS122">
        <f>(AR122-U122)</f>
        <v>14.487358695720879</v>
      </c>
      <c r="AT122">
        <f>IF(D122,P122,(O122+P122)/2)</f>
        <v>26.233884811401367</v>
      </c>
      <c r="AU122">
        <f>0.61365*EXP(17.502*AT122/(240.97+AT122))</f>
        <v>3.4212404797836573</v>
      </c>
      <c r="AV122">
        <f>IF(AS122&lt;&gt;0,(1000-(AR122+U122)/2)/AS122*AL122,0)</f>
        <v>4.3811430605352371E-2</v>
      </c>
      <c r="AW122">
        <f>U122*AA122/1000</f>
        <v>2.1540018928737119</v>
      </c>
      <c r="AX122">
        <f>(AU122-AW122)</f>
        <v>1.2672385869099454</v>
      </c>
      <c r="AY122">
        <f>1/(1.6/F122+1.37/N122)</f>
        <v>2.7443000848420655E-2</v>
      </c>
      <c r="AZ122">
        <f>G122*AA122*0.001</f>
        <v>11.373444953459046</v>
      </c>
      <c r="BA122">
        <f>G122/S122</f>
        <v>0.58780570349804828</v>
      </c>
      <c r="BB122">
        <f>(1-AL122*AA122/AQ122/F122)*100</f>
        <v>59.670161622928376</v>
      </c>
      <c r="BC122">
        <f>(S122-E122/(N122/1.35))</f>
        <v>196.10761687313274</v>
      </c>
      <c r="BD122">
        <f>E122*BB122/100/BC122</f>
        <v>6.4732910331832373E-3</v>
      </c>
    </row>
    <row r="123" spans="1:56" x14ac:dyDescent="0.25">
      <c r="A123" s="1" t="s">
        <v>10</v>
      </c>
      <c r="B123" s="1" t="s">
        <v>180</v>
      </c>
    </row>
    <row r="124" spans="1:56" x14ac:dyDescent="0.25">
      <c r="A124" s="1" t="s">
        <v>10</v>
      </c>
      <c r="B124" s="1" t="s">
        <v>181</v>
      </c>
    </row>
    <row r="125" spans="1:56" x14ac:dyDescent="0.25">
      <c r="A125" s="1">
        <v>34</v>
      </c>
      <c r="B125" s="1" t="s">
        <v>182</v>
      </c>
      <c r="C125" s="1">
        <v>13590.000005744398</v>
      </c>
      <c r="D125" s="1">
        <v>0</v>
      </c>
      <c r="E125">
        <f>(R125-S125*(1000-T125)/(1000-U125))*AK125</f>
        <v>0.39447772364501904</v>
      </c>
      <c r="F125">
        <f>IF(AV125&lt;&gt;0,1/(1/AV125-1/N125),0)</f>
        <v>5.1292014983229765E-2</v>
      </c>
      <c r="G125">
        <f>((AY125-AL125/2)*S125-E125)/(AY125+AL125/2)</f>
        <v>84.051867463980059</v>
      </c>
      <c r="H125">
        <f>AL125*1000</f>
        <v>0.73984675912326292</v>
      </c>
      <c r="I125">
        <f>(AQ125-AW125)</f>
        <v>1.3992496273924924</v>
      </c>
      <c r="J125">
        <f>(P125+AP125*D125)</f>
        <v>26.927001953125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25.478696823120117</v>
      </c>
      <c r="P125" s="1">
        <v>26.927001953125</v>
      </c>
      <c r="Q125" s="1">
        <v>24.984174728393555</v>
      </c>
      <c r="R125" s="1">
        <v>99.249755859375</v>
      </c>
      <c r="S125" s="1">
        <v>98.688796997070312</v>
      </c>
      <c r="T125" s="1">
        <v>21.185674667358398</v>
      </c>
      <c r="U125" s="1">
        <v>22.053861618041992</v>
      </c>
      <c r="V125" s="1">
        <v>63.558872222900391</v>
      </c>
      <c r="W125" s="1">
        <v>66.162742614746094</v>
      </c>
      <c r="X125" s="1">
        <v>500.0284423828125</v>
      </c>
      <c r="Y125" s="1">
        <v>999.231201171875</v>
      </c>
      <c r="Z125" s="1">
        <v>370.80731201171875</v>
      </c>
      <c r="AA125" s="1">
        <v>98.150321960449219</v>
      </c>
      <c r="AB125" s="1">
        <v>1.138862133026123</v>
      </c>
      <c r="AC125" s="1">
        <v>0.15800595283508301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>X125*0.000001/(K125*0.0001)</f>
        <v>0.83338073730468742</v>
      </c>
      <c r="AL125">
        <f>(U125-T125)/(1000-U125)*AK125</f>
        <v>7.398467591232629E-4</v>
      </c>
      <c r="AM125">
        <f>(P125+273.15)</f>
        <v>300.07700195312498</v>
      </c>
      <c r="AN125">
        <f>(O125+273.15)</f>
        <v>298.62869682312009</v>
      </c>
      <c r="AO125">
        <f>(Y125*AG125+Z125*AH125)*AI125</f>
        <v>159.87698861397075</v>
      </c>
      <c r="AP125">
        <f>((AO125+0.00000010773*(AN125^4-AM125^4))-AL125*44100)/(L125*51.4+0.00000043092*AM125^3)</f>
        <v>1.3057463293178131</v>
      </c>
      <c r="AQ125">
        <f>0.61365*EXP(17.502*J125/(240.97+J125))</f>
        <v>3.5638432456745073</v>
      </c>
      <c r="AR125">
        <f>AQ125*1000/AA125</f>
        <v>36.310051505593613</v>
      </c>
      <c r="AS125">
        <f>(AR125-U125)</f>
        <v>14.256189887551621</v>
      </c>
      <c r="AT125">
        <f>IF(D125,P125,(O125+P125)/2)</f>
        <v>26.202849388122559</v>
      </c>
      <c r="AU125">
        <f>0.61365*EXP(17.502*AT125/(240.97+AT125))</f>
        <v>3.4149734931240303</v>
      </c>
      <c r="AV125">
        <f>IF(AS125&lt;&gt;0,(1000-(AR125+U125)/2)/AS125*AL125,0)</f>
        <v>5.038208587297939E-2</v>
      </c>
      <c r="AW125">
        <f>U125*AA125/1000</f>
        <v>2.1645936182820149</v>
      </c>
      <c r="AX125">
        <f>(AU125-AW125)</f>
        <v>1.2503798748420154</v>
      </c>
      <c r="AY125">
        <f>1/(1.6/F125+1.37/N125)</f>
        <v>3.1569310133054362E-2</v>
      </c>
      <c r="AZ125">
        <f>G125*AA125*0.001</f>
        <v>8.2497178529666488</v>
      </c>
      <c r="BA125">
        <f>G125/S125</f>
        <v>0.85168600714096487</v>
      </c>
      <c r="BB125">
        <f>(1-AL125*AA125/AQ125/F125)*100</f>
        <v>60.274886171079366</v>
      </c>
      <c r="BC125">
        <f>(S125-E125/(N125/1.35))</f>
        <v>98.501281179935887</v>
      </c>
      <c r="BD125">
        <f>E125*BB125/100/BC125</f>
        <v>2.4138873733322848E-3</v>
      </c>
    </row>
    <row r="126" spans="1:56" x14ac:dyDescent="0.25">
      <c r="A126" s="1" t="s">
        <v>10</v>
      </c>
      <c r="B126" s="1" t="s">
        <v>183</v>
      </c>
    </row>
    <row r="127" spans="1:56" x14ac:dyDescent="0.25">
      <c r="A127" s="1" t="s">
        <v>10</v>
      </c>
      <c r="B127" s="1" t="s">
        <v>184</v>
      </c>
    </row>
    <row r="128" spans="1:56" x14ac:dyDescent="0.25">
      <c r="A128" s="1">
        <v>35</v>
      </c>
      <c r="B128" s="1" t="s">
        <v>185</v>
      </c>
      <c r="C128" s="1">
        <v>13749.000005744398</v>
      </c>
      <c r="D128" s="1">
        <v>0</v>
      </c>
      <c r="E128">
        <f>(R128-S128*(1000-T128)/(1000-U128))*AK128</f>
        <v>-0.55376684061735293</v>
      </c>
      <c r="F128">
        <f>IF(AV128&lt;&gt;0,1/(1/AV128-1/N128),0)</f>
        <v>6.1038850540864331E-2</v>
      </c>
      <c r="G128">
        <f>((AY128-AL128/2)*S128-E128)/(AY128+AL128/2)</f>
        <v>64.385061902155414</v>
      </c>
      <c r="H128">
        <f>AL128*1000</f>
        <v>0.86251957982525795</v>
      </c>
      <c r="I128">
        <f>(AQ128-AW128)</f>
        <v>1.3753937825914413</v>
      </c>
      <c r="J128">
        <f>(P128+AP128*D128)</f>
        <v>26.883205413818359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25.482233047485352</v>
      </c>
      <c r="P128" s="1">
        <v>26.883205413818359</v>
      </c>
      <c r="Q128" s="1">
        <v>24.983261108398438</v>
      </c>
      <c r="R128" s="1">
        <v>50.317947387695313</v>
      </c>
      <c r="S128" s="1">
        <v>50.929710388183594</v>
      </c>
      <c r="T128" s="1">
        <v>21.190990447998047</v>
      </c>
      <c r="U128" s="1">
        <v>22.202960968017578</v>
      </c>
      <c r="V128" s="1">
        <v>63.563312530517578</v>
      </c>
      <c r="W128" s="1">
        <v>66.596847534179688</v>
      </c>
      <c r="X128" s="1">
        <v>500.0357666015625</v>
      </c>
      <c r="Y128" s="1">
        <v>998.93524169921875</v>
      </c>
      <c r="Z128" s="1">
        <v>371.03607177734375</v>
      </c>
      <c r="AA128" s="1">
        <v>98.15301513671875</v>
      </c>
      <c r="AB128" s="1">
        <v>1.0685648918151855</v>
      </c>
      <c r="AC128" s="1">
        <v>0.16176724433898926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>X128*0.000001/(K128*0.0001)</f>
        <v>0.83339294433593747</v>
      </c>
      <c r="AL128">
        <f>(U128-T128)/(1000-U128)*AK128</f>
        <v>8.6251957982525797E-4</v>
      </c>
      <c r="AM128">
        <f>(P128+273.15)</f>
        <v>300.03320541381834</v>
      </c>
      <c r="AN128">
        <f>(O128+273.15)</f>
        <v>298.63223304748533</v>
      </c>
      <c r="AO128">
        <f>(Y128*AG128+Z128*AH128)*AI128</f>
        <v>159.82963509940419</v>
      </c>
      <c r="AP128">
        <f>((AO128+0.00000010773*(AN128^4-AM128^4))-AL128*44100)/(L128*51.4+0.00000043092*AM128^3)</f>
        <v>1.2478433331568828</v>
      </c>
      <c r="AQ128">
        <f>0.61365*EXP(17.502*J128/(240.97+J128))</f>
        <v>3.5546813465652463</v>
      </c>
      <c r="AR128">
        <f>AQ128*1000/AA128</f>
        <v>36.215712187892336</v>
      </c>
      <c r="AS128">
        <f>(AR128-U128)</f>
        <v>14.012751219874758</v>
      </c>
      <c r="AT128">
        <f>IF(D128,P128,(O128+P128)/2)</f>
        <v>26.182719230651855</v>
      </c>
      <c r="AU128">
        <f>0.61365*EXP(17.502*AT128/(240.97+AT128))</f>
        <v>3.4109139703217428</v>
      </c>
      <c r="AV128">
        <f>IF(AS128&lt;&gt;0,(1000-(AR128+U128)/2)/AS128*AL128,0)</f>
        <v>5.9754572244560947E-2</v>
      </c>
      <c r="AW128">
        <f>U128*AA128/1000</f>
        <v>2.179287563973805</v>
      </c>
      <c r="AX128">
        <f>(AU128-AW128)</f>
        <v>1.2316264063479379</v>
      </c>
      <c r="AY128">
        <f>1/(1.6/F128+1.37/N128)</f>
        <v>3.7459906983642557E-2</v>
      </c>
      <c r="AZ128">
        <f>G128*AA128*0.001</f>
        <v>6.3195879554608334</v>
      </c>
      <c r="BA128">
        <f>G128/S128</f>
        <v>1.2641945420740828</v>
      </c>
      <c r="BB128">
        <f>(1-AL128*AA128/AQ128/F128)*100</f>
        <v>60.981947746716713</v>
      </c>
      <c r="BC128">
        <f>(S128-E128/(N128/1.35))</f>
        <v>51.192944622707195</v>
      </c>
      <c r="BD128">
        <f>E128*BB128/100/BC128</f>
        <v>-6.5965692708781715E-3</v>
      </c>
    </row>
    <row r="129" spans="1:56" x14ac:dyDescent="0.25">
      <c r="A129" s="1" t="s">
        <v>10</v>
      </c>
      <c r="B129" s="1" t="s">
        <v>186</v>
      </c>
    </row>
    <row r="130" spans="1:56" x14ac:dyDescent="0.25">
      <c r="A130" s="1" t="s">
        <v>10</v>
      </c>
      <c r="B130" s="1" t="s">
        <v>187</v>
      </c>
    </row>
    <row r="131" spans="1:56" x14ac:dyDescent="0.25">
      <c r="A131" s="1">
        <v>36</v>
      </c>
      <c r="B131" s="1" t="s">
        <v>188</v>
      </c>
      <c r="C131" s="1">
        <v>13910.500005733222</v>
      </c>
      <c r="D131" s="1">
        <v>0</v>
      </c>
      <c r="E131">
        <f>(R131-S131*(1000-T131)/(1000-U131))*AK131</f>
        <v>-1.673662424136265</v>
      </c>
      <c r="F131">
        <f>IF(AV131&lt;&gt;0,1/(1/AV131-1/N131),0)</f>
        <v>6.9537060505841172E-2</v>
      </c>
      <c r="G131">
        <f>((AY131-AL131/2)*S131-E131)/(AY131+AL131/2)</f>
        <v>39.173558960226224</v>
      </c>
      <c r="H131">
        <f>AL131*1000</f>
        <v>0.95983931045171067</v>
      </c>
      <c r="I131">
        <f>(AQ131-AW131)</f>
        <v>1.3475930629100796</v>
      </c>
      <c r="J131">
        <f>(P131+AP131*D131)</f>
        <v>26.806148529052734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25.470134735107422</v>
      </c>
      <c r="P131" s="1">
        <v>26.806148529052734</v>
      </c>
      <c r="Q131" s="1">
        <v>24.982795715332031</v>
      </c>
      <c r="R131" s="1">
        <v>-1.7064656019210815</v>
      </c>
      <c r="S131" s="1">
        <v>0.30141693353652954</v>
      </c>
      <c r="T131" s="1">
        <v>21.194881439208984</v>
      </c>
      <c r="U131" s="1">
        <v>22.320886611938477</v>
      </c>
      <c r="V131" s="1">
        <v>63.625717163085938</v>
      </c>
      <c r="W131" s="1">
        <v>67.005706787109375</v>
      </c>
      <c r="X131" s="1">
        <v>500.0411376953125</v>
      </c>
      <c r="Y131" s="1">
        <v>999.7337646484375</v>
      </c>
      <c r="Z131" s="1">
        <v>370.0059814453125</v>
      </c>
      <c r="AA131" s="1">
        <v>98.160011291503906</v>
      </c>
      <c r="AB131" s="1">
        <v>0.81739026308059692</v>
      </c>
      <c r="AC131" s="1">
        <v>0.15706944465637207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>X131*0.000001/(K131*0.0001)</f>
        <v>0.83340189615885407</v>
      </c>
      <c r="AL131">
        <f>(U131-T131)/(1000-U131)*AK131</f>
        <v>9.5983931045171065E-4</v>
      </c>
      <c r="AM131">
        <f>(P131+273.15)</f>
        <v>299.95614852905271</v>
      </c>
      <c r="AN131">
        <f>(O131+273.15)</f>
        <v>298.6201347351074</v>
      </c>
      <c r="AO131">
        <f>(Y131*AG131+Z131*AH131)*AI131</f>
        <v>159.95739876842345</v>
      </c>
      <c r="AP131">
        <f>((AO131+0.00000010773*(AN131^4-AM131^4))-AL131*44100)/(L131*51.4+0.00000043092*AM131^3)</f>
        <v>1.2077194827822977</v>
      </c>
      <c r="AQ131">
        <f>0.61365*EXP(17.502*J131/(240.97+J131))</f>
        <v>3.5386115447743389</v>
      </c>
      <c r="AR131">
        <f>AQ131*1000/AA131</f>
        <v>36.049420718440956</v>
      </c>
      <c r="AS131">
        <f>(AR131-U131)</f>
        <v>13.72853410650248</v>
      </c>
      <c r="AT131">
        <f>IF(D131,P131,(O131+P131)/2)</f>
        <v>26.138141632080078</v>
      </c>
      <c r="AU131">
        <f>0.61365*EXP(17.502*AT131/(240.97+AT131))</f>
        <v>3.4019392817154683</v>
      </c>
      <c r="AV131">
        <f>IF(AS131&lt;&gt;0,(1000-(AR131+U131)/2)/AS131*AL131,0)</f>
        <v>6.7875145696795924E-2</v>
      </c>
      <c r="AW131">
        <f>U131*AA131/1000</f>
        <v>2.1910184818642593</v>
      </c>
      <c r="AX131">
        <f>(AU131-AW131)</f>
        <v>1.210920799851209</v>
      </c>
      <c r="AY131">
        <f>1/(1.6/F131+1.37/N131)</f>
        <v>4.2568212633591146E-2</v>
      </c>
      <c r="AZ131">
        <f>G131*AA131*0.001</f>
        <v>3.8452769898642001</v>
      </c>
      <c r="BA131">
        <f>G131/S131</f>
        <v>129.96469209809234</v>
      </c>
      <c r="BB131">
        <f>(1-AL131*AA131/AQ131/F131)*100</f>
        <v>61.710128037553581</v>
      </c>
      <c r="BC131">
        <f>(S131-E131/(N131/1.35))</f>
        <v>1.0969958934057709</v>
      </c>
      <c r="BD131">
        <f>E131*BB131/100/BC131</f>
        <v>-0.94149780419358386</v>
      </c>
    </row>
    <row r="132" spans="1:56" x14ac:dyDescent="0.25">
      <c r="A132" s="1" t="s">
        <v>10</v>
      </c>
      <c r="B132" s="1" t="s">
        <v>189</v>
      </c>
    </row>
    <row r="133" spans="1:56" x14ac:dyDescent="0.25">
      <c r="A133" s="1" t="s">
        <v>10</v>
      </c>
      <c r="B133" s="1" t="s">
        <v>190</v>
      </c>
    </row>
    <row r="134" spans="1:56" x14ac:dyDescent="0.25">
      <c r="A134" s="1">
        <v>37</v>
      </c>
      <c r="B134" s="1" t="s">
        <v>191</v>
      </c>
      <c r="C134" s="1">
        <v>14190.500005733222</v>
      </c>
      <c r="D134" s="1">
        <v>0</v>
      </c>
      <c r="E134">
        <f>(R134-S134*(1000-T134)/(1000-U134))*AK134</f>
        <v>6.3964118461728834</v>
      </c>
      <c r="F134">
        <f>IF(AV134&lt;&gt;0,1/(1/AV134-1/N134),0)</f>
        <v>7.1665840706856859E-2</v>
      </c>
      <c r="G134">
        <f>((AY134-AL134/2)*S134-E134)/(AY134+AL134/2)</f>
        <v>240.11593794776138</v>
      </c>
      <c r="H134">
        <f>AL134*1000</f>
        <v>0.98073370445952146</v>
      </c>
      <c r="I134">
        <f>(AQ134-AW134)</f>
        <v>1.3369432408959181</v>
      </c>
      <c r="J134">
        <f>(P134+AP134*D134)</f>
        <v>26.761266708374023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25.473833084106445</v>
      </c>
      <c r="P134" s="1">
        <v>26.761266708374023</v>
      </c>
      <c r="Q134" s="1">
        <v>24.983772277832031</v>
      </c>
      <c r="R134" s="1">
        <v>401.2264404296875</v>
      </c>
      <c r="S134" s="1">
        <v>393.08880615234375</v>
      </c>
      <c r="T134" s="1">
        <v>21.185745239257813</v>
      </c>
      <c r="U134" s="1">
        <v>22.33624267578125</v>
      </c>
      <c r="V134" s="1">
        <v>63.578632354736328</v>
      </c>
      <c r="W134" s="1">
        <v>67.031951904296875</v>
      </c>
      <c r="X134" s="1">
        <v>500.04168701171875</v>
      </c>
      <c r="Y134" s="1">
        <v>1000.4446411132812</v>
      </c>
      <c r="Z134" s="1">
        <v>370.80990600585937</v>
      </c>
      <c r="AA134" s="1">
        <v>98.151588439941406</v>
      </c>
      <c r="AB134" s="1">
        <v>0.27176648378372192</v>
      </c>
      <c r="AC134" s="1">
        <v>0.15688824653625488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>X134*0.000001/(K134*0.0001)</f>
        <v>0.83340281168619768</v>
      </c>
      <c r="AL134">
        <f>(U134-T134)/(1000-U134)*AK134</f>
        <v>9.8073370445952144E-4</v>
      </c>
      <c r="AM134">
        <f>(P134+273.15)</f>
        <v>299.911266708374</v>
      </c>
      <c r="AN134">
        <f>(O134+273.15)</f>
        <v>298.62383308410642</v>
      </c>
      <c r="AO134">
        <f>(Y134*AG134+Z134*AH134)*AI134</f>
        <v>160.07113900025615</v>
      </c>
      <c r="AP134">
        <f>((AO134+0.00000010773*(AN134^4-AM134^4))-AL134*44100)/(L134*51.4+0.00000043092*AM134^3)</f>
        <v>1.2049171488405348</v>
      </c>
      <c r="AQ134">
        <f>0.61365*EXP(17.502*J134/(240.97+J134))</f>
        <v>3.5292809393038551</v>
      </c>
      <c r="AR134">
        <f>AQ134*1000/AA134</f>
        <v>35.957451075419009</v>
      </c>
      <c r="AS134">
        <f>(AR134-U134)</f>
        <v>13.621208399637759</v>
      </c>
      <c r="AT134">
        <f>IF(D134,P134,(O134+P134)/2)</f>
        <v>26.117549896240234</v>
      </c>
      <c r="AU134">
        <f>0.61365*EXP(17.502*AT134/(240.97+AT134))</f>
        <v>3.3978005707874708</v>
      </c>
      <c r="AV134">
        <f>IF(AS134&lt;&gt;0,(1000-(AR134+U134)/2)/AS134*AL134,0)</f>
        <v>6.9901904545797935E-2</v>
      </c>
      <c r="AW134">
        <f>U134*AA134/1000</f>
        <v>2.192337698407937</v>
      </c>
      <c r="AX134">
        <f>(AU134-AW134)</f>
        <v>1.2054628723795338</v>
      </c>
      <c r="AY134">
        <f>1/(1.6/F134+1.37/N134)</f>
        <v>4.3843817155762084E-2</v>
      </c>
      <c r="AZ134">
        <f>G134*AA134*0.001</f>
        <v>23.567760719319185</v>
      </c>
      <c r="BA134">
        <f>G134/S134</f>
        <v>0.61084399807279965</v>
      </c>
      <c r="BB134">
        <f>(1-AL134*AA134/AQ134/F134)*100</f>
        <v>61.9416458904265</v>
      </c>
      <c r="BC134">
        <f>(S134-E134/(N134/1.35))</f>
        <v>390.04825830345499</v>
      </c>
      <c r="BD134">
        <f>E134*BB134/100/BC134</f>
        <v>1.0157827117810781E-2</v>
      </c>
    </row>
    <row r="135" spans="1:56" x14ac:dyDescent="0.25">
      <c r="A135" s="1" t="s">
        <v>10</v>
      </c>
      <c r="B135" s="1" t="s">
        <v>192</v>
      </c>
    </row>
    <row r="136" spans="1:56" x14ac:dyDescent="0.25">
      <c r="A136" s="1" t="s">
        <v>10</v>
      </c>
      <c r="B136" s="1" t="s">
        <v>193</v>
      </c>
    </row>
    <row r="137" spans="1:56" x14ac:dyDescent="0.25">
      <c r="A137" s="1">
        <v>38</v>
      </c>
      <c r="B137" s="1" t="s">
        <v>194</v>
      </c>
      <c r="C137" s="1">
        <v>14349.000005744398</v>
      </c>
      <c r="D137" s="1">
        <v>0</v>
      </c>
      <c r="E137">
        <f>(R137-S137*(1000-T137)/(1000-U137))*AK137</f>
        <v>7.7644243411728429</v>
      </c>
      <c r="F137">
        <f>IF(AV137&lt;&gt;0,1/(1/AV137-1/N137),0)</f>
        <v>6.3282368283833323E-2</v>
      </c>
      <c r="G137">
        <f>((AY137-AL137/2)*S137-E137)/(AY137+AL137/2)</f>
        <v>281.9275861942852</v>
      </c>
      <c r="H137">
        <f>AL137*1000</f>
        <v>0.87098624085373388</v>
      </c>
      <c r="I137">
        <f>(AQ137-AW137)</f>
        <v>1.3410318146438476</v>
      </c>
      <c r="J137">
        <f>(P137+AP137*D137)</f>
        <v>26.694904327392578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25.444787979125977</v>
      </c>
      <c r="P137" s="1">
        <v>26.694904327392578</v>
      </c>
      <c r="Q137" s="1">
        <v>24.985130310058594</v>
      </c>
      <c r="R137" s="1">
        <v>500.482666015625</v>
      </c>
      <c r="S137" s="1">
        <v>490.65399169921875</v>
      </c>
      <c r="T137" s="1">
        <v>21.131723403930664</v>
      </c>
      <c r="U137" s="1">
        <v>22.153600692749023</v>
      </c>
      <c r="V137" s="1">
        <v>63.528656005859375</v>
      </c>
      <c r="W137" s="1">
        <v>66.601768493652344</v>
      </c>
      <c r="X137" s="1">
        <v>500.07418823242188</v>
      </c>
      <c r="Y137" s="1">
        <v>1000.1032104492187</v>
      </c>
      <c r="Z137" s="1">
        <v>370.45388793945312</v>
      </c>
      <c r="AA137" s="1">
        <v>98.155250549316406</v>
      </c>
      <c r="AB137" s="1">
        <v>-0.37697619199752808</v>
      </c>
      <c r="AC137" s="1">
        <v>0.15788578987121582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>X137*0.000001/(K137*0.0001)</f>
        <v>0.83345698038736959</v>
      </c>
      <c r="AL137">
        <f>(U137-T137)/(1000-U137)*AK137</f>
        <v>8.709862408537339E-4</v>
      </c>
      <c r="AM137">
        <f>(P137+273.15)</f>
        <v>299.84490432739256</v>
      </c>
      <c r="AN137">
        <f>(O137+273.15)</f>
        <v>298.59478797912595</v>
      </c>
      <c r="AO137">
        <f>(Y137*AG137+Z137*AH137)*AI137</f>
        <v>160.0165100952272</v>
      </c>
      <c r="AP137">
        <f>((AO137+0.00000010773*(AN137^4-AM137^4))-AL137*44100)/(L137*51.4+0.00000043092*AM137^3)</f>
        <v>1.2667628975952507</v>
      </c>
      <c r="AQ137">
        <f>0.61365*EXP(17.502*J137/(240.97+J137))</f>
        <v>3.5155240412101376</v>
      </c>
      <c r="AR137">
        <f>AQ137*1000/AA137</f>
        <v>35.815955046070847</v>
      </c>
      <c r="AS137">
        <f>(AR137-U137)</f>
        <v>13.662354353321824</v>
      </c>
      <c r="AT137">
        <f>IF(D137,P137,(O137+P137)/2)</f>
        <v>26.069846153259277</v>
      </c>
      <c r="AU137">
        <f>0.61365*EXP(17.502*AT137/(240.97+AT137))</f>
        <v>3.3882295359111083</v>
      </c>
      <c r="AV137">
        <f>IF(AS137&lt;&gt;0,(1000-(AR137+U137)/2)/AS137*AL137,0)</f>
        <v>6.1903012926146583E-2</v>
      </c>
      <c r="AW137">
        <f>U137*AA137/1000</f>
        <v>2.17449222656629</v>
      </c>
      <c r="AX137">
        <f>(AU137-AW137)</f>
        <v>1.2137373093448183</v>
      </c>
      <c r="AY137">
        <f>1/(1.6/F137+1.37/N137)</f>
        <v>3.8810989360531678E-2</v>
      </c>
      <c r="AZ137">
        <f>G137*AA137*0.001</f>
        <v>27.672672859664061</v>
      </c>
      <c r="BA137">
        <f>G137/S137</f>
        <v>0.57459552141402481</v>
      </c>
      <c r="BB137">
        <f>(1-AL137*AA137/AQ137/F137)*100</f>
        <v>61.571623742613134</v>
      </c>
      <c r="BC137">
        <f>(S137-E137/(N137/1.35))</f>
        <v>486.96315622830735</v>
      </c>
      <c r="BD137">
        <f>E137*BB137/100/BC137</f>
        <v>9.8173384987784197E-3</v>
      </c>
    </row>
    <row r="138" spans="1:56" x14ac:dyDescent="0.25">
      <c r="A138" s="1" t="s">
        <v>10</v>
      </c>
      <c r="B138" s="1" t="s">
        <v>195</v>
      </c>
    </row>
    <row r="139" spans="1:56" x14ac:dyDescent="0.25">
      <c r="A139" s="1" t="s">
        <v>10</v>
      </c>
      <c r="B139" s="1" t="s">
        <v>196</v>
      </c>
    </row>
    <row r="140" spans="1:56" x14ac:dyDescent="0.25">
      <c r="A140" s="1">
        <v>39</v>
      </c>
      <c r="B140" s="1" t="s">
        <v>197</v>
      </c>
      <c r="C140" s="1">
        <v>14508.500005733222</v>
      </c>
      <c r="D140" s="1">
        <v>0</v>
      </c>
      <c r="E140">
        <f>(R140-S140*(1000-T140)/(1000-U140))*AK140</f>
        <v>8.6808352508750009</v>
      </c>
      <c r="F140">
        <f>IF(AV140&lt;&gt;0,1/(1/AV140-1/N140),0)</f>
        <v>5.6724423446310422E-2</v>
      </c>
      <c r="G140">
        <f>((AY140-AL140/2)*S140-E140)/(AY140+AL140/2)</f>
        <v>330.83775493518624</v>
      </c>
      <c r="H140">
        <f>AL140*1000</f>
        <v>0.79486165192217129</v>
      </c>
      <c r="I140">
        <f>(AQ140-AW140)</f>
        <v>1.3621522699353212</v>
      </c>
      <c r="J140">
        <f>(P140+AP140*D140)</f>
        <v>26.749631881713867</v>
      </c>
      <c r="K140" s="1">
        <v>6</v>
      </c>
      <c r="L140">
        <f>(K140*AE140+AF140)</f>
        <v>1.4200000166893005</v>
      </c>
      <c r="M140" s="1">
        <v>1</v>
      </c>
      <c r="N140">
        <f>L140*(M140+1)*(M140+1)/(M140*M140+1)</f>
        <v>2.8400000333786011</v>
      </c>
      <c r="O140" s="1">
        <v>25.457530975341797</v>
      </c>
      <c r="P140" s="1">
        <v>26.749631881713867</v>
      </c>
      <c r="Q140" s="1">
        <v>24.983985900878906</v>
      </c>
      <c r="R140" s="1">
        <v>601.3646240234375</v>
      </c>
      <c r="S140" s="1">
        <v>590.3853759765625</v>
      </c>
      <c r="T140" s="1">
        <v>21.122270584106445</v>
      </c>
      <c r="U140" s="1">
        <v>22.05499267578125</v>
      </c>
      <c r="V140" s="1">
        <v>63.449249267578125</v>
      </c>
      <c r="W140" s="1">
        <v>66.251602172851562</v>
      </c>
      <c r="X140" s="1">
        <v>500.04025268554687</v>
      </c>
      <c r="Y140" s="1">
        <v>999.0989990234375</v>
      </c>
      <c r="Z140" s="1">
        <v>371.20693969726562</v>
      </c>
      <c r="AA140" s="1">
        <v>98.150718688964844</v>
      </c>
      <c r="AB140" s="1">
        <v>-0.86623400449752808</v>
      </c>
      <c r="AC140" s="1">
        <v>0.15544629096984863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>X140*0.000001/(K140*0.0001)</f>
        <v>0.83340042114257795</v>
      </c>
      <c r="AL140">
        <f>(U140-T140)/(1000-U140)*AK140</f>
        <v>7.9486165192217131E-4</v>
      </c>
      <c r="AM140">
        <f>(P140+273.15)</f>
        <v>299.89963188171384</v>
      </c>
      <c r="AN140">
        <f>(O140+273.15)</f>
        <v>298.60753097534177</v>
      </c>
      <c r="AO140">
        <f>(Y140*AG140+Z140*AH140)*AI140</f>
        <v>159.85583627069354</v>
      </c>
      <c r="AP140">
        <f>((AO140+0.00000010773*(AN140^4-AM140^4))-AL140*44100)/(L140*51.4+0.00000043092*AM140^3)</f>
        <v>1.2986573448397623</v>
      </c>
      <c r="AQ140">
        <f>0.61365*EXP(17.502*J140/(240.97+J140))</f>
        <v>3.5268656517431065</v>
      </c>
      <c r="AR140">
        <f>AQ140*1000/AA140</f>
        <v>35.933161762366538</v>
      </c>
      <c r="AS140">
        <f>(AR140-U140)</f>
        <v>13.878169086585288</v>
      </c>
      <c r="AT140">
        <f>IF(D140,P140,(O140+P140)/2)</f>
        <v>26.103581428527832</v>
      </c>
      <c r="AU140">
        <f>0.61365*EXP(17.502*AT140/(240.97+AT140))</f>
        <v>3.3949955672609415</v>
      </c>
      <c r="AV140">
        <f>IF(AS140&lt;&gt;0,(1000-(AR140+U140)/2)/AS140*AL140,0)</f>
        <v>5.5613630803352868E-2</v>
      </c>
      <c r="AW140">
        <f>U140*AA140/1000</f>
        <v>2.1647133818077853</v>
      </c>
      <c r="AX140">
        <f>(AU140-AW140)</f>
        <v>1.2302821854531563</v>
      </c>
      <c r="AY140">
        <f>1/(1.6/F140+1.37/N140)</f>
        <v>3.4856638964321236E-2</v>
      </c>
      <c r="AZ140">
        <f>G140*AA140*0.001</f>
        <v>32.471963416332152</v>
      </c>
      <c r="BA140">
        <f>G140/S140</f>
        <v>0.56037593137862551</v>
      </c>
      <c r="BB140">
        <f>(1-AL140*AA140/AQ140/F140)*100</f>
        <v>61.00346480357193</v>
      </c>
      <c r="BC140">
        <f>(S140-E140/(N140/1.35))</f>
        <v>586.25892264876461</v>
      </c>
      <c r="BD140">
        <f>E140*BB140/100/BC140</f>
        <v>9.0328864471650276E-3</v>
      </c>
    </row>
    <row r="141" spans="1:56" x14ac:dyDescent="0.25">
      <c r="A141" s="1" t="s">
        <v>10</v>
      </c>
      <c r="B141" s="1" t="s">
        <v>198</v>
      </c>
    </row>
    <row r="142" spans="1:56" x14ac:dyDescent="0.25">
      <c r="A142" s="1" t="s">
        <v>10</v>
      </c>
      <c r="B142" s="1" t="s">
        <v>199</v>
      </c>
    </row>
    <row r="143" spans="1:56" x14ac:dyDescent="0.25">
      <c r="A143" s="1">
        <v>40</v>
      </c>
      <c r="B143" s="1" t="s">
        <v>200</v>
      </c>
      <c r="C143" s="1">
        <v>14666.000005744398</v>
      </c>
      <c r="D143" s="1">
        <v>0</v>
      </c>
      <c r="E143">
        <f>(R143-S143*(1000-T143)/(1000-U143))*AK143</f>
        <v>10.367409456889211</v>
      </c>
      <c r="F143">
        <f>IF(AV143&lt;&gt;0,1/(1/AV143-1/N143),0)</f>
        <v>5.1362726534401347E-2</v>
      </c>
      <c r="G143">
        <f>((AY143-AL143/2)*S143-E143)/(AY143+AL143/2)</f>
        <v>444.612670023688</v>
      </c>
      <c r="H143">
        <f>AL143*1000</f>
        <v>0.73095063124561377</v>
      </c>
      <c r="I143">
        <f>(AQ143-AW143)</f>
        <v>1.3809178195660552</v>
      </c>
      <c r="J143">
        <f>(P143+AP143*D143)</f>
        <v>26.807704925537109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25.467199325561523</v>
      </c>
      <c r="P143" s="1">
        <v>26.807704925537109</v>
      </c>
      <c r="Q143" s="1">
        <v>24.984159469604492</v>
      </c>
      <c r="R143" s="1">
        <v>799.9356689453125</v>
      </c>
      <c r="S143" s="1">
        <v>786.8056640625</v>
      </c>
      <c r="T143" s="1">
        <v>21.126993179321289</v>
      </c>
      <c r="U143" s="1">
        <v>21.984783172607422</v>
      </c>
      <c r="V143" s="1">
        <v>63.432453155517578</v>
      </c>
      <c r="W143" s="1">
        <v>66.008384704589844</v>
      </c>
      <c r="X143" s="1">
        <v>500.0390625</v>
      </c>
      <c r="Y143" s="1">
        <v>998.75811767578125</v>
      </c>
      <c r="Z143" s="1">
        <v>372.16372680664062</v>
      </c>
      <c r="AA143" s="1">
        <v>98.15960693359375</v>
      </c>
      <c r="AB143" s="1">
        <v>-2.5921251773834229</v>
      </c>
      <c r="AC143" s="1">
        <v>0.15346646308898926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>X143*0.000001/(K143*0.0001)</f>
        <v>0.83339843749999987</v>
      </c>
      <c r="AL143">
        <f>(U143-T143)/(1000-U143)*AK143</f>
        <v>7.3095063124561379E-4</v>
      </c>
      <c r="AM143">
        <f>(P143+273.15)</f>
        <v>299.95770492553709</v>
      </c>
      <c r="AN143">
        <f>(O143+273.15)</f>
        <v>298.6171993255615</v>
      </c>
      <c r="AO143">
        <f>(Y143*AG143+Z143*AH143)*AI143</f>
        <v>159.80129525628763</v>
      </c>
      <c r="AP143">
        <f>((AO143+0.00000010773*(AN143^4-AM143^4))-AL143*44100)/(L143*51.4+0.00000043092*AM143^3)</f>
        <v>1.3245491624577523</v>
      </c>
      <c r="AQ143">
        <f>0.61365*EXP(17.502*J143/(240.97+J143))</f>
        <v>3.5389354943094857</v>
      </c>
      <c r="AR143">
        <f>AQ143*1000/AA143</f>
        <v>36.05286945274365</v>
      </c>
      <c r="AS143">
        <f>(AR143-U143)</f>
        <v>14.068086280136228</v>
      </c>
      <c r="AT143">
        <f>IF(D143,P143,(O143+P143)/2)</f>
        <v>26.137452125549316</v>
      </c>
      <c r="AU143">
        <f>0.61365*EXP(17.502*AT143/(240.97+AT143))</f>
        <v>3.4018006273275132</v>
      </c>
      <c r="AV143">
        <f>IF(AS143&lt;&gt;0,(1000-(AR143+U143)/2)/AS143*AL143,0)</f>
        <v>5.0450309139523135E-2</v>
      </c>
      <c r="AW143">
        <f>U143*AA143/1000</f>
        <v>2.1580176747434305</v>
      </c>
      <c r="AX143">
        <f>(AU143-AW143)</f>
        <v>1.2437829525840827</v>
      </c>
      <c r="AY143">
        <f>1/(1.6/F143+1.37/N143)</f>
        <v>3.16121681321627E-2</v>
      </c>
      <c r="AZ143">
        <f>G143*AA143*0.001</f>
        <v>43.643004927220836</v>
      </c>
      <c r="BA143">
        <f>G143/S143</f>
        <v>0.56508575157940166</v>
      </c>
      <c r="BB143">
        <f>(1-AL143*AA143/AQ143/F143)*100</f>
        <v>60.526999529238637</v>
      </c>
      <c r="BC143">
        <f>(S143-E143/(N143/1.35))</f>
        <v>781.87749413211088</v>
      </c>
      <c r="BD143">
        <f>E143*BB143/100/BC143</f>
        <v>8.0256586489050388E-3</v>
      </c>
    </row>
    <row r="144" spans="1:56" x14ac:dyDescent="0.25">
      <c r="A144" s="1" t="s">
        <v>10</v>
      </c>
      <c r="B144" s="1" t="s">
        <v>201</v>
      </c>
    </row>
    <row r="145" spans="1:56" x14ac:dyDescent="0.25">
      <c r="A145" s="1" t="s">
        <v>10</v>
      </c>
      <c r="B145" s="1" t="s">
        <v>202</v>
      </c>
    </row>
    <row r="146" spans="1:56" x14ac:dyDescent="0.25">
      <c r="A146" s="1">
        <v>41</v>
      </c>
      <c r="B146" s="1" t="s">
        <v>203</v>
      </c>
      <c r="C146" s="1">
        <v>14824.000005744398</v>
      </c>
      <c r="D146" s="1">
        <v>0</v>
      </c>
      <c r="E146">
        <f>(R146-S146*(1000-T146)/(1000-U146))*AK146</f>
        <v>10.918729472954139</v>
      </c>
      <c r="F146">
        <f>IF(AV146&lt;&gt;0,1/(1/AV146-1/N146),0)</f>
        <v>4.5450130501140669E-2</v>
      </c>
      <c r="G146">
        <f>((AY146-AL146/2)*S146-E146)/(AY146+AL146/2)</f>
        <v>481.60891593328904</v>
      </c>
      <c r="H146">
        <f>AL146*1000</f>
        <v>0.6577513943623513</v>
      </c>
      <c r="I146">
        <f>(AQ146-AW146)</f>
        <v>1.4013671391016498</v>
      </c>
      <c r="J146">
        <f>(P146+AP146*D146)</f>
        <v>26.863864898681641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25.470424652099609</v>
      </c>
      <c r="P146" s="1">
        <v>26.863864898681641</v>
      </c>
      <c r="Q146" s="1">
        <v>24.982568740844727</v>
      </c>
      <c r="R146" s="1">
        <v>901.12091064453125</v>
      </c>
      <c r="S146" s="1">
        <v>887.31866455078125</v>
      </c>
      <c r="T146" s="1">
        <v>21.124063491821289</v>
      </c>
      <c r="U146" s="1">
        <v>21.896049499511719</v>
      </c>
      <c r="V146" s="1">
        <v>63.410667419433594</v>
      </c>
      <c r="W146" s="1">
        <v>65.729972839355469</v>
      </c>
      <c r="X146" s="1">
        <v>500.02142333984375</v>
      </c>
      <c r="Y146" s="1">
        <v>1000.6705322265625</v>
      </c>
      <c r="Z146" s="1">
        <v>372.49368286132812</v>
      </c>
      <c r="AA146" s="1">
        <v>98.158111572265625</v>
      </c>
      <c r="AB146" s="1">
        <v>-3.5583727359771729</v>
      </c>
      <c r="AC146" s="1">
        <v>0.1592247486114502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>X146*0.000001/(K146*0.0001)</f>
        <v>0.83336903889973957</v>
      </c>
      <c r="AL146">
        <f>(U146-T146)/(1000-U146)*AK146</f>
        <v>6.577513943623513E-4</v>
      </c>
      <c r="AM146">
        <f>(P146+273.15)</f>
        <v>300.01386489868162</v>
      </c>
      <c r="AN146">
        <f>(O146+273.15)</f>
        <v>298.62042465209959</v>
      </c>
      <c r="AO146">
        <f>(Y146*AG146+Z146*AH146)*AI146</f>
        <v>160.1072815775733</v>
      </c>
      <c r="AP146">
        <f>((AO146+0.00000010773*(AN146^4-AM146^4))-AL146*44100)/(L146*51.4+0.00000043092*AM146^3)</f>
        <v>1.3589258631070062</v>
      </c>
      <c r="AQ146">
        <f>0.61365*EXP(17.502*J146/(240.97+J146))</f>
        <v>3.5506420088665718</v>
      </c>
      <c r="AR146">
        <f>AQ146*1000/AA146</f>
        <v>36.17268050488655</v>
      </c>
      <c r="AS146">
        <f>(AR146-U146)</f>
        <v>14.276631005374831</v>
      </c>
      <c r="AT146">
        <f>IF(D146,P146,(O146+P146)/2)</f>
        <v>26.167144775390625</v>
      </c>
      <c r="AU146">
        <f>0.61365*EXP(17.502*AT146/(240.97+AT146))</f>
        <v>3.4077760597244868</v>
      </c>
      <c r="AV146">
        <f>IF(AS146&lt;&gt;0,(1000-(AR146+U146)/2)/AS146*AL146,0)</f>
        <v>4.4734223365252665E-2</v>
      </c>
      <c r="AW146">
        <f>U146*AA146/1000</f>
        <v>2.149274869764922</v>
      </c>
      <c r="AX146">
        <f>(AU146-AW146)</f>
        <v>1.2585011899595648</v>
      </c>
      <c r="AY146">
        <f>1/(1.6/F146+1.37/N146)</f>
        <v>2.8022339921871441E-2</v>
      </c>
      <c r="AZ146">
        <f>G146*AA146*0.001</f>
        <v>47.273821704377681</v>
      </c>
      <c r="BA146">
        <f>G146/S146</f>
        <v>0.54276883286018895</v>
      </c>
      <c r="BB146">
        <f>(1-AL146*AA146/AQ146/F146)*100</f>
        <v>59.992082095335995</v>
      </c>
      <c r="BC146">
        <f>(S146-E146/(N146/1.35))</f>
        <v>882.1284234890752</v>
      </c>
      <c r="BD146">
        <f>E146*BB146/100/BC146</f>
        <v>7.4256457163840821E-3</v>
      </c>
    </row>
    <row r="147" spans="1:56" x14ac:dyDescent="0.25">
      <c r="A147" s="1" t="s">
        <v>10</v>
      </c>
      <c r="B147" s="1" t="s">
        <v>204</v>
      </c>
    </row>
    <row r="148" spans="1:56" x14ac:dyDescent="0.25">
      <c r="A148" s="1" t="s">
        <v>10</v>
      </c>
      <c r="B148" s="1" t="s">
        <v>205</v>
      </c>
    </row>
    <row r="149" spans="1:56" x14ac:dyDescent="0.25">
      <c r="A149" s="1">
        <v>42</v>
      </c>
      <c r="B149" s="1" t="s">
        <v>206</v>
      </c>
      <c r="C149" s="1">
        <v>14987.500005643815</v>
      </c>
      <c r="D149" s="1">
        <v>0</v>
      </c>
      <c r="E149">
        <f>(R149-S149*(1000-T149)/(1000-U149))*AK149</f>
        <v>11.049415289716617</v>
      </c>
      <c r="F149">
        <f>IF(AV149&lt;&gt;0,1/(1/AV149-1/N149),0)</f>
        <v>3.7103986531215327E-2</v>
      </c>
      <c r="G149">
        <f>((AY149-AL149/2)*S149-E149)/(AY149+AL149/2)</f>
        <v>487.65882368550183</v>
      </c>
      <c r="H149">
        <f>AL149*1000</f>
        <v>0.53949630809995253</v>
      </c>
      <c r="I149">
        <f>(AQ149-AW149)</f>
        <v>1.404135712465755</v>
      </c>
      <c r="J149">
        <f>(P149+AP149*D149)</f>
        <v>26.785762786865234</v>
      </c>
      <c r="K149" s="1">
        <v>6</v>
      </c>
      <c r="L149">
        <f>(K149*AE149+AF149)</f>
        <v>1.4200000166893005</v>
      </c>
      <c r="M149" s="1">
        <v>1</v>
      </c>
      <c r="N149">
        <f>L149*(M149+1)*(M149+1)/(M149*M149+1)</f>
        <v>2.8400000333786011</v>
      </c>
      <c r="O149" s="1">
        <v>25.430339813232422</v>
      </c>
      <c r="P149" s="1">
        <v>26.785762786865234</v>
      </c>
      <c r="Q149" s="1">
        <v>24.983766555786133</v>
      </c>
      <c r="R149" s="1">
        <v>1000.7020874023437</v>
      </c>
      <c r="S149" s="1">
        <v>986.805419921875</v>
      </c>
      <c r="T149" s="1">
        <v>21.069118499755859</v>
      </c>
      <c r="U149" s="1">
        <v>21.702396392822266</v>
      </c>
      <c r="V149" s="1">
        <v>63.395545959472656</v>
      </c>
      <c r="W149" s="1">
        <v>65.301887512207031</v>
      </c>
      <c r="X149" s="1">
        <v>500.05340576171875</v>
      </c>
      <c r="Y149" s="1">
        <v>1000.4010009765625</v>
      </c>
      <c r="Z149" s="1">
        <v>371.21176147460937</v>
      </c>
      <c r="AA149" s="1">
        <v>98.15667724609375</v>
      </c>
      <c r="AB149" s="1">
        <v>-4.8181991577148437</v>
      </c>
      <c r="AC149" s="1">
        <v>0.16168522834777832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>X149*0.000001/(K149*0.0001)</f>
        <v>0.83342234293619777</v>
      </c>
      <c r="AL149">
        <f>(U149-T149)/(1000-U149)*AK149</f>
        <v>5.3949630809995255E-4</v>
      </c>
      <c r="AM149">
        <f>(P149+273.15)</f>
        <v>299.93576278686521</v>
      </c>
      <c r="AN149">
        <f>(O149+273.15)</f>
        <v>298.5803398132324</v>
      </c>
      <c r="AO149">
        <f>(Y149*AG149+Z149*AH149)*AI149</f>
        <v>160.06415657853722</v>
      </c>
      <c r="AP149">
        <f>((AO149+0.00000010773*(AN149^4-AM149^4))-AL149*44100)/(L149*51.4+0.00000043092*AM149^3)</f>
        <v>1.4254960873581215</v>
      </c>
      <c r="AQ149">
        <f>0.61365*EXP(17.502*J149/(240.97+J149))</f>
        <v>3.5343708306627994</v>
      </c>
      <c r="AR149">
        <f>AQ149*1000/AA149</f>
        <v>36.007441672068758</v>
      </c>
      <c r="AS149">
        <f>(AR149-U149)</f>
        <v>14.305045279246492</v>
      </c>
      <c r="AT149">
        <f>IF(D149,P149,(O149+P149)/2)</f>
        <v>26.108051300048828</v>
      </c>
      <c r="AU149">
        <f>0.61365*EXP(17.502*AT149/(240.97+AT149))</f>
        <v>3.3958929406163687</v>
      </c>
      <c r="AV149">
        <f>IF(AS149&lt;&gt;0,(1000-(AR149+U149)/2)/AS149*AL149,0)</f>
        <v>3.6625482519201273E-2</v>
      </c>
      <c r="AW149">
        <f>U149*AA149/1000</f>
        <v>2.1302351181970445</v>
      </c>
      <c r="AX149">
        <f>(AU149-AW149)</f>
        <v>1.2656578224193242</v>
      </c>
      <c r="AY149">
        <f>1/(1.6/F149+1.37/N149)</f>
        <v>2.2933441565975446E-2</v>
      </c>
      <c r="AZ149">
        <f>G149*AA149*0.001</f>
        <v>47.866969762707548</v>
      </c>
      <c r="BA149">
        <f>G149/S149</f>
        <v>0.49417931219318756</v>
      </c>
      <c r="BB149">
        <f>(1-AL149*AA149/AQ149/F149)*100</f>
        <v>59.619133158452911</v>
      </c>
      <c r="BC149">
        <f>(S149-E149/(N149/1.35))</f>
        <v>981.55305708180424</v>
      </c>
      <c r="BD149">
        <f>E149*BB149/100/BC149</f>
        <v>6.7113698717333687E-3</v>
      </c>
    </row>
    <row r="150" spans="1:56" x14ac:dyDescent="0.25">
      <c r="A150" s="1" t="s">
        <v>10</v>
      </c>
      <c r="B150" s="1" t="s">
        <v>207</v>
      </c>
    </row>
    <row r="151" spans="1:56" x14ac:dyDescent="0.25">
      <c r="A151" s="1" t="s">
        <v>10</v>
      </c>
      <c r="B151" s="1" t="s">
        <v>208</v>
      </c>
    </row>
    <row r="152" spans="1:56" x14ac:dyDescent="0.25">
      <c r="A152" s="1">
        <v>43</v>
      </c>
      <c r="B152" s="1" t="s">
        <v>209</v>
      </c>
      <c r="C152" s="1">
        <v>15155.500005532056</v>
      </c>
      <c r="D152" s="1">
        <v>0</v>
      </c>
      <c r="E152">
        <f>(R152-S152*(1000-T152)/(1000-U152))*AK152</f>
        <v>11.05111485904234</v>
      </c>
      <c r="F152">
        <f>IF(AV152&lt;&gt;0,1/(1/AV152-1/N152),0)</f>
        <v>2.8281586477066537E-2</v>
      </c>
      <c r="G152">
        <f>((AY152-AL152/2)*S152-E152)/(AY152+AL152/2)</f>
        <v>535.13158040040537</v>
      </c>
      <c r="H152">
        <f>AL152*1000</f>
        <v>0.42577333604213802</v>
      </c>
      <c r="I152">
        <f>(AQ152-AW152)</f>
        <v>1.4493068038398116</v>
      </c>
      <c r="J152">
        <f>(P152+AP152*D152)</f>
        <v>26.940971374511719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25.458194732666016</v>
      </c>
      <c r="P152" s="1">
        <v>26.940971374511719</v>
      </c>
      <c r="Q152" s="1">
        <v>24.984285354614258</v>
      </c>
      <c r="R152" s="1">
        <v>1200.446044921875</v>
      </c>
      <c r="S152" s="1">
        <v>1186.5802001953125</v>
      </c>
      <c r="T152" s="1">
        <v>21.071327209472656</v>
      </c>
      <c r="U152" s="1">
        <v>21.571170806884766</v>
      </c>
      <c r="V152" s="1">
        <v>63.300346374511719</v>
      </c>
      <c r="W152" s="1">
        <v>64.8021240234375</v>
      </c>
      <c r="X152" s="1">
        <v>500.0631103515625</v>
      </c>
      <c r="Y152" s="1">
        <v>998.59454345703125</v>
      </c>
      <c r="Z152" s="1">
        <v>371.85354614257812</v>
      </c>
      <c r="AA152" s="1">
        <v>98.161712646484375</v>
      </c>
      <c r="AB152" s="1">
        <v>-6.8904647827148437</v>
      </c>
      <c r="AC152" s="1">
        <v>0.17074704170227051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>X152*0.000001/(K152*0.0001)</f>
        <v>0.83343851725260398</v>
      </c>
      <c r="AL152">
        <f>(U152-T152)/(1000-U152)*AK152</f>
        <v>4.2577333604213802E-4</v>
      </c>
      <c r="AM152">
        <f>(P152+273.15)</f>
        <v>300.0909713745117</v>
      </c>
      <c r="AN152">
        <f>(O152+273.15)</f>
        <v>298.60819473266599</v>
      </c>
      <c r="AO152">
        <f>(Y152*AG152+Z152*AH152)*AI152</f>
        <v>159.77512338187262</v>
      </c>
      <c r="AP152">
        <f>((AO152+0.00000010773*(AN152^4-AM152^4))-AL152*44100)/(L152*51.4+0.00000043092*AM152^3)</f>
        <v>1.4634703261495374</v>
      </c>
      <c r="AQ152">
        <f>0.61365*EXP(17.502*J152/(240.97+J152))</f>
        <v>3.5667698740334663</v>
      </c>
      <c r="AR152">
        <f>AQ152*1000/AA152</f>
        <v>36.335652444030671</v>
      </c>
      <c r="AS152">
        <f>(AR152-U152)</f>
        <v>14.764481637145906</v>
      </c>
      <c r="AT152">
        <f>IF(D152,P152,(O152+P152)/2)</f>
        <v>26.199583053588867</v>
      </c>
      <c r="AU152">
        <f>0.61365*EXP(17.502*AT152/(240.97+AT152))</f>
        <v>3.4143145052616908</v>
      </c>
      <c r="AV152">
        <f>IF(AS152&lt;&gt;0,(1000-(AR152+U152)/2)/AS152*AL152,0)</f>
        <v>2.8002726783470606E-2</v>
      </c>
      <c r="AW152">
        <f>U152*AA152/1000</f>
        <v>2.1174630701936548</v>
      </c>
      <c r="AX152">
        <f>(AU152-AW152)</f>
        <v>1.296851435068036</v>
      </c>
      <c r="AY152">
        <f>1/(1.6/F152+1.37/N152)</f>
        <v>1.7526546217720981E-2</v>
      </c>
      <c r="AZ152">
        <f>G152*AA152*0.001</f>
        <v>52.529432423323641</v>
      </c>
      <c r="BA152">
        <f>G152/S152</f>
        <v>0.45098644011784628</v>
      </c>
      <c r="BB152">
        <f>(1-AL152*AA152/AQ152/F152)*100</f>
        <v>58.567443651704252</v>
      </c>
      <c r="BC152">
        <f>(S152-E152/(N152/1.35))</f>
        <v>1181.3270294613817</v>
      </c>
      <c r="BD152">
        <f>E152*BB152/100/BC152</f>
        <v>5.4788854453840493E-3</v>
      </c>
    </row>
    <row r="153" spans="1:56" x14ac:dyDescent="0.25">
      <c r="A153" s="1" t="s">
        <v>10</v>
      </c>
      <c r="B153" s="1" t="s">
        <v>210</v>
      </c>
    </row>
    <row r="154" spans="1:56" x14ac:dyDescent="0.25">
      <c r="A154" s="1" t="s">
        <v>10</v>
      </c>
      <c r="B154" s="1" t="s">
        <v>211</v>
      </c>
    </row>
    <row r="155" spans="1:56" x14ac:dyDescent="0.25">
      <c r="A155" s="1" t="s">
        <v>10</v>
      </c>
      <c r="B155" s="1" t="s">
        <v>212</v>
      </c>
    </row>
    <row r="156" spans="1:56" x14ac:dyDescent="0.25">
      <c r="A156" s="1" t="s">
        <v>10</v>
      </c>
      <c r="B156" s="1" t="s">
        <v>213</v>
      </c>
    </row>
    <row r="157" spans="1:56" x14ac:dyDescent="0.25">
      <c r="A157" s="1" t="s">
        <v>10</v>
      </c>
      <c r="B157" s="1" t="s">
        <v>214</v>
      </c>
    </row>
    <row r="158" spans="1:56" x14ac:dyDescent="0.25">
      <c r="A158" s="1" t="s">
        <v>10</v>
      </c>
      <c r="B158" s="1" t="s">
        <v>215</v>
      </c>
    </row>
    <row r="159" spans="1:56" x14ac:dyDescent="0.25">
      <c r="A159" s="1" t="s">
        <v>10</v>
      </c>
      <c r="B159" s="1" t="s">
        <v>216</v>
      </c>
    </row>
    <row r="160" spans="1:56" x14ac:dyDescent="0.25">
      <c r="A160" s="1" t="s">
        <v>10</v>
      </c>
      <c r="B160" s="1" t="s">
        <v>217</v>
      </c>
    </row>
    <row r="161" spans="1:56" x14ac:dyDescent="0.25">
      <c r="A161" s="1" t="s">
        <v>10</v>
      </c>
      <c r="B161" s="1" t="s">
        <v>218</v>
      </c>
    </row>
    <row r="162" spans="1:56" x14ac:dyDescent="0.25">
      <c r="A162" s="1" t="s">
        <v>10</v>
      </c>
      <c r="B162" s="1" t="s">
        <v>219</v>
      </c>
    </row>
    <row r="163" spans="1:56" x14ac:dyDescent="0.25">
      <c r="A163" s="1" t="s">
        <v>10</v>
      </c>
      <c r="B163" s="1" t="s">
        <v>220</v>
      </c>
    </row>
    <row r="164" spans="1:56" x14ac:dyDescent="0.25">
      <c r="A164" s="1" t="s">
        <v>10</v>
      </c>
      <c r="B164" s="1" t="s">
        <v>221</v>
      </c>
    </row>
    <row r="165" spans="1:56" x14ac:dyDescent="0.25">
      <c r="A165" s="1">
        <v>44</v>
      </c>
      <c r="B165" s="1" t="s">
        <v>222</v>
      </c>
      <c r="C165" s="1">
        <v>15873.499992769212</v>
      </c>
      <c r="D165" s="1">
        <v>0</v>
      </c>
      <c r="E165">
        <f>(R165-S165*(1000-T165)/(1000-U165))*AK165</f>
        <v>2.7878557601992657</v>
      </c>
      <c r="F165">
        <f>IF(AV165&lt;&gt;0,1/(1/AV165-1/N165),0)</f>
        <v>2.616414302615061E-2</v>
      </c>
      <c r="G165">
        <f>((AY165-AL165/2)*S165-E165)/(AY165+AL165/2)</f>
        <v>217.12310230071427</v>
      </c>
      <c r="H165">
        <f>AL165*1000</f>
        <v>0.34116352347580786</v>
      </c>
      <c r="I165">
        <f>(AQ165-AW165)</f>
        <v>1.2556843159421134</v>
      </c>
      <c r="J165">
        <f>(P165+AP165*D165)</f>
        <v>25.960577011108398</v>
      </c>
      <c r="K165" s="1">
        <v>6</v>
      </c>
      <c r="L165">
        <f>(K165*AE165+AF165)</f>
        <v>1.4200000166893005</v>
      </c>
      <c r="M165" s="1">
        <v>1</v>
      </c>
      <c r="N165">
        <f>L165*(M165+1)*(M165+1)/(M165*M165+1)</f>
        <v>2.8400000333786011</v>
      </c>
      <c r="O165" s="1">
        <v>25.379440307617188</v>
      </c>
      <c r="P165" s="1">
        <v>25.960577011108398</v>
      </c>
      <c r="Q165" s="1">
        <v>24.983041763305664</v>
      </c>
      <c r="R165" s="1">
        <v>398.89892578125</v>
      </c>
      <c r="S165" s="1">
        <v>395.391845703125</v>
      </c>
      <c r="T165" s="1">
        <v>21.102397918701172</v>
      </c>
      <c r="U165" s="1">
        <v>21.502965927124023</v>
      </c>
      <c r="V165" s="1">
        <v>63.689304351806641</v>
      </c>
      <c r="W165" s="1">
        <v>64.899368286132812</v>
      </c>
      <c r="X165" s="1">
        <v>500.03118896484375</v>
      </c>
      <c r="Y165" s="1">
        <v>450.39276123046875</v>
      </c>
      <c r="Z165" s="1">
        <v>438.26156616210937</v>
      </c>
      <c r="AA165" s="1">
        <v>98.159049987792969</v>
      </c>
      <c r="AB165" s="1">
        <v>0.36338043212890625</v>
      </c>
      <c r="AC165" s="1">
        <v>0.15010380744934082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>X165*0.000001/(K165*0.0001)</f>
        <v>0.83338531494140611</v>
      </c>
      <c r="AL165">
        <f>(U165-T165)/(1000-U165)*AK165</f>
        <v>3.4116352347580785E-4</v>
      </c>
      <c r="AM165">
        <f>(P165+273.15)</f>
        <v>299.11057701110838</v>
      </c>
      <c r="AN165">
        <f>(O165+273.15)</f>
        <v>298.52944030761716</v>
      </c>
      <c r="AO165">
        <f>(Y165*AG165+Z165*AH165)*AI165</f>
        <v>72.062840186144967</v>
      </c>
      <c r="AP165">
        <f>((AO165+0.00000010773*(AN165^4-AM165^4))-AL165*44100)/(L165*51.4+0.00000043092*AM165^3)</f>
        <v>0.59554851741506665</v>
      </c>
      <c r="AQ165">
        <f>0.61365*EXP(17.502*J165/(240.97+J165))</f>
        <v>3.3663950232684892</v>
      </c>
      <c r="AR165">
        <f>AQ165*1000/AA165</f>
        <v>34.295309741558555</v>
      </c>
      <c r="AS165">
        <f>(AR165-U165)</f>
        <v>12.792343814434531</v>
      </c>
      <c r="AT165">
        <f>IF(D165,P165,(O165+P165)/2)</f>
        <v>25.670008659362793</v>
      </c>
      <c r="AU165">
        <f>0.61365*EXP(17.502*AT165/(240.97+AT165))</f>
        <v>3.308929549727881</v>
      </c>
      <c r="AV165">
        <f>IF(AS165&lt;&gt;0,(1000-(AR165+U165)/2)/AS165*AL165,0)</f>
        <v>2.5925300329724343E-2</v>
      </c>
      <c r="AW165">
        <f>U165*AA165/1000</f>
        <v>2.1107107073263758</v>
      </c>
      <c r="AX165">
        <f>(AU165-AW165)</f>
        <v>1.1982188424015052</v>
      </c>
      <c r="AY165">
        <f>1/(1.6/F165+1.37/N165)</f>
        <v>1.6224603281078876E-2</v>
      </c>
      <c r="AZ165">
        <f>G165*AA165*0.001</f>
        <v>21.3125974522405</v>
      </c>
      <c r="BA165">
        <f>G165/S165</f>
        <v>0.54913399115402706</v>
      </c>
      <c r="BB165">
        <f>(1-AL165*AA165/AQ165/F165)*100</f>
        <v>61.9791915701988</v>
      </c>
      <c r="BC165">
        <f>(S165-E165/(N165/1.35))</f>
        <v>394.06663259325342</v>
      </c>
      <c r="BD165">
        <f>E165*BB165/100/BC165</f>
        <v>4.3847672434073198E-3</v>
      </c>
    </row>
    <row r="166" spans="1:56" x14ac:dyDescent="0.25">
      <c r="A166" s="1" t="s">
        <v>10</v>
      </c>
      <c r="B166" s="1" t="s">
        <v>223</v>
      </c>
    </row>
    <row r="167" spans="1:56" x14ac:dyDescent="0.25">
      <c r="A167" s="1" t="s">
        <v>10</v>
      </c>
      <c r="B167" s="1" t="s">
        <v>224</v>
      </c>
    </row>
    <row r="168" spans="1:56" x14ac:dyDescent="0.25">
      <c r="A168" s="1">
        <v>45</v>
      </c>
      <c r="B168" s="1" t="s">
        <v>225</v>
      </c>
      <c r="C168" s="1">
        <v>16473.000005632639</v>
      </c>
      <c r="D168" s="1">
        <v>0</v>
      </c>
      <c r="E168">
        <f>(R168-S168*(1000-T168)/(1000-U168))*AK168</f>
        <v>1.8979972515477801</v>
      </c>
      <c r="F168">
        <f>IF(AV168&lt;&gt;0,1/(1/AV168-1/N168),0)</f>
        <v>1.6115654094947099E-2</v>
      </c>
      <c r="G168">
        <f>((AY168-AL168/2)*S168-E168)/(AY168+AL168/2)</f>
        <v>201.18546694611183</v>
      </c>
      <c r="H168">
        <f>AL168*1000</f>
        <v>0.22540275681628685</v>
      </c>
      <c r="I168">
        <f>(AQ168-AW168)</f>
        <v>1.3417951159556485</v>
      </c>
      <c r="J168">
        <f>(P168+AP168*D168)</f>
        <v>26.281206130981445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25.346834182739258</v>
      </c>
      <c r="P168" s="1">
        <v>26.281206130981445</v>
      </c>
      <c r="Q168" s="1">
        <v>24.985044479370117</v>
      </c>
      <c r="R168" s="1">
        <v>399.65240478515625</v>
      </c>
      <c r="S168" s="1">
        <v>397.2674560546875</v>
      </c>
      <c r="T168" s="1">
        <v>21.018562316894531</v>
      </c>
      <c r="U168" s="1">
        <v>21.28327751159668</v>
      </c>
      <c r="V168" s="1">
        <v>63.557472229003906</v>
      </c>
      <c r="W168" s="1">
        <v>64.356712341308594</v>
      </c>
      <c r="X168" s="1">
        <v>500.02142333984375</v>
      </c>
      <c r="Y168" s="1">
        <v>999.89300537109375</v>
      </c>
      <c r="Z168" s="1">
        <v>434.12655639648438</v>
      </c>
      <c r="AA168" s="1">
        <v>98.153129577636719</v>
      </c>
      <c r="AB168" s="1">
        <v>0.28607940673828125</v>
      </c>
      <c r="AC168" s="1">
        <v>0.15789532661437988</v>
      </c>
      <c r="AD168" s="1">
        <v>0.66666668653488159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>X168*0.000001/(K168*0.0001)</f>
        <v>0.83336903889973957</v>
      </c>
      <c r="AL168">
        <f>(U168-T168)/(1000-U168)*AK168</f>
        <v>2.2540275681628684E-4</v>
      </c>
      <c r="AM168">
        <f>(P168+273.15)</f>
        <v>299.43120613098142</v>
      </c>
      <c r="AN168">
        <f>(O168+273.15)</f>
        <v>298.49683418273924</v>
      </c>
      <c r="AO168">
        <f>(Y168*AG168+Z168*AH168)*AI168</f>
        <v>159.98287728347896</v>
      </c>
      <c r="AP168">
        <f>((AO168+0.00000010773*(AN168^4-AM168^4))-AL168*44100)/(L168*51.4+0.00000043092*AM168^3)</f>
        <v>1.6472191091052155</v>
      </c>
      <c r="AQ168">
        <f>0.61365*EXP(17.502*J168/(240.97+J168))</f>
        <v>3.430815411388199</v>
      </c>
      <c r="AR168">
        <f>AQ168*1000/AA168</f>
        <v>34.95370372958417</v>
      </c>
      <c r="AS168">
        <f>(AR168-U168)</f>
        <v>13.67042621798749</v>
      </c>
      <c r="AT168">
        <f>IF(D168,P168,(O168+P168)/2)</f>
        <v>25.814020156860352</v>
      </c>
      <c r="AU168">
        <f>0.61365*EXP(17.502*AT168/(240.97+AT168))</f>
        <v>3.3373025699207299</v>
      </c>
      <c r="AV168">
        <f>IF(AS168&lt;&gt;0,(1000-(AR168+U168)/2)/AS168*AL168,0)</f>
        <v>1.6024721396370827E-2</v>
      </c>
      <c r="AW168">
        <f>U168*AA168/1000</f>
        <v>2.0890202954325505</v>
      </c>
      <c r="AX168">
        <f>(AU168-AW168)</f>
        <v>1.2482822744881794</v>
      </c>
      <c r="AY168">
        <f>1/(1.6/F168+1.37/N168)</f>
        <v>1.0023581104096386E-2</v>
      </c>
      <c r="AZ168">
        <f>G168*AA168*0.001</f>
        <v>19.746983206299063</v>
      </c>
      <c r="BA168">
        <f>G168/S168</f>
        <v>0.5064232266697849</v>
      </c>
      <c r="BB168">
        <f>(1-AL168*AA168/AQ168/F168)*100</f>
        <v>59.985436339953459</v>
      </c>
      <c r="BC168">
        <f>(S168-E168/(N168/1.35))</f>
        <v>396.36523906191468</v>
      </c>
      <c r="BD168">
        <f>E168*BB168/100/BC168</f>
        <v>2.8724061064381474E-3</v>
      </c>
    </row>
    <row r="169" spans="1:56" x14ac:dyDescent="0.25">
      <c r="A169" s="1">
        <v>46</v>
      </c>
      <c r="B169" s="1" t="s">
        <v>226</v>
      </c>
      <c r="C169" s="1">
        <v>16570.500003453344</v>
      </c>
      <c r="D169" s="1">
        <v>0</v>
      </c>
      <c r="E169">
        <f>(R169-S169*(1000-T169)/(1000-U169))*AK169</f>
        <v>1.8102976838502787</v>
      </c>
      <c r="F169">
        <f>IF(AV169&lt;&gt;0,1/(1/AV169-1/N169),0)</f>
        <v>1.5526754837166E-2</v>
      </c>
      <c r="G169">
        <f>((AY169-AL169/2)*S169-E169)/(AY169+AL169/2)</f>
        <v>202.69056869290483</v>
      </c>
      <c r="H169">
        <f>AL169*1000</f>
        <v>0.23591791518695815</v>
      </c>
      <c r="I169">
        <f>(AQ169-AW169)</f>
        <v>1.4563709884873268</v>
      </c>
      <c r="J169">
        <f>(P169+AP169*D169)</f>
        <v>26.844120025634766</v>
      </c>
      <c r="K169" s="1">
        <v>6</v>
      </c>
      <c r="L169">
        <f>(K169*AE169+AF169)</f>
        <v>1.4200000166893005</v>
      </c>
      <c r="M169" s="1">
        <v>1</v>
      </c>
      <c r="N169">
        <f>L169*(M169+1)*(M169+1)/(M169*M169+1)</f>
        <v>2.8400000333786011</v>
      </c>
      <c r="O169" s="1">
        <v>25.38892936706543</v>
      </c>
      <c r="P169" s="1">
        <v>26.844120025634766</v>
      </c>
      <c r="Q169" s="1">
        <v>24.983848571777344</v>
      </c>
      <c r="R169" s="1">
        <v>399.72482299804687</v>
      </c>
      <c r="S169" s="1">
        <v>397.44027709960937</v>
      </c>
      <c r="T169" s="1">
        <v>21.019079208374023</v>
      </c>
      <c r="U169" s="1">
        <v>21.296112060546875</v>
      </c>
      <c r="V169" s="1">
        <v>63.395698547363281</v>
      </c>
      <c r="W169" s="1">
        <v>64.230628967285156</v>
      </c>
      <c r="X169" s="1">
        <v>500.07162475585937</v>
      </c>
      <c r="Y169" s="1">
        <v>998.888916015625</v>
      </c>
      <c r="Z169" s="1">
        <v>433.57199096679687</v>
      </c>
      <c r="AA169" s="1">
        <v>98.147087097167969</v>
      </c>
      <c r="AB169" s="1">
        <v>0.28607940673828125</v>
      </c>
      <c r="AC169" s="1">
        <v>0.15789532661437988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>X169*0.000001/(K169*0.0001)</f>
        <v>0.83345270792643222</v>
      </c>
      <c r="AL169">
        <f>(U169-T169)/(1000-U169)*AK169</f>
        <v>2.3591791518695816E-4</v>
      </c>
      <c r="AM169">
        <f>(P169+273.15)</f>
        <v>299.99412002563474</v>
      </c>
      <c r="AN169">
        <f>(O169+273.15)</f>
        <v>298.53892936706541</v>
      </c>
      <c r="AO169">
        <f>(Y169*AG169+Z169*AH169)*AI169</f>
        <v>159.82222299019486</v>
      </c>
      <c r="AP169">
        <f>((AO169+0.00000010773*(AN169^4-AM169^4))-AL169*44100)/(L169*51.4+0.00000043092*AM169^3)</f>
        <v>1.5670968322743488</v>
      </c>
      <c r="AQ169">
        <f>0.61365*EXP(17.502*J169/(240.97+J169))</f>
        <v>3.5465223537248702</v>
      </c>
      <c r="AR169">
        <f>AQ169*1000/AA169</f>
        <v>36.134769340772472</v>
      </c>
      <c r="AS169">
        <f>(AR169-U169)</f>
        <v>14.838657280225597</v>
      </c>
      <c r="AT169">
        <f>IF(D169,P169,(O169+P169)/2)</f>
        <v>26.116524696350098</v>
      </c>
      <c r="AU169">
        <f>0.61365*EXP(17.502*AT169/(240.97+AT169))</f>
        <v>3.3975946319246355</v>
      </c>
      <c r="AV169">
        <f>IF(AS169&lt;&gt;0,(1000-(AR169+U169)/2)/AS169*AL169,0)</f>
        <v>1.5442329043379594E-2</v>
      </c>
      <c r="AW169">
        <f>U169*AA169/1000</f>
        <v>2.0901513652375434</v>
      </c>
      <c r="AX169">
        <f>(AU169-AW169)</f>
        <v>1.3074432666870921</v>
      </c>
      <c r="AY169">
        <f>1/(1.6/F169+1.37/N169)</f>
        <v>9.6590054394910599E-3</v>
      </c>
      <c r="AZ169">
        <f>G169*AA169*0.001</f>
        <v>19.893488899277038</v>
      </c>
      <c r="BA169">
        <f>G169/S169</f>
        <v>0.50999000446576548</v>
      </c>
      <c r="BB169">
        <f>(1-AL169*AA169/AQ169/F169)*100</f>
        <v>57.95107094875587</v>
      </c>
      <c r="BC169">
        <f>(S169-E169/(N169/1.35))</f>
        <v>396.57974828113237</v>
      </c>
      <c r="BD169">
        <f>E169*BB169/100/BC169</f>
        <v>2.6453365299129428E-3</v>
      </c>
    </row>
    <row r="170" spans="1:56" x14ac:dyDescent="0.25">
      <c r="A170" s="1" t="s">
        <v>10</v>
      </c>
      <c r="B170" s="1" t="s">
        <v>227</v>
      </c>
    </row>
    <row r="171" spans="1:56" x14ac:dyDescent="0.25">
      <c r="A171" s="1" t="s">
        <v>10</v>
      </c>
      <c r="B171" s="1" t="s">
        <v>228</v>
      </c>
    </row>
    <row r="172" spans="1:56" x14ac:dyDescent="0.25">
      <c r="A172" s="1" t="s">
        <v>10</v>
      </c>
      <c r="B172" s="1" t="s">
        <v>229</v>
      </c>
    </row>
    <row r="173" spans="1:56" x14ac:dyDescent="0.25">
      <c r="A173" s="1" t="s">
        <v>10</v>
      </c>
      <c r="B173" s="1" t="s">
        <v>230</v>
      </c>
    </row>
    <row r="174" spans="1:56" x14ac:dyDescent="0.25">
      <c r="A174" s="1" t="s">
        <v>10</v>
      </c>
      <c r="B174" s="1" t="s">
        <v>231</v>
      </c>
    </row>
    <row r="175" spans="1:56" x14ac:dyDescent="0.25">
      <c r="A175" s="1" t="s">
        <v>10</v>
      </c>
      <c r="B175" s="1" t="s">
        <v>232</v>
      </c>
    </row>
    <row r="176" spans="1:56" x14ac:dyDescent="0.25">
      <c r="A176" s="1" t="s">
        <v>10</v>
      </c>
      <c r="B176" s="1" t="s">
        <v>233</v>
      </c>
    </row>
    <row r="177" spans="1:56" x14ac:dyDescent="0.25">
      <c r="A177" s="1" t="s">
        <v>10</v>
      </c>
      <c r="B177" s="1" t="s">
        <v>234</v>
      </c>
    </row>
    <row r="178" spans="1:56" x14ac:dyDescent="0.25">
      <c r="A178" s="1" t="s">
        <v>10</v>
      </c>
      <c r="B178" s="1" t="s">
        <v>235</v>
      </c>
    </row>
    <row r="179" spans="1:56" x14ac:dyDescent="0.25">
      <c r="A179" s="1" t="s">
        <v>10</v>
      </c>
      <c r="B179" s="1" t="s">
        <v>233</v>
      </c>
    </row>
    <row r="180" spans="1:56" x14ac:dyDescent="0.25">
      <c r="A180" s="1" t="s">
        <v>10</v>
      </c>
      <c r="B180" s="1" t="s">
        <v>236</v>
      </c>
    </row>
    <row r="181" spans="1:56" x14ac:dyDescent="0.25">
      <c r="A181" s="1">
        <v>47</v>
      </c>
      <c r="B181" s="1" t="s">
        <v>237</v>
      </c>
      <c r="C181" s="1">
        <v>16742.500005733222</v>
      </c>
      <c r="D181" s="1">
        <v>0</v>
      </c>
      <c r="E181">
        <f>(R181-S181*(1000-T181)/(1000-U181))*AK181</f>
        <v>1.8225983485787811</v>
      </c>
      <c r="F181">
        <f>IF(AV181&lt;&gt;0,1/(1/AV181-1/N181),0)</f>
        <v>1.5200834064581588E-2</v>
      </c>
      <c r="G181">
        <f>((AY181-AL181/2)*S181-E181)/(AY181+AL181/2)</f>
        <v>197.24872008451044</v>
      </c>
      <c r="H181">
        <f>AL181*1000</f>
        <v>0.2373843477183063</v>
      </c>
      <c r="I181">
        <f>(AQ181-AW181)</f>
        <v>1.496337568129313</v>
      </c>
      <c r="J181">
        <f>(P181+AP181*D181)</f>
        <v>27.037837982177734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25.43297004699707</v>
      </c>
      <c r="P181" s="1">
        <v>27.037837982177734</v>
      </c>
      <c r="Q181" s="1">
        <v>24.984371185302734</v>
      </c>
      <c r="R181" s="1">
        <v>399.73336791992187</v>
      </c>
      <c r="S181" s="1">
        <v>397.43341064453125</v>
      </c>
      <c r="T181" s="1">
        <v>21.023969650268555</v>
      </c>
      <c r="U181" s="1">
        <v>21.302717208862305</v>
      </c>
      <c r="V181" s="1">
        <v>63.243614196777344</v>
      </c>
      <c r="W181" s="1">
        <v>64.081710815429687</v>
      </c>
      <c r="X181" s="1">
        <v>500.08132934570312</v>
      </c>
      <c r="Y181" s="1">
        <v>998.74786376953125</v>
      </c>
      <c r="Z181" s="1">
        <v>438.78182983398437</v>
      </c>
      <c r="AA181" s="1">
        <v>98.146347045898437</v>
      </c>
      <c r="AB181" s="1">
        <v>0.35358428955078125</v>
      </c>
      <c r="AC181" s="1">
        <v>0.15366673469543457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>X181*0.000001/(K181*0.0001)</f>
        <v>0.83346888224283855</v>
      </c>
      <c r="AL181">
        <f>(U181-T181)/(1000-U181)*AK181</f>
        <v>2.3738434771830629E-4</v>
      </c>
      <c r="AM181">
        <f>(P181+273.15)</f>
        <v>300.18783798217771</v>
      </c>
      <c r="AN181">
        <f>(O181+273.15)</f>
        <v>298.58297004699705</v>
      </c>
      <c r="AO181">
        <f>(Y181*AG181+Z181*AH181)*AI181</f>
        <v>159.7996546313243</v>
      </c>
      <c r="AP181">
        <f>((AO181+0.00000010773*(AN181^4-AM181^4))-AL181*44100)/(L181*51.4+0.00000043092*AM181^3)</f>
        <v>1.5449638370233831</v>
      </c>
      <c r="AQ181">
        <f>0.61365*EXP(17.502*J181/(240.97+J181))</f>
        <v>3.5871214443309456</v>
      </c>
      <c r="AR181">
        <f>AQ181*1000/AA181</f>
        <v>36.548700509998781</v>
      </c>
      <c r="AS181">
        <f>(AR181-U181)</f>
        <v>15.245983301136476</v>
      </c>
      <c r="AT181">
        <f>IF(D181,P181,(O181+P181)/2)</f>
        <v>26.235404014587402</v>
      </c>
      <c r="AU181">
        <f>0.61365*EXP(17.502*AT181/(240.97+AT181))</f>
        <v>3.4215475103425113</v>
      </c>
      <c r="AV181">
        <f>IF(AS181&lt;&gt;0,(1000-(AR181+U181)/2)/AS181*AL181,0)</f>
        <v>1.5119906183501942E-2</v>
      </c>
      <c r="AW181">
        <f>U181*AA181/1000</f>
        <v>2.0907838762016326</v>
      </c>
      <c r="AX181">
        <f>(AU181-AW181)</f>
        <v>1.3307636341408786</v>
      </c>
      <c r="AY181">
        <f>1/(1.6/F181+1.37/N181)</f>
        <v>9.457179058668207E-3</v>
      </c>
      <c r="AZ181">
        <f>G181*AA181*0.001</f>
        <v>19.359241335773643</v>
      </c>
      <c r="BA181">
        <f>G181/S181</f>
        <v>0.49630633661278123</v>
      </c>
      <c r="BB181">
        <f>(1-AL181*AA181/AQ181/F181)*100</f>
        <v>57.271984616662877</v>
      </c>
      <c r="BC181">
        <f>(S181-E181/(N181/1.35))</f>
        <v>396.56703467915696</v>
      </c>
      <c r="BD181">
        <f>E181*BB181/100/BC181</f>
        <v>2.6321861237561255E-3</v>
      </c>
    </row>
    <row r="182" spans="1:56" x14ac:dyDescent="0.25">
      <c r="A182" s="1" t="s">
        <v>10</v>
      </c>
      <c r="B182" s="1" t="s">
        <v>238</v>
      </c>
    </row>
    <row r="183" spans="1:56" x14ac:dyDescent="0.25">
      <c r="A183" s="1" t="s">
        <v>10</v>
      </c>
      <c r="B183" s="1" t="s">
        <v>239</v>
      </c>
    </row>
    <row r="184" spans="1:56" x14ac:dyDescent="0.25">
      <c r="A184" s="1">
        <v>48</v>
      </c>
      <c r="B184" s="1" t="s">
        <v>240</v>
      </c>
      <c r="C184" s="1">
        <v>16899.000005744398</v>
      </c>
      <c r="D184" s="1">
        <v>0</v>
      </c>
      <c r="E184">
        <f>(R184-S184*(1000-T184)/(1000-U184))*AK184</f>
        <v>1.3331353735972948</v>
      </c>
      <c r="F184">
        <f>IF(AV184&lt;&gt;0,1/(1/AV184-1/N184),0)</f>
        <v>1.6360437054210253E-2</v>
      </c>
      <c r="G184">
        <f>((AY184-AL184/2)*S184-E184)/(AY184+AL184/2)</f>
        <v>161.2151300704667</v>
      </c>
      <c r="H184">
        <f>AL184*1000</f>
        <v>0.25666222837001407</v>
      </c>
      <c r="I184">
        <f>(AQ184-AW184)</f>
        <v>1.5038971999703037</v>
      </c>
      <c r="J184">
        <f>(P184+AP184*D184)</f>
        <v>27.08232307434082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25.449380874633789</v>
      </c>
      <c r="P184" s="1">
        <v>27.08232307434082</v>
      </c>
      <c r="Q184" s="1">
        <v>24.985202789306641</v>
      </c>
      <c r="R184" s="1">
        <v>299.71817016601562</v>
      </c>
      <c r="S184" s="1">
        <v>298.02682495117187</v>
      </c>
      <c r="T184" s="1">
        <v>21.017236709594727</v>
      </c>
      <c r="U184" s="1">
        <v>21.318628311157227</v>
      </c>
      <c r="V184" s="1">
        <v>63.169094085693359</v>
      </c>
      <c r="W184" s="1">
        <v>64.073982238769531</v>
      </c>
      <c r="X184" s="1">
        <v>500.06146240234375</v>
      </c>
      <c r="Y184" s="1">
        <v>999.4945068359375</v>
      </c>
      <c r="Z184" s="1">
        <v>438.82962036132812</v>
      </c>
      <c r="AA184" s="1">
        <v>98.158493041992188</v>
      </c>
      <c r="AB184" s="1">
        <v>0.66049957275390625</v>
      </c>
      <c r="AC184" s="1">
        <v>0.16447186470031738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>X184*0.000001/(K184*0.0001)</f>
        <v>0.83343577067057284</v>
      </c>
      <c r="AL184">
        <f>(U184-T184)/(1000-U184)*AK184</f>
        <v>2.5666222837001409E-4</v>
      </c>
      <c r="AM184">
        <f>(P184+273.15)</f>
        <v>300.2323230743408</v>
      </c>
      <c r="AN184">
        <f>(O184+273.15)</f>
        <v>298.59938087463377</v>
      </c>
      <c r="AO184">
        <f>(Y184*AG184+Z184*AH184)*AI184</f>
        <v>159.9191175192791</v>
      </c>
      <c r="AP184">
        <f>((AO184+0.00000010773*(AN184^4-AM184^4))-AL184*44100)/(L184*51.4+0.00000043092*AM184^3)</f>
        <v>1.532334119150774</v>
      </c>
      <c r="AQ184">
        <f>0.61365*EXP(17.502*J184/(240.97+J184))</f>
        <v>3.5965016287158478</v>
      </c>
      <c r="AR184">
        <f>AQ184*1000/AA184</f>
        <v>36.639739642063013</v>
      </c>
      <c r="AS184">
        <f>(AR184-U184)</f>
        <v>15.321111330905786</v>
      </c>
      <c r="AT184">
        <f>IF(D184,P184,(O184+P184)/2)</f>
        <v>26.265851974487305</v>
      </c>
      <c r="AU184">
        <f>0.61365*EXP(17.502*AT184/(240.97+AT184))</f>
        <v>3.427706110833233</v>
      </c>
      <c r="AV184">
        <f>IF(AS184&lt;&gt;0,(1000-(AR184+U184)/2)/AS184*AL184,0)</f>
        <v>1.626672902842868E-2</v>
      </c>
      <c r="AW184">
        <f>U184*AA184/1000</f>
        <v>2.0926044287455441</v>
      </c>
      <c r="AX184">
        <f>(AU184-AW184)</f>
        <v>1.3351016820876889</v>
      </c>
      <c r="AY184">
        <f>1/(1.6/F184+1.37/N184)</f>
        <v>1.0175083398970809E-2</v>
      </c>
      <c r="AZ184">
        <f>G184*AA184*0.001</f>
        <v>15.824634223285772</v>
      </c>
      <c r="BA184">
        <f>G184/S184</f>
        <v>0.54094167562560813</v>
      </c>
      <c r="BB184">
        <f>(1-AL184*AA184/AQ184/F184)*100</f>
        <v>57.183153267422249</v>
      </c>
      <c r="BC184">
        <f>(S184-E184/(N184/1.35))</f>
        <v>297.3931162422972</v>
      </c>
      <c r="BD184">
        <f>E184*BB184/100/BC184</f>
        <v>2.5633708458983485E-3</v>
      </c>
    </row>
    <row r="185" spans="1:56" x14ac:dyDescent="0.25">
      <c r="A185" s="1" t="s">
        <v>10</v>
      </c>
      <c r="B185" s="1" t="s">
        <v>241</v>
      </c>
    </row>
    <row r="186" spans="1:56" x14ac:dyDescent="0.25">
      <c r="A186" s="1" t="s">
        <v>10</v>
      </c>
      <c r="B186" s="1" t="s">
        <v>242</v>
      </c>
    </row>
    <row r="187" spans="1:56" x14ac:dyDescent="0.25">
      <c r="A187" s="1">
        <v>49</v>
      </c>
      <c r="B187" s="1" t="s">
        <v>243</v>
      </c>
      <c r="C187" s="1">
        <v>17056.000005744398</v>
      </c>
      <c r="D187" s="1">
        <v>0</v>
      </c>
      <c r="E187">
        <f>(R187-S187*(1000-T187)/(1000-U187))*AK187</f>
        <v>0.61767525608174778</v>
      </c>
      <c r="F187">
        <f>IF(AV187&lt;&gt;0,1/(1/AV187-1/N187),0)</f>
        <v>1.7385286173537341E-2</v>
      </c>
      <c r="G187">
        <f>((AY187-AL187/2)*S187-E187)/(AY187+AL187/2)</f>
        <v>137.61883844563948</v>
      </c>
      <c r="H187">
        <f>AL187*1000</f>
        <v>0.27380688648461515</v>
      </c>
      <c r="I187">
        <f>(AQ187-AW187)</f>
        <v>1.5102818391591297</v>
      </c>
      <c r="J187">
        <f>(P187+AP187*D187)</f>
        <v>27.123863220214844</v>
      </c>
      <c r="K187" s="1">
        <v>6</v>
      </c>
      <c r="L187">
        <f>(K187*AE187+AF187)</f>
        <v>1.4200000166893005</v>
      </c>
      <c r="M187" s="1">
        <v>1</v>
      </c>
      <c r="N187">
        <f>L187*(M187+1)*(M187+1)/(M187*M187+1)</f>
        <v>2.8400000333786011</v>
      </c>
      <c r="O187" s="1">
        <v>25.466711044311523</v>
      </c>
      <c r="P187" s="1">
        <v>27.123863220214844</v>
      </c>
      <c r="Q187" s="1">
        <v>24.984867095947266</v>
      </c>
      <c r="R187" s="1">
        <v>199.83290100097656</v>
      </c>
      <c r="S187" s="1">
        <v>199.02638244628906</v>
      </c>
      <c r="T187" s="1">
        <v>21.020824432373047</v>
      </c>
      <c r="U187" s="1">
        <v>21.34234619140625</v>
      </c>
      <c r="V187" s="1">
        <v>63.117259979248047</v>
      </c>
      <c r="W187" s="1">
        <v>64.082122802734375</v>
      </c>
      <c r="X187" s="1">
        <v>500.05300903320313</v>
      </c>
      <c r="Y187" s="1">
        <v>999.108642578125</v>
      </c>
      <c r="Z187" s="1">
        <v>438.725830078125</v>
      </c>
      <c r="AA187" s="1">
        <v>98.161575317382813</v>
      </c>
      <c r="AB187" s="1">
        <v>1.0387954711914063</v>
      </c>
      <c r="AC187" s="1">
        <v>0.16082501411437988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>X187*0.000001/(K187*0.0001)</f>
        <v>0.83342168172200504</v>
      </c>
      <c r="AL187">
        <f>(U187-T187)/(1000-U187)*AK187</f>
        <v>2.7380688648461518E-4</v>
      </c>
      <c r="AM187">
        <f>(P187+273.15)</f>
        <v>300.27386322021482</v>
      </c>
      <c r="AN187">
        <f>(O187+273.15)</f>
        <v>298.6167110443115</v>
      </c>
      <c r="AO187">
        <f>(Y187*AG187+Z187*AH187)*AI187</f>
        <v>159.85737923940906</v>
      </c>
      <c r="AP187">
        <f>((AO187+0.00000010773*(AN187^4-AM187^4))-AL187*44100)/(L187*51.4+0.00000043092*AM187^3)</f>
        <v>1.5192110102590481</v>
      </c>
      <c r="AQ187">
        <f>0.61365*EXP(17.502*J187/(240.97+J187))</f>
        <v>3.6052801622765127</v>
      </c>
      <c r="AR187">
        <f>AQ187*1000/AA187</f>
        <v>36.728018581809337</v>
      </c>
      <c r="AS187">
        <f>(AR187-U187)</f>
        <v>15.385672390403087</v>
      </c>
      <c r="AT187">
        <f>IF(D187,P187,(O187+P187)/2)</f>
        <v>26.295287132263184</v>
      </c>
      <c r="AU187">
        <f>0.61365*EXP(17.502*AT187/(240.97+AT187))</f>
        <v>3.4336690559074343</v>
      </c>
      <c r="AV187">
        <f>IF(AS187&lt;&gt;0,(1000-(AR187+U187)/2)/AS187*AL187,0)</f>
        <v>1.7279508288676099E-2</v>
      </c>
      <c r="AW187">
        <f>U187*AA187/1000</f>
        <v>2.094998323117383</v>
      </c>
      <c r="AX187">
        <f>(AU187-AW187)</f>
        <v>1.3386707327900513</v>
      </c>
      <c r="AY187">
        <f>1/(1.6/F187+1.37/N187)</f>
        <v>1.0809146608532312E-2</v>
      </c>
      <c r="AZ187">
        <f>G187*AA187*0.001</f>
        <v>13.508881975172377</v>
      </c>
      <c r="BA187">
        <f>G187/S187</f>
        <v>0.69146028156733674</v>
      </c>
      <c r="BB187">
        <f>(1-AL187*AA187/AQ187/F187)*100</f>
        <v>57.118988271730075</v>
      </c>
      <c r="BC187">
        <f>(S187-E187/(N187/1.35))</f>
        <v>198.73276921181372</v>
      </c>
      <c r="BD187">
        <f>E187*BB187/100/BC187</f>
        <v>1.7752978458357807E-3</v>
      </c>
    </row>
    <row r="188" spans="1:56" x14ac:dyDescent="0.25">
      <c r="A188" s="1" t="s">
        <v>10</v>
      </c>
      <c r="B188" s="1" t="s">
        <v>244</v>
      </c>
    </row>
    <row r="189" spans="1:56" x14ac:dyDescent="0.25">
      <c r="A189" s="1" t="s">
        <v>10</v>
      </c>
      <c r="B189" s="1" t="s">
        <v>245</v>
      </c>
    </row>
    <row r="190" spans="1:56" x14ac:dyDescent="0.25">
      <c r="A190" s="1">
        <v>50</v>
      </c>
      <c r="B190" s="1" t="s">
        <v>246</v>
      </c>
      <c r="C190" s="1">
        <v>17213.500005733222</v>
      </c>
      <c r="D190" s="1">
        <v>0</v>
      </c>
      <c r="E190">
        <f>(R190-S190*(1000-T190)/(1000-U190))*AK190</f>
        <v>-0.19863462163121201</v>
      </c>
      <c r="F190">
        <f>IF(AV190&lt;&gt;0,1/(1/AV190-1/N190),0)</f>
        <v>1.8927981709804899E-2</v>
      </c>
      <c r="G190">
        <f>((AY190-AL190/2)*S190-E190)/(AY190+AL190/2)</f>
        <v>113.60675977226913</v>
      </c>
      <c r="H190">
        <f>AL190*1000</f>
        <v>0.29749484621697536</v>
      </c>
      <c r="I190">
        <f>(AQ190-AW190)</f>
        <v>1.5080784042614548</v>
      </c>
      <c r="J190">
        <f>(P190+AP190*D190)</f>
        <v>27.123830795288086</v>
      </c>
      <c r="K190" s="1">
        <v>6</v>
      </c>
      <c r="L190">
        <f>(K190*AE190+AF190)</f>
        <v>1.4200000166893005</v>
      </c>
      <c r="M190" s="1">
        <v>1</v>
      </c>
      <c r="N190">
        <f>L190*(M190+1)*(M190+1)/(M190*M190+1)</f>
        <v>2.8400000333786011</v>
      </c>
      <c r="O190" s="1">
        <v>25.468414306640625</v>
      </c>
      <c r="P190" s="1">
        <v>27.123830795288086</v>
      </c>
      <c r="Q190" s="1">
        <v>24.984502792358398</v>
      </c>
      <c r="R190" s="1">
        <v>99.211074829101563</v>
      </c>
      <c r="S190" s="1">
        <v>99.413925170898438</v>
      </c>
      <c r="T190" s="1">
        <v>21.014251708984375</v>
      </c>
      <c r="U190" s="1">
        <v>21.363582611083984</v>
      </c>
      <c r="V190" s="1">
        <v>63.094257354736328</v>
      </c>
      <c r="W190" s="1">
        <v>64.142021179199219</v>
      </c>
      <c r="X190" s="1">
        <v>500.0518798828125</v>
      </c>
      <c r="Y190" s="1">
        <v>999.05303955078125</v>
      </c>
      <c r="Z190" s="1">
        <v>438.48574829101562</v>
      </c>
      <c r="AA190" s="1">
        <v>98.166816711425781</v>
      </c>
      <c r="AB190" s="1">
        <v>1.1266708374023437</v>
      </c>
      <c r="AC190" s="1">
        <v>0.14916729927062988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>X190*0.000001/(K190*0.0001)</f>
        <v>0.83341979980468739</v>
      </c>
      <c r="AL190">
        <f>(U190-T190)/(1000-U190)*AK190</f>
        <v>2.9749484621697538E-4</v>
      </c>
      <c r="AM190">
        <f>(P190+273.15)</f>
        <v>300.27383079528806</v>
      </c>
      <c r="AN190">
        <f>(O190+273.15)</f>
        <v>298.6184143066406</v>
      </c>
      <c r="AO190">
        <f>(Y190*AG190+Z190*AH190)*AI190</f>
        <v>159.84848275523291</v>
      </c>
      <c r="AP190">
        <f>((AO190+0.00000010773*(AN190^4-AM190^4))-AL190*44100)/(L190*51.4+0.00000043092*AM190^3)</f>
        <v>1.5070013322880005</v>
      </c>
      <c r="AQ190">
        <f>0.61365*EXP(17.502*J190/(240.97+J190))</f>
        <v>3.6052733027431394</v>
      </c>
      <c r="AR190">
        <f>AQ190*1000/AA190</f>
        <v>36.725987696446474</v>
      </c>
      <c r="AS190">
        <f>(AR190-U190)</f>
        <v>15.362405085362489</v>
      </c>
      <c r="AT190">
        <f>IF(D190,P190,(O190+P190)/2)</f>
        <v>26.296122550964355</v>
      </c>
      <c r="AU190">
        <f>0.61365*EXP(17.502*AT190/(240.97+AT190))</f>
        <v>3.4338384263128199</v>
      </c>
      <c r="AV190">
        <f>IF(AS190&lt;&gt;0,(1000-(AR190+U190)/2)/AS190*AL190,0)</f>
        <v>1.8802666035637555E-2</v>
      </c>
      <c r="AW190">
        <f>U190*AA190/1000</f>
        <v>2.0971948984816846</v>
      </c>
      <c r="AX190">
        <f>(AU190-AW190)</f>
        <v>1.3366435278311353</v>
      </c>
      <c r="AY190">
        <f>1/(1.6/F190+1.37/N190)</f>
        <v>1.1762861215967932E-2</v>
      </c>
      <c r="AZ190">
        <f>G190*AA190*0.001</f>
        <v>11.152413963743324</v>
      </c>
      <c r="BA190">
        <f>G190/S190</f>
        <v>1.1427650560720981</v>
      </c>
      <c r="BB190">
        <f>(1-AL190*AA190/AQ190/F190)*100</f>
        <v>57.204150218513973</v>
      </c>
      <c r="BC190">
        <f>(S190-E190/(N190/1.35))</f>
        <v>99.508346556831711</v>
      </c>
      <c r="BD190">
        <f>E190*BB190/100/BC190</f>
        <v>-1.1418865982161608E-3</v>
      </c>
    </row>
    <row r="191" spans="1:56" x14ac:dyDescent="0.25">
      <c r="A191" s="1" t="s">
        <v>10</v>
      </c>
      <c r="B191" s="1" t="s">
        <v>247</v>
      </c>
    </row>
    <row r="192" spans="1:56" x14ac:dyDescent="0.25">
      <c r="A192" s="1" t="s">
        <v>10</v>
      </c>
      <c r="B192" s="1" t="s">
        <v>248</v>
      </c>
    </row>
    <row r="193" spans="1:56" x14ac:dyDescent="0.25">
      <c r="A193" s="1">
        <v>51</v>
      </c>
      <c r="B193" s="1" t="s">
        <v>249</v>
      </c>
      <c r="C193" s="1">
        <v>17370.000005744398</v>
      </c>
      <c r="D193" s="1">
        <v>0</v>
      </c>
      <c r="E193">
        <f>(R193-S193*(1000-T193)/(1000-U193))*AK193</f>
        <v>-0.60928510899085053</v>
      </c>
      <c r="F193">
        <f>IF(AV193&lt;&gt;0,1/(1/AV193-1/N193),0)</f>
        <v>2.1834386485941843E-2</v>
      </c>
      <c r="G193">
        <f>((AY193-AL193/2)*S193-E193)/(AY193+AL193/2)</f>
        <v>94.185336870141427</v>
      </c>
      <c r="H193">
        <f>AL193*1000</f>
        <v>0.34045000884946525</v>
      </c>
      <c r="I193">
        <f>(AQ193-AW193)</f>
        <v>1.497634417280806</v>
      </c>
      <c r="J193">
        <f>(P193+AP193*D193)</f>
        <v>27.098894119262695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25.471254348754883</v>
      </c>
      <c r="P193" s="1">
        <v>27.098894119262695</v>
      </c>
      <c r="Q193" s="1">
        <v>24.983722686767578</v>
      </c>
      <c r="R193" s="1">
        <v>50.357284545898437</v>
      </c>
      <c r="S193" s="1">
        <v>51.067470550537109</v>
      </c>
      <c r="T193" s="1">
        <v>21.016378402709961</v>
      </c>
      <c r="U193" s="1">
        <v>21.416116714477539</v>
      </c>
      <c r="V193" s="1">
        <v>63.090129852294922</v>
      </c>
      <c r="W193" s="1">
        <v>64.28948974609375</v>
      </c>
      <c r="X193" s="1">
        <v>500.06549072265625</v>
      </c>
      <c r="Y193" s="1">
        <v>998.8524169921875</v>
      </c>
      <c r="Z193" s="1">
        <v>438.76486206054687</v>
      </c>
      <c r="AA193" s="1">
        <v>98.167510986328125</v>
      </c>
      <c r="AB193" s="1">
        <v>1.0110855102539063</v>
      </c>
      <c r="AC193" s="1">
        <v>0.15347409248352051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>X193*0.000001/(K193*0.0001)</f>
        <v>0.83344248453776038</v>
      </c>
      <c r="AL193">
        <f>(U193-T193)/(1000-U193)*AK193</f>
        <v>3.4045000884946522E-4</v>
      </c>
      <c r="AM193">
        <f>(P193+273.15)</f>
        <v>300.24889411926267</v>
      </c>
      <c r="AN193">
        <f>(O193+273.15)</f>
        <v>298.62125434875486</v>
      </c>
      <c r="AO193">
        <f>(Y193*AG193+Z193*AH193)*AI193</f>
        <v>159.81638314657539</v>
      </c>
      <c r="AP193">
        <f>((AO193+0.00000010773*(AN193^4-AM193^4))-AL193*44100)/(L193*51.4+0.00000043092*AM193^3)</f>
        <v>1.4881173957799543</v>
      </c>
      <c r="AQ193">
        <f>0.61365*EXP(17.502*J193/(240.97+J193))</f>
        <v>3.6000012901337652</v>
      </c>
      <c r="AR193">
        <f>AQ193*1000/AA193</f>
        <v>36.672023706856955</v>
      </c>
      <c r="AS193">
        <f>(AR193-U193)</f>
        <v>15.255906992379415</v>
      </c>
      <c r="AT193">
        <f>IF(D193,P193,(O193+P193)/2)</f>
        <v>26.285074234008789</v>
      </c>
      <c r="AU193">
        <f>0.61365*EXP(17.502*AT193/(240.97+AT193))</f>
        <v>3.4315991116774773</v>
      </c>
      <c r="AV193">
        <f>IF(AS193&lt;&gt;0,(1000-(AR193+U193)/2)/AS193*AL193,0)</f>
        <v>2.166780087570935E-2</v>
      </c>
      <c r="AW193">
        <f>U193*AA193/1000</f>
        <v>2.1023668728529592</v>
      </c>
      <c r="AX193">
        <f>(AU193-AW193)</f>
        <v>1.3292322388245181</v>
      </c>
      <c r="AY193">
        <f>1/(1.6/F193+1.37/N193)</f>
        <v>1.3557244342101876E-2</v>
      </c>
      <c r="AZ193">
        <f>G193*AA193*0.001</f>
        <v>9.2459400919506241</v>
      </c>
      <c r="BA193">
        <f>G193/S193</f>
        <v>1.8443313493848155</v>
      </c>
      <c r="BB193">
        <f>(1-AL193*AA193/AQ193/F193)*100</f>
        <v>57.48154455002377</v>
      </c>
      <c r="BC193">
        <f>(S193-E193/(N193/1.35))</f>
        <v>51.357095510914</v>
      </c>
      <c r="BD193">
        <f>E193*BB193/100/BC193</f>
        <v>-6.8194372730211988E-3</v>
      </c>
    </row>
    <row r="194" spans="1:56" x14ac:dyDescent="0.25">
      <c r="A194" s="1" t="s">
        <v>10</v>
      </c>
      <c r="B194" s="1" t="s">
        <v>250</v>
      </c>
    </row>
    <row r="195" spans="1:56" x14ac:dyDescent="0.25">
      <c r="A195" s="1" t="s">
        <v>10</v>
      </c>
      <c r="B195" s="1" t="s">
        <v>251</v>
      </c>
    </row>
    <row r="196" spans="1:56" x14ac:dyDescent="0.25">
      <c r="A196" s="1">
        <v>52</v>
      </c>
      <c r="B196" s="1" t="s">
        <v>252</v>
      </c>
      <c r="C196" s="1">
        <v>17541.500005733222</v>
      </c>
      <c r="D196" s="1">
        <v>0</v>
      </c>
      <c r="E196">
        <f>(R196-S196*(1000-T196)/(1000-U196))*AK196</f>
        <v>-1.2276754884740722</v>
      </c>
      <c r="F196">
        <f>IF(AV196&lt;&gt;0,1/(1/AV196-1/N196),0)</f>
        <v>2.6006170156097849E-2</v>
      </c>
      <c r="G196">
        <f>((AY196-AL196/2)*S196-E196)/(AY196+AL196/2)</f>
        <v>74.861962285736737</v>
      </c>
      <c r="H196">
        <f>AL196*1000</f>
        <v>0.40230196340033525</v>
      </c>
      <c r="I196">
        <f>(AQ196-AW196)</f>
        <v>1.4881918921964554</v>
      </c>
      <c r="J196">
        <f>(P196+AP196*D196)</f>
        <v>27.090131759643555</v>
      </c>
      <c r="K196" s="1">
        <v>6</v>
      </c>
      <c r="L196">
        <f>(K196*AE196+AF196)</f>
        <v>1.4200000166893005</v>
      </c>
      <c r="M196" s="1">
        <v>1</v>
      </c>
      <c r="N196">
        <f>L196*(M196+1)*(M196+1)/(M196*M196+1)</f>
        <v>2.8400000333786011</v>
      </c>
      <c r="O196" s="1">
        <v>25.479366302490234</v>
      </c>
      <c r="P196" s="1">
        <v>27.090131759643555</v>
      </c>
      <c r="Q196" s="1">
        <v>24.983545303344727</v>
      </c>
      <c r="R196" s="1">
        <v>-1.8052823543548584</v>
      </c>
      <c r="S196" s="1">
        <v>-0.33201399445533752</v>
      </c>
      <c r="T196" s="1">
        <v>21.017723083496094</v>
      </c>
      <c r="U196" s="1">
        <v>21.490077972412109</v>
      </c>
      <c r="V196" s="1">
        <v>63.074058532714844</v>
      </c>
      <c r="W196" s="1">
        <v>64.4908447265625</v>
      </c>
      <c r="X196" s="1">
        <v>500.0347900390625</v>
      </c>
      <c r="Y196" s="1">
        <v>998.524658203125</v>
      </c>
      <c r="Z196" s="1">
        <v>438.36959838867187</v>
      </c>
      <c r="AA196" s="1">
        <v>98.182914733886719</v>
      </c>
      <c r="AB196" s="1">
        <v>0.85289311408996582</v>
      </c>
      <c r="AC196" s="1">
        <v>0.15727353096008301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111105</v>
      </c>
      <c r="AK196">
        <f>X196*0.000001/(K196*0.0001)</f>
        <v>0.83339131673177069</v>
      </c>
      <c r="AL196">
        <f>(U196-T196)/(1000-U196)*AK196</f>
        <v>4.0230196340033524E-4</v>
      </c>
      <c r="AM196">
        <f>(P196+273.15)</f>
        <v>300.24013175964353</v>
      </c>
      <c r="AN196">
        <f>(O196+273.15)</f>
        <v>298.62936630249021</v>
      </c>
      <c r="AO196">
        <f>(Y196*AG196+Z196*AH196)*AI196</f>
        <v>159.76394174149755</v>
      </c>
      <c r="AP196">
        <f>((AO196+0.00000010773*(AN196^4-AM196^4))-AL196*44100)/(L196*51.4+0.00000043092*AM196^3)</f>
        <v>1.4576001999421819</v>
      </c>
      <c r="AQ196">
        <f>0.61365*EXP(17.502*J196/(240.97+J196))</f>
        <v>3.5981503853863708</v>
      </c>
      <c r="AR196">
        <f>AQ196*1000/AA196</f>
        <v>36.647418699462484</v>
      </c>
      <c r="AS196">
        <f>(AR196-U196)</f>
        <v>15.157340727050375</v>
      </c>
      <c r="AT196">
        <f>IF(D196,P196,(O196+P196)/2)</f>
        <v>26.284749031066895</v>
      </c>
      <c r="AU196">
        <f>0.61365*EXP(17.502*AT196/(240.97+AT196))</f>
        <v>3.4315332176414568</v>
      </c>
      <c r="AV196">
        <f>IF(AS196&lt;&gt;0,(1000-(AR196+U196)/2)/AS196*AL196,0)</f>
        <v>2.577018989710406E-2</v>
      </c>
      <c r="AW196">
        <f>U196*AA196/1000</f>
        <v>2.1099584931899154</v>
      </c>
      <c r="AX196">
        <f>(AU196-AW196)</f>
        <v>1.3215747244515414</v>
      </c>
      <c r="AY196">
        <f>1/(1.6/F196+1.37/N196)</f>
        <v>1.6127405095461997E-2</v>
      </c>
      <c r="AZ196">
        <f>G196*AA196*0.001</f>
        <v>7.3501656599119336</v>
      </c>
      <c r="BA196">
        <f>G196/S196</f>
        <v>-225.47833385320496</v>
      </c>
      <c r="BB196">
        <f>(1-AL196*AA196/AQ196/F196)*100</f>
        <v>57.788346716727176</v>
      </c>
      <c r="BC196">
        <f>(S196-E196/(N196/1.35))</f>
        <v>0.25156413581261172</v>
      </c>
      <c r="BD196">
        <f>E196*BB196/100/BC196</f>
        <v>-2.8201689622567558</v>
      </c>
    </row>
    <row r="197" spans="1:56" x14ac:dyDescent="0.25">
      <c r="A197" s="1" t="s">
        <v>10</v>
      </c>
      <c r="B197" s="1" t="s">
        <v>253</v>
      </c>
    </row>
    <row r="198" spans="1:56" x14ac:dyDescent="0.25">
      <c r="A198" s="1" t="s">
        <v>10</v>
      </c>
      <c r="B198" s="1" t="s">
        <v>254</v>
      </c>
    </row>
    <row r="199" spans="1:56" x14ac:dyDescent="0.25">
      <c r="A199" s="1">
        <v>53</v>
      </c>
      <c r="B199" s="1" t="s">
        <v>255</v>
      </c>
      <c r="C199" s="1">
        <v>17820.500005733222</v>
      </c>
      <c r="D199" s="1">
        <v>0</v>
      </c>
      <c r="E199">
        <f>(R199-S199*(1000-T199)/(1000-U199))*AK199</f>
        <v>3.4119366581144877</v>
      </c>
      <c r="F199">
        <f>IF(AV199&lt;&gt;0,1/(1/AV199-1/N199),0)</f>
        <v>3.0665454864105029E-2</v>
      </c>
      <c r="G199">
        <f>((AY199-AL199/2)*S199-E199)/(AY199+AL199/2)</f>
        <v>209.78930074898</v>
      </c>
      <c r="H199">
        <f>AL199*1000</f>
        <v>0.46786177963278691</v>
      </c>
      <c r="I199">
        <f>(AQ199-AW199)</f>
        <v>1.4699728326494301</v>
      </c>
      <c r="J199">
        <f>(P199+AP199*D199)</f>
        <v>27.044715881347656</v>
      </c>
      <c r="K199" s="1">
        <v>6</v>
      </c>
      <c r="L199">
        <f>(K199*AE199+AF199)</f>
        <v>1.4200000166893005</v>
      </c>
      <c r="M199" s="1">
        <v>1</v>
      </c>
      <c r="N199">
        <f>L199*(M199+1)*(M199+1)/(M199*M199+1)</f>
        <v>2.8400000333786011</v>
      </c>
      <c r="O199" s="1">
        <v>25.485027313232422</v>
      </c>
      <c r="P199" s="1">
        <v>27.044715881347656</v>
      </c>
      <c r="Q199" s="1">
        <v>24.984992980957031</v>
      </c>
      <c r="R199" s="1">
        <v>401.246826171875</v>
      </c>
      <c r="S199" s="1">
        <v>396.93014526367187</v>
      </c>
      <c r="T199" s="1">
        <v>21.031206130981445</v>
      </c>
      <c r="U199" s="1">
        <v>21.580461502075195</v>
      </c>
      <c r="V199" s="1">
        <v>63.086395263671875</v>
      </c>
      <c r="W199" s="1">
        <v>64.732566833496094</v>
      </c>
      <c r="X199" s="1">
        <v>500.05712890625</v>
      </c>
      <c r="Y199" s="1">
        <v>999.603759765625</v>
      </c>
      <c r="Z199" s="1">
        <v>438.523681640625</v>
      </c>
      <c r="AA199" s="1">
        <v>98.172019958496094</v>
      </c>
      <c r="AB199" s="1">
        <v>0.44017338752746582</v>
      </c>
      <c r="AC199" s="1">
        <v>0.15568852424621582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>X199*0.000001/(K199*0.0001)</f>
        <v>0.83342854817708323</v>
      </c>
      <c r="AL199">
        <f>(U199-T199)/(1000-U199)*AK199</f>
        <v>4.678617796327869E-4</v>
      </c>
      <c r="AM199">
        <f>(P199+273.15)</f>
        <v>300.19471588134763</v>
      </c>
      <c r="AN199">
        <f>(O199+273.15)</f>
        <v>298.6350273132324</v>
      </c>
      <c r="AO199">
        <f>(Y199*AG199+Z199*AH199)*AI199</f>
        <v>159.93659798763838</v>
      </c>
      <c r="AP199">
        <f>((AO199+0.00000010773*(AN199^4-AM199^4))-AL199*44100)/(L199*51.4+0.00000043092*AM199^3)</f>
        <v>1.4325983531918833</v>
      </c>
      <c r="AQ199">
        <f>0.61365*EXP(17.502*J199/(240.97+J199))</f>
        <v>3.5885703299447127</v>
      </c>
      <c r="AR199">
        <f>AQ199*1000/AA199</f>
        <v>36.55390131996716</v>
      </c>
      <c r="AS199">
        <f>(AR199-U199)</f>
        <v>14.973439817891965</v>
      </c>
      <c r="AT199">
        <f>IF(D199,P199,(O199+P199)/2)</f>
        <v>26.264871597290039</v>
      </c>
      <c r="AU199">
        <f>0.61365*EXP(17.502*AT199/(240.97+AT199))</f>
        <v>3.4275076627016339</v>
      </c>
      <c r="AV199">
        <f>IF(AS199&lt;&gt;0,(1000-(AR199+U199)/2)/AS199*AL199,0)</f>
        <v>3.0337875727534113E-2</v>
      </c>
      <c r="AW199">
        <f>U199*AA199/1000</f>
        <v>2.1185974972952826</v>
      </c>
      <c r="AX199">
        <f>(AU199-AW199)</f>
        <v>1.3089101654063513</v>
      </c>
      <c r="AY199">
        <f>1/(1.6/F199+1.37/N199)</f>
        <v>1.8990333655944002E-2</v>
      </c>
      <c r="AZ199">
        <f>G199*AA199*0.001</f>
        <v>20.595439420207803</v>
      </c>
      <c r="BA199">
        <f>G199/S199</f>
        <v>0.52852952402902442</v>
      </c>
      <c r="BB199">
        <f>(1-AL199*AA199/AQ199/F199)*100</f>
        <v>58.261732094326149</v>
      </c>
      <c r="BC199">
        <f>(S199-E199/(N199/1.35))</f>
        <v>395.30827398398219</v>
      </c>
      <c r="BD199">
        <f>E199*BB199/100/BC199</f>
        <v>5.0286157052693388E-3</v>
      </c>
    </row>
    <row r="200" spans="1:56" x14ac:dyDescent="0.25">
      <c r="A200" s="1" t="s">
        <v>10</v>
      </c>
      <c r="B200" s="1" t="s">
        <v>256</v>
      </c>
    </row>
    <row r="201" spans="1:56" x14ac:dyDescent="0.25">
      <c r="A201" s="1" t="s">
        <v>10</v>
      </c>
      <c r="B201" s="1" t="s">
        <v>257</v>
      </c>
    </row>
    <row r="202" spans="1:56" x14ac:dyDescent="0.25">
      <c r="A202" s="1">
        <v>54</v>
      </c>
      <c r="B202" s="1" t="s">
        <v>258</v>
      </c>
      <c r="C202" s="1">
        <v>17978.000005722046</v>
      </c>
      <c r="D202" s="1">
        <v>0</v>
      </c>
      <c r="E202">
        <f>(R202-S202*(1000-T202)/(1000-U202))*AK202</f>
        <v>4.5715469597643086</v>
      </c>
      <c r="F202">
        <f>IF(AV202&lt;&gt;0,1/(1/AV202-1/N202),0)</f>
        <v>3.1912479803205655E-2</v>
      </c>
      <c r="G202">
        <f>((AY202-AL202/2)*S202-E202)/(AY202+AL202/2)</f>
        <v>254.21637127666949</v>
      </c>
      <c r="H202">
        <f>AL202*1000</f>
        <v>0.48501327095057017</v>
      </c>
      <c r="I202">
        <f>(AQ202-AW202)</f>
        <v>1.4646702068283379</v>
      </c>
      <c r="J202">
        <f>(P202+AP202*D202)</f>
        <v>27.033004760742187</v>
      </c>
      <c r="K202" s="1">
        <v>6</v>
      </c>
      <c r="L202">
        <f>(K202*AE202+AF202)</f>
        <v>1.4200000166893005</v>
      </c>
      <c r="M202" s="1">
        <v>1</v>
      </c>
      <c r="N202">
        <f>L202*(M202+1)*(M202+1)/(M202*M202+1)</f>
        <v>2.8400000333786011</v>
      </c>
      <c r="O202" s="1">
        <v>25.486719131469727</v>
      </c>
      <c r="P202" s="1">
        <v>27.033004760742187</v>
      </c>
      <c r="Q202" s="1">
        <v>24.983625411987305</v>
      </c>
      <c r="R202" s="1">
        <v>500.593994140625</v>
      </c>
      <c r="S202" s="1">
        <v>494.82073974609375</v>
      </c>
      <c r="T202" s="1">
        <v>21.043939590454102</v>
      </c>
      <c r="U202" s="1">
        <v>21.613317489624023</v>
      </c>
      <c r="V202" s="1">
        <v>63.106037139892578</v>
      </c>
      <c r="W202" s="1">
        <v>64.813278198242188</v>
      </c>
      <c r="X202" s="1">
        <v>500.05157470703125</v>
      </c>
      <c r="Y202" s="1">
        <v>999.5286865234375</v>
      </c>
      <c r="Z202" s="1">
        <v>438.37478637695312</v>
      </c>
      <c r="AA202" s="1">
        <v>98.15399169921875</v>
      </c>
      <c r="AB202" s="1">
        <v>-0.11289668083190918</v>
      </c>
      <c r="AC202" s="1">
        <v>0.15403485298156738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>X202*0.000001/(K202*0.0001)</f>
        <v>0.83341929117838531</v>
      </c>
      <c r="AL202">
        <f>(U202-T202)/(1000-U202)*AK202</f>
        <v>4.8501327095057015E-4</v>
      </c>
      <c r="AM202">
        <f>(P202+273.15)</f>
        <v>300.18300476074216</v>
      </c>
      <c r="AN202">
        <f>(O202+273.15)</f>
        <v>298.6367191314697</v>
      </c>
      <c r="AO202">
        <f>(Y202*AG202+Z202*AH202)*AI202</f>
        <v>159.92458626915686</v>
      </c>
      <c r="AP202">
        <f>((AO202+0.00000010773*(AN202^4-AM202^4))-AL202*44100)/(L202*51.4+0.00000043092*AM202^3)</f>
        <v>1.4253857249283264</v>
      </c>
      <c r="AQ202">
        <f>0.61365*EXP(17.502*J202/(240.97+J202))</f>
        <v>3.5861035922974738</v>
      </c>
      <c r="AR202">
        <f>AQ202*1000/AA202</f>
        <v>36.535483990163769</v>
      </c>
      <c r="AS202">
        <f>(AR202-U202)</f>
        <v>14.922166500539745</v>
      </c>
      <c r="AT202">
        <f>IF(D202,P202,(O202+P202)/2)</f>
        <v>26.259861946105957</v>
      </c>
      <c r="AU202">
        <f>0.61365*EXP(17.502*AT202/(240.97+AT202))</f>
        <v>3.4264937648091847</v>
      </c>
      <c r="AV202">
        <f>IF(AS202&lt;&gt;0,(1000-(AR202+U202)/2)/AS202*AL202,0)</f>
        <v>3.1557870683841603E-2</v>
      </c>
      <c r="AW202">
        <f>U202*AA202/1000</f>
        <v>2.1214333854691358</v>
      </c>
      <c r="AX202">
        <f>(AU202-AW202)</f>
        <v>1.3050603793400488</v>
      </c>
      <c r="AY202">
        <f>1/(1.6/F202+1.37/N202)</f>
        <v>1.9755224976343667E-2</v>
      </c>
      <c r="AZ202">
        <f>G202*AA202*0.001</f>
        <v>24.952351596095731</v>
      </c>
      <c r="BA202">
        <f>G202/S202</f>
        <v>0.51375447885857606</v>
      </c>
      <c r="BB202">
        <f>(1-AL202*AA202/AQ202/F202)*100</f>
        <v>58.401448905903507</v>
      </c>
      <c r="BC202">
        <f>(S202-E202/(N202/1.35))</f>
        <v>492.64764526611242</v>
      </c>
      <c r="BD202">
        <f>E202*BB202/100/BC202</f>
        <v>5.4193898774731204E-3</v>
      </c>
    </row>
    <row r="203" spans="1:56" x14ac:dyDescent="0.25">
      <c r="A203" s="1" t="s">
        <v>10</v>
      </c>
      <c r="B203" s="1" t="s">
        <v>259</v>
      </c>
    </row>
    <row r="204" spans="1:56" x14ac:dyDescent="0.25">
      <c r="A204" s="1" t="s">
        <v>10</v>
      </c>
      <c r="B204" s="1" t="s">
        <v>260</v>
      </c>
    </row>
    <row r="205" spans="1:56" x14ac:dyDescent="0.25">
      <c r="A205" s="1">
        <v>55</v>
      </c>
      <c r="B205" s="1" t="s">
        <v>261</v>
      </c>
      <c r="C205" s="1">
        <v>18136.500005733222</v>
      </c>
      <c r="D205" s="1">
        <v>0</v>
      </c>
      <c r="E205">
        <f>(R205-S205*(1000-T205)/(1000-U205))*AK205</f>
        <v>5.8233093466853374</v>
      </c>
      <c r="F205">
        <f>IF(AV205&lt;&gt;0,1/(1/AV205-1/N205),0)</f>
        <v>3.2666766122294133E-2</v>
      </c>
      <c r="G205">
        <f>((AY205-AL205/2)*S205-E205)/(AY205+AL205/2)</f>
        <v>295.17061414931635</v>
      </c>
      <c r="H205">
        <f>AL205*1000</f>
        <v>0.49430603978961984</v>
      </c>
      <c r="I205">
        <f>(AQ205-AW205)</f>
        <v>1.4587257784790397</v>
      </c>
      <c r="J205">
        <f>(P205+AP205*D205)</f>
        <v>27.013547897338867</v>
      </c>
      <c r="K205" s="1">
        <v>6</v>
      </c>
      <c r="L205">
        <f>(K205*AE205+AF205)</f>
        <v>1.4200000166893005</v>
      </c>
      <c r="M205" s="1">
        <v>1</v>
      </c>
      <c r="N205">
        <f>L205*(M205+1)*(M205+1)/(M205*M205+1)</f>
        <v>2.8400000333786011</v>
      </c>
      <c r="O205" s="1">
        <v>25.484996795654297</v>
      </c>
      <c r="P205" s="1">
        <v>27.013547897338867</v>
      </c>
      <c r="Q205" s="1">
        <v>24.985076904296875</v>
      </c>
      <c r="R205" s="1">
        <v>601.4124755859375</v>
      </c>
      <c r="S205" s="1">
        <v>594.0728759765625</v>
      </c>
      <c r="T205" s="1">
        <v>21.051015853881836</v>
      </c>
      <c r="U205" s="1">
        <v>21.631292343139648</v>
      </c>
      <c r="V205" s="1">
        <v>63.136623382568359</v>
      </c>
      <c r="W205" s="1">
        <v>64.875778198242188</v>
      </c>
      <c r="X205" s="1">
        <v>500.051513671875</v>
      </c>
      <c r="Y205" s="1">
        <v>999.46466064453125</v>
      </c>
      <c r="Z205" s="1">
        <v>438.3212890625</v>
      </c>
      <c r="AA205" s="1">
        <v>98.157928466796875</v>
      </c>
      <c r="AB205" s="1">
        <v>-0.98453974723815918</v>
      </c>
      <c r="AC205" s="1">
        <v>0.15627789497375488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>X205*0.000001/(K205*0.0001)</f>
        <v>0.83341918945312488</v>
      </c>
      <c r="AL205">
        <f>(U205-T205)/(1000-U205)*AK205</f>
        <v>4.9430603978961986E-4</v>
      </c>
      <c r="AM205">
        <f>(P205+273.15)</f>
        <v>300.16354789733884</v>
      </c>
      <c r="AN205">
        <f>(O205+273.15)</f>
        <v>298.63499679565427</v>
      </c>
      <c r="AO205">
        <f>(Y205*AG205+Z205*AH205)*AI205</f>
        <v>159.91434212876084</v>
      </c>
      <c r="AP205">
        <f>((AO205+0.00000010773*(AN205^4-AM205^4))-AL205*44100)/(L205*51.4+0.00000043092*AM205^3)</f>
        <v>1.4229067893391278</v>
      </c>
      <c r="AQ205">
        <f>0.61365*EXP(17.502*J205/(240.97+J205))</f>
        <v>3.5820086249413121</v>
      </c>
      <c r="AR205">
        <f>AQ205*1000/AA205</f>
        <v>36.492300529273805</v>
      </c>
      <c r="AS205">
        <f>(AR205-U205)</f>
        <v>14.861008186134157</v>
      </c>
      <c r="AT205">
        <f>IF(D205,P205,(O205+P205)/2)</f>
        <v>26.249272346496582</v>
      </c>
      <c r="AU205">
        <f>0.61365*EXP(17.502*AT205/(240.97+AT205))</f>
        <v>3.4243514091277816</v>
      </c>
      <c r="AV205">
        <f>IF(AS205&lt;&gt;0,(1000-(AR205+U205)/2)/AS205*AL205,0)</f>
        <v>3.2295293312055898E-2</v>
      </c>
      <c r="AW205">
        <f>U205*AA205/1000</f>
        <v>2.1232828464622724</v>
      </c>
      <c r="AX205">
        <f>(AU205-AW205)</f>
        <v>1.3010685626655092</v>
      </c>
      <c r="AY205">
        <f>1/(1.6/F205+1.37/N205)</f>
        <v>2.0217607333411283E-2</v>
      </c>
      <c r="AZ205">
        <f>G205*AA205*0.001</f>
        <v>28.973336029169097</v>
      </c>
      <c r="BA205">
        <f>G205/S205</f>
        <v>0.49685926775246592</v>
      </c>
      <c r="BB205">
        <f>(1-AL205*AA205/AQ205/F205)*100</f>
        <v>58.534344901453686</v>
      </c>
      <c r="BC205">
        <f>(S205-E205/(N205/1.35))</f>
        <v>591.30475360838318</v>
      </c>
      <c r="BD205">
        <f>E205*BB205/100/BC205</f>
        <v>5.7646010062772125E-3</v>
      </c>
    </row>
    <row r="206" spans="1:56" x14ac:dyDescent="0.25">
      <c r="A206" s="1" t="s">
        <v>10</v>
      </c>
      <c r="B206" s="1" t="s">
        <v>262</v>
      </c>
    </row>
    <row r="207" spans="1:56" x14ac:dyDescent="0.25">
      <c r="A207" s="1" t="s">
        <v>10</v>
      </c>
      <c r="B207" s="1" t="s">
        <v>263</v>
      </c>
    </row>
    <row r="208" spans="1:56" x14ac:dyDescent="0.25">
      <c r="A208" s="1">
        <v>56</v>
      </c>
      <c r="B208" s="1" t="s">
        <v>264</v>
      </c>
      <c r="C208" s="1">
        <v>18293.000005744398</v>
      </c>
      <c r="D208" s="1">
        <v>0</v>
      </c>
      <c r="E208">
        <f>(R208-S208*(1000-T208)/(1000-U208))*AK208</f>
        <v>7.5088393254135566</v>
      </c>
      <c r="F208">
        <f>IF(AV208&lt;&gt;0,1/(1/AV208-1/N208),0)</f>
        <v>3.3085245967778336E-2</v>
      </c>
      <c r="G208">
        <f>((AY208-AL208/2)*S208-E208)/(AY208+AL208/2)</f>
        <v>409.01005807248958</v>
      </c>
      <c r="H208">
        <f>AL208*1000</f>
        <v>0.49920722958976171</v>
      </c>
      <c r="I208">
        <f>(AQ208-AW208)</f>
        <v>1.4549000689264568</v>
      </c>
      <c r="J208">
        <f>(P208+AP208*D208)</f>
        <v>26.991901397705078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25.474020004272461</v>
      </c>
      <c r="P208" s="1">
        <v>26.991901397705078</v>
      </c>
      <c r="Q208" s="1">
        <v>24.983366012573242</v>
      </c>
      <c r="R208" s="1">
        <v>799.8638916015625</v>
      </c>
      <c r="S208" s="1">
        <v>790.3812255859375</v>
      </c>
      <c r="T208" s="1">
        <v>21.036565780639648</v>
      </c>
      <c r="U208" s="1">
        <v>21.622573852539063</v>
      </c>
      <c r="V208" s="1">
        <v>63.138248443603516</v>
      </c>
      <c r="W208" s="1">
        <v>64.897415161132813</v>
      </c>
      <c r="X208" s="1">
        <v>500.07476806640625</v>
      </c>
      <c r="Y208" s="1">
        <v>1000.3223876953125</v>
      </c>
      <c r="Z208" s="1">
        <v>438.17706298828125</v>
      </c>
      <c r="AA208" s="1">
        <v>98.163963317871094</v>
      </c>
      <c r="AB208" s="1">
        <v>-2.7739684581756592</v>
      </c>
      <c r="AC208" s="1">
        <v>0.1614372730255127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>X208*0.000001/(K208*0.0001)</f>
        <v>0.83345794677734364</v>
      </c>
      <c r="AL208">
        <f>(U208-T208)/(1000-U208)*AK208</f>
        <v>4.9920722958976169E-4</v>
      </c>
      <c r="AM208">
        <f>(P208+273.15)</f>
        <v>300.14190139770506</v>
      </c>
      <c r="AN208">
        <f>(O208+273.15)</f>
        <v>298.62402000427244</v>
      </c>
      <c r="AO208">
        <f>(Y208*AG208+Z208*AH208)*AI208</f>
        <v>160.05157845381837</v>
      </c>
      <c r="AP208">
        <f>((AO208+0.00000010773*(AN208^4-AM208^4))-AL208*44100)/(L208*51.4+0.00000043092*AM208^3)</f>
        <v>1.4235087391743391</v>
      </c>
      <c r="AQ208">
        <f>0.61365*EXP(17.502*J208/(240.97+J208))</f>
        <v>3.5774576154250601</v>
      </c>
      <c r="AR208">
        <f>AQ208*1000/AA208</f>
        <v>36.443695777040531</v>
      </c>
      <c r="AS208">
        <f>(AR208-U208)</f>
        <v>14.821121924501469</v>
      </c>
      <c r="AT208">
        <f>IF(D208,P208,(O208+P208)/2)</f>
        <v>26.23296070098877</v>
      </c>
      <c r="AU208">
        <f>0.61365*EXP(17.502*AT208/(240.97+AT208))</f>
        <v>3.4210537290848708</v>
      </c>
      <c r="AV208">
        <f>IF(AS208&lt;&gt;0,(1000-(AR208+U208)/2)/AS208*AL208,0)</f>
        <v>3.2704250141230011E-2</v>
      </c>
      <c r="AW208">
        <f>U208*AA208/1000</f>
        <v>2.1225575464986033</v>
      </c>
      <c r="AX208">
        <f>(AU208-AW208)</f>
        <v>1.2984961825862675</v>
      </c>
      <c r="AY208">
        <f>1/(1.6/F208+1.37/N208)</f>
        <v>2.0474048356298031E-2</v>
      </c>
      <c r="AZ208">
        <f>G208*AA208*0.001</f>
        <v>40.150048337268196</v>
      </c>
      <c r="BA208">
        <f>G208/S208</f>
        <v>0.51748453130231675</v>
      </c>
      <c r="BB208">
        <f>(1-AL208*AA208/AQ208/F208)*100</f>
        <v>58.597736415123315</v>
      </c>
      <c r="BC208">
        <f>(S208-E208/(N208/1.35))</f>
        <v>786.8118829908077</v>
      </c>
      <c r="BD208">
        <f>E208*BB208/100/BC208</f>
        <v>5.5922005893146443E-3</v>
      </c>
    </row>
    <row r="209" spans="1:56" x14ac:dyDescent="0.25">
      <c r="A209" s="1" t="s">
        <v>10</v>
      </c>
      <c r="B209" s="1" t="s">
        <v>265</v>
      </c>
    </row>
    <row r="210" spans="1:56" x14ac:dyDescent="0.25">
      <c r="A210" s="1" t="s">
        <v>10</v>
      </c>
      <c r="B210" s="1" t="s">
        <v>266</v>
      </c>
    </row>
    <row r="211" spans="1:56" x14ac:dyDescent="0.25">
      <c r="A211" s="1">
        <v>57</v>
      </c>
      <c r="B211" s="1" t="s">
        <v>267</v>
      </c>
      <c r="C211" s="1">
        <v>18451.500005733222</v>
      </c>
      <c r="D211" s="1">
        <v>0</v>
      </c>
      <c r="E211">
        <f>(R211-S211*(1000-T211)/(1000-U211))*AK211</f>
        <v>8.2113363295656043</v>
      </c>
      <c r="F211">
        <f>IF(AV211&lt;&gt;0,1/(1/AV211-1/N211),0)</f>
        <v>3.2011727763712597E-2</v>
      </c>
      <c r="G211">
        <f>((AY211-AL211/2)*S211-E211)/(AY211+AL211/2)</f>
        <v>460.01675520802092</v>
      </c>
      <c r="H211">
        <f>AL211*1000</f>
        <v>0.47732883494982958</v>
      </c>
      <c r="I211">
        <f>(AQ211-AW211)</f>
        <v>1.4376026434068181</v>
      </c>
      <c r="J211">
        <f>(P211+AP211*D211)</f>
        <v>26.87158203125</v>
      </c>
      <c r="K211" s="1">
        <v>6</v>
      </c>
      <c r="L211">
        <f>(K211*AE211+AF211)</f>
        <v>1.4200000166893005</v>
      </c>
      <c r="M211" s="1">
        <v>1</v>
      </c>
      <c r="N211">
        <f>L211*(M211+1)*(M211+1)/(M211*M211+1)</f>
        <v>2.8400000333786011</v>
      </c>
      <c r="O211" s="1">
        <v>25.44011116027832</v>
      </c>
      <c r="P211" s="1">
        <v>26.87158203125</v>
      </c>
      <c r="Q211" s="1">
        <v>24.98499870300293</v>
      </c>
      <c r="R211" s="1">
        <v>901.0247802734375</v>
      </c>
      <c r="S211" s="1">
        <v>890.66180419921875</v>
      </c>
      <c r="T211" s="1">
        <v>20.980142593383789</v>
      </c>
      <c r="U211" s="1">
        <v>21.540555953979492</v>
      </c>
      <c r="V211" s="1">
        <v>63.100551605224609</v>
      </c>
      <c r="W211" s="1">
        <v>64.786041259765625</v>
      </c>
      <c r="X211" s="1">
        <v>500.03829956054687</v>
      </c>
      <c r="Y211" s="1">
        <v>1000.741943359375</v>
      </c>
      <c r="Z211" s="1">
        <v>438.49325561523438</v>
      </c>
      <c r="AA211" s="1">
        <v>98.170661926269531</v>
      </c>
      <c r="AB211" s="1">
        <v>-3.7699401378631592</v>
      </c>
      <c r="AC211" s="1">
        <v>0.15836071968078613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>X211*0.000001/(K211*0.0001)</f>
        <v>0.83339716593424473</v>
      </c>
      <c r="AL211">
        <f>(U211-T211)/(1000-U211)*AK211</f>
        <v>4.7732883494982961E-4</v>
      </c>
      <c r="AM211">
        <f>(P211+273.15)</f>
        <v>300.02158203124998</v>
      </c>
      <c r="AN211">
        <f>(O211+273.15)</f>
        <v>298.5901111602783</v>
      </c>
      <c r="AO211">
        <f>(Y211*AG211+Z211*AH211)*AI211</f>
        <v>160.11870735856792</v>
      </c>
      <c r="AP211">
        <f>((AO211+0.00000010773*(AN211^4-AM211^4))-AL211*44100)/(L211*51.4+0.00000043092*AM211^3)</f>
        <v>1.4478973156741095</v>
      </c>
      <c r="AQ211">
        <f>0.61365*EXP(17.502*J211/(240.97+J211))</f>
        <v>3.5522532796688311</v>
      </c>
      <c r="AR211">
        <f>AQ211*1000/AA211</f>
        <v>36.184469066091545</v>
      </c>
      <c r="AS211">
        <f>(AR211-U211)</f>
        <v>14.643913112112052</v>
      </c>
      <c r="AT211">
        <f>IF(D211,P211,(O211+P211)/2)</f>
        <v>26.15584659576416</v>
      </c>
      <c r="AU211">
        <f>0.61365*EXP(17.502*AT211/(240.97+AT211))</f>
        <v>3.4055013027870782</v>
      </c>
      <c r="AV211">
        <f>IF(AS211&lt;&gt;0,(1000-(AR211+U211)/2)/AS211*AL211,0)</f>
        <v>3.165492187305341E-2</v>
      </c>
      <c r="AW211">
        <f>U211*AA211/1000</f>
        <v>2.114650636262013</v>
      </c>
      <c r="AX211">
        <f>(AU211-AW211)</f>
        <v>1.2908506665250652</v>
      </c>
      <c r="AY211">
        <f>1/(1.6/F211+1.37/N211)</f>
        <v>1.9816076513901399E-2</v>
      </c>
      <c r="AZ211">
        <f>G211*AA211*0.001</f>
        <v>45.16014935594611</v>
      </c>
      <c r="BA211">
        <f>G211/S211</f>
        <v>0.51648869754958826</v>
      </c>
      <c r="BB211">
        <f>(1-AL211*AA211/AQ211/F211)*100</f>
        <v>58.791543214067808</v>
      </c>
      <c r="BC211">
        <f>(S211-E211/(N211/1.35))</f>
        <v>886.7585281729414</v>
      </c>
      <c r="BD211">
        <f>E211*BB211/100/BC211</f>
        <v>5.4440653157242684E-3</v>
      </c>
    </row>
    <row r="212" spans="1:56" x14ac:dyDescent="0.25">
      <c r="A212" s="1" t="s">
        <v>10</v>
      </c>
      <c r="B212" s="1" t="s">
        <v>268</v>
      </c>
    </row>
    <row r="213" spans="1:56" x14ac:dyDescent="0.25">
      <c r="A213" s="1" t="s">
        <v>10</v>
      </c>
      <c r="B213" s="1" t="s">
        <v>269</v>
      </c>
    </row>
    <row r="214" spans="1:56" x14ac:dyDescent="0.25">
      <c r="A214" s="1">
        <v>58</v>
      </c>
      <c r="B214" s="1" t="s">
        <v>270</v>
      </c>
      <c r="C214" s="1">
        <v>18608.000005744398</v>
      </c>
      <c r="D214" s="1">
        <v>0</v>
      </c>
      <c r="E214">
        <f>(R214-S214*(1000-T214)/(1000-U214))*AK214</f>
        <v>8.7151117728576075</v>
      </c>
      <c r="F214">
        <f>IF(AV214&lt;&gt;0,1/(1/AV214-1/N214),0)</f>
        <v>2.9996389071232758E-2</v>
      </c>
      <c r="G214">
        <f>((AY214-AL214/2)*S214-E214)/(AY214+AL214/2)</f>
        <v>502.54900537104311</v>
      </c>
      <c r="H214">
        <f>AL214*1000</f>
        <v>0.45308812478127203</v>
      </c>
      <c r="I214">
        <f>(AQ214-AW214)</f>
        <v>1.4550354011363629</v>
      </c>
      <c r="J214">
        <f>(P214+AP214*D214)</f>
        <v>26.940055847167969</v>
      </c>
      <c r="K214" s="1">
        <v>6</v>
      </c>
      <c r="L214">
        <f>(K214*AE214+AF214)</f>
        <v>1.4200000166893005</v>
      </c>
      <c r="M214" s="1">
        <v>1</v>
      </c>
      <c r="N214">
        <f>L214*(M214+1)*(M214+1)/(M214*M214+1)</f>
        <v>2.8400000333786011</v>
      </c>
      <c r="O214" s="1">
        <v>25.454051971435547</v>
      </c>
      <c r="P214" s="1">
        <v>26.940055847167969</v>
      </c>
      <c r="Q214" s="1">
        <v>24.986135482788086</v>
      </c>
      <c r="R214" s="1">
        <v>1000.8065795898437</v>
      </c>
      <c r="S214" s="1">
        <v>989.8115234375</v>
      </c>
      <c r="T214" s="1">
        <v>20.978872299194336</v>
      </c>
      <c r="U214" s="1">
        <v>21.510822296142578</v>
      </c>
      <c r="V214" s="1">
        <v>63.039089202880859</v>
      </c>
      <c r="W214" s="1">
        <v>64.637893676757813</v>
      </c>
      <c r="X214" s="1">
        <v>500.05657958984375</v>
      </c>
      <c r="Y214" s="1">
        <v>999.62603759765625</v>
      </c>
      <c r="Z214" s="1">
        <v>438.41070556640625</v>
      </c>
      <c r="AA214" s="1">
        <v>98.161872863769531</v>
      </c>
      <c r="AB214" s="1">
        <v>-4.6814393997192383</v>
      </c>
      <c r="AC214" s="1">
        <v>0.15104031562805176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>X214*0.000001/(K214*0.0001)</f>
        <v>0.8334276326497394</v>
      </c>
      <c r="AL214">
        <f>(U214-T214)/(1000-U214)*AK214</f>
        <v>4.5308812478127205E-4</v>
      </c>
      <c r="AM214">
        <f>(P214+273.15)</f>
        <v>300.09005584716795</v>
      </c>
      <c r="AN214">
        <f>(O214+273.15)</f>
        <v>298.60405197143552</v>
      </c>
      <c r="AO214">
        <f>(Y214*AG214+Z214*AH214)*AI214</f>
        <v>159.94016244068371</v>
      </c>
      <c r="AP214">
        <f>((AO214+0.00000010773*(AN214^4-AM214^4))-AL214*44100)/(L214*51.4+0.00000043092*AM214^3)</f>
        <v>1.4507536196980508</v>
      </c>
      <c r="AQ214">
        <f>0.61365*EXP(17.502*J214/(240.97+J214))</f>
        <v>3.5665780045654496</v>
      </c>
      <c r="AR214">
        <f>AQ214*1000/AA214</f>
        <v>36.333638514774449</v>
      </c>
      <c r="AS214">
        <f>(AR214-U214)</f>
        <v>14.822816218631871</v>
      </c>
      <c r="AT214">
        <f>IF(D214,P214,(O214+P214)/2)</f>
        <v>26.197053909301758</v>
      </c>
      <c r="AU214">
        <f>0.61365*EXP(17.502*AT214/(240.97+AT214))</f>
        <v>3.4138043229193076</v>
      </c>
      <c r="AV214">
        <f>IF(AS214&lt;&gt;0,(1000-(AR214+U214)/2)/AS214*AL214,0)</f>
        <v>2.9682875315510119E-2</v>
      </c>
      <c r="AW214">
        <f>U214*AA214/1000</f>
        <v>2.1115426034290867</v>
      </c>
      <c r="AX214">
        <f>(AU214-AW214)</f>
        <v>1.3022617194902208</v>
      </c>
      <c r="AY214">
        <f>1/(1.6/F214+1.37/N214)</f>
        <v>1.8579711867701226E-2</v>
      </c>
      <c r="AZ214">
        <f>G214*AA214*0.001</f>
        <v>49.331151573046164</v>
      </c>
      <c r="BA214">
        <f>G214/S214</f>
        <v>0.50772191823525048</v>
      </c>
      <c r="BB214">
        <f>(1-AL214*AA214/AQ214/F214)*100</f>
        <v>58.427627445624111</v>
      </c>
      <c r="BC214">
        <f>(S214-E214/(N214/1.35))</f>
        <v>985.66877669275402</v>
      </c>
      <c r="BD214">
        <f>E214*BB214/100/BC214</f>
        <v>5.1660691284149537E-3</v>
      </c>
    </row>
    <row r="215" spans="1:56" x14ac:dyDescent="0.25">
      <c r="A215" s="1" t="s">
        <v>10</v>
      </c>
      <c r="B215" s="1" t="s">
        <v>271</v>
      </c>
    </row>
    <row r="216" spans="1:56" x14ac:dyDescent="0.25">
      <c r="A216" s="1" t="s">
        <v>10</v>
      </c>
      <c r="B216" s="1" t="s">
        <v>272</v>
      </c>
    </row>
    <row r="217" spans="1:56" x14ac:dyDescent="0.25">
      <c r="A217" s="1">
        <v>59</v>
      </c>
      <c r="B217" s="1" t="s">
        <v>273</v>
      </c>
      <c r="C217" s="1">
        <v>18766.500005733222</v>
      </c>
      <c r="D217" s="1">
        <v>0</v>
      </c>
      <c r="E217">
        <f>(R217-S217*(1000-T217)/(1000-U217))*AK217</f>
        <v>9.7553380115520216</v>
      </c>
      <c r="F217">
        <f>IF(AV217&lt;&gt;0,1/(1/AV217-1/N217),0)</f>
        <v>2.8791953647076828E-2</v>
      </c>
      <c r="G217">
        <f>((AY217-AL217/2)*S217-E217)/(AY217+AL217/2)</f>
        <v>619.13188914056605</v>
      </c>
      <c r="H217">
        <f>AL217*1000</f>
        <v>0.4376176511097053</v>
      </c>
      <c r="I217">
        <f>(AQ217-AW217)</f>
        <v>1.4632926024935586</v>
      </c>
      <c r="J217">
        <f>(P217+AP217*D217)</f>
        <v>26.966873168945313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25.456024169921875</v>
      </c>
      <c r="P217" s="1">
        <v>26.966873168945313</v>
      </c>
      <c r="Q217" s="1">
        <v>24.984979629516602</v>
      </c>
      <c r="R217" s="1">
        <v>1200.4468994140625</v>
      </c>
      <c r="S217" s="1">
        <v>1188.118408203125</v>
      </c>
      <c r="T217" s="1">
        <v>20.973255157470703</v>
      </c>
      <c r="U217" s="1">
        <v>21.487035751342773</v>
      </c>
      <c r="V217" s="1">
        <v>63.005607604980469</v>
      </c>
      <c r="W217" s="1">
        <v>64.5504150390625</v>
      </c>
      <c r="X217" s="1">
        <v>500.07479858398437</v>
      </c>
      <c r="Y217" s="1">
        <v>1000.0211181640625</v>
      </c>
      <c r="Z217" s="1">
        <v>438.27401733398437</v>
      </c>
      <c r="AA217" s="1">
        <v>98.147987365722656</v>
      </c>
      <c r="AB217" s="1">
        <v>-7.2191591262817383</v>
      </c>
      <c r="AC217" s="1">
        <v>0.16265034675598145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>X217*0.000001/(K217*0.0001)</f>
        <v>0.83345799763997397</v>
      </c>
      <c r="AL217">
        <f>(U217-T217)/(1000-U217)*AK217</f>
        <v>4.3761765110970528E-4</v>
      </c>
      <c r="AM217">
        <f>(P217+273.15)</f>
        <v>300.11687316894529</v>
      </c>
      <c r="AN217">
        <f>(O217+273.15)</f>
        <v>298.60602416992185</v>
      </c>
      <c r="AO217">
        <f>(Y217*AG217+Z217*AH217)*AI217</f>
        <v>160.00337532989579</v>
      </c>
      <c r="AP217">
        <f>((AO217+0.00000010773*(AN217^4-AM217^4))-AL217*44100)/(L217*51.4+0.00000043092*AM217^3)</f>
        <v>1.4560848988074979</v>
      </c>
      <c r="AQ217">
        <f>0.61365*EXP(17.502*J217/(240.97+J217))</f>
        <v>3.5722019159431802</v>
      </c>
      <c r="AR217">
        <f>AQ217*1000/AA217</f>
        <v>36.396079143551965</v>
      </c>
      <c r="AS217">
        <f>(AR217-U217)</f>
        <v>14.909043392209192</v>
      </c>
      <c r="AT217">
        <f>IF(D217,P217,(O217+P217)/2)</f>
        <v>26.211448669433594</v>
      </c>
      <c r="AU217">
        <f>0.61365*EXP(17.502*AT217/(240.97+AT217))</f>
        <v>3.416708942127666</v>
      </c>
      <c r="AV217">
        <f>IF(AS217&lt;&gt;0,(1000-(AR217+U217)/2)/AS217*AL217,0)</f>
        <v>2.8502990000160447E-2</v>
      </c>
      <c r="AW217">
        <f>U217*AA217/1000</f>
        <v>2.1089093134496215</v>
      </c>
      <c r="AX217">
        <f>(AU217-AW217)</f>
        <v>1.3077996286780444</v>
      </c>
      <c r="AY217">
        <f>1/(1.6/F217+1.37/N217)</f>
        <v>1.7840106903273381E-2</v>
      </c>
      <c r="AZ217">
        <f>G217*AA217*0.001</f>
        <v>60.766548833084279</v>
      </c>
      <c r="BA217">
        <f>G217/S217</f>
        <v>0.52110285041111581</v>
      </c>
      <c r="BB217">
        <f>(1-AL217*AA217/AQ217/F217)*100</f>
        <v>58.239172516326974</v>
      </c>
      <c r="BC217">
        <f>(S217-E217/(N217/1.35))</f>
        <v>1183.4811877239661</v>
      </c>
      <c r="BD217">
        <f>E217*BB217/100/BC217</f>
        <v>4.8006070506494041E-3</v>
      </c>
    </row>
    <row r="218" spans="1:56" x14ac:dyDescent="0.25">
      <c r="A218" s="1" t="s">
        <v>10</v>
      </c>
      <c r="B218" s="1" t="s">
        <v>274</v>
      </c>
    </row>
    <row r="219" spans="1:56" x14ac:dyDescent="0.25">
      <c r="A219" s="1" t="s">
        <v>10</v>
      </c>
      <c r="B219" s="1" t="s">
        <v>275</v>
      </c>
    </row>
    <row r="220" spans="1:56" x14ac:dyDescent="0.25">
      <c r="A220" s="1" t="s">
        <v>10</v>
      </c>
      <c r="B220" s="1" t="s">
        <v>276</v>
      </c>
    </row>
    <row r="221" spans="1:56" x14ac:dyDescent="0.25">
      <c r="A221" s="1" t="s">
        <v>10</v>
      </c>
      <c r="B221" s="1" t="s">
        <v>277</v>
      </c>
    </row>
    <row r="222" spans="1:56" x14ac:dyDescent="0.25">
      <c r="A222" s="1" t="s">
        <v>10</v>
      </c>
      <c r="B222" s="1" t="s">
        <v>278</v>
      </c>
    </row>
    <row r="223" spans="1:56" x14ac:dyDescent="0.25">
      <c r="A223" s="1" t="s">
        <v>10</v>
      </c>
      <c r="B223" s="1" t="s">
        <v>279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T37" workbookViewId="0">
      <selection activeCell="X51" sqref="X51:Y64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29</v>
      </c>
    </row>
    <row r="2" spans="1:4" x14ac:dyDescent="0.25">
      <c r="A2">
        <v>1.1647471536105283</v>
      </c>
      <c r="B2">
        <v>1.1097229983841933E-2</v>
      </c>
      <c r="C2">
        <v>222.99016972330713</v>
      </c>
      <c r="D2">
        <v>399.587646484375</v>
      </c>
    </row>
    <row r="3" spans="1:4" x14ac:dyDescent="0.25">
      <c r="A3">
        <v>0.78026361041066683</v>
      </c>
      <c r="B3">
        <v>7.9868217420304474E-3</v>
      </c>
      <c r="C3">
        <v>235.0965312494113</v>
      </c>
      <c r="D3">
        <v>399.48995971679687</v>
      </c>
    </row>
    <row r="4" spans="1:4" x14ac:dyDescent="0.25">
      <c r="A4">
        <v>0.68477222577680275</v>
      </c>
      <c r="B4">
        <v>7.5981653114134892E-3</v>
      </c>
      <c r="C4">
        <v>247.25651684027059</v>
      </c>
      <c r="D4">
        <v>399.5181884765625</v>
      </c>
    </row>
    <row r="5" spans="1:4" x14ac:dyDescent="0.25">
      <c r="A5">
        <v>0.86175783252933147</v>
      </c>
      <c r="B5">
        <v>8.202836163276302E-3</v>
      </c>
      <c r="C5">
        <v>223.25309275240997</v>
      </c>
      <c r="D5">
        <v>399.50567626953125</v>
      </c>
    </row>
    <row r="6" spans="1:4" x14ac:dyDescent="0.25">
      <c r="A6">
        <v>1.2191164790200797</v>
      </c>
      <c r="B6">
        <v>1.009625210841901E-2</v>
      </c>
      <c r="C6">
        <v>197.85324444322097</v>
      </c>
      <c r="D6">
        <v>399.46994018554687</v>
      </c>
    </row>
    <row r="8" spans="1:4" x14ac:dyDescent="0.25">
      <c r="A8">
        <v>0.58701545404672506</v>
      </c>
      <c r="B8">
        <v>4.7194088133190636E-3</v>
      </c>
      <c r="C8">
        <v>191.59982438501413</v>
      </c>
      <c r="D8">
        <v>397.82962036132812</v>
      </c>
    </row>
    <row r="9" spans="1:4" x14ac:dyDescent="0.25">
      <c r="A9">
        <v>2.535462845447225</v>
      </c>
      <c r="B9">
        <v>1.7235265607234079E-2</v>
      </c>
      <c r="C9">
        <v>153.99144524794244</v>
      </c>
      <c r="D9">
        <v>399.54241943359375</v>
      </c>
    </row>
    <row r="10" spans="1:4" x14ac:dyDescent="0.25">
      <c r="A10">
        <v>2.9771957251532317</v>
      </c>
      <c r="B10">
        <v>2.0714395226999929E-2</v>
      </c>
      <c r="C10">
        <v>158.6373791591291</v>
      </c>
      <c r="D10">
        <v>399.45025634765625</v>
      </c>
    </row>
    <row r="11" spans="1:4" x14ac:dyDescent="0.25">
      <c r="A11">
        <v>3.2519199172936761</v>
      </c>
      <c r="B11">
        <v>2.3299358844190293E-2</v>
      </c>
      <c r="C11">
        <v>164.80233421461173</v>
      </c>
      <c r="D11">
        <v>399.44491577148437</v>
      </c>
    </row>
    <row r="12" spans="1:4" x14ac:dyDescent="0.25">
      <c r="A12">
        <v>3.5931675894660651</v>
      </c>
      <c r="B12">
        <v>2.6371530155734599E-2</v>
      </c>
      <c r="C12">
        <v>169.57018211258753</v>
      </c>
      <c r="D12">
        <v>399.581298828125</v>
      </c>
    </row>
    <row r="13" spans="1:4" x14ac:dyDescent="0.25">
      <c r="A13">
        <v>3.7060089244046046</v>
      </c>
      <c r="B13">
        <v>2.8109267360821276E-2</v>
      </c>
      <c r="C13">
        <v>176.2940878587242</v>
      </c>
      <c r="D13">
        <v>399.40414428710937</v>
      </c>
    </row>
    <row r="15" spans="1:4" x14ac:dyDescent="0.25">
      <c r="A15">
        <v>1.4237055977116373</v>
      </c>
      <c r="B15">
        <v>1.0770601852978583E-2</v>
      </c>
      <c r="C15">
        <v>176.70850837273022</v>
      </c>
      <c r="D15">
        <v>396.5177001953125</v>
      </c>
    </row>
    <row r="16" spans="1:4" x14ac:dyDescent="0.25">
      <c r="A16">
        <v>3.8145458938637846</v>
      </c>
      <c r="B16">
        <v>3.0025169729512264E-2</v>
      </c>
      <c r="C16">
        <v>183.75014525493378</v>
      </c>
      <c r="D16">
        <v>399.46273803710937</v>
      </c>
    </row>
    <row r="18" spans="1:25" x14ac:dyDescent="0.25">
      <c r="A18">
        <v>2.1804722030302757</v>
      </c>
      <c r="B18">
        <v>1.823995133140565E-2</v>
      </c>
      <c r="C18">
        <v>196.09341060919436</v>
      </c>
      <c r="D18">
        <v>398.24356079101562</v>
      </c>
      <c r="N18" t="s">
        <v>18</v>
      </c>
      <c r="O18" t="s">
        <v>280</v>
      </c>
      <c r="X18" t="s">
        <v>282</v>
      </c>
      <c r="Y18" t="s">
        <v>281</v>
      </c>
    </row>
    <row r="19" spans="1:25" x14ac:dyDescent="0.25">
      <c r="A19" t="s">
        <v>280</v>
      </c>
      <c r="B19" t="s">
        <v>281</v>
      </c>
      <c r="C19" t="s">
        <v>18</v>
      </c>
      <c r="D19" t="s">
        <v>282</v>
      </c>
      <c r="E19" t="s">
        <v>280</v>
      </c>
      <c r="N19">
        <v>183.25992114354523</v>
      </c>
      <c r="O19">
        <v>3.9759875427294968</v>
      </c>
      <c r="X19">
        <v>399.5863037109375</v>
      </c>
      <c r="Y19">
        <v>3.1424638652952641E-2</v>
      </c>
    </row>
    <row r="20" spans="1:25" x14ac:dyDescent="0.25">
      <c r="A20">
        <v>3.9759875427294968</v>
      </c>
      <c r="B20">
        <v>3.1424638652952641E-2</v>
      </c>
      <c r="C20">
        <v>183.25992114354523</v>
      </c>
      <c r="D20">
        <v>399.5863037109375</v>
      </c>
      <c r="E20">
        <v>3.9759875427294968</v>
      </c>
      <c r="N20">
        <v>151.84720304414861</v>
      </c>
      <c r="O20">
        <v>2.7488707263640948</v>
      </c>
      <c r="X20">
        <v>299.61795043945313</v>
      </c>
      <c r="Y20">
        <v>3.1979958886404099E-2</v>
      </c>
    </row>
    <row r="21" spans="1:25" x14ac:dyDescent="0.25">
      <c r="A21">
        <v>2.7488707263640948</v>
      </c>
      <c r="B21">
        <v>3.1979958886404099E-2</v>
      </c>
      <c r="C21">
        <v>151.84720304414861</v>
      </c>
      <c r="D21">
        <v>299.61795043945313</v>
      </c>
      <c r="E21">
        <v>2.7488707263640948</v>
      </c>
      <c r="N21">
        <v>132.70427708438245</v>
      </c>
      <c r="O21">
        <v>1.3014008180787004</v>
      </c>
      <c r="X21">
        <v>199.60893249511719</v>
      </c>
      <c r="Y21">
        <v>3.4358521168895623E-2</v>
      </c>
    </row>
    <row r="22" spans="1:25" x14ac:dyDescent="0.25">
      <c r="A22">
        <v>1.3014008180787004</v>
      </c>
      <c r="B22">
        <v>3.4358521168895623E-2</v>
      </c>
      <c r="C22">
        <v>132.70427708438245</v>
      </c>
      <c r="D22">
        <v>199.60893249511719</v>
      </c>
      <c r="E22">
        <v>1.3014008180787004</v>
      </c>
      <c r="N22">
        <v>96.498819506474831</v>
      </c>
      <c r="O22">
        <v>6.138701169823387E-3</v>
      </c>
      <c r="X22">
        <v>99.191673278808594</v>
      </c>
      <c r="Y22">
        <v>3.7398280291337536E-2</v>
      </c>
    </row>
    <row r="23" spans="1:25" x14ac:dyDescent="0.25">
      <c r="A23">
        <v>6.138701169823387E-3</v>
      </c>
      <c r="B23">
        <v>3.7398280291337536E-2</v>
      </c>
      <c r="C23">
        <v>96.498819506474831</v>
      </c>
      <c r="D23">
        <v>99.191673278808594</v>
      </c>
      <c r="E23">
        <v>6.138701169823387E-3</v>
      </c>
      <c r="N23">
        <v>76.643091485513267</v>
      </c>
      <c r="O23">
        <v>-0.73566821467085752</v>
      </c>
      <c r="X23">
        <v>50.336090087890625</v>
      </c>
      <c r="Y23">
        <v>4.4189444063065908E-2</v>
      </c>
    </row>
    <row r="24" spans="1:25" x14ac:dyDescent="0.25">
      <c r="A24">
        <v>-0.73566821467085752</v>
      </c>
      <c r="B24">
        <v>4.4189444063065908E-2</v>
      </c>
      <c r="C24">
        <v>76.643091485513267</v>
      </c>
      <c r="D24">
        <v>50.336090087890625</v>
      </c>
      <c r="E24">
        <v>-0.73566821467085752</v>
      </c>
      <c r="N24">
        <v>53.125280290995342</v>
      </c>
      <c r="O24">
        <v>-1.7181307563423007</v>
      </c>
      <c r="X24">
        <v>0</v>
      </c>
      <c r="Y24">
        <v>5.2304192599367902E-2</v>
      </c>
    </row>
    <row r="25" spans="1:25" x14ac:dyDescent="0.25">
      <c r="A25">
        <v>-1.7181307563423007</v>
      </c>
      <c r="B25">
        <v>5.2304192599367902E-2</v>
      </c>
      <c r="C25">
        <v>53.125280290995342</v>
      </c>
      <c r="D25">
        <v>0</v>
      </c>
      <c r="E25">
        <v>-1.7181307563423007</v>
      </c>
      <c r="N25">
        <v>233.09947982197542</v>
      </c>
      <c r="O25">
        <v>5.505277403754973</v>
      </c>
      <c r="X25">
        <v>400.18487548828125</v>
      </c>
      <c r="Y25">
        <v>5.8637040364823714E-2</v>
      </c>
    </row>
    <row r="26" spans="1:25" x14ac:dyDescent="0.25">
      <c r="A26">
        <v>5.505277403754973</v>
      </c>
      <c r="B26">
        <v>5.8637040364823714E-2</v>
      </c>
      <c r="C26">
        <v>233.09947982197542</v>
      </c>
      <c r="D26">
        <v>400.18487548828125</v>
      </c>
      <c r="E26">
        <v>5.505277403754973</v>
      </c>
      <c r="N26">
        <v>270.05877882641255</v>
      </c>
      <c r="O26">
        <v>6.4070138074673251</v>
      </c>
      <c r="X26">
        <v>500.2684326171875</v>
      </c>
      <c r="Y26">
        <v>4.8786108291660968E-2</v>
      </c>
    </row>
    <row r="27" spans="1:25" x14ac:dyDescent="0.25">
      <c r="A27">
        <v>6.4070138074673251</v>
      </c>
      <c r="B27">
        <v>4.8786108291660968E-2</v>
      </c>
      <c r="C27">
        <v>270.05877882641255</v>
      </c>
      <c r="D27">
        <v>500.2684326171875</v>
      </c>
      <c r="E27">
        <v>6.4070138074673251</v>
      </c>
      <c r="N27">
        <v>284.96630247783594</v>
      </c>
      <c r="O27">
        <v>7.0481488586847618</v>
      </c>
      <c r="X27">
        <v>601.02734375</v>
      </c>
      <c r="Y27">
        <v>3.8435612299460485E-2</v>
      </c>
    </row>
    <row r="28" spans="1:25" x14ac:dyDescent="0.25">
      <c r="A28">
        <v>7.0481488586847618</v>
      </c>
      <c r="B28">
        <v>3.8435612299460485E-2</v>
      </c>
      <c r="C28">
        <v>284.96630247783594</v>
      </c>
      <c r="D28">
        <v>601.02734375</v>
      </c>
      <c r="E28">
        <v>7.0481488586847618</v>
      </c>
      <c r="N28">
        <v>365.3718099273508</v>
      </c>
      <c r="O28">
        <v>8.5712870650583159</v>
      </c>
      <c r="X28">
        <v>799.53558349609375</v>
      </c>
      <c r="Y28">
        <v>3.3840490918834634E-2</v>
      </c>
    </row>
    <row r="29" spans="1:25" x14ac:dyDescent="0.25">
      <c r="A29">
        <v>8.5712870650583159</v>
      </c>
      <c r="B29">
        <v>3.3840490918834634E-2</v>
      </c>
      <c r="C29">
        <v>365.3718099273508</v>
      </c>
      <c r="D29">
        <v>799.53558349609375</v>
      </c>
      <c r="E29">
        <v>8.5712870650583159</v>
      </c>
      <c r="N29">
        <v>393.30953196657822</v>
      </c>
      <c r="O29">
        <v>8.8544627805632423</v>
      </c>
      <c r="X29">
        <v>900.65057373046875</v>
      </c>
      <c r="Y29">
        <v>2.974632392384198E-2</v>
      </c>
    </row>
    <row r="30" spans="1:25" x14ac:dyDescent="0.25">
      <c r="A30">
        <v>8.8544627805632423</v>
      </c>
      <c r="B30">
        <v>2.974632392384198E-2</v>
      </c>
      <c r="C30">
        <v>393.30953196657822</v>
      </c>
      <c r="D30">
        <v>900.65057373046875</v>
      </c>
      <c r="E30">
        <v>8.8544627805632423</v>
      </c>
      <c r="N30">
        <v>404.74049157301926</v>
      </c>
      <c r="O30">
        <v>9.0752680896311126</v>
      </c>
      <c r="X30">
        <v>1000.3245239257812</v>
      </c>
      <c r="Y30">
        <v>2.5807106628571587E-2</v>
      </c>
    </row>
    <row r="31" spans="1:25" x14ac:dyDescent="0.25">
      <c r="A31">
        <v>9.0752680896311126</v>
      </c>
      <c r="B31">
        <v>2.5807106628571587E-2</v>
      </c>
      <c r="C31">
        <v>404.74049157301926</v>
      </c>
      <c r="D31">
        <v>1000.3245239257812</v>
      </c>
      <c r="E31">
        <v>9.0752680896311126</v>
      </c>
      <c r="N31">
        <v>477.73405984593035</v>
      </c>
      <c r="O31">
        <v>9.989509538968127</v>
      </c>
      <c r="X31">
        <v>1201.09423828125</v>
      </c>
      <c r="Y31">
        <v>2.3322835803845671E-2</v>
      </c>
    </row>
    <row r="32" spans="1:25" x14ac:dyDescent="0.25">
      <c r="A32">
        <v>9.989509538968127</v>
      </c>
      <c r="B32">
        <v>2.3322835803845671E-2</v>
      </c>
      <c r="C32">
        <v>477.73405984593035</v>
      </c>
      <c r="D32">
        <v>1201.09423828125</v>
      </c>
      <c r="E32">
        <v>9.989509538968127</v>
      </c>
    </row>
    <row r="34" spans="1:25" x14ac:dyDescent="0.25">
      <c r="A34" t="s">
        <v>280</v>
      </c>
      <c r="B34" t="s">
        <v>281</v>
      </c>
      <c r="C34" t="s">
        <v>18</v>
      </c>
      <c r="D34" t="s">
        <v>282</v>
      </c>
      <c r="E34" t="s">
        <v>280</v>
      </c>
      <c r="N34" t="s">
        <v>18</v>
      </c>
      <c r="O34" t="s">
        <v>280</v>
      </c>
      <c r="X34" t="s">
        <v>282</v>
      </c>
      <c r="Y34" t="s">
        <v>281</v>
      </c>
    </row>
    <row r="35" spans="1:25" x14ac:dyDescent="0.25">
      <c r="A35">
        <v>5.064563729420132</v>
      </c>
      <c r="B35">
        <v>3.8662789687505049E-2</v>
      </c>
      <c r="C35">
        <v>174.54007279028133</v>
      </c>
      <c r="D35">
        <v>399.76922607421875</v>
      </c>
      <c r="E35">
        <v>5.064563729420132</v>
      </c>
      <c r="N35">
        <v>174.54007279028133</v>
      </c>
      <c r="O35">
        <v>5.064563729420132</v>
      </c>
      <c r="X35">
        <v>399.76922607421875</v>
      </c>
      <c r="Y35">
        <v>3.8662789687505049E-2</v>
      </c>
    </row>
    <row r="36" spans="1:25" x14ac:dyDescent="0.25">
      <c r="A36">
        <v>3.6012008281652141</v>
      </c>
      <c r="B36">
        <v>4.1108340050055897E-2</v>
      </c>
      <c r="C36">
        <v>148.00798575259265</v>
      </c>
      <c r="D36">
        <v>299.74078369140625</v>
      </c>
      <c r="E36">
        <v>3.6012008281652141</v>
      </c>
      <c r="N36">
        <v>148.00798575259265</v>
      </c>
      <c r="O36">
        <v>3.6012008281652141</v>
      </c>
      <c r="X36">
        <v>299.74078369140625</v>
      </c>
      <c r="Y36">
        <v>4.1108340050055897E-2</v>
      </c>
    </row>
    <row r="37" spans="1:25" x14ac:dyDescent="0.25">
      <c r="A37">
        <v>2.1274647886255948</v>
      </c>
      <c r="B37">
        <v>4.4497879813314919E-2</v>
      </c>
      <c r="C37">
        <v>115.86762058996024</v>
      </c>
      <c r="D37">
        <v>199.82633972167969</v>
      </c>
      <c r="E37">
        <v>2.1274647886255948</v>
      </c>
      <c r="N37">
        <v>115.86762058996024</v>
      </c>
      <c r="O37">
        <v>2.1274647886255948</v>
      </c>
      <c r="X37">
        <v>199.82633972167969</v>
      </c>
      <c r="Y37">
        <v>4.4497879813314919E-2</v>
      </c>
    </row>
    <row r="38" spans="1:25" x14ac:dyDescent="0.25">
      <c r="A38">
        <v>0.39447772364501904</v>
      </c>
      <c r="B38">
        <v>5.1292014983229765E-2</v>
      </c>
      <c r="C38">
        <v>84.051867463980059</v>
      </c>
      <c r="D38">
        <v>99.249755859375</v>
      </c>
      <c r="E38">
        <v>0.39447772364501904</v>
      </c>
      <c r="N38">
        <v>84.051867463980059</v>
      </c>
      <c r="O38">
        <v>0.39447772364501904</v>
      </c>
      <c r="X38">
        <v>99.249755859375</v>
      </c>
      <c r="Y38">
        <v>5.1292014983229765E-2</v>
      </c>
    </row>
    <row r="39" spans="1:25" x14ac:dyDescent="0.25">
      <c r="A39">
        <v>-0.55376684061735293</v>
      </c>
      <c r="B39">
        <v>6.1038850540864331E-2</v>
      </c>
      <c r="C39">
        <v>64.385061902155414</v>
      </c>
      <c r="D39">
        <v>50.317947387695313</v>
      </c>
      <c r="E39">
        <v>-0.55376684061735293</v>
      </c>
      <c r="N39">
        <v>64.385061902155414</v>
      </c>
      <c r="O39">
        <v>-0.55376684061735293</v>
      </c>
      <c r="X39">
        <v>50.317947387695313</v>
      </c>
      <c r="Y39">
        <v>6.1038850540864331E-2</v>
      </c>
    </row>
    <row r="40" spans="1:25" x14ac:dyDescent="0.25">
      <c r="A40">
        <v>-1.673662424136265</v>
      </c>
      <c r="B40">
        <v>6.9537060505841172E-2</v>
      </c>
      <c r="C40">
        <v>39.173558960226224</v>
      </c>
      <c r="D40">
        <v>0</v>
      </c>
      <c r="E40">
        <v>-1.673662424136265</v>
      </c>
      <c r="N40">
        <v>39.173558960226224</v>
      </c>
      <c r="O40">
        <v>-1.673662424136265</v>
      </c>
      <c r="X40">
        <v>0</v>
      </c>
      <c r="Y40">
        <v>6.9537060505841172E-2</v>
      </c>
    </row>
    <row r="41" spans="1:25" x14ac:dyDescent="0.25">
      <c r="A41">
        <v>6.3964118461728834</v>
      </c>
      <c r="B41">
        <v>7.1665840706856859E-2</v>
      </c>
      <c r="C41">
        <v>240.11593794776138</v>
      </c>
      <c r="D41">
        <v>401.2264404296875</v>
      </c>
      <c r="E41">
        <v>6.3964118461728834</v>
      </c>
      <c r="N41">
        <v>240.11593794776138</v>
      </c>
      <c r="O41">
        <v>6.3964118461728834</v>
      </c>
      <c r="X41">
        <v>401.2264404296875</v>
      </c>
      <c r="Y41">
        <v>7.1665840706856859E-2</v>
      </c>
    </row>
    <row r="42" spans="1:25" x14ac:dyDescent="0.25">
      <c r="A42">
        <v>7.7644243411728429</v>
      </c>
      <c r="B42">
        <v>6.3282368283833323E-2</v>
      </c>
      <c r="C42">
        <v>281.9275861942852</v>
      </c>
      <c r="D42">
        <v>500.482666015625</v>
      </c>
      <c r="E42">
        <v>7.7644243411728429</v>
      </c>
      <c r="N42">
        <v>281.9275861942852</v>
      </c>
      <c r="O42">
        <v>7.7644243411728429</v>
      </c>
      <c r="X42">
        <v>500.482666015625</v>
      </c>
      <c r="Y42">
        <v>6.3282368283833323E-2</v>
      </c>
    </row>
    <row r="43" spans="1:25" x14ac:dyDescent="0.25">
      <c r="A43">
        <v>8.6808352508750009</v>
      </c>
      <c r="B43">
        <v>5.6724423446310422E-2</v>
      </c>
      <c r="C43">
        <v>330.83775493518624</v>
      </c>
      <c r="D43">
        <v>601.3646240234375</v>
      </c>
      <c r="E43">
        <v>8.6808352508750009</v>
      </c>
      <c r="N43">
        <v>330.83775493518624</v>
      </c>
      <c r="O43">
        <v>8.6808352508750009</v>
      </c>
      <c r="X43">
        <v>601.3646240234375</v>
      </c>
      <c r="Y43">
        <v>5.6724423446310422E-2</v>
      </c>
    </row>
    <row r="44" spans="1:25" x14ac:dyDescent="0.25">
      <c r="A44">
        <v>10.367409456889211</v>
      </c>
      <c r="B44">
        <v>5.1362726534401347E-2</v>
      </c>
      <c r="C44">
        <v>444.612670023688</v>
      </c>
      <c r="D44">
        <v>799.9356689453125</v>
      </c>
      <c r="E44">
        <v>10.367409456889211</v>
      </c>
      <c r="N44">
        <v>444.612670023688</v>
      </c>
      <c r="O44">
        <v>10.367409456889211</v>
      </c>
      <c r="X44">
        <v>799.9356689453125</v>
      </c>
      <c r="Y44">
        <v>5.1362726534401347E-2</v>
      </c>
    </row>
    <row r="45" spans="1:25" x14ac:dyDescent="0.25">
      <c r="A45">
        <v>10.918729472954139</v>
      </c>
      <c r="B45">
        <v>4.5450130501140669E-2</v>
      </c>
      <c r="C45">
        <v>481.60891593328904</v>
      </c>
      <c r="D45">
        <v>901.12091064453125</v>
      </c>
      <c r="E45">
        <v>10.918729472954139</v>
      </c>
      <c r="N45">
        <v>481.60891593328904</v>
      </c>
      <c r="O45">
        <v>10.918729472954139</v>
      </c>
      <c r="X45">
        <v>901.12091064453125</v>
      </c>
      <c r="Y45">
        <v>4.5450130501140669E-2</v>
      </c>
    </row>
    <row r="46" spans="1:25" x14ac:dyDescent="0.25">
      <c r="A46">
        <v>11.049415289716617</v>
      </c>
      <c r="B46">
        <v>3.7103986531215327E-2</v>
      </c>
      <c r="C46">
        <v>487.65882368550183</v>
      </c>
      <c r="D46">
        <v>1000.7020874023437</v>
      </c>
      <c r="E46">
        <v>11.049415289716617</v>
      </c>
      <c r="N46">
        <v>487.65882368550183</v>
      </c>
      <c r="O46">
        <v>11.049415289716617</v>
      </c>
      <c r="X46">
        <v>1000.7020874023437</v>
      </c>
      <c r="Y46">
        <v>3.7103986531215327E-2</v>
      </c>
    </row>
    <row r="47" spans="1:25" x14ac:dyDescent="0.25">
      <c r="A47">
        <v>11.05111485904234</v>
      </c>
      <c r="B47">
        <v>2.8281586477066537E-2</v>
      </c>
      <c r="C47">
        <v>535.13158040040537</v>
      </c>
      <c r="D47">
        <v>1200.446044921875</v>
      </c>
      <c r="E47">
        <v>11.05111485904234</v>
      </c>
      <c r="N47">
        <v>535.13158040040537</v>
      </c>
      <c r="O47">
        <v>11.05111485904234</v>
      </c>
      <c r="X47">
        <v>1200.446044921875</v>
      </c>
      <c r="Y47">
        <v>2.8281586477066537E-2</v>
      </c>
    </row>
    <row r="50" spans="1:25" x14ac:dyDescent="0.25">
      <c r="A50" t="s">
        <v>280</v>
      </c>
      <c r="B50" t="s">
        <v>281</v>
      </c>
      <c r="C50" t="s">
        <v>18</v>
      </c>
      <c r="D50" t="s">
        <v>282</v>
      </c>
      <c r="E50" t="s">
        <v>280</v>
      </c>
      <c r="N50" t="s">
        <v>18</v>
      </c>
      <c r="O50" t="s">
        <v>280</v>
      </c>
    </row>
    <row r="51" spans="1:25" x14ac:dyDescent="0.25">
      <c r="A51">
        <v>1.8225983485787811</v>
      </c>
      <c r="B51">
        <v>1.5200834064581588E-2</v>
      </c>
      <c r="C51">
        <v>197.24872008451044</v>
      </c>
      <c r="D51">
        <v>399.73336791992187</v>
      </c>
      <c r="E51">
        <v>1.8225983485787811</v>
      </c>
      <c r="N51">
        <v>197.24872008451044</v>
      </c>
      <c r="O51">
        <v>1.8225983485787811</v>
      </c>
      <c r="X51" t="s">
        <v>282</v>
      </c>
      <c r="Y51" t="s">
        <v>281</v>
      </c>
    </row>
    <row r="52" spans="1:25" x14ac:dyDescent="0.25">
      <c r="A52">
        <v>1.3331353735972948</v>
      </c>
      <c r="B52">
        <v>1.6360437054210253E-2</v>
      </c>
      <c r="C52">
        <v>161.2151300704667</v>
      </c>
      <c r="D52">
        <v>299.71817016601562</v>
      </c>
      <c r="E52">
        <v>1.3331353735972948</v>
      </c>
      <c r="N52">
        <v>161.2151300704667</v>
      </c>
      <c r="O52">
        <v>1.3331353735972948</v>
      </c>
      <c r="X52">
        <v>399.73336791992187</v>
      </c>
      <c r="Y52">
        <v>1.5200834064581588E-2</v>
      </c>
    </row>
    <row r="53" spans="1:25" x14ac:dyDescent="0.25">
      <c r="A53">
        <v>0.61767525608174778</v>
      </c>
      <c r="B53">
        <v>1.7385286173537341E-2</v>
      </c>
      <c r="C53">
        <v>137.61883844563948</v>
      </c>
      <c r="D53">
        <v>199.83290100097656</v>
      </c>
      <c r="E53">
        <v>0.61767525608174778</v>
      </c>
      <c r="N53">
        <v>137.61883844563948</v>
      </c>
      <c r="O53">
        <v>0.61767525608174778</v>
      </c>
      <c r="X53">
        <v>299.71817016601562</v>
      </c>
      <c r="Y53">
        <v>1.6360437054210253E-2</v>
      </c>
    </row>
    <row r="54" spans="1:25" x14ac:dyDescent="0.25">
      <c r="A54">
        <v>-0.19863462163121201</v>
      </c>
      <c r="B54">
        <v>1.8927981709804899E-2</v>
      </c>
      <c r="C54">
        <v>113.60675977226913</v>
      </c>
      <c r="D54">
        <v>99.211074829101563</v>
      </c>
      <c r="E54">
        <v>-0.19863462163121201</v>
      </c>
      <c r="N54">
        <v>113.60675977226913</v>
      </c>
      <c r="O54">
        <v>-0.19863462163121201</v>
      </c>
      <c r="X54">
        <v>199.83290100097656</v>
      </c>
      <c r="Y54">
        <v>1.7385286173537341E-2</v>
      </c>
    </row>
    <row r="55" spans="1:25" x14ac:dyDescent="0.25">
      <c r="A55">
        <v>-0.60928510899085053</v>
      </c>
      <c r="B55">
        <v>2.1834386485941843E-2</v>
      </c>
      <c r="C55">
        <v>94.185336870141427</v>
      </c>
      <c r="D55">
        <v>50.357284545898437</v>
      </c>
      <c r="E55">
        <v>-0.60928510899085053</v>
      </c>
      <c r="N55">
        <v>94.185336870141427</v>
      </c>
      <c r="O55">
        <v>-0.60928510899085053</v>
      </c>
      <c r="X55">
        <v>99.211074829101563</v>
      </c>
      <c r="Y55">
        <v>1.8927981709804899E-2</v>
      </c>
    </row>
    <row r="56" spans="1:25" x14ac:dyDescent="0.25">
      <c r="A56">
        <v>-1.2276754884740722</v>
      </c>
      <c r="B56">
        <v>2.6006170156097849E-2</v>
      </c>
      <c r="C56">
        <v>74.861962285736737</v>
      </c>
      <c r="D56">
        <v>0</v>
      </c>
      <c r="E56">
        <v>-1.2276754884740722</v>
      </c>
      <c r="N56">
        <v>74.861962285736737</v>
      </c>
      <c r="O56">
        <v>-1.2276754884740722</v>
      </c>
      <c r="X56">
        <v>50.357284545898437</v>
      </c>
      <c r="Y56">
        <v>2.1834386485941843E-2</v>
      </c>
    </row>
    <row r="57" spans="1:25" x14ac:dyDescent="0.25">
      <c r="A57">
        <v>3.4119366581144877</v>
      </c>
      <c r="B57">
        <v>3.0665454864105029E-2</v>
      </c>
      <c r="C57">
        <v>209.78930074898</v>
      </c>
      <c r="D57">
        <v>401.246826171875</v>
      </c>
      <c r="E57">
        <v>3.4119366581144877</v>
      </c>
      <c r="N57">
        <v>209.78930074898</v>
      </c>
      <c r="O57">
        <v>3.4119366581144877</v>
      </c>
      <c r="X57">
        <v>0</v>
      </c>
      <c r="Y57">
        <v>2.6006170156097849E-2</v>
      </c>
    </row>
    <row r="58" spans="1:25" x14ac:dyDescent="0.25">
      <c r="A58">
        <v>4.5715469597643086</v>
      </c>
      <c r="B58">
        <v>3.1912479803205655E-2</v>
      </c>
      <c r="C58">
        <v>254.21637127666949</v>
      </c>
      <c r="D58">
        <v>500.593994140625</v>
      </c>
      <c r="E58">
        <v>4.5715469597643086</v>
      </c>
      <c r="N58">
        <v>254.21637127666949</v>
      </c>
      <c r="O58">
        <v>4.5715469597643086</v>
      </c>
      <c r="X58">
        <v>401.246826171875</v>
      </c>
      <c r="Y58">
        <v>3.0665454864105029E-2</v>
      </c>
    </row>
    <row r="59" spans="1:25" x14ac:dyDescent="0.25">
      <c r="A59">
        <v>5.8233093466853374</v>
      </c>
      <c r="B59">
        <v>3.2666766122294133E-2</v>
      </c>
      <c r="C59">
        <v>295.17061414931635</v>
      </c>
      <c r="D59">
        <v>601.4124755859375</v>
      </c>
      <c r="E59">
        <v>5.8233093466853374</v>
      </c>
      <c r="N59">
        <v>295.17061414931635</v>
      </c>
      <c r="O59">
        <v>5.8233093466853374</v>
      </c>
      <c r="X59">
        <v>500.593994140625</v>
      </c>
      <c r="Y59">
        <v>3.1912479803205655E-2</v>
      </c>
    </row>
    <row r="60" spans="1:25" x14ac:dyDescent="0.25">
      <c r="A60">
        <v>7.5088393254135566</v>
      </c>
      <c r="B60">
        <v>3.3085245967778336E-2</v>
      </c>
      <c r="C60">
        <v>409.01005807248958</v>
      </c>
      <c r="D60">
        <v>799.8638916015625</v>
      </c>
      <c r="E60">
        <v>7.5088393254135566</v>
      </c>
      <c r="N60">
        <v>409.01005807248958</v>
      </c>
      <c r="O60">
        <v>7.5088393254135566</v>
      </c>
      <c r="X60">
        <v>601.4124755859375</v>
      </c>
      <c r="Y60">
        <v>3.2666766122294133E-2</v>
      </c>
    </row>
    <row r="61" spans="1:25" x14ac:dyDescent="0.25">
      <c r="A61">
        <v>8.2113363295656043</v>
      </c>
      <c r="B61">
        <v>3.2011727763712597E-2</v>
      </c>
      <c r="C61">
        <v>460.01675520802092</v>
      </c>
      <c r="D61">
        <v>901.0247802734375</v>
      </c>
      <c r="E61">
        <v>8.2113363295656043</v>
      </c>
      <c r="N61">
        <v>460.01675520802092</v>
      </c>
      <c r="O61">
        <v>8.2113363295656043</v>
      </c>
      <c r="X61">
        <v>799.8638916015625</v>
      </c>
      <c r="Y61">
        <v>3.3085245967778336E-2</v>
      </c>
    </row>
    <row r="62" spans="1:25" x14ac:dyDescent="0.25">
      <c r="A62">
        <v>8.7151117728576075</v>
      </c>
      <c r="B62">
        <v>2.9996389071232758E-2</v>
      </c>
      <c r="C62">
        <v>502.54900537104311</v>
      </c>
      <c r="D62">
        <v>1000.8065795898437</v>
      </c>
      <c r="E62">
        <v>8.7151117728576075</v>
      </c>
      <c r="N62">
        <v>502.54900537104311</v>
      </c>
      <c r="O62">
        <v>8.7151117728576075</v>
      </c>
      <c r="X62">
        <v>901.0247802734375</v>
      </c>
      <c r="Y62">
        <v>3.2011727763712597E-2</v>
      </c>
    </row>
    <row r="63" spans="1:25" x14ac:dyDescent="0.25">
      <c r="A63">
        <v>9.7553380115520216</v>
      </c>
      <c r="B63">
        <v>2.8791953647076828E-2</v>
      </c>
      <c r="C63">
        <v>619.13188914056605</v>
      </c>
      <c r="D63">
        <v>1200.4468994140625</v>
      </c>
      <c r="E63">
        <v>9.7553380115520216</v>
      </c>
      <c r="N63">
        <v>619.13188914056605</v>
      </c>
      <c r="O63">
        <v>9.7553380115520216</v>
      </c>
      <c r="X63">
        <v>1000.8065795898437</v>
      </c>
      <c r="Y63">
        <v>2.9996389071232758E-2</v>
      </c>
    </row>
    <row r="64" spans="1:25" x14ac:dyDescent="0.25">
      <c r="X64">
        <v>1200.4468994140625</v>
      </c>
      <c r="Y64">
        <v>2.8791953647076828E-2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C.tocuchensis +H2O 30.10.15_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created xsi:type="dcterms:W3CDTF">2015-11-05T15:04:49Z</dcterms:created>
  <dcterms:modified xsi:type="dcterms:W3CDTF">2016-04-28T09:19:29Z</dcterms:modified>
</cp:coreProperties>
</file>