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7380" windowHeight="5490" firstSheet="1" activeTab="1"/>
  </bookViews>
  <sheets>
    <sheet name="C.tocuchensis +H2O 31.10.15_" sheetId="1" r:id="rId1"/>
    <sheet name="Graphs" sheetId="2" r:id="rId2"/>
  </sheets>
  <calcPr calcId="145621"/>
</workbook>
</file>

<file path=xl/calcChain.xml><?xml version="1.0" encoding="utf-8"?>
<calcChain xmlns="http://schemas.openxmlformats.org/spreadsheetml/2006/main">
  <c r="L18" i="1" l="1"/>
  <c r="N18" i="1" s="1"/>
  <c r="AK18" i="1"/>
  <c r="E18" i="1" s="1"/>
  <c r="AM18" i="1"/>
  <c r="AN18" i="1"/>
  <c r="AO18" i="1"/>
  <c r="AT18" i="1"/>
  <c r="AU18" i="1" s="1"/>
  <c r="AX18" i="1" s="1"/>
  <c r="AW18" i="1"/>
  <c r="L19" i="1"/>
  <c r="N19" i="1"/>
  <c r="AK19" i="1"/>
  <c r="E19" i="1" s="1"/>
  <c r="AL19" i="1"/>
  <c r="H19" i="1" s="1"/>
  <c r="AM19" i="1"/>
  <c r="AN19" i="1"/>
  <c r="AO19" i="1"/>
  <c r="AP19" i="1"/>
  <c r="J19" i="1" s="1"/>
  <c r="AQ19" i="1" s="1"/>
  <c r="AT19" i="1"/>
  <c r="AU19" i="1" s="1"/>
  <c r="AW19" i="1"/>
  <c r="AX19" i="1" s="1"/>
  <c r="L20" i="1"/>
  <c r="N20" i="1" s="1"/>
  <c r="AK20" i="1"/>
  <c r="E20" i="1" s="1"/>
  <c r="AM20" i="1"/>
  <c r="AN20" i="1"/>
  <c r="AO20" i="1"/>
  <c r="AT20" i="1"/>
  <c r="AU20" i="1" s="1"/>
  <c r="AX20" i="1" s="1"/>
  <c r="AW20" i="1"/>
  <c r="L21" i="1"/>
  <c r="N21" i="1"/>
  <c r="AK21" i="1"/>
  <c r="E21" i="1" s="1"/>
  <c r="AL21" i="1"/>
  <c r="H21" i="1" s="1"/>
  <c r="AM21" i="1"/>
  <c r="AN21" i="1"/>
  <c r="AO21" i="1"/>
  <c r="AP21" i="1"/>
  <c r="J21" i="1" s="1"/>
  <c r="AQ21" i="1" s="1"/>
  <c r="AT21" i="1"/>
  <c r="AU21" i="1" s="1"/>
  <c r="AW21" i="1"/>
  <c r="AX21" i="1" s="1"/>
  <c r="L22" i="1"/>
  <c r="N22" i="1" s="1"/>
  <c r="AK22" i="1"/>
  <c r="E22" i="1" s="1"/>
  <c r="AM22" i="1"/>
  <c r="AN22" i="1"/>
  <c r="AO22" i="1"/>
  <c r="AT22" i="1"/>
  <c r="AU22" i="1" s="1"/>
  <c r="AX22" i="1" s="1"/>
  <c r="AW22" i="1"/>
  <c r="L24" i="1"/>
  <c r="N24" i="1"/>
  <c r="AK24" i="1"/>
  <c r="E24" i="1" s="1"/>
  <c r="AL24" i="1"/>
  <c r="H24" i="1" s="1"/>
  <c r="AM24" i="1"/>
  <c r="AN24" i="1"/>
  <c r="AO24" i="1"/>
  <c r="AP24" i="1"/>
  <c r="J24" i="1" s="1"/>
  <c r="AQ24" i="1" s="1"/>
  <c r="AT24" i="1"/>
  <c r="AU24" i="1" s="1"/>
  <c r="AW24" i="1"/>
  <c r="AX24" i="1" s="1"/>
  <c r="L25" i="1"/>
  <c r="N25" i="1" s="1"/>
  <c r="AK25" i="1"/>
  <c r="E25" i="1" s="1"/>
  <c r="AM25" i="1"/>
  <c r="AN25" i="1"/>
  <c r="AO25" i="1"/>
  <c r="AT25" i="1"/>
  <c r="AU25" i="1" s="1"/>
  <c r="AX25" i="1" s="1"/>
  <c r="AW25" i="1"/>
  <c r="L26" i="1"/>
  <c r="N26" i="1"/>
  <c r="AK26" i="1"/>
  <c r="E26" i="1" s="1"/>
  <c r="AL26" i="1"/>
  <c r="H26" i="1" s="1"/>
  <c r="AM26" i="1"/>
  <c r="AN26" i="1"/>
  <c r="AO26" i="1"/>
  <c r="AP26" i="1"/>
  <c r="J26" i="1" s="1"/>
  <c r="AQ26" i="1" s="1"/>
  <c r="AT26" i="1"/>
  <c r="AU26" i="1" s="1"/>
  <c r="AW26" i="1"/>
  <c r="AX26" i="1" s="1"/>
  <c r="L27" i="1"/>
  <c r="N27" i="1" s="1"/>
  <c r="AK27" i="1"/>
  <c r="E27" i="1" s="1"/>
  <c r="AM27" i="1"/>
  <c r="AN27" i="1"/>
  <c r="AO27" i="1"/>
  <c r="AT27" i="1"/>
  <c r="AU27" i="1" s="1"/>
  <c r="AX27" i="1" s="1"/>
  <c r="AW27" i="1"/>
  <c r="L31" i="1"/>
  <c r="N31" i="1"/>
  <c r="AK31" i="1"/>
  <c r="E31" i="1" s="1"/>
  <c r="AL31" i="1"/>
  <c r="H31" i="1" s="1"/>
  <c r="AM31" i="1"/>
  <c r="AN31" i="1"/>
  <c r="AO31" i="1"/>
  <c r="AP31" i="1"/>
  <c r="J31" i="1" s="1"/>
  <c r="AQ31" i="1" s="1"/>
  <c r="AT31" i="1"/>
  <c r="AU31" i="1" s="1"/>
  <c r="AW31" i="1"/>
  <c r="L43" i="1"/>
  <c r="N43" i="1"/>
  <c r="AK43" i="1"/>
  <c r="E43" i="1" s="1"/>
  <c r="AL43" i="1"/>
  <c r="H43" i="1" s="1"/>
  <c r="AM43" i="1"/>
  <c r="AN43" i="1"/>
  <c r="AO43" i="1"/>
  <c r="AP43" i="1"/>
  <c r="J43" i="1" s="1"/>
  <c r="AQ43" i="1" s="1"/>
  <c r="AT43" i="1"/>
  <c r="AU43" i="1" s="1"/>
  <c r="AW43" i="1"/>
  <c r="L46" i="1"/>
  <c r="N46" i="1"/>
  <c r="AK46" i="1"/>
  <c r="E46" i="1" s="1"/>
  <c r="AL46" i="1"/>
  <c r="H46" i="1" s="1"/>
  <c r="AM46" i="1"/>
  <c r="AN46" i="1"/>
  <c r="AO46" i="1"/>
  <c r="AP46" i="1"/>
  <c r="J46" i="1" s="1"/>
  <c r="AQ46" i="1" s="1"/>
  <c r="AT46" i="1"/>
  <c r="AU46" i="1" s="1"/>
  <c r="AW46" i="1"/>
  <c r="L49" i="1"/>
  <c r="N49" i="1"/>
  <c r="AK49" i="1"/>
  <c r="E49" i="1" s="1"/>
  <c r="AL49" i="1"/>
  <c r="H49" i="1" s="1"/>
  <c r="AM49" i="1"/>
  <c r="AN49" i="1"/>
  <c r="AO49" i="1"/>
  <c r="AP49" i="1"/>
  <c r="J49" i="1" s="1"/>
  <c r="AQ49" i="1" s="1"/>
  <c r="AR49" i="1" s="1"/>
  <c r="AS49" i="1" s="1"/>
  <c r="AV49" i="1" s="1"/>
  <c r="F49" i="1" s="1"/>
  <c r="AT49" i="1"/>
  <c r="AU49" i="1" s="1"/>
  <c r="AX49" i="1" s="1"/>
  <c r="AW49" i="1"/>
  <c r="L52" i="1"/>
  <c r="N52" i="1"/>
  <c r="BC52" i="1" s="1"/>
  <c r="AK52" i="1"/>
  <c r="E52" i="1" s="1"/>
  <c r="AL52" i="1"/>
  <c r="H52" i="1" s="1"/>
  <c r="AM52" i="1"/>
  <c r="AN52" i="1"/>
  <c r="AO52" i="1"/>
  <c r="AP52" i="1"/>
  <c r="J52" i="1" s="1"/>
  <c r="AQ52" i="1" s="1"/>
  <c r="AT52" i="1"/>
  <c r="AU52" i="1" s="1"/>
  <c r="AW52" i="1"/>
  <c r="L55" i="1"/>
  <c r="N55" i="1" s="1"/>
  <c r="AK55" i="1"/>
  <c r="AL55" i="1" s="1"/>
  <c r="AM55" i="1"/>
  <c r="AN55" i="1"/>
  <c r="AO55" i="1"/>
  <c r="AP55" i="1" s="1"/>
  <c r="J55" i="1" s="1"/>
  <c r="AQ55" i="1" s="1"/>
  <c r="AT55" i="1"/>
  <c r="AU55" i="1"/>
  <c r="AX55" i="1" s="1"/>
  <c r="AW55" i="1"/>
  <c r="L58" i="1"/>
  <c r="N58" i="1" s="1"/>
  <c r="AK58" i="1"/>
  <c r="AL58" i="1" s="1"/>
  <c r="AM58" i="1"/>
  <c r="AN58" i="1"/>
  <c r="AO58" i="1"/>
  <c r="AP58" i="1" s="1"/>
  <c r="J58" i="1" s="1"/>
  <c r="AQ58" i="1" s="1"/>
  <c r="AT58" i="1"/>
  <c r="AU58" i="1"/>
  <c r="AX58" i="1" s="1"/>
  <c r="AW58" i="1"/>
  <c r="L61" i="1"/>
  <c r="N61" i="1" s="1"/>
  <c r="AK61" i="1"/>
  <c r="AL61" i="1" s="1"/>
  <c r="AM61" i="1"/>
  <c r="AN61" i="1"/>
  <c r="AO61" i="1"/>
  <c r="AP61" i="1" s="1"/>
  <c r="J61" i="1" s="1"/>
  <c r="AQ61" i="1" s="1"/>
  <c r="AT61" i="1"/>
  <c r="AU61" i="1"/>
  <c r="AX61" i="1" s="1"/>
  <c r="AW61" i="1"/>
  <c r="L64" i="1"/>
  <c r="N64" i="1" s="1"/>
  <c r="AK64" i="1"/>
  <c r="AL64" i="1" s="1"/>
  <c r="AM64" i="1"/>
  <c r="AN64" i="1"/>
  <c r="AO64" i="1"/>
  <c r="AP64" i="1" s="1"/>
  <c r="J64" i="1" s="1"/>
  <c r="AQ64" i="1" s="1"/>
  <c r="AT64" i="1"/>
  <c r="AU64" i="1"/>
  <c r="AX64" i="1" s="1"/>
  <c r="AW64" i="1"/>
  <c r="L67" i="1"/>
  <c r="N67" i="1" s="1"/>
  <c r="AK67" i="1"/>
  <c r="AL67" i="1" s="1"/>
  <c r="AM67" i="1"/>
  <c r="AN67" i="1"/>
  <c r="AO67" i="1"/>
  <c r="AP67" i="1" s="1"/>
  <c r="J67" i="1" s="1"/>
  <c r="AQ67" i="1" s="1"/>
  <c r="AT67" i="1"/>
  <c r="AU67" i="1"/>
  <c r="AX67" i="1" s="1"/>
  <c r="AW67" i="1"/>
  <c r="L70" i="1"/>
  <c r="N70" i="1" s="1"/>
  <c r="AK70" i="1"/>
  <c r="AL70" i="1" s="1"/>
  <c r="AM70" i="1"/>
  <c r="AN70" i="1"/>
  <c r="AO70" i="1"/>
  <c r="AP70" i="1" s="1"/>
  <c r="J70" i="1" s="1"/>
  <c r="AQ70" i="1" s="1"/>
  <c r="AT70" i="1"/>
  <c r="AU70" i="1"/>
  <c r="AX70" i="1" s="1"/>
  <c r="AW70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/>
  <c r="AX73" i="1" s="1"/>
  <c r="AW73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/>
  <c r="AX76" i="1" s="1"/>
  <c r="AW76" i="1"/>
  <c r="L79" i="1"/>
  <c r="N79" i="1" s="1"/>
  <c r="AK79" i="1"/>
  <c r="AL79" i="1" s="1"/>
  <c r="AM79" i="1"/>
  <c r="AN79" i="1"/>
  <c r="AO79" i="1"/>
  <c r="AP79" i="1" s="1"/>
  <c r="J79" i="1" s="1"/>
  <c r="AQ79" i="1" s="1"/>
  <c r="AT79" i="1"/>
  <c r="AU79" i="1"/>
  <c r="AX79" i="1" s="1"/>
  <c r="AW79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/>
  <c r="AX89" i="1" s="1"/>
  <c r="AW89" i="1"/>
  <c r="L90" i="1"/>
  <c r="N90" i="1" s="1"/>
  <c r="AK90" i="1"/>
  <c r="AL90" i="1" s="1"/>
  <c r="AM90" i="1"/>
  <c r="AN90" i="1"/>
  <c r="AO90" i="1"/>
  <c r="AP90" i="1" s="1"/>
  <c r="J90" i="1" s="1"/>
  <c r="AQ90" i="1" s="1"/>
  <c r="AT90" i="1"/>
  <c r="AU90" i="1"/>
  <c r="AX90" i="1" s="1"/>
  <c r="AW90" i="1"/>
  <c r="L98" i="1"/>
  <c r="N98" i="1" s="1"/>
  <c r="AK98" i="1"/>
  <c r="AL98" i="1" s="1"/>
  <c r="AM98" i="1"/>
  <c r="AN98" i="1"/>
  <c r="AO98" i="1"/>
  <c r="AP98" i="1" s="1"/>
  <c r="J98" i="1" s="1"/>
  <c r="AQ98" i="1" s="1"/>
  <c r="AT98" i="1"/>
  <c r="AU98" i="1"/>
  <c r="AX98" i="1" s="1"/>
  <c r="AW98" i="1"/>
  <c r="L101" i="1"/>
  <c r="N101" i="1" s="1"/>
  <c r="AK101" i="1"/>
  <c r="AL101" i="1" s="1"/>
  <c r="AM101" i="1"/>
  <c r="AN101" i="1"/>
  <c r="AO101" i="1"/>
  <c r="AP101" i="1" s="1"/>
  <c r="J101" i="1" s="1"/>
  <c r="AQ101" i="1" s="1"/>
  <c r="AT101" i="1"/>
  <c r="AU101" i="1"/>
  <c r="AX101" i="1" s="1"/>
  <c r="AW101" i="1"/>
  <c r="L104" i="1"/>
  <c r="N104" i="1" s="1"/>
  <c r="AK104" i="1"/>
  <c r="AM104" i="1"/>
  <c r="AN104" i="1"/>
  <c r="AO104" i="1"/>
  <c r="AT104" i="1"/>
  <c r="AU104" i="1"/>
  <c r="AX104" i="1" s="1"/>
  <c r="AW104" i="1"/>
  <c r="L107" i="1"/>
  <c r="N107" i="1" s="1"/>
  <c r="AK107" i="1"/>
  <c r="AL107" i="1" s="1"/>
  <c r="AM107" i="1"/>
  <c r="AN107" i="1"/>
  <c r="AO107" i="1"/>
  <c r="AP107" i="1" s="1"/>
  <c r="J107" i="1" s="1"/>
  <c r="AQ107" i="1" s="1"/>
  <c r="AT107" i="1"/>
  <c r="AU107" i="1"/>
  <c r="AX107" i="1" s="1"/>
  <c r="AW107" i="1"/>
  <c r="L110" i="1"/>
  <c r="N110" i="1" s="1"/>
  <c r="AK110" i="1"/>
  <c r="AL110" i="1" s="1"/>
  <c r="AM110" i="1"/>
  <c r="AN110" i="1"/>
  <c r="AO110" i="1"/>
  <c r="AP110" i="1" s="1"/>
  <c r="J110" i="1" s="1"/>
  <c r="AQ110" i="1" s="1"/>
  <c r="AT110" i="1"/>
  <c r="AU110" i="1"/>
  <c r="AX110" i="1" s="1"/>
  <c r="AW110" i="1"/>
  <c r="L113" i="1"/>
  <c r="N113" i="1" s="1"/>
  <c r="AK113" i="1"/>
  <c r="AL113" i="1" s="1"/>
  <c r="AM113" i="1"/>
  <c r="AN113" i="1"/>
  <c r="AO113" i="1"/>
  <c r="AP113" i="1" s="1"/>
  <c r="J113" i="1" s="1"/>
  <c r="AQ113" i="1" s="1"/>
  <c r="AT113" i="1"/>
  <c r="AU113" i="1"/>
  <c r="AX113" i="1" s="1"/>
  <c r="AW113" i="1"/>
  <c r="L116" i="1"/>
  <c r="N116" i="1" s="1"/>
  <c r="AK116" i="1"/>
  <c r="AL116" i="1" s="1"/>
  <c r="AM116" i="1"/>
  <c r="AN116" i="1"/>
  <c r="AO116" i="1"/>
  <c r="AP116" i="1" s="1"/>
  <c r="J116" i="1" s="1"/>
  <c r="AQ116" i="1" s="1"/>
  <c r="AT116" i="1"/>
  <c r="AU116" i="1"/>
  <c r="AX116" i="1" s="1"/>
  <c r="AW116" i="1"/>
  <c r="L119" i="1"/>
  <c r="N119" i="1" s="1"/>
  <c r="AK119" i="1"/>
  <c r="AL119" i="1" s="1"/>
  <c r="AM119" i="1"/>
  <c r="AN119" i="1"/>
  <c r="AO119" i="1"/>
  <c r="AP119" i="1" s="1"/>
  <c r="J119" i="1" s="1"/>
  <c r="AQ119" i="1" s="1"/>
  <c r="AT119" i="1"/>
  <c r="AU119" i="1"/>
  <c r="AX119" i="1" s="1"/>
  <c r="AW119" i="1"/>
  <c r="L122" i="1"/>
  <c r="N122" i="1" s="1"/>
  <c r="AK122" i="1"/>
  <c r="AL122" i="1" s="1"/>
  <c r="AM122" i="1"/>
  <c r="AN122" i="1"/>
  <c r="AO122" i="1"/>
  <c r="AP122" i="1" s="1"/>
  <c r="J122" i="1" s="1"/>
  <c r="AQ122" i="1" s="1"/>
  <c r="AT122" i="1"/>
  <c r="AU122" i="1"/>
  <c r="AX122" i="1" s="1"/>
  <c r="AW122" i="1"/>
  <c r="L125" i="1"/>
  <c r="N125" i="1" s="1"/>
  <c r="AK125" i="1"/>
  <c r="AL125" i="1" s="1"/>
  <c r="AM125" i="1"/>
  <c r="AN125" i="1"/>
  <c r="AO125" i="1"/>
  <c r="AP125" i="1" s="1"/>
  <c r="J125" i="1" s="1"/>
  <c r="AQ125" i="1" s="1"/>
  <c r="AT125" i="1"/>
  <c r="AU125" i="1"/>
  <c r="AX125" i="1" s="1"/>
  <c r="AW125" i="1"/>
  <c r="L128" i="1"/>
  <c r="N128" i="1" s="1"/>
  <c r="AK128" i="1"/>
  <c r="AL128" i="1" s="1"/>
  <c r="AM128" i="1"/>
  <c r="AN128" i="1"/>
  <c r="AO128" i="1"/>
  <c r="AP128" i="1" s="1"/>
  <c r="J128" i="1" s="1"/>
  <c r="AQ128" i="1" s="1"/>
  <c r="AT128" i="1"/>
  <c r="AU128" i="1"/>
  <c r="AX128" i="1" s="1"/>
  <c r="AW128" i="1"/>
  <c r="L131" i="1"/>
  <c r="N131" i="1" s="1"/>
  <c r="AK131" i="1"/>
  <c r="AL131" i="1" s="1"/>
  <c r="AM131" i="1"/>
  <c r="AN131" i="1"/>
  <c r="AO131" i="1"/>
  <c r="AP131" i="1" s="1"/>
  <c r="J131" i="1" s="1"/>
  <c r="AQ131" i="1" s="1"/>
  <c r="AT131" i="1"/>
  <c r="AU131" i="1"/>
  <c r="AX131" i="1" s="1"/>
  <c r="AW131" i="1"/>
  <c r="L134" i="1"/>
  <c r="N134" i="1" s="1"/>
  <c r="AK134" i="1"/>
  <c r="AL134" i="1" s="1"/>
  <c r="AM134" i="1"/>
  <c r="AN134" i="1"/>
  <c r="AO134" i="1"/>
  <c r="AP134" i="1" s="1"/>
  <c r="J134" i="1" s="1"/>
  <c r="AQ134" i="1" s="1"/>
  <c r="AT134" i="1"/>
  <c r="AU134" i="1"/>
  <c r="AX134" i="1" s="1"/>
  <c r="AW134" i="1"/>
  <c r="L146" i="1"/>
  <c r="N146" i="1" s="1"/>
  <c r="AK146" i="1"/>
  <c r="AL146" i="1" s="1"/>
  <c r="AM146" i="1"/>
  <c r="AN146" i="1"/>
  <c r="AO146" i="1"/>
  <c r="AP146" i="1" s="1"/>
  <c r="J146" i="1" s="1"/>
  <c r="AQ146" i="1" s="1"/>
  <c r="AT146" i="1"/>
  <c r="AU146" i="1"/>
  <c r="AX146" i="1" s="1"/>
  <c r="AW146" i="1"/>
  <c r="L147" i="1"/>
  <c r="N147" i="1" s="1"/>
  <c r="AK147" i="1"/>
  <c r="AL147" i="1" s="1"/>
  <c r="H147" i="1" s="1"/>
  <c r="AM147" i="1"/>
  <c r="AN147" i="1"/>
  <c r="AO147" i="1"/>
  <c r="AP147" i="1" s="1"/>
  <c r="J147" i="1" s="1"/>
  <c r="AQ147" i="1" s="1"/>
  <c r="AT147" i="1"/>
  <c r="AU147" i="1" s="1"/>
  <c r="AW147" i="1"/>
  <c r="L155" i="1"/>
  <c r="N155" i="1"/>
  <c r="AK155" i="1"/>
  <c r="E155" i="1" s="1"/>
  <c r="AL155" i="1"/>
  <c r="H155" i="1" s="1"/>
  <c r="AM155" i="1"/>
  <c r="AN155" i="1"/>
  <c r="AO155" i="1"/>
  <c r="AP155" i="1"/>
  <c r="J155" i="1" s="1"/>
  <c r="AQ155" i="1" s="1"/>
  <c r="AT155" i="1"/>
  <c r="AU155" i="1" s="1"/>
  <c r="AW155" i="1"/>
  <c r="L158" i="1"/>
  <c r="N158" i="1"/>
  <c r="AK158" i="1"/>
  <c r="E158" i="1" s="1"/>
  <c r="AL158" i="1"/>
  <c r="H158" i="1" s="1"/>
  <c r="AM158" i="1"/>
  <c r="AN158" i="1"/>
  <c r="AO158" i="1"/>
  <c r="AP158" i="1"/>
  <c r="J158" i="1" s="1"/>
  <c r="AQ158" i="1" s="1"/>
  <c r="AT158" i="1"/>
  <c r="AU158" i="1" s="1"/>
  <c r="AW158" i="1"/>
  <c r="L161" i="1"/>
  <c r="N161" i="1"/>
  <c r="AK161" i="1"/>
  <c r="E161" i="1" s="1"/>
  <c r="AL161" i="1"/>
  <c r="H161" i="1" s="1"/>
  <c r="AM161" i="1"/>
  <c r="AN161" i="1"/>
  <c r="AO161" i="1"/>
  <c r="AP161" i="1"/>
  <c r="J161" i="1" s="1"/>
  <c r="AQ161" i="1" s="1"/>
  <c r="AT161" i="1"/>
  <c r="AU161" i="1" s="1"/>
  <c r="AW161" i="1"/>
  <c r="L164" i="1"/>
  <c r="N164" i="1"/>
  <c r="AK164" i="1"/>
  <c r="E164" i="1" s="1"/>
  <c r="AL164" i="1"/>
  <c r="H164" i="1" s="1"/>
  <c r="AM164" i="1"/>
  <c r="AN164" i="1"/>
  <c r="AO164" i="1"/>
  <c r="AT164" i="1"/>
  <c r="AU164" i="1" s="1"/>
  <c r="AX164" i="1" s="1"/>
  <c r="AW164" i="1"/>
  <c r="L167" i="1"/>
  <c r="N167" i="1" s="1"/>
  <c r="AK167" i="1"/>
  <c r="E167" i="1" s="1"/>
  <c r="AM167" i="1"/>
  <c r="AN167" i="1"/>
  <c r="AO167" i="1"/>
  <c r="AT167" i="1"/>
  <c r="AU167" i="1" s="1"/>
  <c r="AX167" i="1" s="1"/>
  <c r="AW167" i="1"/>
  <c r="L170" i="1"/>
  <c r="N170" i="1" s="1"/>
  <c r="AK170" i="1"/>
  <c r="E170" i="1" s="1"/>
  <c r="AM170" i="1"/>
  <c r="AN170" i="1"/>
  <c r="AO170" i="1"/>
  <c r="AT170" i="1"/>
  <c r="AU170" i="1" s="1"/>
  <c r="AW170" i="1"/>
  <c r="L173" i="1"/>
  <c r="N173" i="1"/>
  <c r="AK173" i="1"/>
  <c r="E173" i="1" s="1"/>
  <c r="AL173" i="1"/>
  <c r="H173" i="1" s="1"/>
  <c r="AM173" i="1"/>
  <c r="AN173" i="1"/>
  <c r="AO173" i="1"/>
  <c r="AP173" i="1"/>
  <c r="J173" i="1" s="1"/>
  <c r="AQ173" i="1" s="1"/>
  <c r="AT173" i="1"/>
  <c r="AU173" i="1" s="1"/>
  <c r="AW173" i="1"/>
  <c r="L176" i="1"/>
  <c r="N176" i="1"/>
  <c r="AK176" i="1"/>
  <c r="E176" i="1" s="1"/>
  <c r="AL176" i="1"/>
  <c r="H176" i="1" s="1"/>
  <c r="AM176" i="1"/>
  <c r="AN176" i="1"/>
  <c r="AO176" i="1"/>
  <c r="AP176" i="1"/>
  <c r="J176" i="1" s="1"/>
  <c r="AQ176" i="1" s="1"/>
  <c r="AT176" i="1"/>
  <c r="AU176" i="1" s="1"/>
  <c r="AW176" i="1"/>
  <c r="L179" i="1"/>
  <c r="N179" i="1"/>
  <c r="AK179" i="1"/>
  <c r="E179" i="1" s="1"/>
  <c r="AL179" i="1"/>
  <c r="H179" i="1" s="1"/>
  <c r="AM179" i="1"/>
  <c r="AN179" i="1"/>
  <c r="AP179" i="1" s="1"/>
  <c r="J179" i="1" s="1"/>
  <c r="AQ179" i="1" s="1"/>
  <c r="AO179" i="1"/>
  <c r="AT179" i="1"/>
  <c r="AU179" i="1" s="1"/>
  <c r="AX179" i="1" s="1"/>
  <c r="AW179" i="1"/>
  <c r="L182" i="1"/>
  <c r="N182" i="1" s="1"/>
  <c r="AK182" i="1"/>
  <c r="E182" i="1" s="1"/>
  <c r="AM182" i="1"/>
  <c r="AN182" i="1"/>
  <c r="AO182" i="1"/>
  <c r="AT182" i="1"/>
  <c r="AU182" i="1" s="1"/>
  <c r="AW182" i="1"/>
  <c r="L185" i="1"/>
  <c r="N185" i="1"/>
  <c r="AK185" i="1"/>
  <c r="E185" i="1" s="1"/>
  <c r="AL185" i="1"/>
  <c r="H185" i="1" s="1"/>
  <c r="AM185" i="1"/>
  <c r="AN185" i="1"/>
  <c r="AP185" i="1" s="1"/>
  <c r="J185" i="1" s="1"/>
  <c r="AQ185" i="1" s="1"/>
  <c r="AO185" i="1"/>
  <c r="AT185" i="1"/>
  <c r="AU185" i="1" s="1"/>
  <c r="AX185" i="1" s="1"/>
  <c r="AW185" i="1"/>
  <c r="L188" i="1"/>
  <c r="N188" i="1" s="1"/>
  <c r="AK188" i="1"/>
  <c r="E188" i="1" s="1"/>
  <c r="AM188" i="1"/>
  <c r="AN188" i="1"/>
  <c r="AO188" i="1"/>
  <c r="AT188" i="1"/>
  <c r="AU188" i="1" s="1"/>
  <c r="AW188" i="1"/>
  <c r="L191" i="1"/>
  <c r="N191" i="1"/>
  <c r="AK191" i="1"/>
  <c r="E191" i="1" s="1"/>
  <c r="AL191" i="1"/>
  <c r="H191" i="1" s="1"/>
  <c r="AM191" i="1"/>
  <c r="AN191" i="1"/>
  <c r="AP191" i="1" s="1"/>
  <c r="J191" i="1" s="1"/>
  <c r="AQ191" i="1" s="1"/>
  <c r="AO191" i="1"/>
  <c r="AT191" i="1"/>
  <c r="AU191" i="1" s="1"/>
  <c r="AW191" i="1"/>
  <c r="AY49" i="1" l="1"/>
  <c r="G49" i="1" s="1"/>
  <c r="BA49" i="1" s="1"/>
  <c r="BB49" i="1"/>
  <c r="AX191" i="1"/>
  <c r="AX188" i="1"/>
  <c r="AP188" i="1"/>
  <c r="J188" i="1" s="1"/>
  <c r="AQ188" i="1" s="1"/>
  <c r="AL188" i="1"/>
  <c r="H188" i="1" s="1"/>
  <c r="AX182" i="1"/>
  <c r="AL182" i="1"/>
  <c r="H182" i="1" s="1"/>
  <c r="AX176" i="1"/>
  <c r="AX173" i="1"/>
  <c r="AX170" i="1"/>
  <c r="AP170" i="1"/>
  <c r="J170" i="1" s="1"/>
  <c r="AQ170" i="1" s="1"/>
  <c r="AL170" i="1"/>
  <c r="H170" i="1" s="1"/>
  <c r="AL167" i="1"/>
  <c r="H167" i="1" s="1"/>
  <c r="AX161" i="1"/>
  <c r="AX158" i="1"/>
  <c r="AX155" i="1"/>
  <c r="AX147" i="1"/>
  <c r="AX52" i="1"/>
  <c r="BC49" i="1"/>
  <c r="AX46" i="1"/>
  <c r="AX43" i="1"/>
  <c r="AX31" i="1"/>
  <c r="BC31" i="1"/>
  <c r="AL27" i="1"/>
  <c r="H27" i="1" s="1"/>
  <c r="BC26" i="1"/>
  <c r="AL25" i="1"/>
  <c r="H25" i="1" s="1"/>
  <c r="BC24" i="1"/>
  <c r="AL22" i="1"/>
  <c r="H22" i="1" s="1"/>
  <c r="BC21" i="1"/>
  <c r="AL20" i="1"/>
  <c r="H20" i="1" s="1"/>
  <c r="BC19" i="1"/>
  <c r="AL18" i="1"/>
  <c r="H18" i="1" s="1"/>
  <c r="I49" i="1"/>
  <c r="BC18" i="1"/>
  <c r="BC188" i="1"/>
  <c r="BC191" i="1"/>
  <c r="AR188" i="1"/>
  <c r="AS188" i="1" s="1"/>
  <c r="AV188" i="1" s="1"/>
  <c r="F188" i="1" s="1"/>
  <c r="AY188" i="1" s="1"/>
  <c r="G188" i="1" s="1"/>
  <c r="I188" i="1"/>
  <c r="BC185" i="1"/>
  <c r="BC179" i="1"/>
  <c r="BC176" i="1"/>
  <c r="BC173" i="1"/>
  <c r="I170" i="1"/>
  <c r="AR170" i="1"/>
  <c r="AS170" i="1" s="1"/>
  <c r="AV170" i="1" s="1"/>
  <c r="F170" i="1" s="1"/>
  <c r="AY170" i="1" s="1"/>
  <c r="G170" i="1" s="1"/>
  <c r="BC164" i="1"/>
  <c r="BC161" i="1"/>
  <c r="BC158" i="1"/>
  <c r="BC155" i="1"/>
  <c r="I191" i="1"/>
  <c r="AR191" i="1"/>
  <c r="AS191" i="1" s="1"/>
  <c r="AV191" i="1" s="1"/>
  <c r="F191" i="1" s="1"/>
  <c r="AY191" i="1" s="1"/>
  <c r="G191" i="1" s="1"/>
  <c r="I185" i="1"/>
  <c r="AR185" i="1"/>
  <c r="AS185" i="1" s="1"/>
  <c r="AV185" i="1" s="1"/>
  <c r="F185" i="1" s="1"/>
  <c r="AY185" i="1" s="1"/>
  <c r="G185" i="1" s="1"/>
  <c r="BC182" i="1"/>
  <c r="AR179" i="1"/>
  <c r="AS179" i="1" s="1"/>
  <c r="AV179" i="1" s="1"/>
  <c r="F179" i="1" s="1"/>
  <c r="AY179" i="1" s="1"/>
  <c r="G179" i="1" s="1"/>
  <c r="I179" i="1"/>
  <c r="BB179" i="1"/>
  <c r="BD179" i="1" s="1"/>
  <c r="I176" i="1"/>
  <c r="AR176" i="1"/>
  <c r="AS176" i="1" s="1"/>
  <c r="AV176" i="1" s="1"/>
  <c r="F176" i="1" s="1"/>
  <c r="AY176" i="1" s="1"/>
  <c r="G176" i="1" s="1"/>
  <c r="I173" i="1"/>
  <c r="AR173" i="1"/>
  <c r="AS173" i="1" s="1"/>
  <c r="AV173" i="1" s="1"/>
  <c r="F173" i="1" s="1"/>
  <c r="AY173" i="1" s="1"/>
  <c r="G173" i="1" s="1"/>
  <c r="BC170" i="1"/>
  <c r="BC167" i="1"/>
  <c r="AR161" i="1"/>
  <c r="AS161" i="1" s="1"/>
  <c r="AV161" i="1" s="1"/>
  <c r="F161" i="1" s="1"/>
  <c r="AY161" i="1" s="1"/>
  <c r="G161" i="1" s="1"/>
  <c r="I161" i="1"/>
  <c r="AR158" i="1"/>
  <c r="AS158" i="1" s="1"/>
  <c r="AV158" i="1" s="1"/>
  <c r="F158" i="1" s="1"/>
  <c r="AY158" i="1" s="1"/>
  <c r="G158" i="1" s="1"/>
  <c r="I158" i="1"/>
  <c r="AR155" i="1"/>
  <c r="AS155" i="1" s="1"/>
  <c r="AV155" i="1" s="1"/>
  <c r="F155" i="1" s="1"/>
  <c r="AY155" i="1" s="1"/>
  <c r="G155" i="1" s="1"/>
  <c r="BB155" i="1"/>
  <c r="BD155" i="1" s="1"/>
  <c r="I155" i="1"/>
  <c r="AR147" i="1"/>
  <c r="AS147" i="1" s="1"/>
  <c r="AV147" i="1" s="1"/>
  <c r="F147" i="1" s="1"/>
  <c r="AY147" i="1" s="1"/>
  <c r="I147" i="1"/>
  <c r="AR146" i="1"/>
  <c r="AS146" i="1" s="1"/>
  <c r="AV146" i="1" s="1"/>
  <c r="F146" i="1" s="1"/>
  <c r="AY146" i="1" s="1"/>
  <c r="I146" i="1"/>
  <c r="AR134" i="1"/>
  <c r="AS134" i="1" s="1"/>
  <c r="AV134" i="1" s="1"/>
  <c r="F134" i="1" s="1"/>
  <c r="AY134" i="1" s="1"/>
  <c r="I134" i="1"/>
  <c r="AR131" i="1"/>
  <c r="AS131" i="1" s="1"/>
  <c r="AV131" i="1" s="1"/>
  <c r="F131" i="1" s="1"/>
  <c r="AY131" i="1" s="1"/>
  <c r="I131" i="1"/>
  <c r="AR128" i="1"/>
  <c r="AS128" i="1" s="1"/>
  <c r="AV128" i="1" s="1"/>
  <c r="F128" i="1" s="1"/>
  <c r="AY128" i="1" s="1"/>
  <c r="I128" i="1"/>
  <c r="AR125" i="1"/>
  <c r="AS125" i="1" s="1"/>
  <c r="AV125" i="1" s="1"/>
  <c r="F125" i="1" s="1"/>
  <c r="AY125" i="1" s="1"/>
  <c r="I125" i="1"/>
  <c r="AR122" i="1"/>
  <c r="AS122" i="1" s="1"/>
  <c r="AV122" i="1" s="1"/>
  <c r="F122" i="1" s="1"/>
  <c r="AY122" i="1" s="1"/>
  <c r="I122" i="1"/>
  <c r="AR119" i="1"/>
  <c r="AS119" i="1" s="1"/>
  <c r="AV119" i="1" s="1"/>
  <c r="F119" i="1" s="1"/>
  <c r="AY119" i="1" s="1"/>
  <c r="I119" i="1"/>
  <c r="AR116" i="1"/>
  <c r="AS116" i="1" s="1"/>
  <c r="AV116" i="1" s="1"/>
  <c r="F116" i="1" s="1"/>
  <c r="AY116" i="1" s="1"/>
  <c r="I116" i="1"/>
  <c r="AR113" i="1"/>
  <c r="AS113" i="1" s="1"/>
  <c r="AV113" i="1" s="1"/>
  <c r="F113" i="1" s="1"/>
  <c r="AY113" i="1" s="1"/>
  <c r="G113" i="1" s="1"/>
  <c r="I113" i="1"/>
  <c r="AR110" i="1"/>
  <c r="AS110" i="1" s="1"/>
  <c r="AV110" i="1" s="1"/>
  <c r="F110" i="1" s="1"/>
  <c r="AY110" i="1" s="1"/>
  <c r="I110" i="1"/>
  <c r="AR107" i="1"/>
  <c r="AS107" i="1" s="1"/>
  <c r="AV107" i="1" s="1"/>
  <c r="F107" i="1" s="1"/>
  <c r="AY107" i="1" s="1"/>
  <c r="I107" i="1"/>
  <c r="E147" i="1"/>
  <c r="H146" i="1"/>
  <c r="BB146" i="1"/>
  <c r="E146" i="1"/>
  <c r="H134" i="1"/>
  <c r="E134" i="1"/>
  <c r="H131" i="1"/>
  <c r="BB131" i="1"/>
  <c r="E131" i="1"/>
  <c r="H128" i="1"/>
  <c r="E128" i="1"/>
  <c r="H125" i="1"/>
  <c r="BB125" i="1"/>
  <c r="E125" i="1"/>
  <c r="H122" i="1"/>
  <c r="E122" i="1"/>
  <c r="H119" i="1"/>
  <c r="BB119" i="1"/>
  <c r="E119" i="1"/>
  <c r="H116" i="1"/>
  <c r="E116" i="1"/>
  <c r="H113" i="1"/>
  <c r="BB113" i="1"/>
  <c r="E113" i="1"/>
  <c r="H110" i="1"/>
  <c r="E110" i="1"/>
  <c r="H107" i="1"/>
  <c r="E107" i="1"/>
  <c r="E104" i="1"/>
  <c r="AL104" i="1"/>
  <c r="AP164" i="1"/>
  <c r="J164" i="1" s="1"/>
  <c r="AQ164" i="1" s="1"/>
  <c r="AP104" i="1"/>
  <c r="J104" i="1" s="1"/>
  <c r="AQ104" i="1" s="1"/>
  <c r="AR101" i="1"/>
  <c r="AS101" i="1" s="1"/>
  <c r="AV101" i="1" s="1"/>
  <c r="F101" i="1" s="1"/>
  <c r="AY101" i="1" s="1"/>
  <c r="I101" i="1"/>
  <c r="AR98" i="1"/>
  <c r="AS98" i="1" s="1"/>
  <c r="AV98" i="1" s="1"/>
  <c r="F98" i="1" s="1"/>
  <c r="AY98" i="1" s="1"/>
  <c r="I98" i="1"/>
  <c r="AR90" i="1"/>
  <c r="AS90" i="1" s="1"/>
  <c r="AV90" i="1" s="1"/>
  <c r="F90" i="1" s="1"/>
  <c r="AY90" i="1" s="1"/>
  <c r="I90" i="1"/>
  <c r="AR89" i="1"/>
  <c r="AS89" i="1" s="1"/>
  <c r="AV89" i="1" s="1"/>
  <c r="F89" i="1" s="1"/>
  <c r="AY89" i="1" s="1"/>
  <c r="I89" i="1"/>
  <c r="H101" i="1"/>
  <c r="E101" i="1"/>
  <c r="H98" i="1"/>
  <c r="BB98" i="1"/>
  <c r="E98" i="1"/>
  <c r="H90" i="1"/>
  <c r="E90" i="1"/>
  <c r="H89" i="1"/>
  <c r="BB89" i="1"/>
  <c r="E89" i="1"/>
  <c r="H79" i="1"/>
  <c r="H76" i="1"/>
  <c r="H73" i="1"/>
  <c r="H70" i="1"/>
  <c r="H67" i="1"/>
  <c r="H64" i="1"/>
  <c r="H61" i="1"/>
  <c r="H58" i="1"/>
  <c r="H55" i="1"/>
  <c r="AR79" i="1"/>
  <c r="AS79" i="1" s="1"/>
  <c r="AV79" i="1" s="1"/>
  <c r="F79" i="1" s="1"/>
  <c r="AY79" i="1" s="1"/>
  <c r="I79" i="1"/>
  <c r="AR76" i="1"/>
  <c r="AS76" i="1" s="1"/>
  <c r="AV76" i="1" s="1"/>
  <c r="F76" i="1" s="1"/>
  <c r="AY76" i="1" s="1"/>
  <c r="G76" i="1" s="1"/>
  <c r="I76" i="1"/>
  <c r="AR73" i="1"/>
  <c r="AS73" i="1" s="1"/>
  <c r="AV73" i="1" s="1"/>
  <c r="F73" i="1" s="1"/>
  <c r="AY73" i="1" s="1"/>
  <c r="I73" i="1"/>
  <c r="AR70" i="1"/>
  <c r="AS70" i="1" s="1"/>
  <c r="AV70" i="1" s="1"/>
  <c r="F70" i="1" s="1"/>
  <c r="AY70" i="1" s="1"/>
  <c r="G70" i="1" s="1"/>
  <c r="I70" i="1"/>
  <c r="AR67" i="1"/>
  <c r="AS67" i="1" s="1"/>
  <c r="AV67" i="1" s="1"/>
  <c r="F67" i="1" s="1"/>
  <c r="AY67" i="1" s="1"/>
  <c r="I67" i="1"/>
  <c r="AR64" i="1"/>
  <c r="AS64" i="1" s="1"/>
  <c r="AV64" i="1" s="1"/>
  <c r="F64" i="1" s="1"/>
  <c r="AY64" i="1" s="1"/>
  <c r="G64" i="1" s="1"/>
  <c r="I64" i="1"/>
  <c r="AR61" i="1"/>
  <c r="AS61" i="1" s="1"/>
  <c r="AV61" i="1" s="1"/>
  <c r="F61" i="1" s="1"/>
  <c r="AY61" i="1" s="1"/>
  <c r="I61" i="1"/>
  <c r="AR58" i="1"/>
  <c r="AS58" i="1" s="1"/>
  <c r="AV58" i="1" s="1"/>
  <c r="F58" i="1" s="1"/>
  <c r="AY58" i="1" s="1"/>
  <c r="G58" i="1" s="1"/>
  <c r="I58" i="1"/>
  <c r="AR55" i="1"/>
  <c r="AS55" i="1" s="1"/>
  <c r="AV55" i="1" s="1"/>
  <c r="F55" i="1" s="1"/>
  <c r="AY55" i="1" s="1"/>
  <c r="I55" i="1"/>
  <c r="I52" i="1"/>
  <c r="AR52" i="1"/>
  <c r="AS52" i="1" s="1"/>
  <c r="AV52" i="1" s="1"/>
  <c r="F52" i="1" s="1"/>
  <c r="AY52" i="1" s="1"/>
  <c r="G52" i="1" s="1"/>
  <c r="E79" i="1"/>
  <c r="E76" i="1"/>
  <c r="E73" i="1"/>
  <c r="E70" i="1"/>
  <c r="E67" i="1"/>
  <c r="E64" i="1"/>
  <c r="E61" i="1"/>
  <c r="E58" i="1"/>
  <c r="E55" i="1"/>
  <c r="BC46" i="1"/>
  <c r="BC43" i="1"/>
  <c r="BB52" i="1"/>
  <c r="BD52" i="1" s="1"/>
  <c r="AZ49" i="1"/>
  <c r="AR46" i="1"/>
  <c r="AS46" i="1" s="1"/>
  <c r="AV46" i="1" s="1"/>
  <c r="F46" i="1" s="1"/>
  <c r="AY46" i="1" s="1"/>
  <c r="G46" i="1" s="1"/>
  <c r="I46" i="1"/>
  <c r="AR43" i="1"/>
  <c r="AS43" i="1" s="1"/>
  <c r="AV43" i="1" s="1"/>
  <c r="F43" i="1" s="1"/>
  <c r="AY43" i="1" s="1"/>
  <c r="G43" i="1" s="1"/>
  <c r="BB43" i="1"/>
  <c r="BD43" i="1" s="1"/>
  <c r="I43" i="1"/>
  <c r="I31" i="1"/>
  <c r="AR31" i="1"/>
  <c r="AS31" i="1" s="1"/>
  <c r="AV31" i="1" s="1"/>
  <c r="F31" i="1" s="1"/>
  <c r="AY31" i="1" s="1"/>
  <c r="G31" i="1" s="1"/>
  <c r="BB31" i="1"/>
  <c r="BD31" i="1" s="1"/>
  <c r="I26" i="1"/>
  <c r="AR26" i="1"/>
  <c r="AS26" i="1" s="1"/>
  <c r="AV26" i="1" s="1"/>
  <c r="F26" i="1" s="1"/>
  <c r="AY26" i="1" s="1"/>
  <c r="G26" i="1" s="1"/>
  <c r="I24" i="1"/>
  <c r="AR24" i="1"/>
  <c r="AS24" i="1" s="1"/>
  <c r="AV24" i="1" s="1"/>
  <c r="F24" i="1" s="1"/>
  <c r="AY24" i="1" s="1"/>
  <c r="G24" i="1" s="1"/>
  <c r="I21" i="1"/>
  <c r="AR21" i="1"/>
  <c r="AS21" i="1" s="1"/>
  <c r="AV21" i="1" s="1"/>
  <c r="F21" i="1" s="1"/>
  <c r="AY21" i="1" s="1"/>
  <c r="G21" i="1" s="1"/>
  <c r="I19" i="1"/>
  <c r="AR19" i="1"/>
  <c r="AS19" i="1" s="1"/>
  <c r="AV19" i="1" s="1"/>
  <c r="F19" i="1" s="1"/>
  <c r="AY19" i="1" s="1"/>
  <c r="G19" i="1" s="1"/>
  <c r="BB19" i="1"/>
  <c r="BD19" i="1" s="1"/>
  <c r="BC27" i="1"/>
  <c r="BC25" i="1"/>
  <c r="BC22" i="1"/>
  <c r="BC20" i="1"/>
  <c r="BB24" i="1" l="1"/>
  <c r="BD24" i="1" s="1"/>
  <c r="G89" i="1"/>
  <c r="G98" i="1"/>
  <c r="BB107" i="1"/>
  <c r="BB116" i="1"/>
  <c r="BB122" i="1"/>
  <c r="BB128" i="1"/>
  <c r="BB134" i="1"/>
  <c r="BB161" i="1"/>
  <c r="BD161" i="1" s="1"/>
  <c r="BB173" i="1"/>
  <c r="BD173" i="1" s="1"/>
  <c r="BB191" i="1"/>
  <c r="BD191" i="1" s="1"/>
  <c r="AP182" i="1"/>
  <c r="J182" i="1" s="1"/>
  <c r="AQ182" i="1" s="1"/>
  <c r="AP18" i="1"/>
  <c r="J18" i="1" s="1"/>
  <c r="AQ18" i="1" s="1"/>
  <c r="AP27" i="1"/>
  <c r="J27" i="1" s="1"/>
  <c r="AQ27" i="1" s="1"/>
  <c r="AP25" i="1"/>
  <c r="J25" i="1" s="1"/>
  <c r="AQ25" i="1" s="1"/>
  <c r="G107" i="1"/>
  <c r="AP22" i="1"/>
  <c r="J22" i="1" s="1"/>
  <c r="AQ22" i="1" s="1"/>
  <c r="BD49" i="1"/>
  <c r="AP20" i="1"/>
  <c r="J20" i="1" s="1"/>
  <c r="AQ20" i="1" s="1"/>
  <c r="AP167" i="1"/>
  <c r="J167" i="1" s="1"/>
  <c r="AQ167" i="1" s="1"/>
  <c r="BA26" i="1"/>
  <c r="AZ26" i="1"/>
  <c r="AZ46" i="1"/>
  <c r="BA46" i="1"/>
  <c r="BC55" i="1"/>
  <c r="BC67" i="1"/>
  <c r="BC79" i="1"/>
  <c r="G55" i="1"/>
  <c r="G61" i="1"/>
  <c r="AZ70" i="1"/>
  <c r="BA70" i="1"/>
  <c r="AZ76" i="1"/>
  <c r="BA76" i="1"/>
  <c r="G79" i="1"/>
  <c r="BC90" i="1"/>
  <c r="BC101" i="1"/>
  <c r="AZ89" i="1"/>
  <c r="BA89" i="1"/>
  <c r="G90" i="1"/>
  <c r="AZ98" i="1"/>
  <c r="BA98" i="1"/>
  <c r="G101" i="1"/>
  <c r="I164" i="1"/>
  <c r="AR164" i="1"/>
  <c r="AS164" i="1" s="1"/>
  <c r="AV164" i="1" s="1"/>
  <c r="F164" i="1" s="1"/>
  <c r="AY164" i="1" s="1"/>
  <c r="G164" i="1" s="1"/>
  <c r="BC104" i="1"/>
  <c r="BC110" i="1"/>
  <c r="BD116" i="1"/>
  <c r="BC116" i="1"/>
  <c r="BD122" i="1"/>
  <c r="BC122" i="1"/>
  <c r="BD128" i="1"/>
  <c r="BC128" i="1"/>
  <c r="BD134" i="1"/>
  <c r="BC134" i="1"/>
  <c r="BC147" i="1"/>
  <c r="AZ107" i="1"/>
  <c r="BA107" i="1"/>
  <c r="G110" i="1"/>
  <c r="AZ113" i="1"/>
  <c r="BA113" i="1"/>
  <c r="G116" i="1"/>
  <c r="G119" i="1"/>
  <c r="G122" i="1"/>
  <c r="G125" i="1"/>
  <c r="G128" i="1"/>
  <c r="G131" i="1"/>
  <c r="G134" i="1"/>
  <c r="G146" i="1"/>
  <c r="BB147" i="1"/>
  <c r="BD147" i="1" s="1"/>
  <c r="AZ155" i="1"/>
  <c r="BA155" i="1"/>
  <c r="BB158" i="1"/>
  <c r="BD158" i="1" s="1"/>
  <c r="AZ161" i="1"/>
  <c r="BA161" i="1"/>
  <c r="BA173" i="1"/>
  <c r="AZ173" i="1"/>
  <c r="BB176" i="1"/>
  <c r="BD176" i="1" s="1"/>
  <c r="BB185" i="1"/>
  <c r="BD185" i="1" s="1"/>
  <c r="BA191" i="1"/>
  <c r="AZ191" i="1"/>
  <c r="BB188" i="1"/>
  <c r="BD188" i="1" s="1"/>
  <c r="BA21" i="1"/>
  <c r="AZ21" i="1"/>
  <c r="BC61" i="1"/>
  <c r="BC73" i="1"/>
  <c r="AZ58" i="1"/>
  <c r="BA58" i="1"/>
  <c r="AZ64" i="1"/>
  <c r="BA64" i="1"/>
  <c r="G67" i="1"/>
  <c r="G73" i="1"/>
  <c r="BA19" i="1"/>
  <c r="AZ19" i="1"/>
  <c r="BB21" i="1"/>
  <c r="BD21" i="1" s="1"/>
  <c r="BA24" i="1"/>
  <c r="AZ24" i="1"/>
  <c r="BB26" i="1"/>
  <c r="BD26" i="1" s="1"/>
  <c r="AZ31" i="1"/>
  <c r="BA31" i="1"/>
  <c r="AZ43" i="1"/>
  <c r="BA43" i="1"/>
  <c r="BB46" i="1"/>
  <c r="BD46" i="1" s="1"/>
  <c r="BC58" i="1"/>
  <c r="BC64" i="1"/>
  <c r="BC70" i="1"/>
  <c r="BC76" i="1"/>
  <c r="AZ52" i="1"/>
  <c r="BA52" i="1"/>
  <c r="BB55" i="1"/>
  <c r="BD55" i="1" s="1"/>
  <c r="BB58" i="1"/>
  <c r="BB61" i="1"/>
  <c r="BD61" i="1" s="1"/>
  <c r="BB64" i="1"/>
  <c r="BD64" i="1" s="1"/>
  <c r="BB67" i="1"/>
  <c r="BD67" i="1" s="1"/>
  <c r="BB70" i="1"/>
  <c r="BD70" i="1" s="1"/>
  <c r="BB73" i="1"/>
  <c r="BD73" i="1" s="1"/>
  <c r="BB76" i="1"/>
  <c r="BD76" i="1" s="1"/>
  <c r="BB79" i="1"/>
  <c r="BD79" i="1" s="1"/>
  <c r="BD89" i="1"/>
  <c r="BC89" i="1"/>
  <c r="BB90" i="1"/>
  <c r="BD90" i="1" s="1"/>
  <c r="BC98" i="1"/>
  <c r="BD98" i="1" s="1"/>
  <c r="BB101" i="1"/>
  <c r="BD101" i="1" s="1"/>
  <c r="I104" i="1"/>
  <c r="AR104" i="1"/>
  <c r="AS104" i="1" s="1"/>
  <c r="AV104" i="1" s="1"/>
  <c r="F104" i="1" s="1"/>
  <c r="AY104" i="1" s="1"/>
  <c r="G104" i="1" s="1"/>
  <c r="H104" i="1"/>
  <c r="BB104" i="1"/>
  <c r="BD104" i="1" s="1"/>
  <c r="BC107" i="1"/>
  <c r="BD107" i="1" s="1"/>
  <c r="BB110" i="1"/>
  <c r="BD110" i="1" s="1"/>
  <c r="BC113" i="1"/>
  <c r="BD113" i="1" s="1"/>
  <c r="BC119" i="1"/>
  <c r="BD119" i="1" s="1"/>
  <c r="BC125" i="1"/>
  <c r="BD125" i="1" s="1"/>
  <c r="BC131" i="1"/>
  <c r="BD131" i="1" s="1"/>
  <c r="BC146" i="1"/>
  <c r="BD146" i="1" s="1"/>
  <c r="G147" i="1"/>
  <c r="AZ158" i="1"/>
  <c r="BA158" i="1"/>
  <c r="BA176" i="1"/>
  <c r="AZ176" i="1"/>
  <c r="AZ179" i="1"/>
  <c r="BA179" i="1"/>
  <c r="AZ185" i="1"/>
  <c r="BA185" i="1"/>
  <c r="BA170" i="1"/>
  <c r="AZ170" i="1"/>
  <c r="BB170" i="1"/>
  <c r="BD170" i="1" s="1"/>
  <c r="BA188" i="1"/>
  <c r="AZ188" i="1"/>
  <c r="BD58" i="1" l="1"/>
  <c r="AR167" i="1"/>
  <c r="AS167" i="1" s="1"/>
  <c r="AV167" i="1" s="1"/>
  <c r="F167" i="1" s="1"/>
  <c r="I167" i="1"/>
  <c r="I27" i="1"/>
  <c r="AR27" i="1"/>
  <c r="AS27" i="1" s="1"/>
  <c r="AV27" i="1" s="1"/>
  <c r="F27" i="1" s="1"/>
  <c r="I182" i="1"/>
  <c r="AR182" i="1"/>
  <c r="AS182" i="1" s="1"/>
  <c r="AV182" i="1" s="1"/>
  <c r="F182" i="1" s="1"/>
  <c r="AY182" i="1" s="1"/>
  <c r="G182" i="1" s="1"/>
  <c r="AR20" i="1"/>
  <c r="AS20" i="1" s="1"/>
  <c r="AV20" i="1" s="1"/>
  <c r="F20" i="1" s="1"/>
  <c r="AY20" i="1" s="1"/>
  <c r="G20" i="1" s="1"/>
  <c r="I20" i="1"/>
  <c r="I22" i="1"/>
  <c r="AR22" i="1"/>
  <c r="AS22" i="1" s="1"/>
  <c r="AV22" i="1" s="1"/>
  <c r="F22" i="1" s="1"/>
  <c r="AR25" i="1"/>
  <c r="AS25" i="1" s="1"/>
  <c r="AV25" i="1" s="1"/>
  <c r="F25" i="1" s="1"/>
  <c r="AY25" i="1" s="1"/>
  <c r="G25" i="1" s="1"/>
  <c r="BB25" i="1"/>
  <c r="BD25" i="1" s="1"/>
  <c r="I25" i="1"/>
  <c r="I18" i="1"/>
  <c r="AR18" i="1"/>
  <c r="AS18" i="1" s="1"/>
  <c r="AV18" i="1" s="1"/>
  <c r="F18" i="1" s="1"/>
  <c r="AZ147" i="1"/>
  <c r="BA147" i="1"/>
  <c r="AZ104" i="1"/>
  <c r="BA104" i="1"/>
  <c r="AZ67" i="1"/>
  <c r="BA67" i="1"/>
  <c r="AZ134" i="1"/>
  <c r="BA134" i="1"/>
  <c r="AZ128" i="1"/>
  <c r="BA128" i="1"/>
  <c r="AZ122" i="1"/>
  <c r="BA122" i="1"/>
  <c r="AZ116" i="1"/>
  <c r="BA116" i="1"/>
  <c r="BB164" i="1"/>
  <c r="BD164" i="1" s="1"/>
  <c r="AZ90" i="1"/>
  <c r="BA90" i="1"/>
  <c r="AZ61" i="1"/>
  <c r="BA61" i="1"/>
  <c r="AZ73" i="1"/>
  <c r="BA73" i="1"/>
  <c r="AZ146" i="1"/>
  <c r="BA146" i="1"/>
  <c r="AZ131" i="1"/>
  <c r="BA131" i="1"/>
  <c r="AZ125" i="1"/>
  <c r="BA125" i="1"/>
  <c r="AZ119" i="1"/>
  <c r="BA119" i="1"/>
  <c r="AZ110" i="1"/>
  <c r="BA110" i="1"/>
  <c r="AZ164" i="1"/>
  <c r="BA164" i="1"/>
  <c r="AZ101" i="1"/>
  <c r="BA101" i="1"/>
  <c r="AZ79" i="1"/>
  <c r="BA79" i="1"/>
  <c r="AZ55" i="1"/>
  <c r="BA55" i="1"/>
  <c r="AY18" i="1" l="1"/>
  <c r="G18" i="1" s="1"/>
  <c r="BB18" i="1"/>
  <c r="BD18" i="1" s="1"/>
  <c r="BA25" i="1"/>
  <c r="AZ25" i="1"/>
  <c r="BB20" i="1"/>
  <c r="BD20" i="1" s="1"/>
  <c r="BB182" i="1"/>
  <c r="BD182" i="1" s="1"/>
  <c r="AY167" i="1"/>
  <c r="G167" i="1" s="1"/>
  <c r="BB167" i="1"/>
  <c r="BD167" i="1" s="1"/>
  <c r="AY22" i="1"/>
  <c r="G22" i="1" s="1"/>
  <c r="BB22" i="1"/>
  <c r="BD22" i="1" s="1"/>
  <c r="BA20" i="1"/>
  <c r="AZ20" i="1"/>
  <c r="BA182" i="1"/>
  <c r="AZ182" i="1"/>
  <c r="AY27" i="1"/>
  <c r="G27" i="1" s="1"/>
  <c r="BB27" i="1"/>
  <c r="BD27" i="1" s="1"/>
  <c r="BA27" i="1" l="1"/>
  <c r="AZ27" i="1"/>
  <c r="BA22" i="1"/>
  <c r="AZ22" i="1"/>
  <c r="AZ167" i="1"/>
  <c r="BA167" i="1"/>
  <c r="BA18" i="1"/>
  <c r="AZ18" i="1"/>
</calcChain>
</file>

<file path=xl/sharedStrings.xml><?xml version="1.0" encoding="utf-8"?>
<sst xmlns="http://schemas.openxmlformats.org/spreadsheetml/2006/main" count="473" uniqueCount="258">
  <si>
    <t>OPEN 6.2.5</t>
  </si>
  <si>
    <t>Fri Oct 30 2015 08:37:50</t>
  </si>
  <si>
    <t>Unit=</t>
  </si>
  <si>
    <t>PSC-3679</t>
  </si>
  <si>
    <t>LightSource=</t>
  </si>
  <si>
    <t>6400-02 or -02B LED Source</t>
  </si>
  <si>
    <t>A/D AvgTime=</t>
  </si>
  <si>
    <t>Log AvgTime=</t>
  </si>
  <si>
    <t>Config=</t>
  </si>
  <si>
    <t>/User/Configs/UserPrefs/2x3_700.xml</t>
  </si>
  <si>
    <t>Remark=</t>
  </si>
  <si>
    <t>young plant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</si>
  <si>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</si>
  <si>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</si>
  <si>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</si>
  <si>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</si>
  <si>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</si>
  <si>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</si>
  <si>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</si>
  <si>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</si>
  <si>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</si>
  <si>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</si>
  <si>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</si>
  <si>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</si>
  <si>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</si>
  <si>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</si>
  <si>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</si>
  <si>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</si>
  <si>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</si>
  <si>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</si>
  <si>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</si>
  <si>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</si>
  <si>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</si>
  <si>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</si>
  <si>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</si>
  <si>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</si>
  <si>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</si>
  <si>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</si>
  <si>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</si>
  <si>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</si>
  <si>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</si>
  <si>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</si>
  <si>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</si>
  <si>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</si>
  <si>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</si>
  <si>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</si>
  <si>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</si>
  <si>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</si>
  <si>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</si>
  <si>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</si>
  <si>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</si>
  <si>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</si>
  <si>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</si>
  <si>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</si>
  <si>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</si>
  <si>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</si>
  <si>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</si>
  <si>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</si>
  <si>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</si>
  <si>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</si>
  <si>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</si>
  <si>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</si>
  <si>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</si>
  <si>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</si>
  <si>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</si>
  <si>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</si>
  <si>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</si>
  <si>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</si>
  <si>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</si>
  <si>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</si>
  <si>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"08:38:22 Flow: Fixed -&gt; 500 umol/s"
</t>
  </si>
  <si>
    <t xml:space="preserve">"08:38:47 Launched AutoProg /User/Configs/AutoProgs/AutoLog"
</t>
  </si>
  <si>
    <t xml:space="preserve">"08:38:50 Lamp: Tracking -&gt; ParOutæm"
</t>
  </si>
  <si>
    <t xml:space="preserve">"08:38:50 CO2 Mixer: CO2R -&gt; 400 uml"
</t>
  </si>
  <si>
    <t xml:space="preserve">"08:38:50 Coolers: Tblock -&gt; 25.00 C"
</t>
  </si>
  <si>
    <t xml:space="preserve">"08:38:50 Flow: Fixed -&gt; 500 umol/s"
</t>
  </si>
  <si>
    <t>08:48:50</t>
  </si>
  <si>
    <t>08:58:50</t>
  </si>
  <si>
    <t>09:08:51</t>
  </si>
  <si>
    <t>09:18:51</t>
  </si>
  <si>
    <t>09:28:51</t>
  </si>
  <si>
    <t xml:space="preserve">"09:39:07 Flow: Fixed -&gt; 500 umol/s"
</t>
  </si>
  <si>
    <t>09:39:07</t>
  </si>
  <si>
    <t>09:49:07</t>
  </si>
  <si>
    <t>09:59:07</t>
  </si>
  <si>
    <t>10:09:08</t>
  </si>
  <si>
    <t xml:space="preserve">"10:13:45 Lamp: Off"
</t>
  </si>
  <si>
    <t xml:space="preserve">"10:13:51 Lamp: ParIn -&gt;  1000 uml"
</t>
  </si>
  <si>
    <t xml:space="preserve">"10:14:17 Flow: Fixed -&gt; 500 umol/s"
</t>
  </si>
  <si>
    <t>10:15:44</t>
  </si>
  <si>
    <t xml:space="preserve">"10:15:48 Lamp: ParIn -&gt;  1000 uml"
</t>
  </si>
  <si>
    <t xml:space="preserve">"10:15:48 CO2 Mixer: CO2R -&gt; 400 uml"
</t>
  </si>
  <si>
    <t xml:space="preserve">"10:15:48 Coolers: Tblock -&gt; 25.00 C"
</t>
  </si>
  <si>
    <t xml:space="preserve">"10:15:48 Flow: Fixed -&gt; 500 umol/s"
</t>
  </si>
  <si>
    <t xml:space="preserve">"10:15:59 Launched AutoProg /User/Configs/AutoProgs/A-CiCurve2"
</t>
  </si>
  <si>
    <t xml:space="preserve">"10:16:01 Lamp: ParIn -&gt;  1000 uml"
</t>
  </si>
  <si>
    <t xml:space="preserve">"10:16:01 CO2 Mixer: CO2R -&gt; 400 uml"
</t>
  </si>
  <si>
    <t xml:space="preserve">"10:16:01 Coolers: Tblock -&gt; 25.00 C"
</t>
  </si>
  <si>
    <t xml:space="preserve">"10:16:01 Flow: Fixed -&gt; 500 umol/s"
</t>
  </si>
  <si>
    <t xml:space="preserve">"10:16:02 CO2 Mixer: CO2R -&gt; 400 uml"
</t>
  </si>
  <si>
    <t xml:space="preserve">"10:18:19 Flow: Fixed -&gt; 500 umol/s"
</t>
  </si>
  <si>
    <t>10:18:40</t>
  </si>
  <si>
    <t xml:space="preserve">"10:18:40 CO2 Mixer: CO2R -&gt; 300 uml"
</t>
  </si>
  <si>
    <t xml:space="preserve">"10:20:57 Flow: Fixed -&gt; 500 umol/s"
</t>
  </si>
  <si>
    <t>10:21:18</t>
  </si>
  <si>
    <t xml:space="preserve">"10:21:18 CO2 Mixer: CO2R -&gt; 200 uml"
</t>
  </si>
  <si>
    <t xml:space="preserve">"10:23:36 Flow: Fixed -&gt; 500 umol/s"
</t>
  </si>
  <si>
    <t>10:23:57</t>
  </si>
  <si>
    <t xml:space="preserve">"10:23:57 CO2 Mixer: CO2R -&gt; 100 uml"
</t>
  </si>
  <si>
    <t xml:space="preserve">"10:26:15 Flow: Fixed -&gt; 500 umol/s"
</t>
  </si>
  <si>
    <t>10:26:36</t>
  </si>
  <si>
    <t xml:space="preserve">"10:26:36 CO2 Mixer: CO2R -&gt; 50 uml"
</t>
  </si>
  <si>
    <t xml:space="preserve">"10:28:54 Flow: Fixed -&gt; 500 umol/s"
</t>
  </si>
  <si>
    <t>10:29:15</t>
  </si>
  <si>
    <t xml:space="preserve">"10:29:15 CO2 Mixer -&gt; OFF"
</t>
  </si>
  <si>
    <t xml:space="preserve">"10:31:43 Flow: Fixed -&gt; 500 umol/s"
</t>
  </si>
  <si>
    <t>10:32:04</t>
  </si>
  <si>
    <t xml:space="preserve">"10:32:04 CO2 Mixer: CO2R -&gt; 400 uml"
</t>
  </si>
  <si>
    <t xml:space="preserve">"10:36:24 Flow: Fixed -&gt; 500 umol/s"
</t>
  </si>
  <si>
    <t>10:36:45</t>
  </si>
  <si>
    <t xml:space="preserve">"10:36:45 CO2 Mixer: CO2R -&gt; 500 uml"
</t>
  </si>
  <si>
    <t xml:space="preserve">"10:39:02 Flow: Fixed -&gt; 500 umol/s"
</t>
  </si>
  <si>
    <t>10:39:23</t>
  </si>
  <si>
    <t xml:space="preserve">"10:39:23 CO2 Mixer: CO2R -&gt; 600 uml"
</t>
  </si>
  <si>
    <t xml:space="preserve">"10:41:40 Flow: Fixed -&gt; 500 umol/s"
</t>
  </si>
  <si>
    <t>10:42:01</t>
  </si>
  <si>
    <t xml:space="preserve">"10:42:01 CO2 Mixer: CO2R -&gt; 800 uml"
</t>
  </si>
  <si>
    <t xml:space="preserve">"10:44:17 Flow: Fixed -&gt; 500 umol/s"
</t>
  </si>
  <si>
    <t>10:44:38</t>
  </si>
  <si>
    <t xml:space="preserve">"10:44:38 CO2 Mixer: CO2R -&gt; 900 uml"
</t>
  </si>
  <si>
    <t xml:space="preserve">"10:47:16 Flow: Fixed -&gt; 500 umol/s"
</t>
  </si>
  <si>
    <t>10:47:46</t>
  </si>
  <si>
    <t xml:space="preserve">"10:47:46 CO2 Mixer: CO2R -&gt; 1000 uml"
</t>
  </si>
  <si>
    <t xml:space="preserve">"10:50:08 Flow: Fixed -&gt; 500 umol/s"
</t>
  </si>
  <si>
    <t>10:50:29</t>
  </si>
  <si>
    <t xml:space="preserve">"10:50:29 CO2 Mixer: CO2R -&gt; 1200 uml"
</t>
  </si>
  <si>
    <t xml:space="preserve">"10:52:45 Flow: Fixed -&gt; 500 umol/s"
</t>
  </si>
  <si>
    <t>10:53:06</t>
  </si>
  <si>
    <t xml:space="preserve">"10:53:06 Lamp: ParIn -&gt;  1000 uml"
</t>
  </si>
  <si>
    <t xml:space="preserve">"10:53:06 CO2 Mixer: CO2R -&gt; 1200 uml"
</t>
  </si>
  <si>
    <t xml:space="preserve">"10:53:06 Coolers: Tblock -&gt; 25.00 C"
</t>
  </si>
  <si>
    <t xml:space="preserve">"10:53:06 Flow: Fixed -&gt; 500 umol/s"
</t>
  </si>
  <si>
    <t xml:space="preserve">"11:42:40 CO2 Mixer: CO2R -&gt; 400 uml"
</t>
  </si>
  <si>
    <t xml:space="preserve">"11:42:46 Lamp: ParIn -&gt;  450 uml"
</t>
  </si>
  <si>
    <t xml:space="preserve">"11:44:05 Flow: Fixed -&gt; 500 umol/s"
</t>
  </si>
  <si>
    <t xml:space="preserve">"12:04:03 Lamp: ParIn -&gt;  1000 uml"
</t>
  </si>
  <si>
    <t xml:space="preserve">"12:05:10 Flow: Fixed -&gt; 500 umol/s"
</t>
  </si>
  <si>
    <t>12:07:06</t>
  </si>
  <si>
    <t>12:07:11</t>
  </si>
  <si>
    <t xml:space="preserve">"12:07:18 Launched AutoProg /User/Configs/AutoProgs/A-CiCurve2"
</t>
  </si>
  <si>
    <t xml:space="preserve">"12:07:20 Lamp: ParIn -&gt;  1000 uml"
</t>
  </si>
  <si>
    <t xml:space="preserve">"12:07:20 CO2 Mixer: CO2R -&gt; 400 uml"
</t>
  </si>
  <si>
    <t xml:space="preserve">"12:07:20 Coolers: Tblock -&gt; 25.00 C"
</t>
  </si>
  <si>
    <t xml:space="preserve">"12:07:20 Flow: Fixed -&gt; 500 umol/s"
</t>
  </si>
  <si>
    <t xml:space="preserve">"12:07:21 CO2 Mixer: CO2R -&gt; 400 uml"
</t>
  </si>
  <si>
    <t xml:space="preserve">"12:09:38 Flow: Fixed -&gt; 500 umol/s"
</t>
  </si>
  <si>
    <t>12:09:59</t>
  </si>
  <si>
    <t xml:space="preserve">"12:09:59 CO2 Mixer: CO2R -&gt; 300 uml"
</t>
  </si>
  <si>
    <t xml:space="preserve">"12:12:16 Flow: Fixed -&gt; 500 umol/s"
</t>
  </si>
  <si>
    <t>12:12:37</t>
  </si>
  <si>
    <t xml:space="preserve">"12:12:37 CO2 Mixer: CO2R -&gt; 200 uml"
</t>
  </si>
  <si>
    <t xml:space="preserve">"12:14:54 Flow: Fixed -&gt; 500 umol/s"
</t>
  </si>
  <si>
    <t>12:15:15</t>
  </si>
  <si>
    <t xml:space="preserve">"12:15:15 CO2 Mixer: CO2R -&gt; 100 uml"
</t>
  </si>
  <si>
    <t xml:space="preserve">"12:17:33 Flow: Fixed -&gt; 500 umol/s"
</t>
  </si>
  <si>
    <t>12:17:54</t>
  </si>
  <si>
    <t xml:space="preserve">"12:17:54 CO2 Mixer: CO2R -&gt; 50 uml"
</t>
  </si>
  <si>
    <t xml:space="preserve">"12:20:14 Flow: Fixed -&gt; 500 umol/s"
</t>
  </si>
  <si>
    <t>12:20:35</t>
  </si>
  <si>
    <t xml:space="preserve">"12:20:35 CO2 Mixer -&gt; OFF"
</t>
  </si>
  <si>
    <t xml:space="preserve">"12:22:51 Flow: Fixed -&gt; 500 umol/s"
</t>
  </si>
  <si>
    <t>12:23:12</t>
  </si>
  <si>
    <t xml:space="preserve">"12:23:12 CO2 Mixer: CO2R -&gt; 400 uml"
</t>
  </si>
  <si>
    <t xml:space="preserve">"12:27:31 Flow: Fixed -&gt; 500 umol/s"
</t>
  </si>
  <si>
    <t>12:27:52</t>
  </si>
  <si>
    <t xml:space="preserve">"12:27:52 CO2 Mixer: CO2R -&gt; 500 uml"
</t>
  </si>
  <si>
    <t xml:space="preserve">"12:30:09 Flow: Fixed -&gt; 500 umol/s"
</t>
  </si>
  <si>
    <t>12:30:30</t>
  </si>
  <si>
    <t xml:space="preserve">"12:30:30 CO2 Mixer: CO2R -&gt; 600 uml"
</t>
  </si>
  <si>
    <t xml:space="preserve">"12:32:51 Flow: Fixed -&gt; 500 umol/s"
</t>
  </si>
  <si>
    <t>12:33:12</t>
  </si>
  <si>
    <t xml:space="preserve">"12:33:12 CO2 Mixer: CO2R -&gt; 800 uml"
</t>
  </si>
  <si>
    <t xml:space="preserve">"12:35:29 Flow: Fixed -&gt; 500 umol/s"
</t>
  </si>
  <si>
    <t>12:35:50</t>
  </si>
  <si>
    <t xml:space="preserve">"12:35:50 CO2 Mixer: CO2R -&gt; 900 uml"
</t>
  </si>
  <si>
    <t xml:space="preserve">"12:38:12 Flow: Fixed -&gt; 500 umol/s"
</t>
  </si>
  <si>
    <t>12:38:33</t>
  </si>
  <si>
    <t xml:space="preserve">"12:38:33 CO2 Mixer: CO2R -&gt; 1000 uml"
</t>
  </si>
  <si>
    <t xml:space="preserve">"12:40:50 Flow: Fixed -&gt; 500 umol/s"
</t>
  </si>
  <si>
    <t>12:41:11</t>
  </si>
  <si>
    <t xml:space="preserve">"12:41:11 CO2 Mixer: CO2R -&gt; 1200 uml"
</t>
  </si>
  <si>
    <t xml:space="preserve">"12:43:27 Flow: Fixed -&gt; 500 umol/s"
</t>
  </si>
  <si>
    <t>12:43:48</t>
  </si>
  <si>
    <t xml:space="preserve">"12:43:48 Lamp: ParIn -&gt;  1000 uml"
</t>
  </si>
  <si>
    <t xml:space="preserve">"12:43:48 CO2 Mixer: CO2R -&gt; 1200 uml"
</t>
  </si>
  <si>
    <t xml:space="preserve">"12:43:48 Coolers: Tblock -&gt; 25.00 C"
</t>
  </si>
  <si>
    <t xml:space="preserve">"12:43:48 Flow: Fixed -&gt; 500 umol/s"
</t>
  </si>
  <si>
    <t xml:space="preserve">"13:20:59 CO2 Mixer: CO2R -&gt; 400 uml"
</t>
  </si>
  <si>
    <t xml:space="preserve">"13:21:02 Lamp: Off"
</t>
  </si>
  <si>
    <t xml:space="preserve">"13:21:12 Lamp: ParIn -&gt;  450 uml"
</t>
  </si>
  <si>
    <t xml:space="preserve">"13:23:49 Flow: Fixed -&gt; 500 umol/s"
</t>
  </si>
  <si>
    <t xml:space="preserve">"13:26:33 Lamp: ParIn -&gt;  1000 uml"
</t>
  </si>
  <si>
    <t xml:space="preserve">"13:29:50 Flow: Fixed -&gt; 500 umol/s"
</t>
  </si>
  <si>
    <t xml:space="preserve">"13:33:17 Flow: Fixed -&gt; 500 umol/s"
</t>
  </si>
  <si>
    <t>13:33:36</t>
  </si>
  <si>
    <t xml:space="preserve">"13:33:42 Launched AutoProg /User/Configs/AutoProgs/A-CiCurve2"
</t>
  </si>
  <si>
    <t xml:space="preserve">"13:33:45 Lamp: ParIn -&gt;  1000 uml"
</t>
  </si>
  <si>
    <t xml:space="preserve">"13:33:45 CO2 Mixer: CO2R -&gt; 400 uml"
</t>
  </si>
  <si>
    <t xml:space="preserve">"13:33:45 Coolers: Tblock -&gt; 25.00 C"
</t>
  </si>
  <si>
    <t xml:space="preserve">"13:33:45 Flow: Fixed -&gt; 500 umol/s"
</t>
  </si>
  <si>
    <t xml:space="preserve">"13:36:01 Flow: Fixed -&gt; 500 umol/s"
</t>
  </si>
  <si>
    <t>13:36:22</t>
  </si>
  <si>
    <t xml:space="preserve">"13:36:22 CO2 Mixer: CO2R -&gt; 300 uml"
</t>
  </si>
  <si>
    <t xml:space="preserve">"13:38:39 Flow: Fixed -&gt; 500 umol/s"
</t>
  </si>
  <si>
    <t>13:39:00</t>
  </si>
  <si>
    <t xml:space="preserve">"13:39:00 CO2 Mixer: CO2R -&gt; 200 uml"
</t>
  </si>
  <si>
    <t xml:space="preserve">"13:41:16 Flow: Fixed -&gt; 500 umol/s"
</t>
  </si>
  <si>
    <t>13:41:37</t>
  </si>
  <si>
    <t xml:space="preserve">"13:41:37 CO2 Mixer: CO2R -&gt; 100 uml"
</t>
  </si>
  <si>
    <t xml:space="preserve">"13:43:54 Flow: Fixed -&gt; 500 umol/s"
</t>
  </si>
  <si>
    <t>13:44:15</t>
  </si>
  <si>
    <t xml:space="preserve">"13:44:15 CO2 Mixer: CO2R -&gt; 50 uml"
</t>
  </si>
  <si>
    <t xml:space="preserve">"13:46:33 Flow: Fixed -&gt; 500 umol/s"
</t>
  </si>
  <si>
    <t>13:46:54</t>
  </si>
  <si>
    <t xml:space="preserve">"13:46:54 CO2 Mixer -&gt; OFF"
</t>
  </si>
  <si>
    <t xml:space="preserve">"13:49:09 Flow: Fixed -&gt; 500 umol/s"
</t>
  </si>
  <si>
    <t>13:49:30</t>
  </si>
  <si>
    <t xml:space="preserve">"13:49:30 CO2 Mixer: CO2R -&gt; 400 uml"
</t>
  </si>
  <si>
    <t xml:space="preserve">"13:53:49 Flow: Fixed -&gt; 500 umol/s"
</t>
  </si>
  <si>
    <t>13:54:10</t>
  </si>
  <si>
    <t xml:space="preserve">"13:54:10 CO2 Mixer: CO2R -&gt; 500 uml"
</t>
  </si>
  <si>
    <t xml:space="preserve">"13:56:28 Flow: Fixed -&gt; 500 umol/s"
</t>
  </si>
  <si>
    <t>13:56:49</t>
  </si>
  <si>
    <t xml:space="preserve">"13:56:49 CO2 Mixer: CO2R -&gt; 600 uml"
</t>
  </si>
  <si>
    <t xml:space="preserve">"13:59:07 Flow: Fixed -&gt; 500 umol/s"
</t>
  </si>
  <si>
    <t>13:59:28</t>
  </si>
  <si>
    <t xml:space="preserve">"13:59:28 CO2 Mixer: CO2R -&gt; 800 uml"
</t>
  </si>
  <si>
    <t xml:space="preserve">"14:01:46 Flow: Fixed -&gt; 500 umol/s"
</t>
  </si>
  <si>
    <t>14:02:11</t>
  </si>
  <si>
    <t xml:space="preserve">"14:02:11 CO2 Mixer: CO2R -&gt; 900 uml"
</t>
  </si>
  <si>
    <t xml:space="preserve">"14:04:29 Flow: Fixed -&gt; 500 umol/s"
</t>
  </si>
  <si>
    <t>14:04:50</t>
  </si>
  <si>
    <t xml:space="preserve">"14:04:50 CO2 Mixer: CO2R -&gt; 1000 uml"
</t>
  </si>
  <si>
    <t xml:space="preserve">"14:07:07 Flow: Fixed -&gt; 500 umol/s"
</t>
  </si>
  <si>
    <t>14:07:28</t>
  </si>
  <si>
    <t xml:space="preserve">"14:07:28 CO2 Mixer: CO2R -&gt; 1200 uml"
</t>
  </si>
  <si>
    <t xml:space="preserve">"14:09:44 Flow: Fixed -&gt; 500 umol/s"
</t>
  </si>
  <si>
    <t>14:10:05</t>
  </si>
  <si>
    <t xml:space="preserve">"14:10:05 Lamp: ParIn -&gt;  1000 uml"
</t>
  </si>
  <si>
    <t xml:space="preserve">"14:10:05 CO2 Mixer: CO2R -&gt; 1200 uml"
</t>
  </si>
  <si>
    <t xml:space="preserve">"14:10:05 Coolers: Tblock -&gt; 25.00 C"
</t>
  </si>
  <si>
    <t xml:space="preserve">"14:10:05 Flow: Fixed -&gt; 500 umol/s"
</t>
  </si>
  <si>
    <t xml:space="preserve">"14:11:03 CO2 Mixer: CO2R -&gt; 400 uml"
</t>
  </si>
  <si>
    <t xml:space="preserve">"14:11:18 Lamp: ParIn -&gt;  450 uml"
</t>
  </si>
  <si>
    <t>CO2</t>
  </si>
  <si>
    <t>Gs</t>
  </si>
  <si>
    <t>PHOTO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</si>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</sst>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Graphs!$F$2:$F$15</c:f>
              <c:numCache>
                <c:formatCode>General</c:formatCode>
                <c:ptCount val="14"/>
                <c:pt idx="0">
                  <c:v>400.22409057617187</c:v>
                </c:pt>
                <c:pt idx="1">
                  <c:v>400.27554321289062</c:v>
                </c:pt>
                <c:pt idx="2">
                  <c:v>299.75680541992187</c:v>
                </c:pt>
                <c:pt idx="3">
                  <c:v>199.48481750488281</c:v>
                </c:pt>
                <c:pt idx="4">
                  <c:v>99.151863098144531</c:v>
                </c:pt>
                <c:pt idx="5">
                  <c:v>50.337497711181641</c:v>
                </c:pt>
                <c:pt idx="6">
                  <c:v>0</c:v>
                </c:pt>
                <c:pt idx="7">
                  <c:v>400.04385375976562</c:v>
                </c:pt>
                <c:pt idx="8">
                  <c:v>500.82012939453125</c:v>
                </c:pt>
                <c:pt idx="9">
                  <c:v>601.1302490234375</c:v>
                </c:pt>
                <c:pt idx="10">
                  <c:v>799.9395751953125</c:v>
                </c:pt>
                <c:pt idx="11">
                  <c:v>900.4503173828125</c:v>
                </c:pt>
                <c:pt idx="12">
                  <c:v>1000.7996215820312</c:v>
                </c:pt>
                <c:pt idx="13">
                  <c:v>1200.2254638671875</c:v>
                </c:pt>
              </c:numCache>
            </c:numRef>
          </c:xVal>
          <c:yVal>
            <c:numRef>
              <c:f>Graphs!$G$2:$G$15</c:f>
              <c:numCache>
                <c:formatCode>General</c:formatCode>
                <c:ptCount val="14"/>
                <c:pt idx="0">
                  <c:v>5.8900730041706604</c:v>
                </c:pt>
                <c:pt idx="1">
                  <c:v>5.7350320760213238</c:v>
                </c:pt>
                <c:pt idx="2">
                  <c:v>3.9792453633594262</c:v>
                </c:pt>
                <c:pt idx="3">
                  <c:v>2.3258135631047758</c:v>
                </c:pt>
                <c:pt idx="4">
                  <c:v>0.38259682165195386</c:v>
                </c:pt>
                <c:pt idx="5">
                  <c:v>-0.6734835245559404</c:v>
                </c:pt>
                <c:pt idx="6">
                  <c:v>-2.0377219543049341</c:v>
                </c:pt>
                <c:pt idx="7">
                  <c:v>5.6463716561866022</c:v>
                </c:pt>
                <c:pt idx="8">
                  <c:v>6.4229731005478845</c:v>
                </c:pt>
                <c:pt idx="9">
                  <c:v>7.8347697061491477</c:v>
                </c:pt>
                <c:pt idx="10">
                  <c:v>10.101004278954539</c:v>
                </c:pt>
                <c:pt idx="11">
                  <c:v>8.8290567970366052</c:v>
                </c:pt>
                <c:pt idx="12">
                  <c:v>8.4712433218731302</c:v>
                </c:pt>
                <c:pt idx="13">
                  <c:v>9.9332165541015378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46976"/>
        <c:axId val="146048512"/>
      </c:scatterChart>
      <c:valAx>
        <c:axId val="1460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48512"/>
        <c:crosses val="autoZero"/>
        <c:crossBetween val="midCat"/>
      </c:valAx>
      <c:valAx>
        <c:axId val="14604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04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Graphs!$R$1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Graphs!$Q$2:$Q$15</c:f>
              <c:numCache>
                <c:formatCode>General</c:formatCode>
                <c:ptCount val="14"/>
                <c:pt idx="0">
                  <c:v>214.2252455445371</c:v>
                </c:pt>
                <c:pt idx="1">
                  <c:v>211.36051349125728</c:v>
                </c:pt>
                <c:pt idx="2">
                  <c:v>172.19025830736729</c:v>
                </c:pt>
                <c:pt idx="3">
                  <c:v>131.76941811596083</c:v>
                </c:pt>
                <c:pt idx="4">
                  <c:v>87.970817220163482</c:v>
                </c:pt>
                <c:pt idx="5">
                  <c:v>62.899767535528447</c:v>
                </c:pt>
                <c:pt idx="6">
                  <c:v>35.911042373782614</c:v>
                </c:pt>
                <c:pt idx="7">
                  <c:v>244.32806155854033</c:v>
                </c:pt>
                <c:pt idx="8">
                  <c:v>271.90298750964058</c:v>
                </c:pt>
                <c:pt idx="9">
                  <c:v>306.05351109514919</c:v>
                </c:pt>
                <c:pt idx="10">
                  <c:v>402.87504136253699</c:v>
                </c:pt>
                <c:pt idx="11">
                  <c:v>394.20789131637605</c:v>
                </c:pt>
                <c:pt idx="12">
                  <c:v>362.84700733963621</c:v>
                </c:pt>
                <c:pt idx="13">
                  <c:v>390.90233207804988</c:v>
                </c:pt>
              </c:numCache>
            </c:numRef>
          </c:xVal>
          <c:yVal>
            <c:numRef>
              <c:f>Graphs!$R$2:$R$15</c:f>
              <c:numCache>
                <c:formatCode>General</c:formatCode>
                <c:ptCount val="14"/>
                <c:pt idx="0">
                  <c:v>5.8900730041706604</c:v>
                </c:pt>
                <c:pt idx="1">
                  <c:v>5.7350320760213238</c:v>
                </c:pt>
                <c:pt idx="2">
                  <c:v>3.9792453633594262</c:v>
                </c:pt>
                <c:pt idx="3">
                  <c:v>2.3258135631047758</c:v>
                </c:pt>
                <c:pt idx="4">
                  <c:v>0.38259682165195386</c:v>
                </c:pt>
                <c:pt idx="5">
                  <c:v>-0.6734835245559404</c:v>
                </c:pt>
                <c:pt idx="6">
                  <c:v>-2.0377219543049341</c:v>
                </c:pt>
                <c:pt idx="7">
                  <c:v>5.6463716561866022</c:v>
                </c:pt>
                <c:pt idx="8">
                  <c:v>6.4229731005478845</c:v>
                </c:pt>
                <c:pt idx="9">
                  <c:v>7.8347697061491477</c:v>
                </c:pt>
                <c:pt idx="10">
                  <c:v>10.101004278954539</c:v>
                </c:pt>
                <c:pt idx="11">
                  <c:v>8.8290567970366052</c:v>
                </c:pt>
                <c:pt idx="12">
                  <c:v>8.4712433218731302</c:v>
                </c:pt>
                <c:pt idx="13">
                  <c:v>9.9332165541015378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76800"/>
        <c:axId val="146078336"/>
      </c:scatterChart>
      <c:valAx>
        <c:axId val="146076800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6078336"/>
        <c:crosses val="autoZero"/>
        <c:crossBetween val="midCat"/>
      </c:valAx>
      <c:valAx>
        <c:axId val="146078336"/>
        <c:scaling>
          <c:orientation val="minMax"/>
          <c:max val="14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4607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Graphs!$AB$1</c:f>
              <c:strCache>
                <c:ptCount val="1"/>
                <c:pt idx="0">
                  <c:v>Gs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Graphs!$AA$2:$AA$15</c:f>
              <c:numCache>
                <c:formatCode>General</c:formatCode>
                <c:ptCount val="14"/>
                <c:pt idx="0">
                  <c:v>400.22409057617187</c:v>
                </c:pt>
                <c:pt idx="1">
                  <c:v>400.27554321289062</c:v>
                </c:pt>
                <c:pt idx="2">
                  <c:v>299.75680541992187</c:v>
                </c:pt>
                <c:pt idx="3">
                  <c:v>199.48481750488281</c:v>
                </c:pt>
                <c:pt idx="4">
                  <c:v>99.151863098144531</c:v>
                </c:pt>
                <c:pt idx="5">
                  <c:v>50.337497711181641</c:v>
                </c:pt>
                <c:pt idx="6">
                  <c:v>0</c:v>
                </c:pt>
                <c:pt idx="7">
                  <c:v>400.04385375976562</c:v>
                </c:pt>
                <c:pt idx="8">
                  <c:v>500.82012939453125</c:v>
                </c:pt>
                <c:pt idx="9">
                  <c:v>601.1302490234375</c:v>
                </c:pt>
                <c:pt idx="10">
                  <c:v>799.9395751953125</c:v>
                </c:pt>
                <c:pt idx="11">
                  <c:v>900.4503173828125</c:v>
                </c:pt>
                <c:pt idx="12">
                  <c:v>1000.7996215820312</c:v>
                </c:pt>
                <c:pt idx="13">
                  <c:v>1200.2254638671875</c:v>
                </c:pt>
              </c:numCache>
            </c:numRef>
          </c:xVal>
          <c:yVal>
            <c:numRef>
              <c:f>Graphs!$AB$2:$AB$15</c:f>
              <c:numCache>
                <c:formatCode>General</c:formatCode>
                <c:ptCount val="14"/>
                <c:pt idx="0">
                  <c:v>5.5697059968091364E-2</c:v>
                </c:pt>
                <c:pt idx="1">
                  <c:v>5.3288378083153398E-2</c:v>
                </c:pt>
                <c:pt idx="2">
                  <c:v>5.5199336725240543E-2</c:v>
                </c:pt>
                <c:pt idx="3">
                  <c:v>6.2091591704400581E-2</c:v>
                </c:pt>
                <c:pt idx="4">
                  <c:v>7.3139922648917638E-2</c:v>
                </c:pt>
                <c:pt idx="5">
                  <c:v>8.460833294751087E-2</c:v>
                </c:pt>
                <c:pt idx="6">
                  <c:v>9.3890529778413015E-2</c:v>
                </c:pt>
                <c:pt idx="7">
                  <c:v>6.5150814426287881E-2</c:v>
                </c:pt>
                <c:pt idx="8">
                  <c:v>4.9210395842499706E-2</c:v>
                </c:pt>
                <c:pt idx="9">
                  <c:v>4.6261990043465546E-2</c:v>
                </c:pt>
                <c:pt idx="10">
                  <c:v>4.420388761926751E-2</c:v>
                </c:pt>
                <c:pt idx="11">
                  <c:v>2.9706604754449608E-2</c:v>
                </c:pt>
                <c:pt idx="12">
                  <c:v>2.2336408147153711E-2</c:v>
                </c:pt>
                <c:pt idx="13">
                  <c:v>2.0563174930428661E-2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2256"/>
        <c:axId val="146193792"/>
      </c:scatterChart>
      <c:valAx>
        <c:axId val="146192256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6193792"/>
        <c:crosses val="autoZero"/>
        <c:crossBetween val="midCat"/>
      </c:valAx>
      <c:valAx>
        <c:axId val="14619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19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Graphs!$G$29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Graphs!$F$30:$F$42</c:f>
              <c:numCache>
                <c:formatCode>General</c:formatCode>
                <c:ptCount val="13"/>
                <c:pt idx="0">
                  <c:v>400.2550048828125</c:v>
                </c:pt>
                <c:pt idx="1">
                  <c:v>299.77462768554688</c:v>
                </c:pt>
                <c:pt idx="2">
                  <c:v>199.47859191894531</c:v>
                </c:pt>
                <c:pt idx="3">
                  <c:v>99.245155334472656</c:v>
                </c:pt>
                <c:pt idx="4">
                  <c:v>49.823520660400391</c:v>
                </c:pt>
                <c:pt idx="5">
                  <c:v>0</c:v>
                </c:pt>
                <c:pt idx="6">
                  <c:v>400.07144165039062</c:v>
                </c:pt>
                <c:pt idx="7">
                  <c:v>500.77365112304687</c:v>
                </c:pt>
                <c:pt idx="8">
                  <c:v>601.21466064453125</c:v>
                </c:pt>
                <c:pt idx="9">
                  <c:v>800.01007080078125</c:v>
                </c:pt>
                <c:pt idx="10">
                  <c:v>900.48663330078125</c:v>
                </c:pt>
                <c:pt idx="11">
                  <c:v>1001.1165771484375</c:v>
                </c:pt>
                <c:pt idx="12">
                  <c:v>1200.625732421875</c:v>
                </c:pt>
              </c:numCache>
            </c:numRef>
          </c:xVal>
          <c:yVal>
            <c:numRef>
              <c:f>Graphs!$G$30:$G$42</c:f>
              <c:numCache>
                <c:formatCode>General</c:formatCode>
                <c:ptCount val="13"/>
                <c:pt idx="0">
                  <c:v>4.5757240694554158</c:v>
                </c:pt>
                <c:pt idx="1">
                  <c:v>3.2378865790597278</c:v>
                </c:pt>
                <c:pt idx="2">
                  <c:v>1.9621922464144734</c:v>
                </c:pt>
                <c:pt idx="3">
                  <c:v>0.31458465988224177</c:v>
                </c:pt>
                <c:pt idx="4">
                  <c:v>-0.67239043884781258</c:v>
                </c:pt>
                <c:pt idx="5">
                  <c:v>-1.7306338708295217</c:v>
                </c:pt>
                <c:pt idx="6">
                  <c:v>5.2461958483619666</c:v>
                </c:pt>
                <c:pt idx="7">
                  <c:v>6.1753649172443215</c:v>
                </c:pt>
                <c:pt idx="8">
                  <c:v>7.3377739894380252</c:v>
                </c:pt>
                <c:pt idx="9">
                  <c:v>8.9671280502951145</c:v>
                </c:pt>
                <c:pt idx="10">
                  <c:v>8.5970434791784882</c:v>
                </c:pt>
                <c:pt idx="11">
                  <c:v>8.3595078351108878</c:v>
                </c:pt>
                <c:pt idx="12">
                  <c:v>9.1983638395326537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4624"/>
        <c:axId val="147612800"/>
      </c:scatterChart>
      <c:valAx>
        <c:axId val="1475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12800"/>
        <c:crosses val="autoZero"/>
        <c:crossBetween val="midCat"/>
      </c:valAx>
      <c:valAx>
        <c:axId val="14761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59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77296587926505E-2"/>
          <c:y val="8.832203266258383E-2"/>
          <c:w val="0.87633114610673668"/>
          <c:h val="0.8834255613881598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Graphs!$R$29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Graphs!$Q$30:$Q$42</c:f>
              <c:numCache>
                <c:formatCode>General</c:formatCode>
                <c:ptCount val="13"/>
                <c:pt idx="0">
                  <c:v>203.58969612816199</c:v>
                </c:pt>
                <c:pt idx="1">
                  <c:v>169.78176148330388</c:v>
                </c:pt>
                <c:pt idx="2">
                  <c:v>128.58071515896131</c:v>
                </c:pt>
                <c:pt idx="3">
                  <c:v>87.455167496877067</c:v>
                </c:pt>
                <c:pt idx="4">
                  <c:v>66.544565542045888</c:v>
                </c:pt>
                <c:pt idx="5">
                  <c:v>41.719929244346737</c:v>
                </c:pt>
                <c:pt idx="6">
                  <c:v>228.52295322597934</c:v>
                </c:pt>
                <c:pt idx="7">
                  <c:v>250.3762041813246</c:v>
                </c:pt>
                <c:pt idx="8">
                  <c:v>282.38389103521519</c:v>
                </c:pt>
                <c:pt idx="9">
                  <c:v>422.08121628605141</c:v>
                </c:pt>
                <c:pt idx="10">
                  <c:v>415.24232843514358</c:v>
                </c:pt>
                <c:pt idx="11">
                  <c:v>349.64096456062742</c:v>
                </c:pt>
                <c:pt idx="12">
                  <c:v>389.71754718008594</c:v>
                </c:pt>
              </c:numCache>
            </c:numRef>
          </c:xVal>
          <c:yVal>
            <c:numRef>
              <c:f>Graphs!$R$30:$R$42</c:f>
              <c:numCache>
                <c:formatCode>General</c:formatCode>
                <c:ptCount val="13"/>
                <c:pt idx="0">
                  <c:v>4.5757240694554158</c:v>
                </c:pt>
                <c:pt idx="1">
                  <c:v>3.2378865790597278</c:v>
                </c:pt>
                <c:pt idx="2">
                  <c:v>1.9621922464144734</c:v>
                </c:pt>
                <c:pt idx="3">
                  <c:v>0.31458465988224177</c:v>
                </c:pt>
                <c:pt idx="4">
                  <c:v>-0.67239043884781258</c:v>
                </c:pt>
                <c:pt idx="5">
                  <c:v>-1.7306338708295217</c:v>
                </c:pt>
                <c:pt idx="6">
                  <c:v>5.2461958483619666</c:v>
                </c:pt>
                <c:pt idx="7">
                  <c:v>6.1753649172443215</c:v>
                </c:pt>
                <c:pt idx="8">
                  <c:v>7.3377739894380252</c:v>
                </c:pt>
                <c:pt idx="9">
                  <c:v>8.9671280502951145</c:v>
                </c:pt>
                <c:pt idx="10">
                  <c:v>8.5970434791784882</c:v>
                </c:pt>
                <c:pt idx="11">
                  <c:v>8.3595078351108878</c:v>
                </c:pt>
                <c:pt idx="12">
                  <c:v>9.1983638395326537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53376"/>
        <c:axId val="147654912"/>
      </c:scatterChart>
      <c:valAx>
        <c:axId val="147653376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654912"/>
        <c:crosses val="autoZero"/>
        <c:crossBetween val="midCat"/>
      </c:valAx>
      <c:valAx>
        <c:axId val="147654912"/>
        <c:scaling>
          <c:orientation val="minMax"/>
          <c:max val="14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4765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Graphs!$AB$29</c:f>
              <c:strCache>
                <c:ptCount val="1"/>
                <c:pt idx="0">
                  <c:v>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Graphs!$AA$30:$AA$42</c:f>
              <c:numCache>
                <c:formatCode>General</c:formatCode>
                <c:ptCount val="13"/>
                <c:pt idx="0">
                  <c:v>400.2550048828125</c:v>
                </c:pt>
                <c:pt idx="1">
                  <c:v>299.77462768554688</c:v>
                </c:pt>
                <c:pt idx="2">
                  <c:v>199.47859191894531</c:v>
                </c:pt>
                <c:pt idx="3">
                  <c:v>99.245155334472656</c:v>
                </c:pt>
                <c:pt idx="4">
                  <c:v>49.823520660400391</c:v>
                </c:pt>
                <c:pt idx="5">
                  <c:v>0</c:v>
                </c:pt>
                <c:pt idx="6">
                  <c:v>400.07144165039062</c:v>
                </c:pt>
                <c:pt idx="7">
                  <c:v>500.77365112304687</c:v>
                </c:pt>
                <c:pt idx="8">
                  <c:v>601.21466064453125</c:v>
                </c:pt>
                <c:pt idx="9">
                  <c:v>800.01007080078125</c:v>
                </c:pt>
                <c:pt idx="10">
                  <c:v>900.48663330078125</c:v>
                </c:pt>
                <c:pt idx="11">
                  <c:v>1001.1165771484375</c:v>
                </c:pt>
                <c:pt idx="12">
                  <c:v>1200.625732421875</c:v>
                </c:pt>
              </c:numCache>
            </c:numRef>
          </c:xVal>
          <c:yVal>
            <c:numRef>
              <c:f>Graphs!$AB$30:$AB$42</c:f>
              <c:numCache>
                <c:formatCode>General</c:formatCode>
                <c:ptCount val="13"/>
                <c:pt idx="0">
                  <c:v>4.0312842464227193E-2</c:v>
                </c:pt>
                <c:pt idx="1">
                  <c:v>4.3595552356829347E-2</c:v>
                </c:pt>
                <c:pt idx="2">
                  <c:v>4.9367707307530255E-2</c:v>
                </c:pt>
                <c:pt idx="3">
                  <c:v>5.5984966432144768E-2</c:v>
                </c:pt>
                <c:pt idx="4">
                  <c:v>6.3282120088988508E-2</c:v>
                </c:pt>
                <c:pt idx="5">
                  <c:v>6.7580619398881117E-2</c:v>
                </c:pt>
                <c:pt idx="6">
                  <c:v>5.4116494505955369E-2</c:v>
                </c:pt>
                <c:pt idx="7">
                  <c:v>4.2818296380590766E-2</c:v>
                </c:pt>
                <c:pt idx="8">
                  <c:v>3.9720924643725494E-2</c:v>
                </c:pt>
                <c:pt idx="9">
                  <c:v>4.1272440424068718E-2</c:v>
                </c:pt>
                <c:pt idx="10">
                  <c:v>3.0277223782942748E-2</c:v>
                </c:pt>
                <c:pt idx="11">
                  <c:v>2.1565583371415151E-2</c:v>
                </c:pt>
                <c:pt idx="12">
                  <c:v>1.8985428708280953E-2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78720"/>
        <c:axId val="147680256"/>
      </c:scatterChart>
      <c:valAx>
        <c:axId val="147678720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680256"/>
        <c:crosses val="autoZero"/>
        <c:crossBetween val="midCat"/>
      </c:valAx>
      <c:valAx>
        <c:axId val="147680256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67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Graphs!$G$44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Graphs!$F$45:$F$57</c:f>
              <c:numCache>
                <c:formatCode>General</c:formatCode>
                <c:ptCount val="13"/>
                <c:pt idx="0">
                  <c:v>399.60888671875</c:v>
                </c:pt>
                <c:pt idx="1">
                  <c:v>299.91567993164062</c:v>
                </c:pt>
                <c:pt idx="2">
                  <c:v>199.601318359375</c:v>
                </c:pt>
                <c:pt idx="3">
                  <c:v>99.255180358886719</c:v>
                </c:pt>
                <c:pt idx="4">
                  <c:v>50.418838500976563</c:v>
                </c:pt>
                <c:pt idx="5">
                  <c:v>0</c:v>
                </c:pt>
                <c:pt idx="6">
                  <c:v>400.20352172851562</c:v>
                </c:pt>
                <c:pt idx="7">
                  <c:v>500.99020385742187</c:v>
                </c:pt>
                <c:pt idx="8">
                  <c:v>601.314453125</c:v>
                </c:pt>
                <c:pt idx="9">
                  <c:v>800.1441650390625</c:v>
                </c:pt>
                <c:pt idx="10">
                  <c:v>900.77264404296875</c:v>
                </c:pt>
                <c:pt idx="11">
                  <c:v>1000.1008911132812</c:v>
                </c:pt>
                <c:pt idx="12">
                  <c:v>1201.0267333984375</c:v>
                </c:pt>
              </c:numCache>
            </c:numRef>
          </c:xVal>
          <c:yVal>
            <c:numRef>
              <c:f>Graphs!$G$45:$G$57</c:f>
              <c:numCache>
                <c:formatCode>General</c:formatCode>
                <c:ptCount val="13"/>
                <c:pt idx="0">
                  <c:v>3.5130613075427575</c:v>
                </c:pt>
                <c:pt idx="1">
                  <c:v>2.5545218423152005</c:v>
                </c:pt>
                <c:pt idx="2">
                  <c:v>1.4357547910201334</c:v>
                </c:pt>
                <c:pt idx="3">
                  <c:v>3.5094851492697088E-2</c:v>
                </c:pt>
                <c:pt idx="4">
                  <c:v>-0.78161370210109504</c:v>
                </c:pt>
                <c:pt idx="5">
                  <c:v>-1.8060946977469108</c:v>
                </c:pt>
                <c:pt idx="6">
                  <c:v>5.8733164624658425</c:v>
                </c:pt>
                <c:pt idx="7">
                  <c:v>7.232994086852071</c:v>
                </c:pt>
                <c:pt idx="8">
                  <c:v>8.3316936302263525</c:v>
                </c:pt>
                <c:pt idx="9">
                  <c:v>9.809713495603015</c:v>
                </c:pt>
                <c:pt idx="10">
                  <c:v>10.28475790612954</c:v>
                </c:pt>
                <c:pt idx="11">
                  <c:v>10.734505004783541</c:v>
                </c:pt>
                <c:pt idx="12">
                  <c:v>11.126666520025442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2160"/>
        <c:axId val="147702144"/>
      </c:scatterChart>
      <c:valAx>
        <c:axId val="14769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702144"/>
        <c:crosses val="autoZero"/>
        <c:crossBetween val="midCat"/>
      </c:valAx>
      <c:valAx>
        <c:axId val="14770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69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Graphs!$R$45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Graphs!$Q$46:$Q$58</c:f>
              <c:numCache>
                <c:formatCode>General</c:formatCode>
                <c:ptCount val="13"/>
                <c:pt idx="0">
                  <c:v>206.80527605562452</c:v>
                </c:pt>
                <c:pt idx="1">
                  <c:v>170.41912758476951</c:v>
                </c:pt>
                <c:pt idx="2">
                  <c:v>135.96150869425441</c:v>
                </c:pt>
                <c:pt idx="3">
                  <c:v>95.665398661465943</c:v>
                </c:pt>
                <c:pt idx="4">
                  <c:v>71.913380776997087</c:v>
                </c:pt>
                <c:pt idx="5">
                  <c:v>44.014033745290781</c:v>
                </c:pt>
                <c:pt idx="6">
                  <c:v>256.07034541274629</c:v>
                </c:pt>
                <c:pt idx="7">
                  <c:v>311.75881898137766</c:v>
                </c:pt>
                <c:pt idx="8">
                  <c:v>370.09703910934786</c:v>
                </c:pt>
                <c:pt idx="9">
                  <c:v>507.22806326421266</c:v>
                </c:pt>
                <c:pt idx="10">
                  <c:v>549.13394837735791</c:v>
                </c:pt>
                <c:pt idx="11">
                  <c:v>566.77769441876364</c:v>
                </c:pt>
                <c:pt idx="12">
                  <c:v>637.77005715582175</c:v>
                </c:pt>
              </c:numCache>
            </c:numRef>
          </c:xVal>
          <c:yVal>
            <c:numRef>
              <c:f>Graphs!$R$46:$R$58</c:f>
              <c:numCache>
                <c:formatCode>General</c:formatCode>
                <c:ptCount val="13"/>
                <c:pt idx="0">
                  <c:v>3.5130613075427575</c:v>
                </c:pt>
                <c:pt idx="1">
                  <c:v>2.5545218423152005</c:v>
                </c:pt>
                <c:pt idx="2">
                  <c:v>1.4357547910201334</c:v>
                </c:pt>
                <c:pt idx="3">
                  <c:v>3.5094851492697088E-2</c:v>
                </c:pt>
                <c:pt idx="4">
                  <c:v>-0.78161370210109504</c:v>
                </c:pt>
                <c:pt idx="5">
                  <c:v>-1.8060946977469108</c:v>
                </c:pt>
                <c:pt idx="6">
                  <c:v>5.8733164624658425</c:v>
                </c:pt>
                <c:pt idx="7">
                  <c:v>7.232994086852071</c:v>
                </c:pt>
                <c:pt idx="8">
                  <c:v>8.3316936302263525</c:v>
                </c:pt>
                <c:pt idx="9">
                  <c:v>9.809713495603015</c:v>
                </c:pt>
                <c:pt idx="10">
                  <c:v>10.28475790612954</c:v>
                </c:pt>
                <c:pt idx="11">
                  <c:v>10.734505004783541</c:v>
                </c:pt>
                <c:pt idx="12">
                  <c:v>11.126666520025442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08256"/>
        <c:axId val="147809792"/>
      </c:scatterChart>
      <c:valAx>
        <c:axId val="147808256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809792"/>
        <c:crosses val="autoZero"/>
        <c:crossBetween val="midCat"/>
      </c:valAx>
      <c:valAx>
        <c:axId val="147809792"/>
        <c:scaling>
          <c:orientation val="minMax"/>
          <c:max val="14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4780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Graphs!$AB$44</c:f>
              <c:strCache>
                <c:ptCount val="1"/>
                <c:pt idx="0">
                  <c:v>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Graphs!$AA$45:$AA$57</c:f>
              <c:numCache>
                <c:formatCode>General</c:formatCode>
                <c:ptCount val="13"/>
                <c:pt idx="0">
                  <c:v>399.60888671875</c:v>
                </c:pt>
                <c:pt idx="1">
                  <c:v>299.91567993164062</c:v>
                </c:pt>
                <c:pt idx="2">
                  <c:v>199.601318359375</c:v>
                </c:pt>
                <c:pt idx="3">
                  <c:v>99.255180358886719</c:v>
                </c:pt>
                <c:pt idx="4">
                  <c:v>50.418838500976563</c:v>
                </c:pt>
                <c:pt idx="5">
                  <c:v>0</c:v>
                </c:pt>
                <c:pt idx="6">
                  <c:v>400.20352172851562</c:v>
                </c:pt>
                <c:pt idx="7">
                  <c:v>500.99020385742187</c:v>
                </c:pt>
                <c:pt idx="8">
                  <c:v>601.314453125</c:v>
                </c:pt>
                <c:pt idx="9">
                  <c:v>800.1441650390625</c:v>
                </c:pt>
                <c:pt idx="10">
                  <c:v>900.77264404296875</c:v>
                </c:pt>
                <c:pt idx="11">
                  <c:v>1000.1008911132812</c:v>
                </c:pt>
                <c:pt idx="12">
                  <c:v>1201.0267333984375</c:v>
                </c:pt>
              </c:numCache>
            </c:numRef>
          </c:xVal>
          <c:yVal>
            <c:numRef>
              <c:f>Graphs!$AB$45:$AB$57</c:f>
              <c:numCache>
                <c:formatCode>General</c:formatCode>
                <c:ptCount val="13"/>
                <c:pt idx="0">
                  <c:v>3.1338330478488025E-2</c:v>
                </c:pt>
                <c:pt idx="1">
                  <c:v>3.4238131393831688E-2</c:v>
                </c:pt>
                <c:pt idx="2">
                  <c:v>4.0258618259853537E-2</c:v>
                </c:pt>
                <c:pt idx="3">
                  <c:v>4.9380536595096045E-2</c:v>
                </c:pt>
                <c:pt idx="4">
                  <c:v>5.775419640503341E-2</c:v>
                </c:pt>
                <c:pt idx="5">
                  <c:v>6.703611684438808E-2</c:v>
                </c:pt>
                <c:pt idx="6">
                  <c:v>7.4254801154791564E-2</c:v>
                </c:pt>
                <c:pt idx="7">
                  <c:v>6.9132599815876647E-2</c:v>
                </c:pt>
                <c:pt idx="8">
                  <c:v>6.4867310068106018E-2</c:v>
                </c:pt>
                <c:pt idx="9">
                  <c:v>6.0222038426857853E-2</c:v>
                </c:pt>
                <c:pt idx="10">
                  <c:v>5.194486394480996E-2</c:v>
                </c:pt>
                <c:pt idx="11">
                  <c:v>4.337126403835341E-2</c:v>
                </c:pt>
                <c:pt idx="12">
                  <c:v>3.4118589955282573E-2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0928"/>
        <c:axId val="147822464"/>
      </c:scatterChart>
      <c:valAx>
        <c:axId val="147820928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822464"/>
        <c:crosses val="autoZero"/>
        <c:crossBetween val="midCat"/>
      </c:valAx>
      <c:valAx>
        <c:axId val="147822464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82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138112</xdr:rowOff>
    </xdr:from>
    <xdr:to>
      <xdr:col>14</xdr:col>
      <xdr:colOff>447675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</xdr:row>
      <xdr:rowOff>33337</xdr:rowOff>
    </xdr:from>
    <xdr:to>
      <xdr:col>25</xdr:col>
      <xdr:colOff>571500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161925</xdr:colOff>
      <xdr:row>1</xdr:row>
      <xdr:rowOff>4762</xdr:rowOff>
    </xdr:from>
    <xdr:to>
      <xdr:col>34</xdr:col>
      <xdr:colOff>333375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28</xdr:row>
      <xdr:rowOff>14287</xdr:rowOff>
    </xdr:from>
    <xdr:to>
      <xdr:col>14</xdr:col>
      <xdr:colOff>552450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219075</xdr:colOff>
      <xdr:row>28</xdr:row>
      <xdr:rowOff>52387</xdr:rowOff>
    </xdr:from>
    <xdr:to>
      <xdr:col>25</xdr:col>
      <xdr:colOff>523875</xdr:colOff>
      <xdr:row>42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142875</xdr:colOff>
      <xdr:row>27</xdr:row>
      <xdr:rowOff>23812</xdr:rowOff>
    </xdr:from>
    <xdr:to>
      <xdr:col>34</xdr:col>
      <xdr:colOff>142875</xdr:colOff>
      <xdr:row>41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266700</xdr:colOff>
      <xdr:row>43</xdr:row>
      <xdr:rowOff>128587</xdr:rowOff>
    </xdr:from>
    <xdr:to>
      <xdr:col>14</xdr:col>
      <xdr:colOff>571500</xdr:colOff>
      <xdr:row>58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238125</xdr:colOff>
      <xdr:row>43</xdr:row>
      <xdr:rowOff>19050</xdr:rowOff>
    </xdr:from>
    <xdr:to>
      <xdr:col>25</xdr:col>
      <xdr:colOff>542925</xdr:colOff>
      <xdr:row>59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161925</xdr:colOff>
      <xdr:row>43</xdr:row>
      <xdr:rowOff>42862</xdr:rowOff>
    </xdr:from>
    <xdr:to>
      <xdr:col>34</xdr:col>
      <xdr:colOff>323850</xdr:colOff>
      <xdr:row>57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7"/>
  <sheetViews>
    <sheetView topLeftCell="A4" workbookViewId="0">
      <selection activeCell="R4" sqref="R1:R65536"/>
    </sheetView>
  </sheetViews>
  <sheetFormatPr defaultRowHeight="15" x14ac:dyDescent="0.25"/>
  <cols>
    <col min="8" max="17" width="0" hidden="1" customWidth="1"/>
  </cols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>
        <v>15</v>
      </c>
    </row>
    <row r="7" spans="1:56" x14ac:dyDescent="0.25">
      <c r="A7" s="1" t="s">
        <v>8</v>
      </c>
      <c r="B7" s="1" t="s">
        <v>9</v>
      </c>
    </row>
    <row r="8" spans="1:56" x14ac:dyDescent="0.25">
      <c r="A8" s="1" t="s">
        <v>10</v>
      </c>
      <c r="B8" s="1" t="s">
        <v>11</v>
      </c>
    </row>
    <row r="10" spans="1:56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</row>
    <row r="11" spans="1:56" x14ac:dyDescent="0.25">
      <c r="A11" s="1" t="s">
        <v>68</v>
      </c>
      <c r="B11" s="1" t="s">
        <v>68</v>
      </c>
      <c r="C11" s="1" t="s">
        <v>68</v>
      </c>
      <c r="D11" s="1" t="s">
        <v>68</v>
      </c>
      <c r="E11" s="1" t="s">
        <v>69</v>
      </c>
      <c r="F11" s="1" t="s">
        <v>69</v>
      </c>
      <c r="G11" s="1" t="s">
        <v>69</v>
      </c>
      <c r="H11" s="1" t="s">
        <v>69</v>
      </c>
      <c r="I11" s="1" t="s">
        <v>69</v>
      </c>
      <c r="J11" s="1" t="s">
        <v>69</v>
      </c>
      <c r="K11" s="1" t="s">
        <v>68</v>
      </c>
      <c r="L11" s="1" t="s">
        <v>69</v>
      </c>
      <c r="M11" s="1" t="s">
        <v>68</v>
      </c>
      <c r="N11" s="1" t="s">
        <v>69</v>
      </c>
      <c r="O11" s="1" t="s">
        <v>68</v>
      </c>
      <c r="P11" s="1" t="s">
        <v>68</v>
      </c>
      <c r="Q11" s="1" t="s">
        <v>68</v>
      </c>
      <c r="R11" s="1" t="s">
        <v>68</v>
      </c>
      <c r="S11" s="1" t="s">
        <v>68</v>
      </c>
      <c r="T11" s="1" t="s">
        <v>68</v>
      </c>
      <c r="U11" s="1" t="s">
        <v>68</v>
      </c>
      <c r="V11" s="1" t="s">
        <v>68</v>
      </c>
      <c r="W11" s="1" t="s">
        <v>68</v>
      </c>
      <c r="X11" s="1" t="s">
        <v>68</v>
      </c>
      <c r="Y11" s="1" t="s">
        <v>68</v>
      </c>
      <c r="Z11" s="1" t="s">
        <v>68</v>
      </c>
      <c r="AA11" s="1" t="s">
        <v>68</v>
      </c>
      <c r="AB11" s="1" t="s">
        <v>68</v>
      </c>
      <c r="AC11" s="1" t="s">
        <v>68</v>
      </c>
      <c r="AD11" s="1" t="s">
        <v>68</v>
      </c>
      <c r="AE11" s="1" t="s">
        <v>68</v>
      </c>
      <c r="AF11" s="1" t="s">
        <v>68</v>
      </c>
      <c r="AG11" s="1" t="s">
        <v>68</v>
      </c>
      <c r="AH11" s="1" t="s">
        <v>68</v>
      </c>
      <c r="AI11" s="1" t="s">
        <v>68</v>
      </c>
      <c r="AJ11" s="1" t="s">
        <v>68</v>
      </c>
      <c r="AK11" s="1" t="s">
        <v>69</v>
      </c>
      <c r="AL11" s="1" t="s">
        <v>69</v>
      </c>
      <c r="AM11" s="1" t="s">
        <v>69</v>
      </c>
      <c r="AN11" s="1" t="s">
        <v>69</v>
      </c>
      <c r="AO11" s="1" t="s">
        <v>69</v>
      </c>
      <c r="AP11" s="1" t="s">
        <v>69</v>
      </c>
      <c r="AQ11" s="1" t="s">
        <v>69</v>
      </c>
      <c r="AR11" s="1" t="s">
        <v>69</v>
      </c>
      <c r="AS11" s="1" t="s">
        <v>69</v>
      </c>
      <c r="AT11" s="1" t="s">
        <v>69</v>
      </c>
      <c r="AU11" s="1" t="s">
        <v>69</v>
      </c>
      <c r="AV11" s="1" t="s">
        <v>69</v>
      </c>
      <c r="AW11" s="1" t="s">
        <v>69</v>
      </c>
      <c r="AX11" s="1" t="s">
        <v>69</v>
      </c>
      <c r="AY11" s="1" t="s">
        <v>69</v>
      </c>
      <c r="AZ11" s="1" t="s">
        <v>69</v>
      </c>
      <c r="BA11" s="1" t="s">
        <v>69</v>
      </c>
      <c r="BB11" s="1" t="s">
        <v>69</v>
      </c>
      <c r="BC11" s="1" t="s">
        <v>69</v>
      </c>
      <c r="BD11" s="1" t="s">
        <v>69</v>
      </c>
    </row>
    <row r="12" spans="1:56" x14ac:dyDescent="0.25">
      <c r="A12" s="1" t="s">
        <v>10</v>
      </c>
      <c r="B12" s="1" t="s">
        <v>70</v>
      </c>
    </row>
    <row r="13" spans="1:56" x14ac:dyDescent="0.25">
      <c r="A13" s="1" t="s">
        <v>10</v>
      </c>
      <c r="B13" s="1" t="s">
        <v>71</v>
      </c>
    </row>
    <row r="14" spans="1:56" x14ac:dyDescent="0.25">
      <c r="A14" s="1" t="s">
        <v>10</v>
      </c>
      <c r="B14" s="1" t="s">
        <v>72</v>
      </c>
    </row>
    <row r="15" spans="1:56" x14ac:dyDescent="0.25">
      <c r="A15" s="1" t="s">
        <v>10</v>
      </c>
      <c r="B15" s="1" t="s">
        <v>73</v>
      </c>
    </row>
    <row r="16" spans="1:56" x14ac:dyDescent="0.25">
      <c r="A16" s="1" t="s">
        <v>10</v>
      </c>
      <c r="B16" s="1" t="s">
        <v>74</v>
      </c>
    </row>
    <row r="17" spans="1:56" x14ac:dyDescent="0.25">
      <c r="A17" s="1" t="s">
        <v>10</v>
      </c>
      <c r="B17" s="1" t="s">
        <v>75</v>
      </c>
    </row>
    <row r="18" spans="1:56" x14ac:dyDescent="0.25">
      <c r="A18" s="1">
        <v>1</v>
      </c>
      <c r="B18" s="1" t="s">
        <v>76</v>
      </c>
      <c r="C18" s="1">
        <v>703.99998900294304</v>
      </c>
      <c r="D18" s="1">
        <v>0</v>
      </c>
      <c r="E18">
        <f>(R18-S18*(1000-T18)/(1000-U18))*AK18</f>
        <v>6.8637353748554011</v>
      </c>
      <c r="F18">
        <f>IF(AV18&lt;&gt;0,1/(1/AV18-1/N18),0)</f>
        <v>0.1039139035084022</v>
      </c>
      <c r="G18">
        <f>((AY18-AL18/2)*S18-E18)/(AY18+AL18/2)</f>
        <v>276.62901108933914</v>
      </c>
      <c r="H18">
        <f>AL18*1000</f>
        <v>1.094648881484892</v>
      </c>
      <c r="I18">
        <f>(AQ18-AW18)</f>
        <v>1.0520694586752413</v>
      </c>
      <c r="J18">
        <f>(P18+AP18*D18)</f>
        <v>25.389190673828125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25.333288192749023</v>
      </c>
      <c r="P18" s="1">
        <v>25.389190673828125</v>
      </c>
      <c r="Q18" s="1">
        <v>24.984539031982422</v>
      </c>
      <c r="R18" s="1">
        <v>400.17898559570312</v>
      </c>
      <c r="S18" s="1">
        <v>391.4298095703125</v>
      </c>
      <c r="T18" s="1">
        <v>20.942873001098633</v>
      </c>
      <c r="U18" s="1">
        <v>22.22703742980957</v>
      </c>
      <c r="V18" s="1">
        <v>63.973381042480469</v>
      </c>
      <c r="W18" s="1">
        <v>67.89666748046875</v>
      </c>
      <c r="X18" s="1">
        <v>500.0845947265625</v>
      </c>
      <c r="Y18" s="1">
        <v>412.19354248046875</v>
      </c>
      <c r="Z18" s="1">
        <v>412.32608032226562</v>
      </c>
      <c r="AA18" s="1">
        <v>99.074790954589844</v>
      </c>
      <c r="AB18" s="1">
        <v>0.35308122634887695</v>
      </c>
      <c r="AC18" s="1">
        <v>0.13355565071105957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>X18*0.000001/(K18*0.0001)</f>
        <v>0.83347432454427084</v>
      </c>
      <c r="AL18">
        <f>(U18-T18)/(1000-U18)*AK18</f>
        <v>1.094648881484892E-3</v>
      </c>
      <c r="AM18">
        <f>(P18+273.15)</f>
        <v>298.5391906738281</v>
      </c>
      <c r="AN18">
        <f>(O18+273.15)</f>
        <v>298.483288192749</v>
      </c>
      <c r="AO18">
        <f>(Y18*AG18+Z18*AH18)*AI18</f>
        <v>65.950965322756019</v>
      </c>
      <c r="AP18">
        <f>((AO18+0.00000010773*(AN18^4-AM18^4))-AL18*44100)/(L18*51.4+0.00000043092*AM18^3)</f>
        <v>0.20172197930389005</v>
      </c>
      <c r="AQ18">
        <f>0.61365*EXP(17.502*J18/(240.97+J18))</f>
        <v>3.2542085455734684</v>
      </c>
      <c r="AR18">
        <f>AQ18*1000/AA18</f>
        <v>32.845979428460353</v>
      </c>
      <c r="AS18">
        <f>(AR18-U18)</f>
        <v>10.618941998650783</v>
      </c>
      <c r="AT18">
        <f>IF(D18,P18,(O18+P18)/2)</f>
        <v>25.361239433288574</v>
      </c>
      <c r="AU18">
        <f>0.61365*EXP(17.502*AT18/(240.97+AT18))</f>
        <v>3.2488054016270778</v>
      </c>
      <c r="AV18">
        <f>IF(AS18&lt;&gt;0,(1000-(AR18+U18)/2)/AS18*AL18,0)</f>
        <v>0.10024596362501967</v>
      </c>
      <c r="AW18">
        <f>U18*AA18/1000</f>
        <v>2.2021390868982271</v>
      </c>
      <c r="AX18">
        <f>(AU18-AW18)</f>
        <v>1.0466663147288506</v>
      </c>
      <c r="AY18">
        <f>1/(1.6/F18+1.37/N18)</f>
        <v>6.2973257946931205E-2</v>
      </c>
      <c r="AZ18">
        <f>G18*AA18*0.001</f>
        <v>27.406961445651191</v>
      </c>
      <c r="BA18">
        <f>G18/S18</f>
        <v>0.70671421625503028</v>
      </c>
      <c r="BB18">
        <f>(1-AL18*AA18/AQ18/F18)*100</f>
        <v>67.928522952665261</v>
      </c>
      <c r="BC18">
        <f>(S18-E18/(N18/1.35))</f>
        <v>388.16711849737209</v>
      </c>
      <c r="BD18">
        <f>E18*BB18/100/BC18</f>
        <v>1.2011409100202857E-2</v>
      </c>
    </row>
    <row r="19" spans="1:56" x14ac:dyDescent="0.25">
      <c r="A19" s="1">
        <v>2</v>
      </c>
      <c r="B19" s="1" t="s">
        <v>77</v>
      </c>
      <c r="C19" s="1">
        <v>1304.4999755807221</v>
      </c>
      <c r="D19" s="1">
        <v>0</v>
      </c>
      <c r="E19">
        <f>(R19-S19*(1000-T19)/(1000-U19))*AK19</f>
        <v>5.7433946564918044</v>
      </c>
      <c r="F19">
        <f>IF(AV19&lt;&gt;0,1/(1/AV19-1/N19),0)</f>
        <v>6.3893804767594251E-2</v>
      </c>
      <c r="G19">
        <f>((AY19-AL19/2)*S19-E19)/(AY19+AL19/2)</f>
        <v>240.43459418838603</v>
      </c>
      <c r="H19">
        <f>AL19*1000</f>
        <v>0.73673234770285578</v>
      </c>
      <c r="I19">
        <f>(AQ19-AW19)</f>
        <v>1.1360080791091742</v>
      </c>
      <c r="J19">
        <f>(P19+AP19*D19)</f>
        <v>25.596506118774414</v>
      </c>
      <c r="K19" s="1">
        <v>6</v>
      </c>
      <c r="L19">
        <f>(K19*AE19+AF19)</f>
        <v>1.4200000166893005</v>
      </c>
      <c r="M19" s="1">
        <v>1</v>
      </c>
      <c r="N19">
        <f>L19*(M19+1)*(M19+1)/(M19*M19+1)</f>
        <v>2.8400000333786011</v>
      </c>
      <c r="O19" s="1">
        <v>25.34425163269043</v>
      </c>
      <c r="P19" s="1">
        <v>25.596506118774414</v>
      </c>
      <c r="Q19" s="1">
        <v>24.985466003417969</v>
      </c>
      <c r="R19" s="1">
        <v>400.22265625</v>
      </c>
      <c r="S19" s="1">
        <v>392.98419189453125</v>
      </c>
      <c r="T19" s="1">
        <v>20.920915603637695</v>
      </c>
      <c r="U19" s="1">
        <v>21.785610198974609</v>
      </c>
      <c r="V19" s="1">
        <v>63.868076324462891</v>
      </c>
      <c r="W19" s="1">
        <v>66.508026123046875</v>
      </c>
      <c r="X19" s="1">
        <v>500.07171630859375</v>
      </c>
      <c r="Y19" s="1">
        <v>412.0400390625</v>
      </c>
      <c r="Z19" s="1">
        <v>412.32015991210937</v>
      </c>
      <c r="AA19" s="1">
        <v>99.080146789550781</v>
      </c>
      <c r="AB19" s="1">
        <v>0.35308122634887695</v>
      </c>
      <c r="AC19" s="1">
        <v>0.13355565071105957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>X19*0.000001/(K19*0.0001)</f>
        <v>0.83345286051432288</v>
      </c>
      <c r="AL19">
        <f>(U19-T19)/(1000-U19)*AK19</f>
        <v>7.367323477028558E-4</v>
      </c>
      <c r="AM19">
        <f>(P19+273.15)</f>
        <v>298.74650611877439</v>
      </c>
      <c r="AN19">
        <f>(O19+273.15)</f>
        <v>298.49425163269041</v>
      </c>
      <c r="AO19">
        <f>(Y19*AG19+Z19*AH19)*AI19</f>
        <v>65.92640477642999</v>
      </c>
      <c r="AP19">
        <f>((AO19+0.00000010773*(AN19^4-AM19^4))-AL19*44100)/(L19*51.4+0.00000043092*AM19^3)</f>
        <v>0.36153808362299034</v>
      </c>
      <c r="AQ19">
        <f>0.61365*EXP(17.502*J19/(240.97+J19))</f>
        <v>3.2945295355235129</v>
      </c>
      <c r="AR19">
        <f>AQ19*1000/AA19</f>
        <v>33.251157192178901</v>
      </c>
      <c r="AS19">
        <f>(AR19-U19)</f>
        <v>11.465546993204292</v>
      </c>
      <c r="AT19">
        <f>IF(D19,P19,(O19+P19)/2)</f>
        <v>25.470378875732422</v>
      </c>
      <c r="AU19">
        <f>0.61365*EXP(17.502*AT19/(240.97+AT19))</f>
        <v>3.2699472629655277</v>
      </c>
      <c r="AV19">
        <f>IF(AS19&lt;&gt;0,(1000-(AR19+U19)/2)/AS19*AL19,0)</f>
        <v>6.2487961952663533E-2</v>
      </c>
      <c r="AW19">
        <f>U19*AA19/1000</f>
        <v>2.1585214564143387</v>
      </c>
      <c r="AX19">
        <f>(AU19-AW19)</f>
        <v>1.1114258065511891</v>
      </c>
      <c r="AY19">
        <f>1/(1.6/F19+1.37/N19)</f>
        <v>3.917889526447451E-2</v>
      </c>
      <c r="AZ19">
        <f>G19*AA19*0.001</f>
        <v>23.822294885471361</v>
      </c>
      <c r="BA19">
        <f>G19/S19</f>
        <v>0.61181747039054857</v>
      </c>
      <c r="BB19">
        <f>(1-AL19*AA19/AQ19/F19)*100</f>
        <v>65.322783937460656</v>
      </c>
      <c r="BC19">
        <f>(S19-E19/(N19/1.35))</f>
        <v>390.25405714272284</v>
      </c>
      <c r="BD19">
        <f>E19*BB19/100/BC19</f>
        <v>9.6135971259453737E-3</v>
      </c>
    </row>
    <row r="20" spans="1:56" x14ac:dyDescent="0.25">
      <c r="A20" s="1">
        <v>3</v>
      </c>
      <c r="B20" s="1" t="s">
        <v>78</v>
      </c>
      <c r="C20" s="1">
        <v>1904.9999621585011</v>
      </c>
      <c r="D20" s="1">
        <v>0</v>
      </c>
      <c r="E20">
        <f>(R20-S20*(1000-T20)/(1000-U20))*AK20</f>
        <v>4.9751501449811339</v>
      </c>
      <c r="F20">
        <f>IF(AV20&lt;&gt;0,1/(1/AV20-1/N20),0)</f>
        <v>4.4685243994246913E-2</v>
      </c>
      <c r="G20">
        <f>((AY20-AL20/2)*S20-E20)/(AY20+AL20/2)</f>
        <v>207.58677524238115</v>
      </c>
      <c r="H20">
        <f>AL20*1000</f>
        <v>0.53673070400496004</v>
      </c>
      <c r="I20">
        <f>(AQ20-AW20)</f>
        <v>1.1755351195023076</v>
      </c>
      <c r="J20">
        <f>(P20+AP20*D20)</f>
        <v>25.692560195922852</v>
      </c>
      <c r="K20" s="1">
        <v>6</v>
      </c>
      <c r="L20">
        <f>(K20*AE20+AF20)</f>
        <v>1.4200000166893005</v>
      </c>
      <c r="M20" s="1">
        <v>1</v>
      </c>
      <c r="N20">
        <f>L20*(M20+1)*(M20+1)/(M20*M20+1)</f>
        <v>2.8400000333786011</v>
      </c>
      <c r="O20" s="1">
        <v>25.36189079284668</v>
      </c>
      <c r="P20" s="1">
        <v>25.692560195922852</v>
      </c>
      <c r="Q20" s="1">
        <v>24.985595703125</v>
      </c>
      <c r="R20" s="1">
        <v>400.20846557617187</v>
      </c>
      <c r="S20" s="1">
        <v>393.98544311523437</v>
      </c>
      <c r="T20" s="1">
        <v>20.947059631347656</v>
      </c>
      <c r="U20" s="1">
        <v>21.577146530151367</v>
      </c>
      <c r="V20" s="1">
        <v>63.879261016845703</v>
      </c>
      <c r="W20" s="1">
        <v>65.800270080566406</v>
      </c>
      <c r="X20" s="1">
        <v>500.073486328125</v>
      </c>
      <c r="Y20" s="1">
        <v>414.28594970703125</v>
      </c>
      <c r="Z20" s="1">
        <v>413.57684326171875</v>
      </c>
      <c r="AA20" s="1">
        <v>99.078140258789063</v>
      </c>
      <c r="AB20" s="1">
        <v>0.35308122634887695</v>
      </c>
      <c r="AC20" s="1">
        <v>0.13355565071105957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>X20*0.000001/(K20*0.0001)</f>
        <v>0.8334558105468749</v>
      </c>
      <c r="AL20">
        <f>(U20-T20)/(1000-U20)*AK20</f>
        <v>5.3673070400496003E-4</v>
      </c>
      <c r="AM20">
        <f>(P20+273.15)</f>
        <v>298.84256019592283</v>
      </c>
      <c r="AN20">
        <f>(O20+273.15)</f>
        <v>298.51189079284666</v>
      </c>
      <c r="AO20">
        <f>(Y20*AG20+Z20*AH20)*AI20</f>
        <v>66.285750471522988</v>
      </c>
      <c r="AP20">
        <f>((AO20+0.00000010773*(AN20^4-AM20^4))-AL20*44100)/(L20*51.4+0.00000043092*AM20^3)</f>
        <v>0.45946155534860406</v>
      </c>
      <c r="AQ20">
        <f>0.61365*EXP(17.502*J20/(240.97+J20))</f>
        <v>3.3133586698010884</v>
      </c>
      <c r="AR20">
        <f>AQ20*1000/AA20</f>
        <v>33.441873869924258</v>
      </c>
      <c r="AS20">
        <f>(AR20-U20)</f>
        <v>11.864727339772891</v>
      </c>
      <c r="AT20">
        <f>IF(D20,P20,(O20+P20)/2)</f>
        <v>25.527225494384766</v>
      </c>
      <c r="AU20">
        <f>0.61365*EXP(17.502*AT20/(240.97+AT20))</f>
        <v>3.2810067938349232</v>
      </c>
      <c r="AV20">
        <f>IF(AS20&lt;&gt;0,(1000-(AR20+U20)/2)/AS20*AL20,0)</f>
        <v>4.3993046808478396E-2</v>
      </c>
      <c r="AW20">
        <f>U20*AA20/1000</f>
        <v>2.1378235502987808</v>
      </c>
      <c r="AX20">
        <f>(AU20-AW20)</f>
        <v>1.1431832435361424</v>
      </c>
      <c r="AY20">
        <f>1/(1.6/F20+1.37/N20)</f>
        <v>2.7557017138230694E-2</v>
      </c>
      <c r="AZ20">
        <f>G20*AA20*0.001</f>
        <v>20.567311633334359</v>
      </c>
      <c r="BA20">
        <f>G20/S20</f>
        <v>0.52688945459760395</v>
      </c>
      <c r="BB20">
        <f>(1-AL20*AA20/AQ20/F20)*100</f>
        <v>64.082863772449116</v>
      </c>
      <c r="BC20">
        <f>(S20-E20/(N20/1.35))</f>
        <v>391.62049501073233</v>
      </c>
      <c r="BD20">
        <f>E20*BB20/100/BC20</f>
        <v>8.1410925385702586E-3</v>
      </c>
    </row>
    <row r="21" spans="1:56" x14ac:dyDescent="0.25">
      <c r="A21" s="1">
        <v>4</v>
      </c>
      <c r="B21" s="1" t="s">
        <v>79</v>
      </c>
      <c r="C21" s="1">
        <v>2505.4999487362802</v>
      </c>
      <c r="D21" s="1">
        <v>0</v>
      </c>
      <c r="E21">
        <f>(R21-S21*(1000-T21)/(1000-U21))*AK21</f>
        <v>5.6732262060256131</v>
      </c>
      <c r="F21">
        <f>IF(AV21&lt;&gt;0,1/(1/AV21-1/N21),0)</f>
        <v>5.3065691992323222E-2</v>
      </c>
      <c r="G21">
        <f>((AY21-AL21/2)*S21-E21)/(AY21+AL21/2)</f>
        <v>213.54468561542024</v>
      </c>
      <c r="H21">
        <f>AL21*1000</f>
        <v>0.62061615611099163</v>
      </c>
      <c r="I21">
        <f>(AQ21-AW21)</f>
        <v>1.147929113588416</v>
      </c>
      <c r="J21">
        <f>(P21+AP21*D21)</f>
        <v>25.606897354125977</v>
      </c>
      <c r="K21" s="1">
        <v>6</v>
      </c>
      <c r="L21">
        <f>(K21*AE21+AF21)</f>
        <v>1.4200000166893005</v>
      </c>
      <c r="M21" s="1">
        <v>1</v>
      </c>
      <c r="N21">
        <f>L21*(M21+1)*(M21+1)/(M21*M21+1)</f>
        <v>2.8400000333786011</v>
      </c>
      <c r="O21" s="1">
        <v>25.352573394775391</v>
      </c>
      <c r="P21" s="1">
        <v>25.606897354125977</v>
      </c>
      <c r="Q21" s="1">
        <v>24.985637664794922</v>
      </c>
      <c r="R21" s="1">
        <v>400.20236206054687</v>
      </c>
      <c r="S21" s="1">
        <v>393.10333251953125</v>
      </c>
      <c r="T21" s="1">
        <v>20.958347320556641</v>
      </c>
      <c r="U21" s="1">
        <v>21.686771392822266</v>
      </c>
      <c r="V21" s="1">
        <v>63.948062896728516</v>
      </c>
      <c r="W21" s="1">
        <v>66.169570922851562</v>
      </c>
      <c r="X21" s="1">
        <v>500.11279296875</v>
      </c>
      <c r="Y21" s="1">
        <v>414.3505859375</v>
      </c>
      <c r="Z21" s="1">
        <v>413.56808471679687</v>
      </c>
      <c r="AA21" s="1">
        <v>99.075736999511719</v>
      </c>
      <c r="AB21" s="1">
        <v>0.35308122634887695</v>
      </c>
      <c r="AC21" s="1">
        <v>0.13355565071105957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>X21*0.000001/(K21*0.0001)</f>
        <v>0.83352132161458314</v>
      </c>
      <c r="AL21">
        <f>(U21-T21)/(1000-U21)*AK21</f>
        <v>6.2061615611099159E-4</v>
      </c>
      <c r="AM21">
        <f>(P21+273.15)</f>
        <v>298.75689735412595</v>
      </c>
      <c r="AN21">
        <f>(O21+273.15)</f>
        <v>298.50257339477537</v>
      </c>
      <c r="AO21">
        <f>(Y21*AG21+Z21*AH21)*AI21</f>
        <v>66.296092268166831</v>
      </c>
      <c r="AP21">
        <f>((AO21+0.00000010773*(AN21^4-AM21^4))-AL21*44100)/(L21*51.4+0.00000043092*AM21^3)</f>
        <v>0.42624018625673343</v>
      </c>
      <c r="AQ21">
        <f>0.61365*EXP(17.502*J21/(240.97+J21))</f>
        <v>3.2965619724722091</v>
      </c>
      <c r="AR21">
        <f>AQ21*1000/AA21</f>
        <v>33.273151149897132</v>
      </c>
      <c r="AS21">
        <f>(AR21-U21)</f>
        <v>11.586379757074866</v>
      </c>
      <c r="AT21">
        <f>IF(D21,P21,(O21+P21)/2)</f>
        <v>25.479735374450684</v>
      </c>
      <c r="AU21">
        <f>0.61365*EXP(17.502*AT21/(240.97+AT21))</f>
        <v>3.2717653310236305</v>
      </c>
      <c r="AV21">
        <f>IF(AS21&lt;&gt;0,(1000-(AR21+U21)/2)/AS21*AL21,0)</f>
        <v>5.2092341251643776E-2</v>
      </c>
      <c r="AW21">
        <f>U21*AA21/1000</f>
        <v>2.1486328588837931</v>
      </c>
      <c r="AX21">
        <f>(AU21-AW21)</f>
        <v>1.1231324721398375</v>
      </c>
      <c r="AY21">
        <f>1/(1.6/F21+1.37/N21)</f>
        <v>3.2643785680337774E-2</v>
      </c>
      <c r="AZ21">
        <f>G21*AA21*0.001</f>
        <v>21.157097109676791</v>
      </c>
      <c r="BA21">
        <f>G21/S21</f>
        <v>0.54322786898483066</v>
      </c>
      <c r="BB21">
        <f>(1-AL21*AA21/AQ21/F21)*100</f>
        <v>64.850810730222477</v>
      </c>
      <c r="BC21">
        <f>(S21-E21/(N21/1.35))</f>
        <v>390.40655248850317</v>
      </c>
      <c r="BD21">
        <f>E21*BB21/100/BC21</f>
        <v>9.4238510232878235E-3</v>
      </c>
    </row>
    <row r="22" spans="1:56" x14ac:dyDescent="0.25">
      <c r="A22" s="1">
        <v>5</v>
      </c>
      <c r="B22" s="1" t="s">
        <v>80</v>
      </c>
      <c r="C22" s="1">
        <v>3105.9999353140593</v>
      </c>
      <c r="D22" s="1">
        <v>0</v>
      </c>
      <c r="E22">
        <f>(R22-S22*(1000-T22)/(1000-U22))*AK22</f>
        <v>5.939128110699281</v>
      </c>
      <c r="F22">
        <f>IF(AV22&lt;&gt;0,1/(1/AV22-1/N22),0)</f>
        <v>5.740913560997609E-2</v>
      </c>
      <c r="G22">
        <f>((AY22-AL22/2)*S22-E22)/(AY22+AL22/2)</f>
        <v>218.59365138497822</v>
      </c>
      <c r="H22">
        <f>AL22*1000</f>
        <v>0.66417392067829262</v>
      </c>
      <c r="I22">
        <f>(AQ22-AW22)</f>
        <v>1.1372105355499644</v>
      </c>
      <c r="J22">
        <f>(P22+AP22*D22)</f>
        <v>25.563030242919922</v>
      </c>
      <c r="K22" s="1">
        <v>6</v>
      </c>
      <c r="L22">
        <f>(K22*AE22+AF22)</f>
        <v>1.4200000166893005</v>
      </c>
      <c r="M22" s="1">
        <v>1</v>
      </c>
      <c r="N22">
        <f>L22*(M22+1)*(M22+1)/(M22*M22+1)</f>
        <v>2.8400000333786011</v>
      </c>
      <c r="O22" s="1">
        <v>25.343048095703125</v>
      </c>
      <c r="P22" s="1">
        <v>25.563030242919922</v>
      </c>
      <c r="Q22" s="1">
        <v>24.984643936157227</v>
      </c>
      <c r="R22" s="1">
        <v>400.1776123046875</v>
      </c>
      <c r="S22" s="1">
        <v>392.73892211914062</v>
      </c>
      <c r="T22" s="1">
        <v>20.930404663085938</v>
      </c>
      <c r="U22" s="1">
        <v>21.709976196289063</v>
      </c>
      <c r="V22" s="1">
        <v>63.893909454345703</v>
      </c>
      <c r="W22" s="1">
        <v>66.27337646484375</v>
      </c>
      <c r="X22" s="1">
        <v>500.08602905273437</v>
      </c>
      <c r="Y22" s="1">
        <v>412.98287963867187</v>
      </c>
      <c r="Z22" s="1">
        <v>413.63006591796875</v>
      </c>
      <c r="AA22" s="1">
        <v>99.068687438964844</v>
      </c>
      <c r="AB22" s="1">
        <v>0.35308122634887695</v>
      </c>
      <c r="AC22" s="1">
        <v>0.13355565071105957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>X22*0.000001/(K22*0.0001)</f>
        <v>0.83347671508789045</v>
      </c>
      <c r="AL22">
        <f>(U22-T22)/(1000-U22)*AK22</f>
        <v>6.6417392067829261E-4</v>
      </c>
      <c r="AM22">
        <f>(P22+273.15)</f>
        <v>298.7130302429199</v>
      </c>
      <c r="AN22">
        <f>(O22+273.15)</f>
        <v>298.4930480957031</v>
      </c>
      <c r="AO22">
        <f>(Y22*AG22+Z22*AH22)*AI22</f>
        <v>66.07725926524563</v>
      </c>
      <c r="AP22">
        <f>((AO22+0.00000010773*(AN22^4-AM22^4))-AL22*44100)/(L22*51.4+0.00000043092*AM22^3)</f>
        <v>0.4056091054353102</v>
      </c>
      <c r="AQ22">
        <f>0.61365*EXP(17.502*J22/(240.97+J22))</f>
        <v>3.2879893816474923</v>
      </c>
      <c r="AR22">
        <f>AQ22*1000/AA22</f>
        <v>33.188987021486355</v>
      </c>
      <c r="AS22">
        <f>(AR22-U22)</f>
        <v>11.479010825197292</v>
      </c>
      <c r="AT22">
        <f>IF(D22,P22,(O22+P22)/2)</f>
        <v>25.453039169311523</v>
      </c>
      <c r="AU22">
        <f>0.61365*EXP(17.502*AT22/(240.97+AT22))</f>
        <v>3.2665803054244815</v>
      </c>
      <c r="AV22">
        <f>IF(AS22&lt;&gt;0,(1000-(AR22+U22)/2)/AS22*AL22,0)</f>
        <v>5.6271633566163923E-2</v>
      </c>
      <c r="AW22">
        <f>U22*AA22/1000</f>
        <v>2.1507788460975279</v>
      </c>
      <c r="AX22">
        <f>(AU22-AW22)</f>
        <v>1.1158014593269536</v>
      </c>
      <c r="AY22">
        <f>1/(1.6/F22+1.37/N22)</f>
        <v>3.5270229624361854E-2</v>
      </c>
      <c r="AZ22">
        <f>G22*AA22*0.001</f>
        <v>21.655786125200454</v>
      </c>
      <c r="BA22">
        <f>G22/S22</f>
        <v>0.55658769496410143</v>
      </c>
      <c r="BB22">
        <f>(1-AL22*AA22/AQ22/F22)*100</f>
        <v>65.14165101744581</v>
      </c>
      <c r="BC22">
        <f>(S22-E22/(N22/1.35))</f>
        <v>389.91574505744683</v>
      </c>
      <c r="BD22">
        <f>E22*BB22/100/BC22</f>
        <v>9.9222618126917281E-3</v>
      </c>
    </row>
    <row r="23" spans="1:56" x14ac:dyDescent="0.25">
      <c r="A23" s="1" t="s">
        <v>10</v>
      </c>
      <c r="B23" s="1" t="s">
        <v>81</v>
      </c>
    </row>
    <row r="24" spans="1:56" x14ac:dyDescent="0.25">
      <c r="A24" s="1">
        <v>6</v>
      </c>
      <c r="B24" s="1" t="s">
        <v>82</v>
      </c>
      <c r="C24" s="1">
        <v>3721.0000024139881</v>
      </c>
      <c r="D24" s="1">
        <v>0</v>
      </c>
      <c r="E24">
        <f>(R24-S24*(1000-T24)/(1000-U24))*AK24</f>
        <v>2.2900623824707282</v>
      </c>
      <c r="F24">
        <f>IF(AV24&lt;&gt;0,1/(1/AV24-1/N24),0)</f>
        <v>2.2205425706781589E-2</v>
      </c>
      <c r="G24">
        <f>((AY24-AL24/2)*S24-E24)/(AY24+AL24/2)</f>
        <v>220.62635424290292</v>
      </c>
      <c r="H24">
        <f>AL24*1000</f>
        <v>0.25803750853840446</v>
      </c>
      <c r="I24">
        <f>(AQ24-AW24)</f>
        <v>1.1283158018595576</v>
      </c>
      <c r="J24">
        <f>(P24+AP24*D24)</f>
        <v>25.530523300170898</v>
      </c>
      <c r="K24" s="1">
        <v>6</v>
      </c>
      <c r="L24">
        <f>(K24*AE24+AF24)</f>
        <v>1.4200000166893005</v>
      </c>
      <c r="M24" s="1">
        <v>1</v>
      </c>
      <c r="N24">
        <f>L24*(M24+1)*(M24+1)/(M24*M24+1)</f>
        <v>2.8400000333786011</v>
      </c>
      <c r="O24" s="1">
        <v>25.3363037109375</v>
      </c>
      <c r="P24" s="1">
        <v>25.530523300170898</v>
      </c>
      <c r="Q24" s="1">
        <v>24.984281539916992</v>
      </c>
      <c r="R24" s="1">
        <v>395.3472900390625</v>
      </c>
      <c r="S24" s="1">
        <v>392.47808837890625</v>
      </c>
      <c r="T24" s="1">
        <v>21.434480667114258</v>
      </c>
      <c r="U24" s="1">
        <v>21.73735237121582</v>
      </c>
      <c r="V24" s="1">
        <v>65.515052795410156</v>
      </c>
      <c r="W24" s="1">
        <v>66.375137329101563</v>
      </c>
      <c r="X24" s="1">
        <v>500.070068359375</v>
      </c>
      <c r="Y24" s="1">
        <v>413.38192749023437</v>
      </c>
      <c r="Z24" s="1">
        <v>413.15243530273437</v>
      </c>
      <c r="AA24" s="1">
        <v>99.061447143554688</v>
      </c>
      <c r="AB24" s="1">
        <v>0.37603044509887695</v>
      </c>
      <c r="AC24" s="1">
        <v>0.14795041084289551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>X24*0.000001/(K24*0.0001)</f>
        <v>0.83345011393229151</v>
      </c>
      <c r="AL24">
        <f>(U24-T24)/(1000-U24)*AK24</f>
        <v>2.5803750853840444E-4</v>
      </c>
      <c r="AM24">
        <f>(P24+273.15)</f>
        <v>298.68052330017088</v>
      </c>
      <c r="AN24">
        <f>(O24+273.15)</f>
        <v>298.48630371093748</v>
      </c>
      <c r="AO24">
        <f>(Y24*AG24+Z24*AH24)*AI24</f>
        <v>66.141106920068523</v>
      </c>
      <c r="AP24">
        <f>((AO24+0.00000010773*(AN24^4-AM24^4))-AL24*44100)/(L24*51.4+0.00000043092*AM24^3)</f>
        <v>0.62192258831738156</v>
      </c>
      <c r="AQ24">
        <f>0.61365*EXP(17.502*J24/(240.97+J24))</f>
        <v>3.2816493848215766</v>
      </c>
      <c r="AR24">
        <f>AQ24*1000/AA24</f>
        <v>33.127412120943291</v>
      </c>
      <c r="AS24">
        <f>(AR24-U24)</f>
        <v>11.39005974972747</v>
      </c>
      <c r="AT24">
        <f>IF(D24,P24,(O24+P24)/2)</f>
        <v>25.433413505554199</v>
      </c>
      <c r="AU24">
        <f>0.61365*EXP(17.502*AT24/(240.97+AT24))</f>
        <v>3.2627731239366629</v>
      </c>
      <c r="AV24">
        <f>IF(AS24&lt;&gt;0,(1000-(AR24+U24)/2)/AS24*AL24,0)</f>
        <v>2.2033152633493217E-2</v>
      </c>
      <c r="AW24">
        <f>U24*AA24/1000</f>
        <v>2.153333582962019</v>
      </c>
      <c r="AX24">
        <f>(AU24-AW24)</f>
        <v>1.1094395409746438</v>
      </c>
      <c r="AY24">
        <f>1/(1.6/F24+1.37/N24)</f>
        <v>1.3786095123251725E-2</v>
      </c>
      <c r="AZ24">
        <f>G24*AA24*0.001</f>
        <v>21.855565929308501</v>
      </c>
      <c r="BA24">
        <f>G24/S24</f>
        <v>0.56213674285405146</v>
      </c>
      <c r="BB24">
        <f>(1-AL24*AA24/AQ24/F24)*100</f>
        <v>64.921886757003151</v>
      </c>
      <c r="BC24">
        <f>(S24-E24/(N24/1.35))</f>
        <v>391.389502400033</v>
      </c>
      <c r="BD24">
        <f>E24*BB24/100/BC24</f>
        <v>3.7986499318338621E-3</v>
      </c>
    </row>
    <row r="25" spans="1:56" x14ac:dyDescent="0.25">
      <c r="A25" s="1">
        <v>7</v>
      </c>
      <c r="B25" s="1" t="s">
        <v>83</v>
      </c>
      <c r="C25" s="1">
        <v>4321.4999889917672</v>
      </c>
      <c r="D25" s="1">
        <v>0</v>
      </c>
      <c r="E25">
        <f>(R25-S25*(1000-T25)/(1000-U25))*AK25</f>
        <v>6.0584734325110459</v>
      </c>
      <c r="F25">
        <f>IF(AV25&lt;&gt;0,1/(1/AV25-1/N25),0)</f>
        <v>6.044463576716836E-2</v>
      </c>
      <c r="G25">
        <f>((AY25-AL25/2)*S25-E25)/(AY25+AL25/2)</f>
        <v>223.52764914406981</v>
      </c>
      <c r="H25">
        <f>AL25*1000</f>
        <v>0.70487427583218565</v>
      </c>
      <c r="I25">
        <f>(AQ25-AW25)</f>
        <v>1.1473121171974054</v>
      </c>
      <c r="J25">
        <f>(P25+AP25*D25)</f>
        <v>25.632205963134766</v>
      </c>
      <c r="K25" s="1">
        <v>6</v>
      </c>
      <c r="L25">
        <f>(K25*AE25+AF25)</f>
        <v>1.4200000166893005</v>
      </c>
      <c r="M25" s="1">
        <v>1</v>
      </c>
      <c r="N25">
        <f>L25*(M25+1)*(M25+1)/(M25*M25+1)</f>
        <v>2.8400000333786011</v>
      </c>
      <c r="O25" s="1">
        <v>25.36674690246582</v>
      </c>
      <c r="P25" s="1">
        <v>25.632205963134766</v>
      </c>
      <c r="Q25" s="1">
        <v>24.984615325927734</v>
      </c>
      <c r="R25" s="1">
        <v>400.27572631835937</v>
      </c>
      <c r="S25" s="1">
        <v>392.67449951171875</v>
      </c>
      <c r="T25" s="1">
        <v>20.91862678527832</v>
      </c>
      <c r="U25" s="1">
        <v>21.745964050292969</v>
      </c>
      <c r="V25" s="1">
        <v>63.763576507568359</v>
      </c>
      <c r="W25" s="1">
        <v>66.28692626953125</v>
      </c>
      <c r="X25" s="1">
        <v>500.07135009765625</v>
      </c>
      <c r="Y25" s="1">
        <v>412.53726196289062</v>
      </c>
      <c r="Z25" s="1">
        <v>413.56698608398437</v>
      </c>
      <c r="AA25" s="1">
        <v>99.062271118164062</v>
      </c>
      <c r="AB25" s="1">
        <v>0.37603044509887695</v>
      </c>
      <c r="AC25" s="1">
        <v>0.14795041084289551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>X25*0.000001/(K25*0.0001)</f>
        <v>0.83345225016276026</v>
      </c>
      <c r="AL25">
        <f>(U25-T25)/(1000-U25)*AK25</f>
        <v>7.0487427583218562E-4</v>
      </c>
      <c r="AM25">
        <f>(P25+273.15)</f>
        <v>298.78220596313474</v>
      </c>
      <c r="AN25">
        <f>(O25+273.15)</f>
        <v>298.5167469024658</v>
      </c>
      <c r="AO25">
        <f>(Y25*AG25+Z25*AH25)*AI25</f>
        <v>66.005960438714283</v>
      </c>
      <c r="AP25">
        <f>((AO25+0.00000010773*(AN25^4-AM25^4))-AL25*44100)/(L25*51.4+0.00000043092*AM25^3)</f>
        <v>0.37728815668105614</v>
      </c>
      <c r="AQ25">
        <f>0.61365*EXP(17.502*J25/(240.97+J25))</f>
        <v>3.3015167036733768</v>
      </c>
      <c r="AR25">
        <f>AQ25*1000/AA25</f>
        <v>33.327690415407915</v>
      </c>
      <c r="AS25">
        <f>(AR25-U25)</f>
        <v>11.581726365114946</v>
      </c>
      <c r="AT25">
        <f>IF(D25,P25,(O25+P25)/2)</f>
        <v>25.499476432800293</v>
      </c>
      <c r="AU25">
        <f>0.61365*EXP(17.502*AT25/(240.97+AT25))</f>
        <v>3.2756041278782524</v>
      </c>
      <c r="AV25">
        <f>IF(AS25&lt;&gt;0,(1000-(AR25+U25)/2)/AS25*AL25,0)</f>
        <v>5.9184982710555611E-2</v>
      </c>
      <c r="AW25">
        <f>U25*AA25/1000</f>
        <v>2.1542045864759714</v>
      </c>
      <c r="AX25">
        <f>(AU25-AW25)</f>
        <v>1.121399541402281</v>
      </c>
      <c r="AY25">
        <f>1/(1.6/F25+1.37/N25)</f>
        <v>3.7101760632968425E-2</v>
      </c>
      <c r="AZ25">
        <f>G25*AA25*0.001</f>
        <v>22.143156581915697</v>
      </c>
      <c r="BA25">
        <f>G25/S25</f>
        <v>0.56924411802146824</v>
      </c>
      <c r="BB25">
        <f>(1-AL25*AA25/AQ25/F25)*100</f>
        <v>65.009618462308509</v>
      </c>
      <c r="BC25">
        <f>(S25-E25/(N25/1.35))</f>
        <v>389.79459139983049</v>
      </c>
      <c r="BD25">
        <f>E25*BB25/100/BC25</f>
        <v>1.0104271711342861E-2</v>
      </c>
    </row>
    <row r="26" spans="1:56" x14ac:dyDescent="0.25">
      <c r="A26" s="1">
        <v>8</v>
      </c>
      <c r="B26" s="1" t="s">
        <v>84</v>
      </c>
      <c r="C26" s="1">
        <v>4921.9999755695462</v>
      </c>
      <c r="D26" s="1">
        <v>0</v>
      </c>
      <c r="E26">
        <f>(R26-S26*(1000-T26)/(1000-U26))*AK26</f>
        <v>5.8913528023243451</v>
      </c>
      <c r="F26">
        <f>IF(AV26&lt;&gt;0,1/(1/AV26-1/N26),0)</f>
        <v>5.8440176234431734E-2</v>
      </c>
      <c r="G26">
        <f>((AY26-AL26/2)*S26-E26)/(AY26+AL26/2)</f>
        <v>222.81111227643061</v>
      </c>
      <c r="H26">
        <f>AL26*1000</f>
        <v>0.68020846361084486</v>
      </c>
      <c r="I26">
        <f>(AQ26-AW26)</f>
        <v>1.1444527315830664</v>
      </c>
      <c r="J26">
        <f>(P26+AP26*D26)</f>
        <v>25.595659255981445</v>
      </c>
      <c r="K26" s="1">
        <v>6</v>
      </c>
      <c r="L26">
        <f>(K26*AE26+AF26)</f>
        <v>1.4200000166893005</v>
      </c>
      <c r="M26" s="1">
        <v>1</v>
      </c>
      <c r="N26">
        <f>L26*(M26+1)*(M26+1)/(M26*M26+1)</f>
        <v>2.8400000333786011</v>
      </c>
      <c r="O26" s="1">
        <v>25.348897933959961</v>
      </c>
      <c r="P26" s="1">
        <v>25.595659255981445</v>
      </c>
      <c r="Q26" s="1">
        <v>24.984991073608398</v>
      </c>
      <c r="R26" s="1">
        <v>400.17108154296875</v>
      </c>
      <c r="S26" s="1">
        <v>392.78213500976563</v>
      </c>
      <c r="T26" s="1">
        <v>20.903541564941406</v>
      </c>
      <c r="U26" s="1">
        <v>21.701938629150391</v>
      </c>
      <c r="V26" s="1">
        <v>63.787586212158203</v>
      </c>
      <c r="W26" s="1">
        <v>66.2239990234375</v>
      </c>
      <c r="X26" s="1">
        <v>500.08697509765625</v>
      </c>
      <c r="Y26" s="1">
        <v>414.4884033203125</v>
      </c>
      <c r="Z26" s="1">
        <v>413.7010498046875</v>
      </c>
      <c r="AA26" s="1">
        <v>99.065399169921875</v>
      </c>
      <c r="AB26" s="1">
        <v>0.37603044509887695</v>
      </c>
      <c r="AC26" s="1">
        <v>0.14795041084289551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>X26*0.000001/(K26*0.0001)</f>
        <v>0.83347829182942701</v>
      </c>
      <c r="AL26">
        <f>(U26-T26)/(1000-U26)*AK26</f>
        <v>6.8020846361084488E-4</v>
      </c>
      <c r="AM26">
        <f>(P26+273.15)</f>
        <v>298.74565925598142</v>
      </c>
      <c r="AN26">
        <f>(O26+273.15)</f>
        <v>298.49889793395994</v>
      </c>
      <c r="AO26">
        <f>(Y26*AG26+Z26*AH26)*AI26</f>
        <v>66.318143048923957</v>
      </c>
      <c r="AP26">
        <f>((AO26+0.00000010773*(AN26^4-AM26^4))-AL26*44100)/(L26*51.4+0.00000043092*AM26^3)</f>
        <v>0.3964285210766732</v>
      </c>
      <c r="AQ26">
        <f>0.61365*EXP(17.502*J26/(240.97+J26))</f>
        <v>3.2943639446409971</v>
      </c>
      <c r="AR26">
        <f>AQ26*1000/AA26</f>
        <v>33.254435678297135</v>
      </c>
      <c r="AS26">
        <f>(AR26-U26)</f>
        <v>11.552497049146744</v>
      </c>
      <c r="AT26">
        <f>IF(D26,P26,(O26+P26)/2)</f>
        <v>25.472278594970703</v>
      </c>
      <c r="AU26">
        <f>0.61365*EXP(17.502*AT26/(240.97+AT26))</f>
        <v>3.2703163273630182</v>
      </c>
      <c r="AV26">
        <f>IF(AS26&lt;&gt;0,(1000-(AR26+U26)/2)/AS26*AL26,0)</f>
        <v>5.726186860987411E-2</v>
      </c>
      <c r="AW26">
        <f>U26*AA26/1000</f>
        <v>2.1499112130579308</v>
      </c>
      <c r="AX26">
        <f>(AU26-AW26)</f>
        <v>1.1204051143050875</v>
      </c>
      <c r="AY26">
        <f>1/(1.6/F26+1.37/N26)</f>
        <v>3.5892698488780336E-2</v>
      </c>
      <c r="AZ26">
        <f>G26*AA26*0.001</f>
        <v>22.072871777158877</v>
      </c>
      <c r="BA26">
        <f>G26/S26</f>
        <v>0.56726386568190257</v>
      </c>
      <c r="BB26">
        <f>(1-AL26*AA26/AQ26/F26)*100</f>
        <v>64.998961351433621</v>
      </c>
      <c r="BC26">
        <f>(S26-E26/(N26/1.35))</f>
        <v>389.98166804157472</v>
      </c>
      <c r="BD26">
        <f>E26*BB26/100/BC26</f>
        <v>9.8192259915437126E-3</v>
      </c>
    </row>
    <row r="27" spans="1:56" x14ac:dyDescent="0.25">
      <c r="A27" s="1">
        <v>9</v>
      </c>
      <c r="B27" s="1" t="s">
        <v>85</v>
      </c>
      <c r="C27" s="1">
        <v>5522.4999621473253</v>
      </c>
      <c r="D27" s="1">
        <v>0</v>
      </c>
      <c r="E27">
        <f>(R27-S27*(1000-T27)/(1000-U27))*AK27</f>
        <v>5.7085432609856177</v>
      </c>
      <c r="F27">
        <f>IF(AV27&lt;&gt;0,1/(1/AV27-1/N27),0)</f>
        <v>5.6085961691431048E-2</v>
      </c>
      <c r="G27">
        <f>((AY27-AL27/2)*S27-E27)/(AY27+AL27/2)</f>
        <v>221.58872451564346</v>
      </c>
      <c r="H27">
        <f>AL27*1000</f>
        <v>0.65872308385798339</v>
      </c>
      <c r="I27">
        <f>(AQ27-AW27)</f>
        <v>1.1536343300312684</v>
      </c>
      <c r="J27">
        <f>(P27+AP27*D27)</f>
        <v>25.611593246459961</v>
      </c>
      <c r="K27" s="1">
        <v>6</v>
      </c>
      <c r="L27">
        <f>(K27*AE27+AF27)</f>
        <v>1.4200000166893005</v>
      </c>
      <c r="M27" s="1">
        <v>1</v>
      </c>
      <c r="N27">
        <f>L27*(M27+1)*(M27+1)/(M27*M27+1)</f>
        <v>2.8400000333786011</v>
      </c>
      <c r="O27" s="1">
        <v>25.352119445800781</v>
      </c>
      <c r="P27" s="1">
        <v>25.611593246459961</v>
      </c>
      <c r="Q27" s="1">
        <v>24.984235763549805</v>
      </c>
      <c r="R27" s="1">
        <v>400.226318359375</v>
      </c>
      <c r="S27" s="1">
        <v>393.066650390625</v>
      </c>
      <c r="T27" s="1">
        <v>20.872426986694336</v>
      </c>
      <c r="U27" s="1">
        <v>21.645645141601563</v>
      </c>
      <c r="V27" s="1">
        <v>63.666145324707031</v>
      </c>
      <c r="W27" s="1">
        <v>66.024742126464844</v>
      </c>
      <c r="X27" s="1">
        <v>500.09011840820312</v>
      </c>
      <c r="Y27" s="1">
        <v>414.06015014648437</v>
      </c>
      <c r="Z27" s="1">
        <v>414.63687133789062</v>
      </c>
      <c r="AA27" s="1">
        <v>99.042854309082031</v>
      </c>
      <c r="AB27" s="1">
        <v>0.37603044509887695</v>
      </c>
      <c r="AC27" s="1">
        <v>0.14795041084289551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>X27*0.000001/(K27*0.0001)</f>
        <v>0.83348353068033842</v>
      </c>
      <c r="AL27">
        <f>(U27-T27)/(1000-U27)*AK27</f>
        <v>6.5872308385798344E-4</v>
      </c>
      <c r="AM27">
        <f>(P27+273.15)</f>
        <v>298.76159324645994</v>
      </c>
      <c r="AN27">
        <f>(O27+273.15)</f>
        <v>298.50211944580076</v>
      </c>
      <c r="AO27">
        <f>(Y27*AG27+Z27*AH27)*AI27</f>
        <v>66.24962254264301</v>
      </c>
      <c r="AP27">
        <f>((AO27+0.00000010773*(AN27^4-AM27^4))-AL27*44100)/(L27*51.4+0.00000043092*AM27^3)</f>
        <v>0.40509442684176861</v>
      </c>
      <c r="AQ27">
        <f>0.61365*EXP(17.502*J27/(240.97+J27))</f>
        <v>3.2974808082170011</v>
      </c>
      <c r="AR27">
        <f>AQ27*1000/AA27</f>
        <v>33.293475144876041</v>
      </c>
      <c r="AS27">
        <f>(AR27-U27)</f>
        <v>11.647830003274478</v>
      </c>
      <c r="AT27">
        <f>IF(D27,P27,(O27+P27)/2)</f>
        <v>25.481856346130371</v>
      </c>
      <c r="AU27">
        <f>0.61365*EXP(17.502*AT27/(240.97+AT27))</f>
        <v>3.2721775813318601</v>
      </c>
      <c r="AV27">
        <f>IF(AS27&lt;&gt;0,(1000-(AR27+U27)/2)/AS27*AL27,0)</f>
        <v>5.4999793979488981E-2</v>
      </c>
      <c r="AW27">
        <f>U27*AA27/1000</f>
        <v>2.1438464781857327</v>
      </c>
      <c r="AX27">
        <f>(AU27-AW27)</f>
        <v>1.1283311031461274</v>
      </c>
      <c r="AY27">
        <f>1/(1.6/F27+1.37/N27)</f>
        <v>3.4470833915551218E-2</v>
      </c>
      <c r="AZ27">
        <f>G27*AA27*0.001</f>
        <v>21.946779758738192</v>
      </c>
      <c r="BA27">
        <f>G27/S27</f>
        <v>0.5637433862563288</v>
      </c>
      <c r="BB27">
        <f>(1-AL27*AA27/AQ27/F27)*100</f>
        <v>64.723167498179095</v>
      </c>
      <c r="BC27">
        <f>(S27-E27/(N27/1.35))</f>
        <v>390.35308232310547</v>
      </c>
      <c r="BD27">
        <f>E27*BB27/100/BC27</f>
        <v>9.4651488199483345E-3</v>
      </c>
    </row>
    <row r="28" spans="1:56" x14ac:dyDescent="0.25">
      <c r="A28" s="1" t="s">
        <v>10</v>
      </c>
      <c r="B28" s="1" t="s">
        <v>86</v>
      </c>
    </row>
    <row r="29" spans="1:56" x14ac:dyDescent="0.25">
      <c r="A29" s="1" t="s">
        <v>10</v>
      </c>
      <c r="B29" s="1" t="s">
        <v>87</v>
      </c>
    </row>
    <row r="30" spans="1:56" x14ac:dyDescent="0.25">
      <c r="A30" s="1" t="s">
        <v>10</v>
      </c>
      <c r="B30" s="1" t="s">
        <v>88</v>
      </c>
    </row>
    <row r="31" spans="1:56" x14ac:dyDescent="0.25">
      <c r="A31" s="1">
        <v>10</v>
      </c>
      <c r="B31" s="1" t="s">
        <v>89</v>
      </c>
      <c r="C31" s="1">
        <v>5917.0000004917383</v>
      </c>
      <c r="D31" s="1">
        <v>0</v>
      </c>
      <c r="E31">
        <f>(R31-S31*(1000-T31)/(1000-U31))*AK31</f>
        <v>5.8900730041706604</v>
      </c>
      <c r="F31">
        <f>IF(AV31&lt;&gt;0,1/(1/AV31-1/N31),0)</f>
        <v>5.5697059968091364E-2</v>
      </c>
      <c r="G31">
        <f>((AY31-AL31/2)*S31-E31)/(AY31+AL31/2)</f>
        <v>214.2252455445371</v>
      </c>
      <c r="H31">
        <f>AL31*1000</f>
        <v>0.73762668263617248</v>
      </c>
      <c r="I31">
        <f>(AQ31-AW31)</f>
        <v>1.2995195398955532</v>
      </c>
      <c r="J31">
        <f>(P31+AP31*D31)</f>
        <v>26.373096466064453</v>
      </c>
      <c r="K31" s="1">
        <v>6</v>
      </c>
      <c r="L31">
        <f>(K31*AE31+AF31)</f>
        <v>1.4200000166893005</v>
      </c>
      <c r="M31" s="1">
        <v>1</v>
      </c>
      <c r="N31">
        <f>L31*(M31+1)*(M31+1)/(M31*M31+1)</f>
        <v>2.8400000333786011</v>
      </c>
      <c r="O31" s="1">
        <v>25.365327835083008</v>
      </c>
      <c r="P31" s="1">
        <v>26.373096466064453</v>
      </c>
      <c r="Q31" s="1">
        <v>24.985021591186523</v>
      </c>
      <c r="R31" s="1">
        <v>400.22409057617187</v>
      </c>
      <c r="S31" s="1">
        <v>392.80914306640625</v>
      </c>
      <c r="T31" s="1">
        <v>20.842756271362305</v>
      </c>
      <c r="U31" s="1">
        <v>21.708595275878906</v>
      </c>
      <c r="V31" s="1">
        <v>63.522254943847656</v>
      </c>
      <c r="W31" s="1">
        <v>66.160430908203125</v>
      </c>
      <c r="X31" s="1">
        <v>500.05636596679687</v>
      </c>
      <c r="Y31" s="1">
        <v>999.06170654296875</v>
      </c>
      <c r="Z31" s="1">
        <v>411.25930786132812</v>
      </c>
      <c r="AA31" s="1">
        <v>99.037071228027344</v>
      </c>
      <c r="AB31" s="1">
        <v>0.38326311111450195</v>
      </c>
      <c r="AC31" s="1">
        <v>0.14575505256652832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>X31*0.000001/(K31*0.0001)</f>
        <v>0.83342727661132798</v>
      </c>
      <c r="AL31">
        <f>(U31-T31)/(1000-U31)*AK31</f>
        <v>7.3762668263617243E-4</v>
      </c>
      <c r="AM31">
        <f>(P31+273.15)</f>
        <v>299.52309646606443</v>
      </c>
      <c r="AN31">
        <f>(O31+273.15)</f>
        <v>298.51532783508299</v>
      </c>
      <c r="AO31">
        <f>(Y31*AG31+Z31*AH31)*AI31</f>
        <v>159.84986947395191</v>
      </c>
      <c r="AP31">
        <f>((AO31+0.00000010773*(AN31^4-AM31^4))-AL31*44100)/(L31*51.4+0.00000043092*AM31^3)</f>
        <v>1.3682558470758668</v>
      </c>
      <c r="AQ31">
        <f>0.61365*EXP(17.502*J31/(240.97+J31))</f>
        <v>3.4494752364931904</v>
      </c>
      <c r="AR31">
        <f>AQ31*1000/AA31</f>
        <v>34.830141821853417</v>
      </c>
      <c r="AS31">
        <f>(AR31-U31)</f>
        <v>13.12154654597451</v>
      </c>
      <c r="AT31">
        <f>IF(D31,P31,(O31+P31)/2)</f>
        <v>25.86921215057373</v>
      </c>
      <c r="AU31">
        <f>0.61365*EXP(17.502*AT31/(240.97+AT31))</f>
        <v>3.3482326432418108</v>
      </c>
      <c r="AV31">
        <f>IF(AS31&lt;&gt;0,(1000-(AR31+U31)/2)/AS31*AL31,0)</f>
        <v>5.4625759210765318E-2</v>
      </c>
      <c r="AW31">
        <f>U31*AA31/1000</f>
        <v>2.1499556965976372</v>
      </c>
      <c r="AX31">
        <f>(AU31-AW31)</f>
        <v>1.1982769466441736</v>
      </c>
      <c r="AY31">
        <f>1/(1.6/F31+1.37/N31)</f>
        <v>3.4235759607500658E-2</v>
      </c>
      <c r="AZ31">
        <f>G31*AA31*0.001</f>
        <v>21.21624090183597</v>
      </c>
      <c r="BA31">
        <f>G31/S31</f>
        <v>0.54536725869520131</v>
      </c>
      <c r="BB31">
        <f>(1-AL31*AA31/AQ31/F31)*100</f>
        <v>61.976761430484196</v>
      </c>
      <c r="BC31">
        <f>(S31-E31/(N31/1.35))</f>
        <v>390.00928445296432</v>
      </c>
      <c r="BD31">
        <f>E31*BB31/100/BC31</f>
        <v>9.3599733119083123E-3</v>
      </c>
    </row>
    <row r="32" spans="1:56" x14ac:dyDescent="0.25">
      <c r="A32" s="1" t="s">
        <v>10</v>
      </c>
      <c r="B32" s="1" t="s">
        <v>90</v>
      </c>
    </row>
    <row r="33" spans="1:56" x14ac:dyDescent="0.25">
      <c r="A33" s="1" t="s">
        <v>10</v>
      </c>
      <c r="B33" s="1" t="s">
        <v>91</v>
      </c>
    </row>
    <row r="34" spans="1:56" x14ac:dyDescent="0.25">
      <c r="A34" s="1" t="s">
        <v>10</v>
      </c>
      <c r="B34" s="1" t="s">
        <v>92</v>
      </c>
    </row>
    <row r="35" spans="1:56" x14ac:dyDescent="0.25">
      <c r="A35" s="1" t="s">
        <v>10</v>
      </c>
      <c r="B35" s="1" t="s">
        <v>93</v>
      </c>
    </row>
    <row r="36" spans="1:56" x14ac:dyDescent="0.25">
      <c r="A36" s="1" t="s">
        <v>10</v>
      </c>
      <c r="B36" s="1" t="s">
        <v>94</v>
      </c>
    </row>
    <row r="37" spans="1:56" x14ac:dyDescent="0.25">
      <c r="A37" s="1" t="s">
        <v>10</v>
      </c>
      <c r="B37" s="1" t="s">
        <v>95</v>
      </c>
    </row>
    <row r="38" spans="1:56" x14ac:dyDescent="0.25">
      <c r="A38" s="1" t="s">
        <v>10</v>
      </c>
      <c r="B38" s="1" t="s">
        <v>96</v>
      </c>
    </row>
    <row r="39" spans="1:56" x14ac:dyDescent="0.25">
      <c r="A39" s="1" t="s">
        <v>10</v>
      </c>
      <c r="B39" s="1" t="s">
        <v>97</v>
      </c>
    </row>
    <row r="40" spans="1:56" x14ac:dyDescent="0.25">
      <c r="A40" s="1" t="s">
        <v>10</v>
      </c>
      <c r="B40" s="1" t="s">
        <v>98</v>
      </c>
    </row>
    <row r="41" spans="1:56" x14ac:dyDescent="0.25">
      <c r="A41" s="1" t="s">
        <v>10</v>
      </c>
      <c r="B41" s="1" t="s">
        <v>99</v>
      </c>
    </row>
    <row r="42" spans="1:56" x14ac:dyDescent="0.25">
      <c r="A42" s="1" t="s">
        <v>10</v>
      </c>
      <c r="B42" s="1" t="s">
        <v>100</v>
      </c>
    </row>
    <row r="43" spans="1:56" x14ac:dyDescent="0.25">
      <c r="A43" s="1">
        <v>11</v>
      </c>
      <c r="B43" s="1" t="s">
        <v>101</v>
      </c>
      <c r="C43" s="1">
        <v>6092.5000019781291</v>
      </c>
      <c r="D43" s="1">
        <v>0</v>
      </c>
      <c r="E43">
        <f>(R43-S43*(1000-T43)/(1000-U43))*AK43</f>
        <v>5.7350320760213238</v>
      </c>
      <c r="F43">
        <f>IF(AV43&lt;&gt;0,1/(1/AV43-1/N43),0)</f>
        <v>5.3288378083153398E-2</v>
      </c>
      <c r="G43">
        <f>((AY43-AL43/2)*S43-E43)/(AY43+AL43/2)</f>
        <v>211.36051349125728</v>
      </c>
      <c r="H43">
        <f>AL43*1000</f>
        <v>0.72964541627039825</v>
      </c>
      <c r="I43">
        <f>(AQ43-AW43)</f>
        <v>1.3422394992236826</v>
      </c>
      <c r="J43">
        <f>(P43+AP43*D43)</f>
        <v>26.573461532592773</v>
      </c>
      <c r="K43" s="1">
        <v>6</v>
      </c>
      <c r="L43">
        <f>(K43*AE43+AF43)</f>
        <v>1.4200000166893005</v>
      </c>
      <c r="M43" s="1">
        <v>1</v>
      </c>
      <c r="N43">
        <f>L43*(M43+1)*(M43+1)/(M43*M43+1)</f>
        <v>2.8400000333786011</v>
      </c>
      <c r="O43" s="1">
        <v>25.411157608032227</v>
      </c>
      <c r="P43" s="1">
        <v>26.573461532592773</v>
      </c>
      <c r="Q43" s="1">
        <v>24.985157012939453</v>
      </c>
      <c r="R43" s="1">
        <v>400.27554321289062</v>
      </c>
      <c r="S43" s="1">
        <v>393.05020141601562</v>
      </c>
      <c r="T43" s="1">
        <v>20.833616256713867</v>
      </c>
      <c r="U43" s="1">
        <v>21.690099716186523</v>
      </c>
      <c r="V43" s="1">
        <v>63.324970245361328</v>
      </c>
      <c r="W43" s="1">
        <v>65.927162170410156</v>
      </c>
      <c r="X43" s="1">
        <v>500.0582275390625</v>
      </c>
      <c r="Y43" s="1">
        <v>998.73486328125</v>
      </c>
      <c r="Z43" s="1">
        <v>414.49688720703125</v>
      </c>
      <c r="AA43" s="1">
        <v>99.0419921875</v>
      </c>
      <c r="AB43" s="1">
        <v>0.38677263259887695</v>
      </c>
      <c r="AC43" s="1">
        <v>0.14621472358703613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>X43*0.000001/(K43*0.0001)</f>
        <v>0.83343037923177077</v>
      </c>
      <c r="AL43">
        <f>(U43-T43)/(1000-U43)*AK43</f>
        <v>7.2964541627039826E-4</v>
      </c>
      <c r="AM43">
        <f>(P43+273.15)</f>
        <v>299.72346153259275</v>
      </c>
      <c r="AN43">
        <f>(O43+273.15)</f>
        <v>298.5611576080322</v>
      </c>
      <c r="AO43">
        <f>(Y43*AG43+Z43*AH43)*AI43</f>
        <v>159.79757455324579</v>
      </c>
      <c r="AP43">
        <f>((AO43+0.00000010773*(AN43^4-AM43^4))-AL43*44100)/(L43*51.4+0.00000043092*AM43^3)</f>
        <v>1.3501791897176278</v>
      </c>
      <c r="AQ43">
        <f>0.61365*EXP(17.502*J43/(240.97+J43))</f>
        <v>3.4904701858603242</v>
      </c>
      <c r="AR43">
        <f>AQ43*1000/AA43</f>
        <v>35.242326095908773</v>
      </c>
      <c r="AS43">
        <f>(AR43-U43)</f>
        <v>13.552226379722249</v>
      </c>
      <c r="AT43">
        <f>IF(D43,P43,(O43+P43)/2)</f>
        <v>25.9923095703125</v>
      </c>
      <c r="AU43">
        <f>0.61365*EXP(17.502*AT43/(240.97+AT43))</f>
        <v>3.3727232267253804</v>
      </c>
      <c r="AV43">
        <f>IF(AS43&lt;&gt;0,(1000-(AR43+U43)/2)/AS43*AL43,0)</f>
        <v>5.230691656432112E-2</v>
      </c>
      <c r="AW43">
        <f>U43*AA43/1000</f>
        <v>2.1482306866366416</v>
      </c>
      <c r="AX43">
        <f>(AU43-AW43)</f>
        <v>1.2244925400887388</v>
      </c>
      <c r="AY43">
        <f>1/(1.6/F43+1.37/N43)</f>
        <v>3.2778606743636668E-2</v>
      </c>
      <c r="AZ43">
        <f>G43*AA43*0.001</f>
        <v>20.933566325947094</v>
      </c>
      <c r="BA43">
        <f>G43/S43</f>
        <v>0.53774432052140653</v>
      </c>
      <c r="BB43">
        <f>(1-AL43*AA43/AQ43/F43)*100</f>
        <v>61.147873764934914</v>
      </c>
      <c r="BC43">
        <f>(S43-E43/(N43/1.35))</f>
        <v>390.32404183445459</v>
      </c>
      <c r="BD43">
        <f>E43*BB43/100/BC43</f>
        <v>8.9844585481910471E-3</v>
      </c>
    </row>
    <row r="44" spans="1:56" x14ac:dyDescent="0.25">
      <c r="A44" s="1" t="s">
        <v>10</v>
      </c>
      <c r="B44" s="1" t="s">
        <v>102</v>
      </c>
    </row>
    <row r="45" spans="1:56" x14ac:dyDescent="0.25">
      <c r="A45" s="1" t="s">
        <v>10</v>
      </c>
      <c r="B45" s="1" t="s">
        <v>103</v>
      </c>
    </row>
    <row r="46" spans="1:56" x14ac:dyDescent="0.25">
      <c r="A46" s="1">
        <v>12</v>
      </c>
      <c r="B46" s="1" t="s">
        <v>104</v>
      </c>
      <c r="C46" s="1">
        <v>6250.5000019781291</v>
      </c>
      <c r="D46" s="1">
        <v>0</v>
      </c>
      <c r="E46">
        <f>(R46-S46*(1000-T46)/(1000-U46))*AK46</f>
        <v>3.9792453633594262</v>
      </c>
      <c r="F46">
        <f>IF(AV46&lt;&gt;0,1/(1/AV46-1/N46),0)</f>
        <v>5.5199336725240543E-2</v>
      </c>
      <c r="G46">
        <f>((AY46-AL46/2)*S46-E46)/(AY46+AL46/2)</f>
        <v>172.19025830736729</v>
      </c>
      <c r="H46">
        <f>AL46*1000</f>
        <v>0.76463100049472221</v>
      </c>
      <c r="I46">
        <f>(AQ46-AW46)</f>
        <v>1.3586434677338231</v>
      </c>
      <c r="J46">
        <f>(P46+AP46*D46)</f>
        <v>26.666957855224609</v>
      </c>
      <c r="K46" s="1">
        <v>6</v>
      </c>
      <c r="L46">
        <f>(K46*AE46+AF46)</f>
        <v>1.4200000166893005</v>
      </c>
      <c r="M46" s="1">
        <v>1</v>
      </c>
      <c r="N46">
        <f>L46*(M46+1)*(M46+1)/(M46*M46+1)</f>
        <v>2.8400000333786011</v>
      </c>
      <c r="O46" s="1">
        <v>25.435184478759766</v>
      </c>
      <c r="P46" s="1">
        <v>26.666957855224609</v>
      </c>
      <c r="Q46" s="1">
        <v>24.985849380493164</v>
      </c>
      <c r="R46" s="1">
        <v>299.75680541992187</v>
      </c>
      <c r="S46" s="1">
        <v>294.71185302734375</v>
      </c>
      <c r="T46" s="1">
        <v>20.821552276611328</v>
      </c>
      <c r="U46" s="1">
        <v>21.719081878662109</v>
      </c>
      <c r="V46" s="1">
        <v>63.1988525390625</v>
      </c>
      <c r="W46" s="1">
        <v>65.922203063964844</v>
      </c>
      <c r="X46" s="1">
        <v>500.05520629882813</v>
      </c>
      <c r="Y46" s="1">
        <v>999.1409912109375</v>
      </c>
      <c r="Z46" s="1">
        <v>414.5718994140625</v>
      </c>
      <c r="AA46" s="1">
        <v>99.041999816894531</v>
      </c>
      <c r="AB46" s="1">
        <v>0.89583635330200195</v>
      </c>
      <c r="AC46" s="1">
        <v>0.15167737007141113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>X46*0.000001/(K46*0.0001)</f>
        <v>0.83342534383138001</v>
      </c>
      <c r="AL46">
        <f>(U46-T46)/(1000-U46)*AK46</f>
        <v>7.646310004947222E-4</v>
      </c>
      <c r="AM46">
        <f>(P46+273.15)</f>
        <v>299.81695785522459</v>
      </c>
      <c r="AN46">
        <f>(O46+273.15)</f>
        <v>298.58518447875974</v>
      </c>
      <c r="AO46">
        <f>(Y46*AG46+Z46*AH46)*AI46</f>
        <v>159.86255502054337</v>
      </c>
      <c r="AP46">
        <f>((AO46+0.00000010773*(AN46^4-AM46^4))-AL46*44100)/(L46*51.4+0.00000043092*AM46^3)</f>
        <v>1.3229658998181038</v>
      </c>
      <c r="AQ46">
        <f>0.61365*EXP(17.502*J46/(240.97+J46))</f>
        <v>3.5097447711833931</v>
      </c>
      <c r="AR46">
        <f>AQ46*1000/AA46</f>
        <v>35.436933600614779</v>
      </c>
      <c r="AS46">
        <f>(AR46-U46)</f>
        <v>13.71785172195267</v>
      </c>
      <c r="AT46">
        <f>IF(D46,P46,(O46+P46)/2)</f>
        <v>26.051071166992188</v>
      </c>
      <c r="AU46">
        <f>0.61365*EXP(17.502*AT46/(240.97+AT46))</f>
        <v>3.3844690809453657</v>
      </c>
      <c r="AV46">
        <f>IF(AS46&lt;&gt;0,(1000-(AR46+U46)/2)/AS46*AL46,0)</f>
        <v>5.4146916361251171E-2</v>
      </c>
      <c r="AW46">
        <f>U46*AA46/1000</f>
        <v>2.1511013034495701</v>
      </c>
      <c r="AX46">
        <f>(AU46-AW46)</f>
        <v>1.2333677774957956</v>
      </c>
      <c r="AY46">
        <f>1/(1.6/F46+1.37/N46)</f>
        <v>3.3934828281687437E-2</v>
      </c>
      <c r="AZ46">
        <f>G46*AA46*0.001</f>
        <v>17.054067531749293</v>
      </c>
      <c r="BA46">
        <f>G46/S46</f>
        <v>0.5842664844952512</v>
      </c>
      <c r="BB46">
        <f>(1-AL46*AA46/AQ46/F46)*100</f>
        <v>60.910338687058776</v>
      </c>
      <c r="BC46">
        <f>(S46-E46/(N46/1.35))</f>
        <v>292.82031035924581</v>
      </c>
      <c r="BD46">
        <f>E46*BB46/100/BC46</f>
        <v>8.2773350832041365E-3</v>
      </c>
    </row>
    <row r="47" spans="1:56" x14ac:dyDescent="0.25">
      <c r="A47" s="1" t="s">
        <v>10</v>
      </c>
      <c r="B47" s="1" t="s">
        <v>105</v>
      </c>
    </row>
    <row r="48" spans="1:56" x14ac:dyDescent="0.25">
      <c r="A48" s="1" t="s">
        <v>10</v>
      </c>
      <c r="B48" s="1" t="s">
        <v>106</v>
      </c>
    </row>
    <row r="49" spans="1:56" x14ac:dyDescent="0.25">
      <c r="A49" s="1">
        <v>13</v>
      </c>
      <c r="B49" s="1" t="s">
        <v>107</v>
      </c>
      <c r="C49" s="1">
        <v>6409.5000019781291</v>
      </c>
      <c r="D49" s="1">
        <v>0</v>
      </c>
      <c r="E49">
        <f>(R49-S49*(1000-T49)/(1000-U49))*AK49</f>
        <v>2.3258135631047758</v>
      </c>
      <c r="F49">
        <f>IF(AV49&lt;&gt;0,1/(1/AV49-1/N49),0)</f>
        <v>6.2091591704400581E-2</v>
      </c>
      <c r="G49">
        <f>((AY49-AL49/2)*S49-E49)/(AY49+AL49/2)</f>
        <v>131.76941811596083</v>
      </c>
      <c r="H49">
        <f>AL49*1000</f>
        <v>0.85166563213284363</v>
      </c>
      <c r="I49">
        <f>(AQ49-AW49)</f>
        <v>1.3484626064377987</v>
      </c>
      <c r="J49">
        <f>(P49+AP49*D49)</f>
        <v>26.654909133911133</v>
      </c>
      <c r="K49" s="1">
        <v>6</v>
      </c>
      <c r="L49">
        <f>(K49*AE49+AF49)</f>
        <v>1.4200000166893005</v>
      </c>
      <c r="M49" s="1">
        <v>1</v>
      </c>
      <c r="N49">
        <f>L49*(M49+1)*(M49+1)/(M49*M49+1)</f>
        <v>2.8400000333786011</v>
      </c>
      <c r="O49" s="1">
        <v>25.443204879760742</v>
      </c>
      <c r="P49" s="1">
        <v>26.654909133911133</v>
      </c>
      <c r="Q49" s="1">
        <v>24.984819412231445</v>
      </c>
      <c r="R49" s="1">
        <v>199.48481750488281</v>
      </c>
      <c r="S49" s="1">
        <v>196.49330139160156</v>
      </c>
      <c r="T49" s="1">
        <v>20.797395706176758</v>
      </c>
      <c r="U49" s="1">
        <v>21.797025680541992</v>
      </c>
      <c r="V49" s="1">
        <v>63.093528747558594</v>
      </c>
      <c r="W49" s="1">
        <v>66.124343872070313</v>
      </c>
      <c r="X49" s="1">
        <v>500.046142578125</v>
      </c>
      <c r="Y49" s="1">
        <v>999.0689697265625</v>
      </c>
      <c r="Z49" s="1">
        <v>414.84710693359375</v>
      </c>
      <c r="AA49" s="1">
        <v>99.040718078613281</v>
      </c>
      <c r="AB49" s="1">
        <v>1.160149097442627</v>
      </c>
      <c r="AC49" s="1">
        <v>0.13984227180480957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>X49*0.000001/(K49*0.0001)</f>
        <v>0.83341023763020816</v>
      </c>
      <c r="AL49">
        <f>(U49-T49)/(1000-U49)*AK49</f>
        <v>8.5166563213284361E-4</v>
      </c>
      <c r="AM49">
        <f>(P49+273.15)</f>
        <v>299.80490913391111</v>
      </c>
      <c r="AN49">
        <f>(O49+273.15)</f>
        <v>298.59320487976072</v>
      </c>
      <c r="AO49">
        <f>(Y49*AG49+Z49*AH49)*AI49</f>
        <v>159.85103158330094</v>
      </c>
      <c r="AP49">
        <f>((AO49+0.00000010773*(AN49^4-AM49^4))-AL49*44100)/(L49*51.4+0.00000043092*AM49^3)</f>
        <v>1.2802239862148679</v>
      </c>
      <c r="AQ49">
        <f>0.61365*EXP(17.502*J49/(240.97+J49))</f>
        <v>3.5072556818166518</v>
      </c>
      <c r="AR49">
        <f>AQ49*1000/AA49</f>
        <v>35.412260228492869</v>
      </c>
      <c r="AS49">
        <f>(AR49-U49)</f>
        <v>13.615234547950877</v>
      </c>
      <c r="AT49">
        <f>IF(D49,P49,(O49+P49)/2)</f>
        <v>26.049057006835938</v>
      </c>
      <c r="AU49">
        <f>0.61365*EXP(17.502*AT49/(240.97+AT49))</f>
        <v>3.3840658799955996</v>
      </c>
      <c r="AV49">
        <f>IF(AS49&lt;&gt;0,(1000-(AR49+U49)/2)/AS49*AL49,0)</f>
        <v>6.0763113400316808E-2</v>
      </c>
      <c r="AW49">
        <f>U49*AA49/1000</f>
        <v>2.1587930753788531</v>
      </c>
      <c r="AX49">
        <f>(AU49-AW49)</f>
        <v>1.2252728046167465</v>
      </c>
      <c r="AY49">
        <f>1/(1.6/F49+1.37/N49)</f>
        <v>3.809410802596648E-2</v>
      </c>
      <c r="AZ49">
        <f>G49*AA49*0.001</f>
        <v>13.050537791005794</v>
      </c>
      <c r="BA49">
        <f>G49/S49</f>
        <v>0.67060514115619041</v>
      </c>
      <c r="BB49">
        <f>(1-AL49*AA49/AQ49/F49)*100</f>
        <v>61.266862088029697</v>
      </c>
      <c r="BC49">
        <f>(S49-E49/(N49/1.35))</f>
        <v>195.38772101368301</v>
      </c>
      <c r="BD49">
        <f>E49*BB49/100/BC49</f>
        <v>7.2929505535934006E-3</v>
      </c>
    </row>
    <row r="50" spans="1:56" x14ac:dyDescent="0.25">
      <c r="A50" s="1" t="s">
        <v>10</v>
      </c>
      <c r="B50" s="1" t="s">
        <v>108</v>
      </c>
    </row>
    <row r="51" spans="1:56" x14ac:dyDescent="0.25">
      <c r="A51" s="1" t="s">
        <v>10</v>
      </c>
      <c r="B51" s="1" t="s">
        <v>109</v>
      </c>
    </row>
    <row r="52" spans="1:56" x14ac:dyDescent="0.25">
      <c r="A52" s="1">
        <v>14</v>
      </c>
      <c r="B52" s="1" t="s">
        <v>110</v>
      </c>
      <c r="C52" s="1">
        <v>6568.5000019781291</v>
      </c>
      <c r="D52" s="1">
        <v>0</v>
      </c>
      <c r="E52">
        <f>(R52-S52*(1000-T52)/(1000-U52))*AK52</f>
        <v>0.38259682165195386</v>
      </c>
      <c r="F52">
        <f>IF(AV52&lt;&gt;0,1/(1/AV52-1/N52),0)</f>
        <v>7.3139922648917638E-2</v>
      </c>
      <c r="G52">
        <f>((AY52-AL52/2)*S52-E52)/(AY52+AL52/2)</f>
        <v>87.970817220163482</v>
      </c>
      <c r="H52">
        <f>AL52*1000</f>
        <v>0.98368721969384521</v>
      </c>
      <c r="I52">
        <f>(AQ52-AW52)</f>
        <v>1.3273094536696042</v>
      </c>
      <c r="J52">
        <f>(P52+AP52*D52)</f>
        <v>26.613361358642578</v>
      </c>
      <c r="K52" s="1">
        <v>6</v>
      </c>
      <c r="L52">
        <f>(K52*AE52+AF52)</f>
        <v>1.4200000166893005</v>
      </c>
      <c r="M52" s="1">
        <v>1</v>
      </c>
      <c r="N52">
        <f>L52*(M52+1)*(M52+1)/(M52*M52+1)</f>
        <v>2.8400000333786011</v>
      </c>
      <c r="O52" s="1">
        <v>25.442100524902344</v>
      </c>
      <c r="P52" s="1">
        <v>26.613361358642578</v>
      </c>
      <c r="Q52" s="1">
        <v>24.986177444458008</v>
      </c>
      <c r="R52" s="1">
        <v>99.151863098144531</v>
      </c>
      <c r="S52" s="1">
        <v>98.576438903808594</v>
      </c>
      <c r="T52" s="1">
        <v>20.768354415893555</v>
      </c>
      <c r="U52" s="1">
        <v>21.922792434692383</v>
      </c>
      <c r="V52" s="1">
        <v>63.013450622558594</v>
      </c>
      <c r="W52" s="1">
        <v>66.514915466308594</v>
      </c>
      <c r="X52" s="1">
        <v>500.04696655273437</v>
      </c>
      <c r="Y52" s="1">
        <v>998.94000244140625</v>
      </c>
      <c r="Z52" s="1">
        <v>414.76983642578125</v>
      </c>
      <c r="AA52" s="1">
        <v>99.046455383300781</v>
      </c>
      <c r="AB52" s="1">
        <v>1.1897740364074707</v>
      </c>
      <c r="AC52" s="1">
        <v>0.13494992256164551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>X52*0.000001/(K52*0.0001)</f>
        <v>0.83341161092122373</v>
      </c>
      <c r="AL52">
        <f>(U52-T52)/(1000-U52)*AK52</f>
        <v>9.8368721969384516E-4</v>
      </c>
      <c r="AM52">
        <f>(P52+273.15)</f>
        <v>299.76336135864256</v>
      </c>
      <c r="AN52">
        <f>(O52+273.15)</f>
        <v>298.59210052490232</v>
      </c>
      <c r="AO52">
        <f>(Y52*AG52+Z52*AH52)*AI52</f>
        <v>159.83039681813716</v>
      </c>
      <c r="AP52">
        <f>((AO52+0.00000010773*(AN52^4-AM52^4))-AL52*44100)/(L52*51.4+0.00000043092*AM52^3)</f>
        <v>1.2167817479204208</v>
      </c>
      <c r="AQ52">
        <f>0.61365*EXP(17.502*J52/(240.97+J52))</f>
        <v>3.4986843364297271</v>
      </c>
      <c r="AR52">
        <f>AQ52*1000/AA52</f>
        <v>35.323670321064355</v>
      </c>
      <c r="AS52">
        <f>(AR52-U52)</f>
        <v>13.400877886371973</v>
      </c>
      <c r="AT52">
        <f>IF(D52,P52,(O52+P52)/2)</f>
        <v>26.027730941772461</v>
      </c>
      <c r="AU52">
        <f>0.61365*EXP(17.502*AT52/(240.97+AT52))</f>
        <v>3.3797993338222234</v>
      </c>
      <c r="AV52">
        <f>IF(AS52&lt;&gt;0,(1000-(AR52+U52)/2)/AS52*AL52,0)</f>
        <v>7.1303605696818845E-2</v>
      </c>
      <c r="AW52">
        <f>U52*AA52/1000</f>
        <v>2.1713748827601229</v>
      </c>
      <c r="AX52">
        <f>(AU52-AW52)</f>
        <v>1.2084244510621005</v>
      </c>
      <c r="AY52">
        <f>1/(1.6/F52+1.37/N52)</f>
        <v>4.4726175575590985E-2</v>
      </c>
      <c r="AZ52">
        <f>G52*AA52*0.001</f>
        <v>8.7131976228294299</v>
      </c>
      <c r="BA52">
        <f>G52/S52</f>
        <v>0.89241220517212905</v>
      </c>
      <c r="BB52">
        <f>(1-AL52*AA52/AQ52/F52)*100</f>
        <v>61.925280769445521</v>
      </c>
      <c r="BC52">
        <f>(S52-E52/(N52/1.35))</f>
        <v>98.394570698470702</v>
      </c>
      <c r="BD52">
        <f>E52*BB52/100/BC52</f>
        <v>2.4078986710455719E-3</v>
      </c>
    </row>
    <row r="53" spans="1:56" x14ac:dyDescent="0.25">
      <c r="A53" s="1" t="s">
        <v>10</v>
      </c>
      <c r="B53" s="1" t="s">
        <v>111</v>
      </c>
    </row>
    <row r="54" spans="1:56" x14ac:dyDescent="0.25">
      <c r="A54" s="1" t="s">
        <v>10</v>
      </c>
      <c r="B54" s="1" t="s">
        <v>112</v>
      </c>
    </row>
    <row r="55" spans="1:56" x14ac:dyDescent="0.25">
      <c r="A55" s="1">
        <v>15</v>
      </c>
      <c r="B55" s="1" t="s">
        <v>113</v>
      </c>
      <c r="C55" s="1">
        <v>6728.0000019669533</v>
      </c>
      <c r="D55" s="1">
        <v>0</v>
      </c>
      <c r="E55">
        <f>(R55-S55*(1000-T55)/(1000-U55))*AK55</f>
        <v>-0.6734835245559404</v>
      </c>
      <c r="F55">
        <f>IF(AV55&lt;&gt;0,1/(1/AV55-1/N55),0)</f>
        <v>8.460833294751087E-2</v>
      </c>
      <c r="G55">
        <f>((AY55-AL55/2)*S55-E55)/(AY55+AL55/2)</f>
        <v>62.899767535528447</v>
      </c>
      <c r="H55">
        <f>AL55*1000</f>
        <v>1.1202449649230479</v>
      </c>
      <c r="I55">
        <f>(AQ55-AW55)</f>
        <v>1.3118599179340795</v>
      </c>
      <c r="J55">
        <f>(P55+AP55*D55)</f>
        <v>26.613336563110352</v>
      </c>
      <c r="K55" s="1">
        <v>6</v>
      </c>
      <c r="L55">
        <f>(K55*AE55+AF55)</f>
        <v>1.4200000166893005</v>
      </c>
      <c r="M55" s="1">
        <v>1</v>
      </c>
      <c r="N55">
        <f>L55*(M55+1)*(M55+1)/(M55*M55+1)</f>
        <v>2.8400000333786011</v>
      </c>
      <c r="O55" s="1">
        <v>25.455537796020508</v>
      </c>
      <c r="P55" s="1">
        <v>26.613336563110352</v>
      </c>
      <c r="Q55" s="1">
        <v>24.987445831298828</v>
      </c>
      <c r="R55" s="1">
        <v>50.337497711181641</v>
      </c>
      <c r="S55" s="1">
        <v>51.076930999755859</v>
      </c>
      <c r="T55" s="1">
        <v>20.761964797973633</v>
      </c>
      <c r="U55" s="1">
        <v>22.076431274414063</v>
      </c>
      <c r="V55" s="1">
        <v>62.951274871826172</v>
      </c>
      <c r="W55" s="1">
        <v>66.935043334960938</v>
      </c>
      <c r="X55" s="1">
        <v>500.05715942382812</v>
      </c>
      <c r="Y55" s="1">
        <v>999.04180908203125</v>
      </c>
      <c r="Z55" s="1">
        <v>415.17413330078125</v>
      </c>
      <c r="AA55" s="1">
        <v>99.056739807128906</v>
      </c>
      <c r="AB55" s="1">
        <v>1.025413990020752</v>
      </c>
      <c r="AC55" s="1">
        <v>0.13812756538391113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>X55*0.000001/(K55*0.0001)</f>
        <v>0.83342859903971345</v>
      </c>
      <c r="AL55">
        <f>(U55-T55)/(1000-U55)*AK55</f>
        <v>1.120244964923048E-3</v>
      </c>
      <c r="AM55">
        <f>(P55+273.15)</f>
        <v>299.76333656311033</v>
      </c>
      <c r="AN55">
        <f>(O55+273.15)</f>
        <v>298.60553779602049</v>
      </c>
      <c r="AO55">
        <f>(Y55*AG55+Z55*AH55)*AI55</f>
        <v>159.84668588027307</v>
      </c>
      <c r="AP55">
        <f>((AO55+0.00000010773*(AN55^4-AM55^4))-AL55*44100)/(L55*51.4+0.00000043092*AM55^3)</f>
        <v>1.1476117797659169</v>
      </c>
      <c r="AQ55">
        <f>0.61365*EXP(17.502*J55/(240.97+J55))</f>
        <v>3.4986792265536764</v>
      </c>
      <c r="AR55">
        <f>AQ55*1000/AA55</f>
        <v>35.31995130635103</v>
      </c>
      <c r="AS55">
        <f>(AR55-U55)</f>
        <v>13.243520031936967</v>
      </c>
      <c r="AT55">
        <f>IF(D55,P55,(O55+P55)/2)</f>
        <v>26.03443717956543</v>
      </c>
      <c r="AU55">
        <f>0.61365*EXP(17.502*AT55/(240.97+AT55))</f>
        <v>3.3811404939269774</v>
      </c>
      <c r="AV55">
        <f>IF(AS55&lt;&gt;0,(1000-(AR55+U55)/2)/AS55*AL55,0)</f>
        <v>8.2160630859744024E-2</v>
      </c>
      <c r="AW55">
        <f>U55*AA55/1000</f>
        <v>2.1868193086195968</v>
      </c>
      <c r="AX55">
        <f>(AU55-AW55)</f>
        <v>1.1943211853073805</v>
      </c>
      <c r="AY55">
        <f>1/(1.6/F55+1.37/N55)</f>
        <v>5.1564834833415875E-2</v>
      </c>
      <c r="AZ55">
        <f>G55*AA55*0.001</f>
        <v>6.2306459066957354</v>
      </c>
      <c r="BA55">
        <f>G55/S55</f>
        <v>1.2314711613316998</v>
      </c>
      <c r="BB55">
        <f>(1-AL55*AA55/AQ55/F55)*100</f>
        <v>62.513079405454363</v>
      </c>
      <c r="BC55">
        <f>(S55-E55/(N55/1.35))</f>
        <v>51.397072812243408</v>
      </c>
      <c r="BD55">
        <f>E55*BB55/100/BC55</f>
        <v>-8.1914254538639174E-3</v>
      </c>
    </row>
    <row r="56" spans="1:56" x14ac:dyDescent="0.25">
      <c r="A56" s="1" t="s">
        <v>10</v>
      </c>
      <c r="B56" s="1" t="s">
        <v>114</v>
      </c>
    </row>
    <row r="57" spans="1:56" x14ac:dyDescent="0.25">
      <c r="A57" s="1" t="s">
        <v>10</v>
      </c>
      <c r="B57" s="1" t="s">
        <v>115</v>
      </c>
    </row>
    <row r="58" spans="1:56" x14ac:dyDescent="0.25">
      <c r="A58" s="1">
        <v>16</v>
      </c>
      <c r="B58" s="1" t="s">
        <v>116</v>
      </c>
      <c r="C58" s="1">
        <v>6897.0000019669533</v>
      </c>
      <c r="D58" s="1">
        <v>0</v>
      </c>
      <c r="E58">
        <f>(R58-S58*(1000-T58)/(1000-U58))*AK58</f>
        <v>-2.0377219543049341</v>
      </c>
      <c r="F58">
        <f>IF(AV58&lt;&gt;0,1/(1/AV58-1/N58),0)</f>
        <v>9.3890529778413015E-2</v>
      </c>
      <c r="G58">
        <f>((AY58-AL58/2)*S58-E58)/(AY58+AL58/2)</f>
        <v>35.911042373782614</v>
      </c>
      <c r="H58">
        <f>AL58*1000</f>
        <v>1.2256269919128957</v>
      </c>
      <c r="I58">
        <f>(AQ58-AW58)</f>
        <v>1.2974383853822991</v>
      </c>
      <c r="J58">
        <f>(P58+AP58*D58)</f>
        <v>26.612045288085937</v>
      </c>
      <c r="K58" s="1">
        <v>6</v>
      </c>
      <c r="L58">
        <f>(K58*AE58+AF58)</f>
        <v>1.4200000166893005</v>
      </c>
      <c r="M58" s="1">
        <v>1</v>
      </c>
      <c r="N58">
        <f>L58*(M58+1)*(M58+1)/(M58*M58+1)</f>
        <v>2.8400000333786011</v>
      </c>
      <c r="O58" s="1">
        <v>25.458690643310547</v>
      </c>
      <c r="P58" s="1">
        <v>26.612045288085937</v>
      </c>
      <c r="Q58" s="1">
        <v>24.985343933105469</v>
      </c>
      <c r="R58" s="1">
        <v>-1.8492441177368164</v>
      </c>
      <c r="S58" s="1">
        <v>0.59501343965530396</v>
      </c>
      <c r="T58" s="1">
        <v>20.780454635620117</v>
      </c>
      <c r="U58" s="1">
        <v>22.218450546264648</v>
      </c>
      <c r="V58" s="1">
        <v>62.996452331542969</v>
      </c>
      <c r="W58" s="1">
        <v>67.354835510253906</v>
      </c>
      <c r="X58" s="1">
        <v>500.02734375</v>
      </c>
      <c r="Y58" s="1">
        <v>999.2080078125</v>
      </c>
      <c r="Z58" s="1">
        <v>415.02383422851562</v>
      </c>
      <c r="AA58" s="1">
        <v>99.060676574707031</v>
      </c>
      <c r="AB58" s="1">
        <v>0.88785910606384277</v>
      </c>
      <c r="AC58" s="1">
        <v>0.13811802864074707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111105</v>
      </c>
      <c r="AK58">
        <f>X58*0.000001/(K58*0.0001)</f>
        <v>0.83337890624999977</v>
      </c>
      <c r="AL58">
        <f>(U58-T58)/(1000-U58)*AK58</f>
        <v>1.2256269919128956E-3</v>
      </c>
      <c r="AM58">
        <f>(P58+273.15)</f>
        <v>299.76204528808591</v>
      </c>
      <c r="AN58">
        <f>(O58+273.15)</f>
        <v>298.60869064331052</v>
      </c>
      <c r="AO58">
        <f>(Y58*AG58+Z58*AH58)*AI58</f>
        <v>159.8732776765537</v>
      </c>
      <c r="AP58">
        <f>((AO58+0.00000010773*(AN58^4-AM58^4))-AL58*44100)/(L58*51.4+0.00000043092*AM58^3)</f>
        <v>1.0935966318615098</v>
      </c>
      <c r="AQ58">
        <f>0.61365*EXP(17.502*J58/(240.97+J58))</f>
        <v>3.498413128936944</v>
      </c>
      <c r="AR58">
        <f>AQ58*1000/AA58</f>
        <v>35.315861448802046</v>
      </c>
      <c r="AS58">
        <f>(AR58-U58)</f>
        <v>13.097410902537398</v>
      </c>
      <c r="AT58">
        <f>IF(D58,P58,(O58+P58)/2)</f>
        <v>26.035367965698242</v>
      </c>
      <c r="AU58">
        <f>0.61365*EXP(17.502*AT58/(240.97+AT58))</f>
        <v>3.3813266757438698</v>
      </c>
      <c r="AV58">
        <f>IF(AS58&lt;&gt;0,(1000-(AR58+U58)/2)/AS58*AL58,0)</f>
        <v>9.0885839796866735E-2</v>
      </c>
      <c r="AW58">
        <f>U58*AA58/1000</f>
        <v>2.200974743554645</v>
      </c>
      <c r="AX58">
        <f>(AU58-AW58)</f>
        <v>1.1803519321892249</v>
      </c>
      <c r="AY58">
        <f>1/(1.6/F58+1.37/N58)</f>
        <v>5.7066171125225384E-2</v>
      </c>
      <c r="AZ58">
        <f>G58*AA58*0.001</f>
        <v>3.5573721540498791</v>
      </c>
      <c r="BA58">
        <f>G58/S58</f>
        <v>60.353329824929951</v>
      </c>
      <c r="BB58">
        <f>(1-AL58*AA58/AQ58/F58)*100</f>
        <v>63.037041649734427</v>
      </c>
      <c r="BC58">
        <f>(S58-E58/(N58/1.35))</f>
        <v>1.563648864296137</v>
      </c>
      <c r="BD58">
        <f>E58*BB58/100/BC58</f>
        <v>-0.82148854923333381</v>
      </c>
    </row>
    <row r="59" spans="1:56" x14ac:dyDescent="0.25">
      <c r="A59" s="1" t="s">
        <v>10</v>
      </c>
      <c r="B59" s="1" t="s">
        <v>117</v>
      </c>
    </row>
    <row r="60" spans="1:56" x14ac:dyDescent="0.25">
      <c r="A60" s="1" t="s">
        <v>10</v>
      </c>
      <c r="B60" s="1" t="s">
        <v>118</v>
      </c>
    </row>
    <row r="61" spans="1:56" x14ac:dyDescent="0.25">
      <c r="A61" s="1">
        <v>17</v>
      </c>
      <c r="B61" s="1" t="s">
        <v>119</v>
      </c>
      <c r="C61" s="1">
        <v>7178.0000019669533</v>
      </c>
      <c r="D61" s="1">
        <v>0</v>
      </c>
      <c r="E61">
        <f>(R61-S61*(1000-T61)/(1000-U61))*AK61</f>
        <v>5.6463716561866022</v>
      </c>
      <c r="F61">
        <f>IF(AV61&lt;&gt;0,1/(1/AV61-1/N61),0)</f>
        <v>6.5150814426287881E-2</v>
      </c>
      <c r="G61">
        <f>((AY61-AL61/2)*S61-E61)/(AY61+AL61/2)</f>
        <v>244.32806155854033</v>
      </c>
      <c r="H61">
        <f>AL61*1000</f>
        <v>0.89373473690925342</v>
      </c>
      <c r="I61">
        <f>(AQ61-AW61)</f>
        <v>1.3505781661759277</v>
      </c>
      <c r="J61">
        <f>(P61+AP61*D61)</f>
        <v>26.672103881835938</v>
      </c>
      <c r="K61" s="1">
        <v>6</v>
      </c>
      <c r="L61">
        <f>(K61*AE61+AF61)</f>
        <v>1.4200000166893005</v>
      </c>
      <c r="M61" s="1">
        <v>1</v>
      </c>
      <c r="N61">
        <f>L61*(M61+1)*(M61+1)/(M61*M61+1)</f>
        <v>2.8400000333786011</v>
      </c>
      <c r="O61" s="1">
        <v>25.451047897338867</v>
      </c>
      <c r="P61" s="1">
        <v>26.672103881835938</v>
      </c>
      <c r="Q61" s="1">
        <v>24.986421585083008</v>
      </c>
      <c r="R61" s="1">
        <v>400.04385375976562</v>
      </c>
      <c r="S61" s="1">
        <v>392.84765625</v>
      </c>
      <c r="T61" s="1">
        <v>20.753669738769531</v>
      </c>
      <c r="U61" s="1">
        <v>21.802656173706055</v>
      </c>
      <c r="V61" s="1">
        <v>62.957042694091797</v>
      </c>
      <c r="W61" s="1">
        <v>66.143150329589844</v>
      </c>
      <c r="X61" s="1">
        <v>500.05352783203125</v>
      </c>
      <c r="Y61" s="1">
        <v>998.8817138671875</v>
      </c>
      <c r="Z61" s="1">
        <v>414.78176879882812</v>
      </c>
      <c r="AA61" s="1">
        <v>99.0810546875</v>
      </c>
      <c r="AB61" s="1">
        <v>0.53498435020446777</v>
      </c>
      <c r="AC61" s="1">
        <v>0.15534520149230957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>X61*0.000001/(K61*0.0001)</f>
        <v>0.83342254638671864</v>
      </c>
      <c r="AL61">
        <f>(U61-T61)/(1000-U61)*AK61</f>
        <v>8.9373473690925343E-4</v>
      </c>
      <c r="AM61">
        <f>(P61+273.15)</f>
        <v>299.82210388183591</v>
      </c>
      <c r="AN61">
        <f>(O61+273.15)</f>
        <v>298.60104789733884</v>
      </c>
      <c r="AO61">
        <f>(Y61*AG61+Z61*AH61)*AI61</f>
        <v>159.82107064647062</v>
      </c>
      <c r="AP61">
        <f>((AO61+0.00000010773*(AN61^4-AM61^4))-AL61*44100)/(L61*51.4+0.00000043092*AM61^3)</f>
        <v>1.256613787851975</v>
      </c>
      <c r="AQ61">
        <f>0.61365*EXP(17.502*J61/(240.97+J61))</f>
        <v>3.5108083348556569</v>
      </c>
      <c r="AR61">
        <f>AQ61*1000/AA61</f>
        <v>35.433699670726035</v>
      </c>
      <c r="AS61">
        <f>(AR61-U61)</f>
        <v>13.631043497019981</v>
      </c>
      <c r="AT61">
        <f>IF(D61,P61,(O61+P61)/2)</f>
        <v>26.061575889587402</v>
      </c>
      <c r="AU61">
        <f>0.61365*EXP(17.502*AT61/(240.97+AT61))</f>
        <v>3.3865726296519534</v>
      </c>
      <c r="AV61">
        <f>IF(AS61&lt;&gt;0,(1000-(AR61+U61)/2)/AS61*AL61,0)</f>
        <v>6.3689744470620757E-2</v>
      </c>
      <c r="AW61">
        <f>U61*AA61/1000</f>
        <v>2.1602301686797292</v>
      </c>
      <c r="AX61">
        <f>(AU61-AW61)</f>
        <v>1.2263424609722242</v>
      </c>
      <c r="AY61">
        <f>1/(1.6/F61+1.37/N61)</f>
        <v>3.9934829506964364E-2</v>
      </c>
      <c r="AZ61">
        <f>G61*AA61*0.001</f>
        <v>24.208282028972601</v>
      </c>
      <c r="BA61">
        <f>G61/S61</f>
        <v>0.62194099333777131</v>
      </c>
      <c r="BB61">
        <f>(1-AL61*AA61/AQ61/F61)*100</f>
        <v>61.285621729152972</v>
      </c>
      <c r="BC61">
        <f>(S61-E61/(N61/1.35))</f>
        <v>390.1636415858228</v>
      </c>
      <c r="BD61">
        <f>E61*BB61/100/BC61</f>
        <v>8.8691349111048763E-3</v>
      </c>
    </row>
    <row r="62" spans="1:56" x14ac:dyDescent="0.25">
      <c r="A62" s="1" t="s">
        <v>10</v>
      </c>
      <c r="B62" s="1" t="s">
        <v>120</v>
      </c>
    </row>
    <row r="63" spans="1:56" x14ac:dyDescent="0.25">
      <c r="A63" s="1" t="s">
        <v>10</v>
      </c>
      <c r="B63" s="1" t="s">
        <v>121</v>
      </c>
    </row>
    <row r="64" spans="1:56" x14ac:dyDescent="0.25">
      <c r="A64" s="1">
        <v>18</v>
      </c>
      <c r="B64" s="1" t="s">
        <v>122</v>
      </c>
      <c r="C64" s="1">
        <v>7335.5000019781291</v>
      </c>
      <c r="D64" s="1">
        <v>0</v>
      </c>
      <c r="E64">
        <f>(R64-S64*(1000-T64)/(1000-U64))*AK64</f>
        <v>6.4229731005478845</v>
      </c>
      <c r="F64">
        <f>IF(AV64&lt;&gt;0,1/(1/AV64-1/N64),0)</f>
        <v>4.9210395842499706E-2</v>
      </c>
      <c r="G64">
        <f>((AY64-AL64/2)*S64-E64)/(AY64+AL64/2)</f>
        <v>271.90298750964058</v>
      </c>
      <c r="H64">
        <f>AL64*1000</f>
        <v>0.70272709923657195</v>
      </c>
      <c r="I64">
        <f>(AQ64-AW64)</f>
        <v>1.3981641147592709</v>
      </c>
      <c r="J64">
        <f>(P64+AP64*D64)</f>
        <v>26.808137893676758</v>
      </c>
      <c r="K64" s="1">
        <v>6</v>
      </c>
      <c r="L64">
        <f>(K64*AE64+AF64)</f>
        <v>1.4200000166893005</v>
      </c>
      <c r="M64" s="1">
        <v>1</v>
      </c>
      <c r="N64">
        <f>L64*(M64+1)*(M64+1)/(M64*M64+1)</f>
        <v>2.8400000333786011</v>
      </c>
      <c r="O64" s="1">
        <v>25.469528198242188</v>
      </c>
      <c r="P64" s="1">
        <v>26.808137893676758</v>
      </c>
      <c r="Q64" s="1">
        <v>24.987224578857422</v>
      </c>
      <c r="R64" s="1">
        <v>500.82012939453125</v>
      </c>
      <c r="S64" s="1">
        <v>492.69888305664062</v>
      </c>
      <c r="T64" s="1">
        <v>20.781972885131836</v>
      </c>
      <c r="U64" s="1">
        <v>21.606842041015625</v>
      </c>
      <c r="V64" s="1">
        <v>62.973957061767578</v>
      </c>
      <c r="W64" s="1">
        <v>65.473731994628906</v>
      </c>
      <c r="X64" s="1">
        <v>500.11087036132813</v>
      </c>
      <c r="Y64" s="1">
        <v>999.4832763671875</v>
      </c>
      <c r="Z64" s="1">
        <v>414.71212768554687</v>
      </c>
      <c r="AA64" s="1">
        <v>99.082572937011719</v>
      </c>
      <c r="AB64" s="1">
        <v>-0.12730813026428223</v>
      </c>
      <c r="AC64" s="1">
        <v>0.16044163703918457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>X64*0.000001/(K64*0.0001)</f>
        <v>0.83351811726888014</v>
      </c>
      <c r="AL64">
        <f>(U64-T64)/(1000-U64)*AK64</f>
        <v>7.0272709923657197E-4</v>
      </c>
      <c r="AM64">
        <f>(P64+273.15)</f>
        <v>299.95813789367674</v>
      </c>
      <c r="AN64">
        <f>(O64+273.15)</f>
        <v>298.61952819824216</v>
      </c>
      <c r="AO64">
        <f>(Y64*AG64+Z64*AH64)*AI64</f>
        <v>159.91732064431926</v>
      </c>
      <c r="AP64">
        <f>((AO64+0.00000010773*(AN64^4-AM64^4))-AL64*44100)/(L64*51.4+0.00000043092*AM64^3)</f>
        <v>1.3408849885995822</v>
      </c>
      <c r="AQ64">
        <f>0.61365*EXP(17.502*J64/(240.97+J64))</f>
        <v>3.539025617226693</v>
      </c>
      <c r="AR64">
        <f>AQ64*1000/AA64</f>
        <v>35.717942240725876</v>
      </c>
      <c r="AS64">
        <f>(AR64-U64)</f>
        <v>14.111100199710251</v>
      </c>
      <c r="AT64">
        <f>IF(D64,P64,(O64+P64)/2)</f>
        <v>26.138833045959473</v>
      </c>
      <c r="AU64">
        <f>0.61365*EXP(17.502*AT64/(240.97+AT64))</f>
        <v>3.4020783246124124</v>
      </c>
      <c r="AV64">
        <f>IF(AS64&lt;&gt;0,(1000-(AR64+U64)/2)/AS64*AL64,0)</f>
        <v>4.8372221151420397E-2</v>
      </c>
      <c r="AW64">
        <f>U64*AA64/1000</f>
        <v>2.140861502467422</v>
      </c>
      <c r="AX64">
        <f>(AU64-AW64)</f>
        <v>1.2612168221449904</v>
      </c>
      <c r="AY64">
        <f>1/(1.6/F64+1.37/N64)</f>
        <v>3.0306842032805856E-2</v>
      </c>
      <c r="AZ64">
        <f>G64*AA64*0.001</f>
        <v>26.94084759171535</v>
      </c>
      <c r="BA64">
        <f>G64/S64</f>
        <v>0.55186442847767248</v>
      </c>
      <c r="BB64">
        <f>(1-AL64*AA64/AQ64/F64)*100</f>
        <v>60.019942679810434</v>
      </c>
      <c r="BC64">
        <f>(S64-E64/(N64/1.35))</f>
        <v>489.64570925951773</v>
      </c>
      <c r="BD64">
        <f>E64*BB64/100/BC64</f>
        <v>7.8731717655984926E-3</v>
      </c>
    </row>
    <row r="65" spans="1:56" x14ac:dyDescent="0.25">
      <c r="A65" s="1" t="s">
        <v>10</v>
      </c>
      <c r="B65" s="1" t="s">
        <v>123</v>
      </c>
    </row>
    <row r="66" spans="1:56" x14ac:dyDescent="0.25">
      <c r="A66" s="1" t="s">
        <v>10</v>
      </c>
      <c r="B66" s="1" t="s">
        <v>124</v>
      </c>
    </row>
    <row r="67" spans="1:56" x14ac:dyDescent="0.25">
      <c r="A67" s="1">
        <v>19</v>
      </c>
      <c r="B67" s="1" t="s">
        <v>125</v>
      </c>
      <c r="C67" s="1">
        <v>7494.0000019669533</v>
      </c>
      <c r="D67" s="1">
        <v>0</v>
      </c>
      <c r="E67">
        <f>(R67-S67*(1000-T67)/(1000-U67))*AK67</f>
        <v>7.8347697061491477</v>
      </c>
      <c r="F67">
        <f>IF(AV67&lt;&gt;0,1/(1/AV67-1/N67),0)</f>
        <v>4.6261990043465546E-2</v>
      </c>
      <c r="G67">
        <f>((AY67-AL67/2)*S67-E67)/(AY67+AL67/2)</f>
        <v>306.05351109514919</v>
      </c>
      <c r="H67">
        <f>AL67*1000</f>
        <v>0.66449310980451093</v>
      </c>
      <c r="I67">
        <f>(AQ67-AW67)</f>
        <v>1.4046392368548353</v>
      </c>
      <c r="J67">
        <f>(P67+AP67*D67)</f>
        <v>26.827766418457031</v>
      </c>
      <c r="K67" s="1">
        <v>6</v>
      </c>
      <c r="L67">
        <f>(K67*AE67+AF67)</f>
        <v>1.4200000166893005</v>
      </c>
      <c r="M67" s="1">
        <v>1</v>
      </c>
      <c r="N67">
        <f>L67*(M67+1)*(M67+1)/(M67*M67+1)</f>
        <v>2.8400000333786011</v>
      </c>
      <c r="O67" s="1">
        <v>25.475521087646484</v>
      </c>
      <c r="P67" s="1">
        <v>26.827766418457031</v>
      </c>
      <c r="Q67" s="1">
        <v>24.983381271362305</v>
      </c>
      <c r="R67" s="1">
        <v>601.1302490234375</v>
      </c>
      <c r="S67" s="1">
        <v>591.2581787109375</v>
      </c>
      <c r="T67" s="1">
        <v>20.806636810302734</v>
      </c>
      <c r="U67" s="1">
        <v>21.586727142333984</v>
      </c>
      <c r="V67" s="1">
        <v>63.015651702880859</v>
      </c>
      <c r="W67" s="1">
        <v>65.378120422363281</v>
      </c>
      <c r="X67" s="1">
        <v>500.05661010742187</v>
      </c>
      <c r="Y67" s="1">
        <v>999.39288330078125</v>
      </c>
      <c r="Z67" s="1">
        <v>414.569580078125</v>
      </c>
      <c r="AA67" s="1">
        <v>99.064308166503906</v>
      </c>
      <c r="AB67" s="1">
        <v>-0.79069924354553223</v>
      </c>
      <c r="AC67" s="1">
        <v>0.15711522102355957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>X67*0.000001/(K67*0.0001)</f>
        <v>0.83342768351236973</v>
      </c>
      <c r="AL67">
        <f>(U67-T67)/(1000-U67)*AK67</f>
        <v>6.6449310980451091E-4</v>
      </c>
      <c r="AM67">
        <f>(P67+273.15)</f>
        <v>299.97776641845701</v>
      </c>
      <c r="AN67">
        <f>(O67+273.15)</f>
        <v>298.62552108764646</v>
      </c>
      <c r="AO67">
        <f>(Y67*AG67+Z67*AH67)*AI67</f>
        <v>159.90285775401753</v>
      </c>
      <c r="AP67">
        <f>((AO67+0.00000010773*(AN67^4-AM67^4))-AL67*44100)/(L67*51.4+0.00000043092*AM67^3)</f>
        <v>1.3587183448700835</v>
      </c>
      <c r="AQ67">
        <f>0.61365*EXP(17.502*J67/(240.97+J67))</f>
        <v>3.5431134267892435</v>
      </c>
      <c r="AR67">
        <f>AQ67*1000/AA67</f>
        <v>35.76579186152594</v>
      </c>
      <c r="AS67">
        <f>(AR67-U67)</f>
        <v>14.179064719191956</v>
      </c>
      <c r="AT67">
        <f>IF(D67,P67,(O67+P67)/2)</f>
        <v>26.151643753051758</v>
      </c>
      <c r="AU67">
        <f>0.61365*EXP(17.502*AT67/(240.97+AT67))</f>
        <v>3.4046554477991156</v>
      </c>
      <c r="AV67">
        <f>IF(AS67&lt;&gt;0,(1000-(AR67+U67)/2)/AS67*AL67,0)</f>
        <v>4.5520487121896346E-2</v>
      </c>
      <c r="AW67">
        <f>U67*AA67/1000</f>
        <v>2.1384741899344082</v>
      </c>
      <c r="AX67">
        <f>(AU67-AW67)</f>
        <v>1.2661812578647074</v>
      </c>
      <c r="AY67">
        <f>1/(1.6/F67+1.37/N67)</f>
        <v>2.8516007440372335E-2</v>
      </c>
      <c r="AZ67">
        <f>G67*AA67*0.001</f>
        <v>30.318979338570383</v>
      </c>
      <c r="BA67">
        <f>G67/S67</f>
        <v>0.51763091338949052</v>
      </c>
      <c r="BB67">
        <f>(1-AL67*AA67/AQ67/F67)*100</f>
        <v>59.839572568018525</v>
      </c>
      <c r="BC67">
        <f>(S67-E67/(N67/1.35))</f>
        <v>587.53390442256068</v>
      </c>
      <c r="BD67">
        <f>E67*BB67/100/BC67</f>
        <v>7.9796121867315786E-3</v>
      </c>
    </row>
    <row r="68" spans="1:56" x14ac:dyDescent="0.25">
      <c r="A68" s="1" t="s">
        <v>10</v>
      </c>
      <c r="B68" s="1" t="s">
        <v>126</v>
      </c>
    </row>
    <row r="69" spans="1:56" x14ac:dyDescent="0.25">
      <c r="A69" s="1" t="s">
        <v>10</v>
      </c>
      <c r="B69" s="1" t="s">
        <v>127</v>
      </c>
    </row>
    <row r="70" spans="1:56" x14ac:dyDescent="0.25">
      <c r="A70" s="1">
        <v>20</v>
      </c>
      <c r="B70" s="1" t="s">
        <v>128</v>
      </c>
      <c r="C70" s="1">
        <v>7650.5000019781291</v>
      </c>
      <c r="D70" s="1">
        <v>0</v>
      </c>
      <c r="E70">
        <f>(R70-S70*(1000-T70)/(1000-U70))*AK70</f>
        <v>10.101004278954539</v>
      </c>
      <c r="F70">
        <f>IF(AV70&lt;&gt;0,1/(1/AV70-1/N70),0)</f>
        <v>4.420388761926751E-2</v>
      </c>
      <c r="G70">
        <f>((AY70-AL70/2)*S70-E70)/(AY70+AL70/2)</f>
        <v>402.87504136253699</v>
      </c>
      <c r="H70">
        <f>AL70*1000</f>
        <v>0.63493314233914178</v>
      </c>
      <c r="I70">
        <f>(AQ70-AW70)</f>
        <v>1.4034003528260377</v>
      </c>
      <c r="J70">
        <f>(P70+AP70*D70)</f>
        <v>26.811624526977539</v>
      </c>
      <c r="K70" s="1">
        <v>6</v>
      </c>
      <c r="L70">
        <f>(K70*AE70+AF70)</f>
        <v>1.4200000166893005</v>
      </c>
      <c r="M70" s="1">
        <v>1</v>
      </c>
      <c r="N70">
        <f>L70*(M70+1)*(M70+1)/(M70*M70+1)</f>
        <v>2.8400000333786011</v>
      </c>
      <c r="O70" s="1">
        <v>25.473058700561523</v>
      </c>
      <c r="P70" s="1">
        <v>26.811624526977539</v>
      </c>
      <c r="Q70" s="1">
        <v>24.984491348266602</v>
      </c>
      <c r="R70" s="1">
        <v>799.9395751953125</v>
      </c>
      <c r="S70" s="1">
        <v>787.22039794921875</v>
      </c>
      <c r="T70" s="1">
        <v>20.824121475219727</v>
      </c>
      <c r="U70" s="1">
        <v>21.569499969482422</v>
      </c>
      <c r="V70" s="1">
        <v>63.065509796142578</v>
      </c>
      <c r="W70" s="1">
        <v>65.323982238769531</v>
      </c>
      <c r="X70" s="1">
        <v>500.07180786132813</v>
      </c>
      <c r="Y70" s="1">
        <v>999.746337890625</v>
      </c>
      <c r="Z70" s="1">
        <v>414.73947143554687</v>
      </c>
      <c r="AA70" s="1">
        <v>99.044998168945313</v>
      </c>
      <c r="AB70" s="1">
        <v>-2.5195810794830322</v>
      </c>
      <c r="AC70" s="1">
        <v>0.15146565437316895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>X70*0.000001/(K70*0.0001)</f>
        <v>0.83345301310221342</v>
      </c>
      <c r="AL70">
        <f>(U70-T70)/(1000-U70)*AK70</f>
        <v>6.3493314233914174E-4</v>
      </c>
      <c r="AM70">
        <f>(P70+273.15)</f>
        <v>299.96162452697752</v>
      </c>
      <c r="AN70">
        <f>(O70+273.15)</f>
        <v>298.6230587005615</v>
      </c>
      <c r="AO70">
        <f>(Y70*AG70+Z70*AH70)*AI70</f>
        <v>159.95941048712848</v>
      </c>
      <c r="AP70">
        <f>((AO70+0.00000010773*(AN70^4-AM70^4))-AL70*44100)/(L70*51.4+0.00000043092*AM70^3)</f>
        <v>1.3767072604864294</v>
      </c>
      <c r="AQ70">
        <f>0.61365*EXP(17.502*J70/(240.97+J70))</f>
        <v>3.5397514378084902</v>
      </c>
      <c r="AR70">
        <f>AQ70*1000/AA70</f>
        <v>35.738820770843816</v>
      </c>
      <c r="AS70">
        <f>(AR70-U70)</f>
        <v>14.169320801361394</v>
      </c>
      <c r="AT70">
        <f>IF(D70,P70,(O70+P70)/2)</f>
        <v>26.142341613769531</v>
      </c>
      <c r="AU70">
        <f>0.61365*EXP(17.502*AT70/(240.97+AT70))</f>
        <v>3.402783971891354</v>
      </c>
      <c r="AV70">
        <f>IF(AS70&lt;&gt;0,(1000-(AR70+U70)/2)/AS70*AL70,0)</f>
        <v>4.3526409974073546E-2</v>
      </c>
      <c r="AW70">
        <f>U70*AA70/1000</f>
        <v>2.1363510849824525</v>
      </c>
      <c r="AX70">
        <f>(AU70-AW70)</f>
        <v>1.2664328869089014</v>
      </c>
      <c r="AY70">
        <f>1/(1.6/F70+1.37/N70)</f>
        <v>2.7264072839329564E-2</v>
      </c>
      <c r="AZ70">
        <f>G70*AA70*0.001</f>
        <v>39.902757734066249</v>
      </c>
      <c r="BA70">
        <f>G70/S70</f>
        <v>0.51176905782937454</v>
      </c>
      <c r="BB70">
        <f>(1-AL70*AA70/AQ70/F70)*100</f>
        <v>59.80913878771554</v>
      </c>
      <c r="BC70">
        <f>(S70-E70/(N70/1.35))</f>
        <v>782.41886428150042</v>
      </c>
      <c r="BD70">
        <f>E70*BB70/100/BC70</f>
        <v>7.7213420380665108E-3</v>
      </c>
    </row>
    <row r="71" spans="1:56" x14ac:dyDescent="0.25">
      <c r="A71" s="1" t="s">
        <v>10</v>
      </c>
      <c r="B71" s="1" t="s">
        <v>129</v>
      </c>
    </row>
    <row r="72" spans="1:56" x14ac:dyDescent="0.25">
      <c r="A72" s="1" t="s">
        <v>10</v>
      </c>
      <c r="B72" s="1" t="s">
        <v>130</v>
      </c>
    </row>
    <row r="73" spans="1:56" x14ac:dyDescent="0.25">
      <c r="A73" s="1">
        <v>21</v>
      </c>
      <c r="B73" s="1" t="s">
        <v>131</v>
      </c>
      <c r="C73" s="1">
        <v>7839.0000017657876</v>
      </c>
      <c r="D73" s="1">
        <v>0</v>
      </c>
      <c r="E73">
        <f>(R73-S73*(1000-T73)/(1000-U73))*AK73</f>
        <v>8.8290567970366052</v>
      </c>
      <c r="F73">
        <f>IF(AV73&lt;&gt;0,1/(1/AV73-1/N73),0)</f>
        <v>2.9706604754449608E-2</v>
      </c>
      <c r="G73">
        <f>((AY73-AL73/2)*S73-E73)/(AY73+AL73/2)</f>
        <v>394.20789131637605</v>
      </c>
      <c r="H73">
        <f>AL73*1000</f>
        <v>0.44113338497218446</v>
      </c>
      <c r="I73">
        <f>(AQ73-AW73)</f>
        <v>1.443556575944748</v>
      </c>
      <c r="J73">
        <f>(P73+AP73*D73)</f>
        <v>26.899084091186523</v>
      </c>
      <c r="K73" s="1">
        <v>6</v>
      </c>
      <c r="L73">
        <f>(K73*AE73+AF73)</f>
        <v>1.4200000166893005</v>
      </c>
      <c r="M73" s="1">
        <v>1</v>
      </c>
      <c r="N73">
        <f>L73*(M73+1)*(M73+1)/(M73*M73+1)</f>
        <v>2.8400000333786011</v>
      </c>
      <c r="O73" s="1">
        <v>25.475393295288086</v>
      </c>
      <c r="P73" s="1">
        <v>26.899084091186523</v>
      </c>
      <c r="Q73" s="1">
        <v>24.984886169433594</v>
      </c>
      <c r="R73" s="1">
        <v>900.4503173828125</v>
      </c>
      <c r="S73" s="1">
        <v>889.385986328125</v>
      </c>
      <c r="T73" s="1">
        <v>20.831130981445313</v>
      </c>
      <c r="U73" s="1">
        <v>21.349126815795898</v>
      </c>
      <c r="V73" s="1">
        <v>63.074939727783203</v>
      </c>
      <c r="W73" s="1">
        <v>64.645820617675781</v>
      </c>
      <c r="X73" s="1">
        <v>500.0606689453125</v>
      </c>
      <c r="Y73" s="1">
        <v>999.51568603515625</v>
      </c>
      <c r="Z73" s="1">
        <v>414.34881591796875</v>
      </c>
      <c r="AA73" s="1">
        <v>99.041244506835938</v>
      </c>
      <c r="AB73" s="1">
        <v>-3.5266001224517822</v>
      </c>
      <c r="AC73" s="1">
        <v>0.16544270515441895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>X73*0.000001/(K73*0.0001)</f>
        <v>0.83343444824218726</v>
      </c>
      <c r="AL73">
        <f>(U73-T73)/(1000-U73)*AK73</f>
        <v>4.4113338497218447E-4</v>
      </c>
      <c r="AM73">
        <f>(P73+273.15)</f>
        <v>300.0490840911865</v>
      </c>
      <c r="AN73">
        <f>(O73+273.15)</f>
        <v>298.62539329528806</v>
      </c>
      <c r="AO73">
        <f>(Y73*AG73+Z73*AH73)*AI73</f>
        <v>159.92250619107836</v>
      </c>
      <c r="AP73">
        <f>((AO73+0.00000010773*(AN73^4-AM73^4))-AL73*44100)/(L73*51.4+0.00000043092*AM73^3)</f>
        <v>1.4653867109319549</v>
      </c>
      <c r="AQ73">
        <f>0.61365*EXP(17.502*J73/(240.97+J73))</f>
        <v>3.5580006649154372</v>
      </c>
      <c r="AR73">
        <f>AQ73*1000/AA73</f>
        <v>35.924434134809964</v>
      </c>
      <c r="AS73">
        <f>(AR73-U73)</f>
        <v>14.575307319014065</v>
      </c>
      <c r="AT73">
        <f>IF(D73,P73,(O73+P73)/2)</f>
        <v>26.187238693237305</v>
      </c>
      <c r="AU73">
        <f>0.61365*EXP(17.502*AT73/(240.97+AT73))</f>
        <v>3.4118250149804528</v>
      </c>
      <c r="AV73">
        <f>IF(AS73&lt;&gt;0,(1000-(AR73+U73)/2)/AS73*AL73,0)</f>
        <v>2.9399088176165766E-2</v>
      </c>
      <c r="AW73">
        <f>U73*AA73/1000</f>
        <v>2.1144440889706893</v>
      </c>
      <c r="AX73">
        <f>(AU73-AW73)</f>
        <v>1.2973809260097635</v>
      </c>
      <c r="AY73">
        <f>1/(1.6/F73+1.37/N73)</f>
        <v>1.8401813296906537E-2</v>
      </c>
      <c r="AZ73">
        <f>G73*AA73*0.001</f>
        <v>39.042840150389409</v>
      </c>
      <c r="BA73">
        <f>G73/S73</f>
        <v>0.4432360048125823</v>
      </c>
      <c r="BB73">
        <f>(1-AL73*AA73/AQ73/F73)*100</f>
        <v>58.664140499413932</v>
      </c>
      <c r="BC73">
        <f>(S73-E73/(N73/1.35))</f>
        <v>885.18907557604314</v>
      </c>
      <c r="BD73">
        <f>E73*BB73/100/BC73</f>
        <v>5.8512812992139781E-3</v>
      </c>
    </row>
    <row r="74" spans="1:56" x14ac:dyDescent="0.25">
      <c r="A74" s="1" t="s">
        <v>10</v>
      </c>
      <c r="B74" s="1" t="s">
        <v>132</v>
      </c>
    </row>
    <row r="75" spans="1:56" x14ac:dyDescent="0.25">
      <c r="A75" s="1" t="s">
        <v>10</v>
      </c>
      <c r="B75" s="1" t="s">
        <v>133</v>
      </c>
    </row>
    <row r="76" spans="1:56" x14ac:dyDescent="0.25">
      <c r="A76" s="1">
        <v>22</v>
      </c>
      <c r="B76" s="1" t="s">
        <v>134</v>
      </c>
      <c r="C76" s="1">
        <v>8002.5000019557774</v>
      </c>
      <c r="D76" s="1">
        <v>0</v>
      </c>
      <c r="E76">
        <f>(R76-S76*(1000-T76)/(1000-U76))*AK76</f>
        <v>8.4712433218731302</v>
      </c>
      <c r="F76">
        <f>IF(AV76&lt;&gt;0,1/(1/AV76-1/N76),0)</f>
        <v>2.2336408147153711E-2</v>
      </c>
      <c r="G76">
        <f>((AY76-AL76/2)*S76-E76)/(AY76+AL76/2)</f>
        <v>362.84700733963621</v>
      </c>
      <c r="H76">
        <f>AL76*1000</f>
        <v>0.33796492159171077</v>
      </c>
      <c r="I76">
        <f>(AQ76-AW76)</f>
        <v>1.467176685290311</v>
      </c>
      <c r="J76">
        <f>(P76+AP76*D76)</f>
        <v>26.95826530456543</v>
      </c>
      <c r="K76" s="1">
        <v>6</v>
      </c>
      <c r="L76">
        <f>(K76*AE76+AF76)</f>
        <v>1.4200000166893005</v>
      </c>
      <c r="M76" s="1">
        <v>1</v>
      </c>
      <c r="N76">
        <f>L76*(M76+1)*(M76+1)/(M76*M76+1)</f>
        <v>2.8400000333786011</v>
      </c>
      <c r="O76" s="1">
        <v>25.478361129760742</v>
      </c>
      <c r="P76" s="1">
        <v>26.95826530456543</v>
      </c>
      <c r="Q76" s="1">
        <v>24.985977172851563</v>
      </c>
      <c r="R76" s="1">
        <v>1000.7996215820312</v>
      </c>
      <c r="S76" s="1">
        <v>990.23370361328125</v>
      </c>
      <c r="T76" s="1">
        <v>20.837621688842773</v>
      </c>
      <c r="U76" s="1">
        <v>21.234523773193359</v>
      </c>
      <c r="V76" s="1">
        <v>63.088081359863281</v>
      </c>
      <c r="W76" s="1">
        <v>64.28997802734375</v>
      </c>
      <c r="X76" s="1">
        <v>500.055419921875</v>
      </c>
      <c r="Y76" s="1">
        <v>999.17840576171875</v>
      </c>
      <c r="Z76" s="1">
        <v>414.41180419921875</v>
      </c>
      <c r="AA76" s="1">
        <v>99.047157287597656</v>
      </c>
      <c r="AB76" s="1">
        <v>-4.6652107238769531</v>
      </c>
      <c r="AC76" s="1">
        <v>0.14886212348937988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>X76*0.000001/(K76*0.0001)</f>
        <v>0.83342569986979154</v>
      </c>
      <c r="AL76">
        <f>(U76-T76)/(1000-U76)*AK76</f>
        <v>3.3796492159171077E-4</v>
      </c>
      <c r="AM76">
        <f>(P76+273.15)</f>
        <v>300.10826530456541</v>
      </c>
      <c r="AN76">
        <f>(O76+273.15)</f>
        <v>298.62836112976072</v>
      </c>
      <c r="AO76">
        <f>(Y76*AG76+Z76*AH76)*AI76</f>
        <v>159.86854134853456</v>
      </c>
      <c r="AP76">
        <f>((AO76+0.00000010773*(AN76^4-AM76^4))-AL76*44100)/(L76*51.4+0.00000043092*AM76^3)</f>
        <v>1.5106469632438164</v>
      </c>
      <c r="AQ76">
        <f>0.61365*EXP(17.502*J76/(240.97+J76))</f>
        <v>3.5703959013810254</v>
      </c>
      <c r="AR76">
        <f>AQ76*1000/AA76</f>
        <v>36.047434365166765</v>
      </c>
      <c r="AS76">
        <f>(AR76-U76)</f>
        <v>14.812910591973406</v>
      </c>
      <c r="AT76">
        <f>IF(D76,P76,(O76+P76)/2)</f>
        <v>26.218313217163086</v>
      </c>
      <c r="AU76">
        <f>0.61365*EXP(17.502*AT76/(240.97+AT76))</f>
        <v>3.4180948516472873</v>
      </c>
      <c r="AV76">
        <f>IF(AS76&lt;&gt;0,(1000-(AR76+U76)/2)/AS76*AL76,0)</f>
        <v>2.2162104692927242E-2</v>
      </c>
      <c r="AW76">
        <f>U76*AA76/1000</f>
        <v>2.1032192160907144</v>
      </c>
      <c r="AX76">
        <f>(AU76-AW76)</f>
        <v>1.3148756355565729</v>
      </c>
      <c r="AY76">
        <f>1/(1.6/F76+1.37/N76)</f>
        <v>1.3866870754095113E-2</v>
      </c>
      <c r="AZ76">
        <f>G76*AA76*0.001</f>
        <v>35.938964607303049</v>
      </c>
      <c r="BA76">
        <f>G76/S76</f>
        <v>0.36642562863255146</v>
      </c>
      <c r="BB76">
        <f>(1-AL76*AA76/AQ76/F76)*100</f>
        <v>58.025654848451666</v>
      </c>
      <c r="BC76">
        <f>(S76-E76/(N76/1.35))</f>
        <v>986.20688025056324</v>
      </c>
      <c r="BD76">
        <f>E76*BB76/100/BC76</f>
        <v>4.9842426672928363E-3</v>
      </c>
    </row>
    <row r="77" spans="1:56" x14ac:dyDescent="0.25">
      <c r="A77" s="1" t="s">
        <v>10</v>
      </c>
      <c r="B77" s="1" t="s">
        <v>135</v>
      </c>
    </row>
    <row r="78" spans="1:56" x14ac:dyDescent="0.25">
      <c r="A78" s="1" t="s">
        <v>10</v>
      </c>
      <c r="B78" s="1" t="s">
        <v>136</v>
      </c>
    </row>
    <row r="79" spans="1:56" x14ac:dyDescent="0.25">
      <c r="A79" s="1">
        <v>23</v>
      </c>
      <c r="B79" s="1" t="s">
        <v>137</v>
      </c>
      <c r="C79" s="1">
        <v>8159.0000019669533</v>
      </c>
      <c r="D79" s="1">
        <v>0</v>
      </c>
      <c r="E79">
        <f>(R79-S79*(1000-T79)/(1000-U79))*AK79</f>
        <v>9.9332165541015378</v>
      </c>
      <c r="F79">
        <f>IF(AV79&lt;&gt;0,1/(1/AV79-1/N79),0)</f>
        <v>2.0563174930428661E-2</v>
      </c>
      <c r="G79">
        <f>((AY79-AL79/2)*S79-E79)/(AY79+AL79/2)</f>
        <v>390.90233207804988</v>
      </c>
      <c r="H79">
        <f>AL79*1000</f>
        <v>0.31187412690142341</v>
      </c>
      <c r="I79">
        <f>(AQ79-AW79)</f>
        <v>1.4698328647259884</v>
      </c>
      <c r="J79">
        <f>(P79+AP79*D79)</f>
        <v>26.956830978393555</v>
      </c>
      <c r="K79" s="1">
        <v>6</v>
      </c>
      <c r="L79">
        <f>(K79*AE79+AF79)</f>
        <v>1.4200000166893005</v>
      </c>
      <c r="M79" s="1">
        <v>1</v>
      </c>
      <c r="N79">
        <f>L79*(M79+1)*(M79+1)/(M79*M79+1)</f>
        <v>2.8400000333786011</v>
      </c>
      <c r="O79" s="1">
        <v>25.481321334838867</v>
      </c>
      <c r="P79" s="1">
        <v>26.956830978393555</v>
      </c>
      <c r="Q79" s="1">
        <v>24.984146118164062</v>
      </c>
      <c r="R79" s="1">
        <v>1200.2254638671875</v>
      </c>
      <c r="S79" s="1">
        <v>1187.862060546875</v>
      </c>
      <c r="T79" s="1">
        <v>20.837606430053711</v>
      </c>
      <c r="U79" s="1">
        <v>21.203889846801758</v>
      </c>
      <c r="V79" s="1">
        <v>63.078815460205078</v>
      </c>
      <c r="W79" s="1">
        <v>64.187538146972656</v>
      </c>
      <c r="X79" s="1">
        <v>500.04095458984375</v>
      </c>
      <c r="Y79" s="1">
        <v>999.7232666015625</v>
      </c>
      <c r="Z79" s="1">
        <v>414.08468627929687</v>
      </c>
      <c r="AA79" s="1">
        <v>99.050796508789063</v>
      </c>
      <c r="AB79" s="1">
        <v>-7.0151863098144531</v>
      </c>
      <c r="AC79" s="1">
        <v>0.14726758003234863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>X79*0.000001/(K79*0.0001)</f>
        <v>0.83340159098307276</v>
      </c>
      <c r="AL79">
        <f>(U79-T79)/(1000-U79)*AK79</f>
        <v>3.1187412690142341E-4</v>
      </c>
      <c r="AM79">
        <f>(P79+273.15)</f>
        <v>300.10683097839353</v>
      </c>
      <c r="AN79">
        <f>(O79+273.15)</f>
        <v>298.63132133483884</v>
      </c>
      <c r="AO79">
        <f>(Y79*AG79+Z79*AH79)*AI79</f>
        <v>159.95571908096099</v>
      </c>
      <c r="AP79">
        <f>((AO79+0.00000010773*(AN79^4-AM79^4))-AL79*44100)/(L79*51.4+0.00000043092*AM79^3)</f>
        <v>1.5258736158483888</v>
      </c>
      <c r="AQ79">
        <f>0.61365*EXP(17.502*J79/(240.97+J79))</f>
        <v>3.5700950431363276</v>
      </c>
      <c r="AR79">
        <f>AQ79*1000/AA79</f>
        <v>36.04307253419757</v>
      </c>
      <c r="AS79">
        <f>(AR79-U79)</f>
        <v>14.839182687395812</v>
      </c>
      <c r="AT79">
        <f>IF(D79,P79,(O79+P79)/2)</f>
        <v>26.219076156616211</v>
      </c>
      <c r="AU79">
        <f>0.61365*EXP(17.502*AT79/(240.97+AT79))</f>
        <v>3.4182489146903121</v>
      </c>
      <c r="AV79">
        <f>IF(AS79&lt;&gt;0,(1000-(AR79+U79)/2)/AS79*AL79,0)</f>
        <v>2.0415356430214721E-2</v>
      </c>
      <c r="AW79">
        <f>U79*AA79/1000</f>
        <v>2.1002621784103392</v>
      </c>
      <c r="AX79">
        <f>(AU79-AW79)</f>
        <v>1.3179867362799729</v>
      </c>
      <c r="AY79">
        <f>1/(1.6/F79+1.37/N79)</f>
        <v>1.2772796508708665E-2</v>
      </c>
      <c r="AZ79">
        <f>G79*AA79*0.001</f>
        <v>38.719187349474005</v>
      </c>
      <c r="BA79">
        <f>G79/S79</f>
        <v>0.32908057682899977</v>
      </c>
      <c r="BB79">
        <f>(1-AL79*AA79/AQ79/F79)*100</f>
        <v>57.920810005170587</v>
      </c>
      <c r="BC79">
        <f>(S79-E79/(N79/1.35))</f>
        <v>1183.1402851277091</v>
      </c>
      <c r="BD79">
        <f>E79*BB79/100/BC79</f>
        <v>4.8628210534495302E-3</v>
      </c>
    </row>
    <row r="80" spans="1:56" x14ac:dyDescent="0.25">
      <c r="A80" s="1" t="s">
        <v>10</v>
      </c>
      <c r="B80" s="1" t="s">
        <v>138</v>
      </c>
    </row>
    <row r="81" spans="1:56" x14ac:dyDescent="0.25">
      <c r="A81" s="1" t="s">
        <v>10</v>
      </c>
      <c r="B81" s="1" t="s">
        <v>139</v>
      </c>
    </row>
    <row r="82" spans="1:56" x14ac:dyDescent="0.25">
      <c r="A82" s="1" t="s">
        <v>10</v>
      </c>
      <c r="B82" s="1" t="s">
        <v>140</v>
      </c>
    </row>
    <row r="83" spans="1:56" x14ac:dyDescent="0.25">
      <c r="A83" s="1" t="s">
        <v>10</v>
      </c>
      <c r="B83" s="1" t="s">
        <v>141</v>
      </c>
    </row>
    <row r="84" spans="1:56" x14ac:dyDescent="0.25">
      <c r="A84" s="1" t="s">
        <v>10</v>
      </c>
      <c r="B84" s="1" t="s">
        <v>142</v>
      </c>
    </row>
    <row r="85" spans="1:56" x14ac:dyDescent="0.25">
      <c r="A85" s="1" t="s">
        <v>10</v>
      </c>
      <c r="B85" s="1" t="s">
        <v>143</v>
      </c>
    </row>
    <row r="86" spans="1:56" x14ac:dyDescent="0.25">
      <c r="A86" s="1" t="s">
        <v>10</v>
      </c>
      <c r="B86" s="1" t="s">
        <v>144</v>
      </c>
    </row>
    <row r="87" spans="1:56" x14ac:dyDescent="0.25">
      <c r="A87" s="1" t="s">
        <v>10</v>
      </c>
      <c r="B87" s="1" t="s">
        <v>145</v>
      </c>
    </row>
    <row r="88" spans="1:56" x14ac:dyDescent="0.25">
      <c r="A88" s="1" t="s">
        <v>10</v>
      </c>
      <c r="B88" s="1" t="s">
        <v>146</v>
      </c>
    </row>
    <row r="89" spans="1:56" x14ac:dyDescent="0.25">
      <c r="A89" s="1">
        <v>24</v>
      </c>
      <c r="B89" s="1" t="s">
        <v>147</v>
      </c>
      <c r="C89" s="1">
        <v>12599.499999832362</v>
      </c>
      <c r="D89" s="1">
        <v>0</v>
      </c>
      <c r="E89">
        <f>(R89-S89*(1000-T89)/(1000-U89))*AK89</f>
        <v>4.271766192548748</v>
      </c>
      <c r="F89">
        <f>IF(AV89&lt;&gt;0,1/(1/AV89-1/N89),0)</f>
        <v>3.7330045984413376E-2</v>
      </c>
      <c r="G89">
        <f>((AY89-AL89/2)*S89-E89)/(AY89+AL89/2)</f>
        <v>201.92518029073429</v>
      </c>
      <c r="H89">
        <f>AL89*1000</f>
        <v>0.53990443724818804</v>
      </c>
      <c r="I89">
        <f>(AQ89-AW89)</f>
        <v>1.4102674900256509</v>
      </c>
      <c r="J89">
        <f>(P89+AP89*D89)</f>
        <v>26.732311248779297</v>
      </c>
      <c r="K89" s="1">
        <v>6</v>
      </c>
      <c r="L89">
        <f>(K89*AE89+AF89)</f>
        <v>1.4200000166893005</v>
      </c>
      <c r="M89" s="1">
        <v>1</v>
      </c>
      <c r="N89">
        <f>L89*(M89+1)*(M89+1)/(M89*M89+1)</f>
        <v>2.8400000333786011</v>
      </c>
      <c r="O89" s="1">
        <v>25.415138244628906</v>
      </c>
      <c r="P89" s="1">
        <v>26.732311248779297</v>
      </c>
      <c r="Q89" s="1">
        <v>24.985219955444336</v>
      </c>
      <c r="R89" s="1">
        <v>399.43142700195312</v>
      </c>
      <c r="S89" s="1">
        <v>394.05096435546875</v>
      </c>
      <c r="T89" s="1">
        <v>20.696235656738281</v>
      </c>
      <c r="U89" s="1">
        <v>21.330188751220703</v>
      </c>
      <c r="V89" s="1">
        <v>62.905643463134766</v>
      </c>
      <c r="W89" s="1">
        <v>64.832130432128906</v>
      </c>
      <c r="X89" s="1">
        <v>500.08889770507813</v>
      </c>
      <c r="Y89" s="1">
        <v>999.10833740234375</v>
      </c>
      <c r="Z89" s="1">
        <v>427.81884765625</v>
      </c>
      <c r="AA89" s="1">
        <v>99.061721801757813</v>
      </c>
      <c r="AB89" s="1">
        <v>0.39585494995117188</v>
      </c>
      <c r="AC89" s="1">
        <v>0.14433407783508301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>X89*0.000001/(K89*0.0001)</f>
        <v>0.83348149617513012</v>
      </c>
      <c r="AL89">
        <f>(U89-T89)/(1000-U89)*AK89</f>
        <v>5.3990443724818808E-4</v>
      </c>
      <c r="AM89">
        <f>(P89+273.15)</f>
        <v>299.88231124877927</v>
      </c>
      <c r="AN89">
        <f>(O89+273.15)</f>
        <v>298.56513824462888</v>
      </c>
      <c r="AO89">
        <f>(Y89*AG89+Z89*AH89)*AI89</f>
        <v>159.85733041128515</v>
      </c>
      <c r="AP89">
        <f>((AO89+0.00000010773*(AN89^4-AM89^4))-AL89*44100)/(L89*51.4+0.00000043092*AM89^3)</f>
        <v>1.4282264568460812</v>
      </c>
      <c r="AQ89">
        <f>0.61365*EXP(17.502*J89/(240.97+J89))</f>
        <v>3.5232727140780602</v>
      </c>
      <c r="AR89">
        <f>AQ89*1000/AA89</f>
        <v>35.566439286496845</v>
      </c>
      <c r="AS89">
        <f>(AR89-U89)</f>
        <v>14.236250535276142</v>
      </c>
      <c r="AT89">
        <f>IF(D89,P89,(O89+P89)/2)</f>
        <v>26.073724746704102</v>
      </c>
      <c r="AU89">
        <f>0.61365*EXP(17.502*AT89/(240.97+AT89))</f>
        <v>3.3890068366948851</v>
      </c>
      <c r="AV89">
        <f>IF(AS89&lt;&gt;0,(1000-(AR89+U89)/2)/AS89*AL89,0)</f>
        <v>3.6845731604498048E-2</v>
      </c>
      <c r="AW89">
        <f>U89*AA89/1000</f>
        <v>2.1130052240524093</v>
      </c>
      <c r="AX89">
        <f>(AU89-AW89)</f>
        <v>1.2760016126424758</v>
      </c>
      <c r="AY89">
        <f>1/(1.6/F89+1.37/N89)</f>
        <v>2.3071610594179781E-2</v>
      </c>
      <c r="AZ89">
        <f>G89*AA89*0.001</f>
        <v>20.003056034730513</v>
      </c>
      <c r="BA89">
        <f>G89/S89</f>
        <v>0.51243417363795596</v>
      </c>
      <c r="BB89">
        <f>(1-AL89*AA89/AQ89/F89)*100</f>
        <v>59.335261519951587</v>
      </c>
      <c r="BC89">
        <f>(S89-E89/(N89/1.35))</f>
        <v>392.02037129484819</v>
      </c>
      <c r="BD89">
        <f>E89*BB89/100/BC89</f>
        <v>6.4656426743785094E-3</v>
      </c>
    </row>
    <row r="90" spans="1:56" x14ac:dyDescent="0.25">
      <c r="A90" s="1">
        <v>25</v>
      </c>
      <c r="B90" s="1" t="s">
        <v>148</v>
      </c>
      <c r="C90" s="1">
        <v>12604.499999720603</v>
      </c>
      <c r="D90" s="1">
        <v>0</v>
      </c>
      <c r="E90">
        <f>(R90-S90*(1000-T90)/(1000-U90))*AK90</f>
        <v>4.2433354167854738</v>
      </c>
      <c r="F90">
        <f>IF(AV90&lt;&gt;0,1/(1/AV90-1/N90),0)</f>
        <v>3.725918690692049E-2</v>
      </c>
      <c r="G90">
        <f>((AY90-AL90/2)*S90-E90)/(AY90+AL90/2)</f>
        <v>202.81774802930255</v>
      </c>
      <c r="H90">
        <f>AL90*1000</f>
        <v>0.5395291557112728</v>
      </c>
      <c r="I90">
        <f>(AQ90-AW90)</f>
        <v>1.4119202325837543</v>
      </c>
      <c r="J90">
        <f>(P90+AP90*D90)</f>
        <v>26.740993499755859</v>
      </c>
      <c r="K90" s="1">
        <v>6</v>
      </c>
      <c r="L90">
        <f>(K90*AE90+AF90)</f>
        <v>1.4200000166893005</v>
      </c>
      <c r="M90" s="1">
        <v>1</v>
      </c>
      <c r="N90">
        <f>L90*(M90+1)*(M90+1)/(M90*M90+1)</f>
        <v>2.8400000333786011</v>
      </c>
      <c r="O90" s="1">
        <v>25.41716194152832</v>
      </c>
      <c r="P90" s="1">
        <v>26.740993499755859</v>
      </c>
      <c r="Q90" s="1">
        <v>24.985202789306641</v>
      </c>
      <c r="R90" s="1">
        <v>399.4224853515625</v>
      </c>
      <c r="S90" s="1">
        <v>394.07614135742187</v>
      </c>
      <c r="T90" s="1">
        <v>20.698123931884766</v>
      </c>
      <c r="U90" s="1">
        <v>21.331653594970703</v>
      </c>
      <c r="V90" s="1">
        <v>62.903453826904297</v>
      </c>
      <c r="W90" s="1">
        <v>64.829078674316406</v>
      </c>
      <c r="X90" s="1">
        <v>500.07455444335937</v>
      </c>
      <c r="Y90" s="1">
        <v>999.41741943359375</v>
      </c>
      <c r="Z90" s="1">
        <v>426.23358154296875</v>
      </c>
      <c r="AA90" s="1">
        <v>99.061851501464844</v>
      </c>
      <c r="AB90" s="1">
        <v>0.39585494995117188</v>
      </c>
      <c r="AC90" s="1">
        <v>0.14433407783508301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>X90*0.000001/(K90*0.0001)</f>
        <v>0.83345759073893222</v>
      </c>
      <c r="AL90">
        <f>(U90-T90)/(1000-U90)*AK90</f>
        <v>5.3952915571127283E-4</v>
      </c>
      <c r="AM90">
        <f>(P90+273.15)</f>
        <v>299.89099349975584</v>
      </c>
      <c r="AN90">
        <f>(O90+273.15)</f>
        <v>298.5671619415283</v>
      </c>
      <c r="AO90">
        <f>(Y90*AG90+Z90*AH90)*AI90</f>
        <v>159.90678353517978</v>
      </c>
      <c r="AP90">
        <f>((AO90+0.00000010773*(AN90^4-AM90^4))-AL90*44100)/(L90*51.4+0.00000043092*AM90^3)</f>
        <v>1.428071258405059</v>
      </c>
      <c r="AQ90">
        <f>0.61365*EXP(17.502*J90/(240.97+J90))</f>
        <v>3.5250733332894306</v>
      </c>
      <c r="AR90">
        <f>AQ90*1000/AA90</f>
        <v>35.584569436775617</v>
      </c>
      <c r="AS90">
        <f>(AR90-U90)</f>
        <v>14.252915841804914</v>
      </c>
      <c r="AT90">
        <f>IF(D90,P90,(O90+P90)/2)</f>
        <v>26.07907772064209</v>
      </c>
      <c r="AU90">
        <f>0.61365*EXP(17.502*AT90/(240.97+AT90))</f>
        <v>3.3900798707764532</v>
      </c>
      <c r="AV90">
        <f>IF(AS90&lt;&gt;0,(1000-(AR90+U90)/2)/AS90*AL90,0)</f>
        <v>3.6776697529815612E-2</v>
      </c>
      <c r="AW90">
        <f>U90*AA90/1000</f>
        <v>2.1131531007056763</v>
      </c>
      <c r="AX90">
        <f>(AU90-AW90)</f>
        <v>1.2769267700707769</v>
      </c>
      <c r="AY90">
        <f>1/(1.6/F90+1.37/N90)</f>
        <v>2.3028303062885516E-2</v>
      </c>
      <c r="AZ90">
        <f>G90*AA90*0.001</f>
        <v>20.091501637140283</v>
      </c>
      <c r="BA90">
        <f>G90/S90</f>
        <v>0.51466639754105159</v>
      </c>
      <c r="BB90">
        <f>(1-AL90*AA90/AQ90/F90)*100</f>
        <v>59.306988608416397</v>
      </c>
      <c r="BC90">
        <f>(S90-E90/(N90/1.35))</f>
        <v>392.05906292596654</v>
      </c>
      <c r="BD90">
        <f>E90*BB90/100/BC90</f>
        <v>6.4189166639034533E-3</v>
      </c>
    </row>
    <row r="91" spans="1:56" x14ac:dyDescent="0.25">
      <c r="A91" s="1" t="s">
        <v>10</v>
      </c>
      <c r="B91" s="1" t="s">
        <v>149</v>
      </c>
    </row>
    <row r="92" spans="1:56" x14ac:dyDescent="0.25">
      <c r="A92" s="1" t="s">
        <v>10</v>
      </c>
      <c r="B92" s="1" t="s">
        <v>150</v>
      </c>
    </row>
    <row r="93" spans="1:56" x14ac:dyDescent="0.25">
      <c r="A93" s="1" t="s">
        <v>10</v>
      </c>
      <c r="B93" s="1" t="s">
        <v>151</v>
      </c>
    </row>
    <row r="94" spans="1:56" x14ac:dyDescent="0.25">
      <c r="A94" s="1" t="s">
        <v>10</v>
      </c>
      <c r="B94" s="1" t="s">
        <v>152</v>
      </c>
    </row>
    <row r="95" spans="1:56" x14ac:dyDescent="0.25">
      <c r="A95" s="1" t="s">
        <v>10</v>
      </c>
      <c r="B95" s="1" t="s">
        <v>153</v>
      </c>
    </row>
    <row r="96" spans="1:56" x14ac:dyDescent="0.25">
      <c r="A96" s="1" t="s">
        <v>10</v>
      </c>
      <c r="B96" s="1" t="s">
        <v>154</v>
      </c>
    </row>
    <row r="97" spans="1:56" x14ac:dyDescent="0.25">
      <c r="A97" s="1" t="s">
        <v>10</v>
      </c>
      <c r="B97" s="1" t="s">
        <v>155</v>
      </c>
    </row>
    <row r="98" spans="1:56" x14ac:dyDescent="0.25">
      <c r="A98" s="1">
        <v>26</v>
      </c>
      <c r="B98" s="1" t="s">
        <v>156</v>
      </c>
      <c r="C98" s="1">
        <v>12772.000001966953</v>
      </c>
      <c r="D98" s="1">
        <v>0</v>
      </c>
      <c r="E98">
        <f>(R98-S98*(1000-T98)/(1000-U98))*AK98</f>
        <v>4.5757240694554158</v>
      </c>
      <c r="F98">
        <f>IF(AV98&lt;&gt;0,1/(1/AV98-1/N98),0)</f>
        <v>4.0312842464227193E-2</v>
      </c>
      <c r="G98">
        <f>((AY98-AL98/2)*S98-E98)/(AY98+AL98/2)</f>
        <v>203.58969612816199</v>
      </c>
      <c r="H98">
        <f>AL98*1000</f>
        <v>0.58936268143142567</v>
      </c>
      <c r="I98">
        <f>(AQ98-AW98)</f>
        <v>1.4268004241205294</v>
      </c>
      <c r="J98">
        <f>(P98+AP98*D98)</f>
        <v>26.833677291870117</v>
      </c>
      <c r="K98" s="1">
        <v>6</v>
      </c>
      <c r="L98">
        <f>(K98*AE98+AF98)</f>
        <v>1.4200000166893005</v>
      </c>
      <c r="M98" s="1">
        <v>1</v>
      </c>
      <c r="N98">
        <f>L98*(M98+1)*(M98+1)/(M98*M98+1)</f>
        <v>2.8400000333786011</v>
      </c>
      <c r="O98" s="1">
        <v>25.439544677734375</v>
      </c>
      <c r="P98" s="1">
        <v>26.833677291870117</v>
      </c>
      <c r="Q98" s="1">
        <v>24.987245559692383</v>
      </c>
      <c r="R98" s="1">
        <v>400.2550048828125</v>
      </c>
      <c r="S98" s="1">
        <v>394.48556518554687</v>
      </c>
      <c r="T98" s="1">
        <v>20.684488296508789</v>
      </c>
      <c r="U98" s="1">
        <v>21.376554489135742</v>
      </c>
      <c r="V98" s="1">
        <v>62.778484344482422</v>
      </c>
      <c r="W98" s="1">
        <v>64.878532409667969</v>
      </c>
      <c r="X98" s="1">
        <v>500.03668212890625</v>
      </c>
      <c r="Y98" s="1">
        <v>999.71917724609375</v>
      </c>
      <c r="Z98" s="1">
        <v>426.69833374023437</v>
      </c>
      <c r="AA98" s="1">
        <v>99.059219360351563</v>
      </c>
      <c r="AB98" s="1">
        <v>0.33848190307617188</v>
      </c>
      <c r="AC98" s="1">
        <v>0.15484356880187988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>X98*0.000001/(K98*0.0001)</f>
        <v>0.8333944702148437</v>
      </c>
      <c r="AL98">
        <f>(U98-T98)/(1000-U98)*AK98</f>
        <v>5.8936268143142568E-4</v>
      </c>
      <c r="AM98">
        <f>(P98+273.15)</f>
        <v>299.98367729187009</v>
      </c>
      <c r="AN98">
        <f>(O98+273.15)</f>
        <v>298.58954467773435</v>
      </c>
      <c r="AO98">
        <f>(Y98*AG98+Z98*AH98)*AI98</f>
        <v>159.95506478410061</v>
      </c>
      <c r="AP98">
        <f>((AO98+0.00000010773*(AN98^4-AM98^4))-AL98*44100)/(L98*51.4+0.00000043092*AM98^3)</f>
        <v>1.3927877791022152</v>
      </c>
      <c r="AQ98">
        <f>0.61365*EXP(17.502*J98/(240.97+J98))</f>
        <v>3.5443452244283349</v>
      </c>
      <c r="AR98">
        <f>AQ98*1000/AA98</f>
        <v>35.780064160761583</v>
      </c>
      <c r="AS98">
        <f>(AR98-U98)</f>
        <v>14.403509671625841</v>
      </c>
      <c r="AT98">
        <f>IF(D98,P98,(O98+P98)/2)</f>
        <v>26.136610984802246</v>
      </c>
      <c r="AU98">
        <f>0.61365*EXP(17.502*AT98/(240.97+AT98))</f>
        <v>3.401631487163598</v>
      </c>
      <c r="AV98">
        <f>IF(AS98&lt;&gt;0,(1000-(AR98+U98)/2)/AS98*AL98,0)</f>
        <v>3.9748624152676555E-2</v>
      </c>
      <c r="AW98">
        <f>U98*AA98/1000</f>
        <v>2.1175448003078055</v>
      </c>
      <c r="AX98">
        <f>(AU98-AW98)</f>
        <v>1.2840866868557925</v>
      </c>
      <c r="AY98">
        <f>1/(1.6/F98+1.37/N98)</f>
        <v>2.4892972869306876E-2</v>
      </c>
      <c r="AZ98">
        <f>G98*AA98*0.001</f>
        <v>20.167436368266916</v>
      </c>
      <c r="BA98">
        <f>G98/S98</f>
        <v>0.51608908942562515</v>
      </c>
      <c r="BB98">
        <f>(1-AL98*AA98/AQ98/F98)*100</f>
        <v>59.140025020212647</v>
      </c>
      <c r="BC98">
        <f>(S98-E98/(N98/1.35))</f>
        <v>392.31048510767232</v>
      </c>
      <c r="BD98">
        <f>E98*BB98/100/BC98</f>
        <v>6.8978129880702052E-3</v>
      </c>
    </row>
    <row r="99" spans="1:56" x14ac:dyDescent="0.25">
      <c r="A99" s="1" t="s">
        <v>10</v>
      </c>
      <c r="B99" s="1" t="s">
        <v>157</v>
      </c>
    </row>
    <row r="100" spans="1:56" x14ac:dyDescent="0.25">
      <c r="A100" s="1" t="s">
        <v>10</v>
      </c>
      <c r="B100" s="1" t="s">
        <v>158</v>
      </c>
    </row>
    <row r="101" spans="1:56" x14ac:dyDescent="0.25">
      <c r="A101" s="1">
        <v>27</v>
      </c>
      <c r="B101" s="1" t="s">
        <v>159</v>
      </c>
      <c r="C101" s="1">
        <v>12930.000001966953</v>
      </c>
      <c r="D101" s="1">
        <v>0</v>
      </c>
      <c r="E101">
        <f>(R101-S101*(1000-T101)/(1000-U101))*AK101</f>
        <v>3.2378865790597278</v>
      </c>
      <c r="F101">
        <f>IF(AV101&lt;&gt;0,1/(1/AV101-1/N101),0)</f>
        <v>4.3595552356829347E-2</v>
      </c>
      <c r="G101">
        <f>((AY101-AL101/2)*S101-E101)/(AY101+AL101/2)</f>
        <v>169.78176148330388</v>
      </c>
      <c r="H101">
        <f>AL101*1000</f>
        <v>0.63409646745987036</v>
      </c>
      <c r="I101">
        <f>(AQ101-AW101)</f>
        <v>1.4209583492990285</v>
      </c>
      <c r="J101">
        <f>(P101+AP101*D101)</f>
        <v>26.827667236328125</v>
      </c>
      <c r="K101" s="1">
        <v>6</v>
      </c>
      <c r="L101">
        <f>(K101*AE101+AF101)</f>
        <v>1.4200000166893005</v>
      </c>
      <c r="M101" s="1">
        <v>1</v>
      </c>
      <c r="N101">
        <f>L101*(M101+1)*(M101+1)/(M101*M101+1)</f>
        <v>2.8400000333786011</v>
      </c>
      <c r="O101" s="1">
        <v>25.445976257324219</v>
      </c>
      <c r="P101" s="1">
        <v>26.827667236328125</v>
      </c>
      <c r="Q101" s="1">
        <v>24.985799789428711</v>
      </c>
      <c r="R101" s="1">
        <v>299.77462768554688</v>
      </c>
      <c r="S101" s="1">
        <v>295.66445922851562</v>
      </c>
      <c r="T101" s="1">
        <v>20.680381774902344</v>
      </c>
      <c r="U101" s="1">
        <v>21.424945831298828</v>
      </c>
      <c r="V101" s="1">
        <v>62.733448028564453</v>
      </c>
      <c r="W101" s="1">
        <v>64.991325378417969</v>
      </c>
      <c r="X101" s="1">
        <v>500.03298950195313</v>
      </c>
      <c r="Y101" s="1">
        <v>998.85302734375</v>
      </c>
      <c r="Z101" s="1">
        <v>431.93133544921875</v>
      </c>
      <c r="AA101" s="1">
        <v>99.049697875976563</v>
      </c>
      <c r="AB101" s="1">
        <v>0.90638351440429688</v>
      </c>
      <c r="AC101" s="1">
        <v>0.13997006416320801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>X101*0.000001/(K101*0.0001)</f>
        <v>0.83338831583658846</v>
      </c>
      <c r="AL101">
        <f>(U101-T101)/(1000-U101)*AK101</f>
        <v>6.3409646745987041E-4</v>
      </c>
      <c r="AM101">
        <f>(P101+273.15)</f>
        <v>299.9776672363281</v>
      </c>
      <c r="AN101">
        <f>(O101+273.15)</f>
        <v>298.5959762573242</v>
      </c>
      <c r="AO101">
        <f>(Y101*AG101+Z101*AH101)*AI101</f>
        <v>159.81648080282321</v>
      </c>
      <c r="AP101">
        <f>((AO101+0.00000010773*(AN101^4-AM101^4))-AL101*44100)/(L101*51.4+0.00000043092*AM101^3)</f>
        <v>1.3695465867053069</v>
      </c>
      <c r="AQ101">
        <f>0.61365*EXP(17.502*J101/(240.97+J101))</f>
        <v>3.5430927608983409</v>
      </c>
      <c r="AR101">
        <f>AQ101*1000/AA101</f>
        <v>35.770858840324436</v>
      </c>
      <c r="AS101">
        <f>(AR101-U101)</f>
        <v>14.345913009025608</v>
      </c>
      <c r="AT101">
        <f>IF(D101,P101,(O101+P101)/2)</f>
        <v>26.136821746826172</v>
      </c>
      <c r="AU101">
        <f>0.61365*EXP(17.502*AT101/(240.97+AT101))</f>
        <v>3.4016738673994178</v>
      </c>
      <c r="AV101">
        <f>IF(AS101&lt;&gt;0,(1000-(AR101+U101)/2)/AS101*AL101,0)</f>
        <v>4.2936454321481118E-2</v>
      </c>
      <c r="AW101">
        <f>U101*AA101/1000</f>
        <v>2.1221344115993124</v>
      </c>
      <c r="AX101">
        <f>(AU101-AW101)</f>
        <v>1.2795394558001054</v>
      </c>
      <c r="AY101">
        <f>1/(1.6/F101+1.37/N101)</f>
        <v>2.6893731560193368E-2</v>
      </c>
      <c r="AZ101">
        <f>G101*AA101*0.001</f>
        <v>16.816832179772366</v>
      </c>
      <c r="BA101">
        <f>G101/S101</f>
        <v>0.57423797884371863</v>
      </c>
      <c r="BB101">
        <f>(1-AL101*AA101/AQ101/F101)*100</f>
        <v>59.338463857163084</v>
      </c>
      <c r="BC101">
        <f>(S101-E101/(N101/1.35))</f>
        <v>294.12532302064363</v>
      </c>
      <c r="BD101">
        <f>E101*BB101/100/BC101</f>
        <v>6.5322908538427366E-3</v>
      </c>
    </row>
    <row r="102" spans="1:56" x14ac:dyDescent="0.25">
      <c r="A102" s="1" t="s">
        <v>10</v>
      </c>
      <c r="B102" s="1" t="s">
        <v>160</v>
      </c>
    </row>
    <row r="103" spans="1:56" x14ac:dyDescent="0.25">
      <c r="A103" s="1" t="s">
        <v>10</v>
      </c>
      <c r="B103" s="1" t="s">
        <v>161</v>
      </c>
    </row>
    <row r="104" spans="1:56" x14ac:dyDescent="0.25">
      <c r="A104" s="1">
        <v>28</v>
      </c>
      <c r="B104" s="1" t="s">
        <v>162</v>
      </c>
      <c r="C104" s="1">
        <v>13087.500001978129</v>
      </c>
      <c r="D104" s="1">
        <v>0</v>
      </c>
      <c r="E104">
        <f>(R104-S104*(1000-T104)/(1000-U104))*AK104</f>
        <v>1.9621922464144734</v>
      </c>
      <c r="F104">
        <f>IF(AV104&lt;&gt;0,1/(1/AV104-1/N104),0)</f>
        <v>4.9367707307530255E-2</v>
      </c>
      <c r="G104">
        <f>((AY104-AL104/2)*S104-E104)/(AY104+AL104/2)</f>
        <v>128.58071515896131</v>
      </c>
      <c r="H104">
        <f>AL104*1000</f>
        <v>0.71600527851119655</v>
      </c>
      <c r="I104">
        <f>(AQ104-AW104)</f>
        <v>1.4195536957058827</v>
      </c>
      <c r="J104">
        <f>(P104+AP104*D104)</f>
        <v>26.871417999267578</v>
      </c>
      <c r="K104" s="1">
        <v>6</v>
      </c>
      <c r="L104">
        <f>(K104*AE104+AF104)</f>
        <v>1.4200000166893005</v>
      </c>
      <c r="M104" s="1">
        <v>1</v>
      </c>
      <c r="N104">
        <f>L104*(M104+1)*(M104+1)/(M104*M104+1)</f>
        <v>2.8400000333786011</v>
      </c>
      <c r="O104" s="1">
        <v>25.466745376586914</v>
      </c>
      <c r="P104" s="1">
        <v>26.871417999267578</v>
      </c>
      <c r="Q104" s="1">
        <v>24.986127853393555</v>
      </c>
      <c r="R104" s="1">
        <v>199.47859191894531</v>
      </c>
      <c r="S104" s="1">
        <v>196.95497131347656</v>
      </c>
      <c r="T104" s="1">
        <v>20.691299438476563</v>
      </c>
      <c r="U104" s="1">
        <v>21.531927108764648</v>
      </c>
      <c r="V104" s="1">
        <v>62.687644958496094</v>
      </c>
      <c r="W104" s="1">
        <v>65.233657836914063</v>
      </c>
      <c r="X104" s="1">
        <v>500.04656982421875</v>
      </c>
      <c r="Y104" s="1">
        <v>999.3447265625</v>
      </c>
      <c r="Z104" s="1">
        <v>431.72653198242187</v>
      </c>
      <c r="AA104" s="1">
        <v>99.046653747558594</v>
      </c>
      <c r="AB104" s="1">
        <v>1.1041221618652344</v>
      </c>
      <c r="AC104" s="1">
        <v>0.13969731330871582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>X104*0.000001/(K104*0.0001)</f>
        <v>0.83341094970703111</v>
      </c>
      <c r="AL104">
        <f>(U104-T104)/(1000-U104)*AK104</f>
        <v>7.1600527851119655E-4</v>
      </c>
      <c r="AM104">
        <f>(P104+273.15)</f>
        <v>300.02141799926756</v>
      </c>
      <c r="AN104">
        <f>(O104+273.15)</f>
        <v>298.61674537658689</v>
      </c>
      <c r="AO104">
        <f>(Y104*AG104+Z104*AH104)*AI104</f>
        <v>159.89515267606475</v>
      </c>
      <c r="AP104">
        <f>((AO104+0.00000010773*(AN104^4-AM104^4))-AL104*44100)/(L104*51.4+0.00000043092*AM104^3)</f>
        <v>1.3245102429759656</v>
      </c>
      <c r="AQ104">
        <f>0.61365*EXP(17.502*J104/(240.97+J104))</f>
        <v>3.5522190245653653</v>
      </c>
      <c r="AR104">
        <f>AQ104*1000/AA104</f>
        <v>35.864099292227969</v>
      </c>
      <c r="AS104">
        <f>(AR104-U104)</f>
        <v>14.332172183463321</v>
      </c>
      <c r="AT104">
        <f>IF(D104,P104,(O104+P104)/2)</f>
        <v>26.169081687927246</v>
      </c>
      <c r="AU104">
        <f>0.61365*EXP(17.502*AT104/(240.97+AT104))</f>
        <v>3.4081661677305277</v>
      </c>
      <c r="AV104">
        <f>IF(AS104&lt;&gt;0,(1000-(AR104+U104)/2)/AS104*AL104,0)</f>
        <v>4.8524211171512892E-2</v>
      </c>
      <c r="AW104">
        <f>U104*AA104/1000</f>
        <v>2.1326653288594826</v>
      </c>
      <c r="AX104">
        <f>(AU104-AW104)</f>
        <v>1.2755008388710452</v>
      </c>
      <c r="AY104">
        <f>1/(1.6/F104+1.37/N104)</f>
        <v>3.0402303414400152E-2</v>
      </c>
      <c r="AZ104">
        <f>G104*AA104*0.001</f>
        <v>12.735489572963099</v>
      </c>
      <c r="BA104">
        <f>G104/S104</f>
        <v>0.65284320726441714</v>
      </c>
      <c r="BB104">
        <f>(1-AL104*AA104/AQ104/F104)*100</f>
        <v>59.559796046253254</v>
      </c>
      <c r="BC104">
        <f>(S104-E104/(N104/1.35))</f>
        <v>196.0222390946293</v>
      </c>
      <c r="BD104">
        <f>E104*BB104/100/BC104</f>
        <v>5.9619648535678589E-3</v>
      </c>
    </row>
    <row r="105" spans="1:56" x14ac:dyDescent="0.25">
      <c r="A105" s="1" t="s">
        <v>10</v>
      </c>
      <c r="B105" s="1" t="s">
        <v>163</v>
      </c>
    </row>
    <row r="106" spans="1:56" x14ac:dyDescent="0.25">
      <c r="A106" s="1" t="s">
        <v>10</v>
      </c>
      <c r="B106" s="1" t="s">
        <v>164</v>
      </c>
    </row>
    <row r="107" spans="1:56" x14ac:dyDescent="0.25">
      <c r="A107" s="1">
        <v>29</v>
      </c>
      <c r="B107" s="1" t="s">
        <v>165</v>
      </c>
      <c r="C107" s="1">
        <v>13247.000001966953</v>
      </c>
      <c r="D107" s="1">
        <v>0</v>
      </c>
      <c r="E107">
        <f>(R107-S107*(1000-T107)/(1000-U107))*AK107</f>
        <v>0.31458465988224177</v>
      </c>
      <c r="F107">
        <f>IF(AV107&lt;&gt;0,1/(1/AV107-1/N107),0)</f>
        <v>5.5984966432144768E-2</v>
      </c>
      <c r="G107">
        <f>((AY107-AL107/2)*S107-E107)/(AY107+AL107/2)</f>
        <v>87.455167496877067</v>
      </c>
      <c r="H107">
        <f>AL107*1000</f>
        <v>0.80374769862773732</v>
      </c>
      <c r="I107">
        <f>(AQ107-AW107)</f>
        <v>1.4081536978503388</v>
      </c>
      <c r="J107">
        <f>(P107+AP107*D107)</f>
        <v>26.870946884155273</v>
      </c>
      <c r="K107" s="1">
        <v>6</v>
      </c>
      <c r="L107">
        <f>(K107*AE107+AF107)</f>
        <v>1.4200000166893005</v>
      </c>
      <c r="M107" s="1">
        <v>1</v>
      </c>
      <c r="N107">
        <f>L107*(M107+1)*(M107+1)/(M107*M107+1)</f>
        <v>2.8400000333786011</v>
      </c>
      <c r="O107" s="1">
        <v>25.473230361938477</v>
      </c>
      <c r="P107" s="1">
        <v>26.870946884155273</v>
      </c>
      <c r="Q107" s="1">
        <v>24.984321594238281</v>
      </c>
      <c r="R107" s="1">
        <v>99.245155334472656</v>
      </c>
      <c r="S107" s="1">
        <v>98.772430419921875</v>
      </c>
      <c r="T107" s="1">
        <v>20.704677581787109</v>
      </c>
      <c r="U107" s="1">
        <v>21.648210525512695</v>
      </c>
      <c r="V107" s="1">
        <v>62.697048187255859</v>
      </c>
      <c r="W107" s="1">
        <v>65.551834106445313</v>
      </c>
      <c r="X107" s="1">
        <v>500.04486083984375</v>
      </c>
      <c r="Y107" s="1">
        <v>999.056640625</v>
      </c>
      <c r="Z107" s="1">
        <v>431.99618530273437</v>
      </c>
      <c r="AA107" s="1">
        <v>99.03668212890625</v>
      </c>
      <c r="AB107" s="1">
        <v>1.1757164001464844</v>
      </c>
      <c r="AC107" s="1">
        <v>0.14679455757141113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>X107*0.000001/(K107*0.0001)</f>
        <v>0.83340810139973942</v>
      </c>
      <c r="AL107">
        <f>(U107-T107)/(1000-U107)*AK107</f>
        <v>8.0374769862773731E-4</v>
      </c>
      <c r="AM107">
        <f>(P107+273.15)</f>
        <v>300.02094688415525</v>
      </c>
      <c r="AN107">
        <f>(O107+273.15)</f>
        <v>298.62323036193845</v>
      </c>
      <c r="AO107">
        <f>(Y107*AG107+Z107*AH107)*AI107</f>
        <v>159.84905892709503</v>
      </c>
      <c r="AP107">
        <f>((AO107+0.00000010773*(AN107^4-AM107^4))-AL107*44100)/(L107*51.4+0.00000043092*AM107^3)</f>
        <v>1.2791861491349064</v>
      </c>
      <c r="AQ107">
        <f>0.61365*EXP(17.502*J107/(240.97+J107))</f>
        <v>3.5521206423251823</v>
      </c>
      <c r="AR107">
        <f>AQ107*1000/AA107</f>
        <v>35.866716917088745</v>
      </c>
      <c r="AS107">
        <f>(AR107-U107)</f>
        <v>14.218506391576049</v>
      </c>
      <c r="AT107">
        <f>IF(D107,P107,(O107+P107)/2)</f>
        <v>26.172088623046875</v>
      </c>
      <c r="AU107">
        <f>0.61365*EXP(17.502*AT107/(240.97+AT107))</f>
        <v>3.4087718631900192</v>
      </c>
      <c r="AV107">
        <f>IF(AS107&lt;&gt;0,(1000-(AR107+U107)/2)/AS107*AL107,0)</f>
        <v>5.4902669228736184E-2</v>
      </c>
      <c r="AW107">
        <f>U107*AA107/1000</f>
        <v>2.1439669444748435</v>
      </c>
      <c r="AX107">
        <f>(AU107-AW107)</f>
        <v>1.2648049187151758</v>
      </c>
      <c r="AY107">
        <f>1/(1.6/F107+1.37/N107)</f>
        <v>3.4409791851046714E-2</v>
      </c>
      <c r="AZ107">
        <f>G107*AA107*0.001</f>
        <v>8.6612696239184679</v>
      </c>
      <c r="BA107">
        <f>G107/S107</f>
        <v>0.88542083175507058</v>
      </c>
      <c r="BB107">
        <f>(1-AL107*AA107/AQ107/F107)*100</f>
        <v>59.972663226606507</v>
      </c>
      <c r="BC107">
        <f>(S107-E107/(N107/1.35))</f>
        <v>98.6228919389889</v>
      </c>
      <c r="BD107">
        <f>E107*BB107/100/BC107</f>
        <v>1.912991952724892E-3</v>
      </c>
    </row>
    <row r="108" spans="1:56" x14ac:dyDescent="0.25">
      <c r="A108" s="1" t="s">
        <v>10</v>
      </c>
      <c r="B108" s="1" t="s">
        <v>166</v>
      </c>
    </row>
    <row r="109" spans="1:56" x14ac:dyDescent="0.25">
      <c r="A109" s="1" t="s">
        <v>10</v>
      </c>
      <c r="B109" s="1" t="s">
        <v>167</v>
      </c>
    </row>
    <row r="110" spans="1:56" x14ac:dyDescent="0.25">
      <c r="A110" s="1">
        <v>30</v>
      </c>
      <c r="B110" s="1" t="s">
        <v>168</v>
      </c>
      <c r="C110" s="1">
        <v>13407.500001978129</v>
      </c>
      <c r="D110" s="1">
        <v>0</v>
      </c>
      <c r="E110">
        <f>(R110-S110*(1000-T110)/(1000-U110))*AK110</f>
        <v>-0.67239043884781258</v>
      </c>
      <c r="F110">
        <f>IF(AV110&lt;&gt;0,1/(1/AV110-1/N110),0)</f>
        <v>6.3282120088988508E-2</v>
      </c>
      <c r="G110">
        <f>((AY110-AL110/2)*S110-E110)/(AY110+AL110/2)</f>
        <v>66.544565542045888</v>
      </c>
      <c r="H110">
        <f>AL110*1000</f>
        <v>0.89869418527312328</v>
      </c>
      <c r="I110">
        <f>(AQ110-AW110)</f>
        <v>1.3960643154109778</v>
      </c>
      <c r="J110">
        <f>(P110+AP110*D110)</f>
        <v>26.875276565551758</v>
      </c>
      <c r="K110" s="1">
        <v>6</v>
      </c>
      <c r="L110">
        <f>(K110*AE110+AF110)</f>
        <v>1.4200000166893005</v>
      </c>
      <c r="M110" s="1">
        <v>1</v>
      </c>
      <c r="N110">
        <f>L110*(M110+1)*(M110+1)/(M110*M110+1)</f>
        <v>2.8400000333786011</v>
      </c>
      <c r="O110" s="1">
        <v>25.486204147338867</v>
      </c>
      <c r="P110" s="1">
        <v>26.875276565551758</v>
      </c>
      <c r="Q110" s="1">
        <v>24.983697891235352</v>
      </c>
      <c r="R110" s="1">
        <v>49.823520660400391</v>
      </c>
      <c r="S110" s="1">
        <v>50.575759887695312</v>
      </c>
      <c r="T110" s="1">
        <v>20.728916168212891</v>
      </c>
      <c r="U110" s="1">
        <v>21.783735275268555</v>
      </c>
      <c r="V110" s="1">
        <v>62.710365295410156</v>
      </c>
      <c r="W110" s="1">
        <v>65.901031494140625</v>
      </c>
      <c r="X110" s="1">
        <v>500.05764770507812</v>
      </c>
      <c r="Y110" s="1">
        <v>999.1822509765625</v>
      </c>
      <c r="Z110" s="1">
        <v>431.53591918945312</v>
      </c>
      <c r="AA110" s="1">
        <v>99.017021179199219</v>
      </c>
      <c r="AB110" s="1">
        <v>1.1112289428710937</v>
      </c>
      <c r="AC110" s="1">
        <v>0.15238118171691895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>X110*0.000001/(K110*0.0001)</f>
        <v>0.83342941284179672</v>
      </c>
      <c r="AL110">
        <f>(U110-T110)/(1000-U110)*AK110</f>
        <v>8.9869418527312324E-4</v>
      </c>
      <c r="AM110">
        <f>(P110+273.15)</f>
        <v>300.02527656555174</v>
      </c>
      <c r="AN110">
        <f>(O110+273.15)</f>
        <v>298.63620414733884</v>
      </c>
      <c r="AO110">
        <f>(Y110*AG110+Z110*AH110)*AI110</f>
        <v>159.86915658289581</v>
      </c>
      <c r="AP110">
        <f>((AO110+0.00000010773*(AN110^4-AM110^4))-AL110*44100)/(L110*51.4+0.00000043092*AM110^3)</f>
        <v>1.231101692401394</v>
      </c>
      <c r="AQ110">
        <f>0.61365*EXP(17.502*J110/(240.97+J110))</f>
        <v>3.5530248925243133</v>
      </c>
      <c r="AR110">
        <f>AQ110*1000/AA110</f>
        <v>35.882970929756745</v>
      </c>
      <c r="AS110">
        <f>(AR110-U110)</f>
        <v>14.09923565448819</v>
      </c>
      <c r="AT110">
        <f>IF(D110,P110,(O110+P110)/2)</f>
        <v>26.180740356445313</v>
      </c>
      <c r="AU110">
        <f>0.61365*EXP(17.502*AT110/(240.97+AT110))</f>
        <v>3.4105151307536534</v>
      </c>
      <c r="AV110">
        <f>IF(AS110&lt;&gt;0,(1000-(AR110+U110)/2)/AS110*AL110,0)</f>
        <v>6.1902775433087892E-2</v>
      </c>
      <c r="AW110">
        <f>U110*AA110/1000</f>
        <v>2.1569605771133356</v>
      </c>
      <c r="AX110">
        <f>(AU110-AW110)</f>
        <v>1.2535545536403179</v>
      </c>
      <c r="AY110">
        <f>1/(1.6/F110+1.37/N110)</f>
        <v>3.881083999281193E-2</v>
      </c>
      <c r="AZ110">
        <f>G110*AA110*0.001</f>
        <v>6.5890446556373679</v>
      </c>
      <c r="BA110">
        <f>G110/S110</f>
        <v>1.3157403010811837</v>
      </c>
      <c r="BB110">
        <f>(1-AL110*AA110/AQ110/F110)*100</f>
        <v>60.423032166723168</v>
      </c>
      <c r="BC110">
        <f>(S110-E110/(N110/1.35))</f>
        <v>50.895382099588275</v>
      </c>
      <c r="BD110">
        <f>E110*BB110/100/BC110</f>
        <v>-7.982623852906913E-3</v>
      </c>
    </row>
    <row r="111" spans="1:56" x14ac:dyDescent="0.25">
      <c r="A111" s="1" t="s">
        <v>10</v>
      </c>
      <c r="B111" s="1" t="s">
        <v>169</v>
      </c>
    </row>
    <row r="112" spans="1:56" x14ac:dyDescent="0.25">
      <c r="A112" s="1" t="s">
        <v>10</v>
      </c>
      <c r="B112" s="1" t="s">
        <v>170</v>
      </c>
    </row>
    <row r="113" spans="1:56" x14ac:dyDescent="0.25">
      <c r="A113" s="1">
        <v>31</v>
      </c>
      <c r="B113" s="1" t="s">
        <v>171</v>
      </c>
      <c r="C113" s="1">
        <v>13565.000001966953</v>
      </c>
      <c r="D113" s="1">
        <v>0</v>
      </c>
      <c r="E113">
        <f>(R113-S113*(1000-T113)/(1000-U113))*AK113</f>
        <v>-1.7306338708295217</v>
      </c>
      <c r="F113">
        <f>IF(AV113&lt;&gt;0,1/(1/AV113-1/N113),0)</f>
        <v>6.7580619398881117E-2</v>
      </c>
      <c r="G113">
        <f>((AY113-AL113/2)*S113-E113)/(AY113+AL113/2)</f>
        <v>41.719929244346737</v>
      </c>
      <c r="H113">
        <f>AL113*1000</f>
        <v>0.93933523016977005</v>
      </c>
      <c r="I113">
        <f>(AQ113-AW113)</f>
        <v>1.3684134718042422</v>
      </c>
      <c r="J113">
        <f>(P113+AP113*D113)</f>
        <v>26.743040084838867</v>
      </c>
      <c r="K113" s="1">
        <v>6</v>
      </c>
      <c r="L113">
        <f>(K113*AE113+AF113)</f>
        <v>1.4200000166893005</v>
      </c>
      <c r="M113" s="1">
        <v>1</v>
      </c>
      <c r="N113">
        <f>L113*(M113+1)*(M113+1)/(M113*M113+1)</f>
        <v>2.8400000333786011</v>
      </c>
      <c r="O113" s="1">
        <v>25.451513290405273</v>
      </c>
      <c r="P113" s="1">
        <v>26.743040084838867</v>
      </c>
      <c r="Q113" s="1">
        <v>24.984378814697266</v>
      </c>
      <c r="R113" s="1">
        <v>-1.6867513656616211</v>
      </c>
      <c r="S113" s="1">
        <v>0.389364093542099</v>
      </c>
      <c r="T113" s="1">
        <v>20.68537712097168</v>
      </c>
      <c r="U113" s="1">
        <v>21.787910461425781</v>
      </c>
      <c r="V113" s="1">
        <v>62.699241638183594</v>
      </c>
      <c r="W113" s="1">
        <v>66.041091918945312</v>
      </c>
      <c r="X113" s="1">
        <v>500.0496826171875</v>
      </c>
      <c r="Y113" s="1">
        <v>1000.2774658203125</v>
      </c>
      <c r="Z113" s="1">
        <v>426.76419067382812</v>
      </c>
      <c r="AA113" s="1">
        <v>99.003730773925781</v>
      </c>
      <c r="AB113" s="1">
        <v>0.92474770545959473</v>
      </c>
      <c r="AC113" s="1">
        <v>0.13785099983215332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111105</v>
      </c>
      <c r="AK113">
        <f>X113*0.000001/(K113*0.0001)</f>
        <v>0.83341613769531242</v>
      </c>
      <c r="AL113">
        <f>(U113-T113)/(1000-U113)*AK113</f>
        <v>9.3933523016977009E-4</v>
      </c>
      <c r="AM113">
        <f>(P113+273.15)</f>
        <v>299.89304008483884</v>
      </c>
      <c r="AN113">
        <f>(O113+273.15)</f>
        <v>298.60151329040525</v>
      </c>
      <c r="AO113">
        <f>(Y113*AG113+Z113*AH113)*AI113</f>
        <v>160.04439095397902</v>
      </c>
      <c r="AP113">
        <f>((AO113+0.00000010773*(AN113^4-AM113^4))-AL113*44100)/(L113*51.4+0.00000043092*AM113^3)</f>
        <v>1.2256856766929094</v>
      </c>
      <c r="AQ113">
        <f>0.61365*EXP(17.502*J113/(240.97+J113))</f>
        <v>3.5254978932536414</v>
      </c>
      <c r="AR113">
        <f>AQ113*1000/AA113</f>
        <v>35.609747892269709</v>
      </c>
      <c r="AS113">
        <f>(AR113-U113)</f>
        <v>13.821837430843928</v>
      </c>
      <c r="AT113">
        <f>IF(D113,P113,(O113+P113)/2)</f>
        <v>26.09727668762207</v>
      </c>
      <c r="AU113">
        <f>0.61365*EXP(17.502*AT113/(240.97+AT113))</f>
        <v>3.3937301768000077</v>
      </c>
      <c r="AV113">
        <f>IF(AS113&lt;&gt;0,(1000-(AR113+U113)/2)/AS113*AL113,0)</f>
        <v>6.6009849517064206E-2</v>
      </c>
      <c r="AW113">
        <f>U113*AA113/1000</f>
        <v>2.1570844214493992</v>
      </c>
      <c r="AX113">
        <f>(AU113-AW113)</f>
        <v>1.2366457553506085</v>
      </c>
      <c r="AY113">
        <f>1/(1.6/F113+1.37/N113)</f>
        <v>4.1394461779366648E-2</v>
      </c>
      <c r="AZ113">
        <f>G113*AA113*0.001</f>
        <v>4.1304286428145369</v>
      </c>
      <c r="BA113">
        <f>G113/S113</f>
        <v>107.14888695774377</v>
      </c>
      <c r="BB113">
        <f>(1-AL113*AA113/AQ113/F113)*100</f>
        <v>60.967214575765041</v>
      </c>
      <c r="BC113">
        <f>(S113-E113/(N113/1.35))</f>
        <v>1.2120245506409015</v>
      </c>
      <c r="BD113">
        <f>E113*BB113/100/BC113</f>
        <v>-0.8705428161430977</v>
      </c>
    </row>
    <row r="114" spans="1:56" x14ac:dyDescent="0.25">
      <c r="A114" s="1" t="s">
        <v>10</v>
      </c>
      <c r="B114" s="1" t="s">
        <v>172</v>
      </c>
    </row>
    <row r="115" spans="1:56" x14ac:dyDescent="0.25">
      <c r="A115" s="1" t="s">
        <v>10</v>
      </c>
      <c r="B115" s="1" t="s">
        <v>173</v>
      </c>
    </row>
    <row r="116" spans="1:56" x14ac:dyDescent="0.25">
      <c r="A116" s="1">
        <v>32</v>
      </c>
      <c r="B116" s="1" t="s">
        <v>174</v>
      </c>
      <c r="C116" s="1">
        <v>13845.000001966953</v>
      </c>
      <c r="D116" s="1">
        <v>0</v>
      </c>
      <c r="E116">
        <f>(R116-S116*(1000-T116)/(1000-U116))*AK116</f>
        <v>5.2461958483619666</v>
      </c>
      <c r="F116">
        <f>IF(AV116&lt;&gt;0,1/(1/AV116-1/N116),0)</f>
        <v>5.4116494505955369E-2</v>
      </c>
      <c r="G116">
        <f>((AY116-AL116/2)*S116-E116)/(AY116+AL116/2)</f>
        <v>228.52295322597934</v>
      </c>
      <c r="H116">
        <f>AL116*1000</f>
        <v>0.77575635316974101</v>
      </c>
      <c r="I116">
        <f>(AQ116-AW116)</f>
        <v>1.4048486656199852</v>
      </c>
      <c r="J116">
        <f>(P116+AP116*D116)</f>
        <v>26.818294525146484</v>
      </c>
      <c r="K116" s="1">
        <v>6</v>
      </c>
      <c r="L116">
        <f>(K116*AE116+AF116)</f>
        <v>1.4200000166893005</v>
      </c>
      <c r="M116" s="1">
        <v>1</v>
      </c>
      <c r="N116">
        <f>L116*(M116+1)*(M116+1)/(M116*M116+1)</f>
        <v>2.8400000333786011</v>
      </c>
      <c r="O116" s="1">
        <v>25.459909439086914</v>
      </c>
      <c r="P116" s="1">
        <v>26.818294525146484</v>
      </c>
      <c r="Q116" s="1">
        <v>24.985275268554688</v>
      </c>
      <c r="R116" s="1">
        <v>400.07144165039062</v>
      </c>
      <c r="S116" s="1">
        <v>393.41058349609375</v>
      </c>
      <c r="T116" s="1">
        <v>20.666257858276367</v>
      </c>
      <c r="U116" s="1">
        <v>21.576969146728516</v>
      </c>
      <c r="V116" s="1">
        <v>62.613040924072266</v>
      </c>
      <c r="W116" s="1">
        <v>65.375</v>
      </c>
      <c r="X116" s="1">
        <v>500.06048583984375</v>
      </c>
      <c r="Y116" s="1">
        <v>998.9249267578125</v>
      </c>
      <c r="Z116" s="1">
        <v>431.97085571289063</v>
      </c>
      <c r="AA116" s="1">
        <v>99.007957458496094</v>
      </c>
      <c r="AB116" s="1">
        <v>0.45526528358459473</v>
      </c>
      <c r="AC116" s="1">
        <v>0.14373898506164551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111105</v>
      </c>
      <c r="AK116">
        <f>X116*0.000001/(K116*0.0001)</f>
        <v>0.83343414306640606</v>
      </c>
      <c r="AL116">
        <f>(U116-T116)/(1000-U116)*AK116</f>
        <v>7.7575635316974101E-4</v>
      </c>
      <c r="AM116">
        <f>(P116+273.15)</f>
        <v>299.96829452514646</v>
      </c>
      <c r="AN116">
        <f>(O116+273.15)</f>
        <v>298.60990943908689</v>
      </c>
      <c r="AO116">
        <f>(Y116*AG116+Z116*AH116)*AI116</f>
        <v>159.82798470881607</v>
      </c>
      <c r="AP116">
        <f>((AO116+0.00000010773*(AN116^4-AM116^4))-AL116*44100)/(L116*51.4+0.00000043092*AM116^3)</f>
        <v>1.2990504042764239</v>
      </c>
      <c r="AQ116">
        <f>0.61365*EXP(17.502*J116/(240.97+J116))</f>
        <v>3.5411403089825648</v>
      </c>
      <c r="AR116">
        <f>AQ116*1000/AA116</f>
        <v>35.766219199774952</v>
      </c>
      <c r="AS116">
        <f>(AR116-U116)</f>
        <v>14.189250053046436</v>
      </c>
      <c r="AT116">
        <f>IF(D116,P116,(O116+P116)/2)</f>
        <v>26.139101982116699</v>
      </c>
      <c r="AU116">
        <f>0.61365*EXP(17.502*AT116/(240.97+AT116))</f>
        <v>3.4021324088453997</v>
      </c>
      <c r="AV116">
        <f>IF(AS116&lt;&gt;0,(1000-(AR116+U116)/2)/AS116*AL116,0)</f>
        <v>5.3104581215873123E-2</v>
      </c>
      <c r="AW116">
        <f>U116*AA116/1000</f>
        <v>2.1362916433625796</v>
      </c>
      <c r="AX116">
        <f>(AU116-AW116)</f>
        <v>1.2658407654828201</v>
      </c>
      <c r="AY116">
        <f>1/(1.6/F116+1.37/N116)</f>
        <v>3.3279817810185928E-2</v>
      </c>
      <c r="AZ116">
        <f>G116*AA116*0.001</f>
        <v>22.625590831287656</v>
      </c>
      <c r="BA116">
        <f>G116/S116</f>
        <v>0.58087647565345268</v>
      </c>
      <c r="BB116">
        <f>(1-AL116*AA116/AQ116/F116)*100</f>
        <v>59.920467191184336</v>
      </c>
      <c r="BC116">
        <f>(S116-E116/(N116/1.35))</f>
        <v>390.91679324537211</v>
      </c>
      <c r="BD116">
        <f>E116*BB116/100/BC116</f>
        <v>8.0414684567665911E-3</v>
      </c>
    </row>
    <row r="117" spans="1:56" x14ac:dyDescent="0.25">
      <c r="A117" s="1" t="s">
        <v>10</v>
      </c>
      <c r="B117" s="1" t="s">
        <v>175</v>
      </c>
    </row>
    <row r="118" spans="1:56" x14ac:dyDescent="0.25">
      <c r="A118" s="1" t="s">
        <v>10</v>
      </c>
      <c r="B118" s="1" t="s">
        <v>176</v>
      </c>
    </row>
    <row r="119" spans="1:56" x14ac:dyDescent="0.25">
      <c r="A119" s="1">
        <v>33</v>
      </c>
      <c r="B119" s="1" t="s">
        <v>177</v>
      </c>
      <c r="C119" s="1">
        <v>14003.000001966953</v>
      </c>
      <c r="D119" s="1">
        <v>0</v>
      </c>
      <c r="E119">
        <f>(R119-S119*(1000-T119)/(1000-U119))*AK119</f>
        <v>6.1753649172443215</v>
      </c>
      <c r="F119">
        <f>IF(AV119&lt;&gt;0,1/(1/AV119-1/N119),0)</f>
        <v>4.2818296380590766E-2</v>
      </c>
      <c r="G119">
        <f>((AY119-AL119/2)*S119-E119)/(AY119+AL119/2)</f>
        <v>250.3762041813246</v>
      </c>
      <c r="H119">
        <f>AL119*1000</f>
        <v>0.63121535979139454</v>
      </c>
      <c r="I119">
        <f>(AQ119-AW119)</f>
        <v>1.4391197670602804</v>
      </c>
      <c r="J119">
        <f>(P119+AP119*D119)</f>
        <v>26.903718948364258</v>
      </c>
      <c r="K119" s="1">
        <v>6</v>
      </c>
      <c r="L119">
        <f>(K119*AE119+AF119)</f>
        <v>1.4200000166893005</v>
      </c>
      <c r="M119" s="1">
        <v>1</v>
      </c>
      <c r="N119">
        <f>L119*(M119+1)*(M119+1)/(M119*M119+1)</f>
        <v>2.8400000333786011</v>
      </c>
      <c r="O119" s="1">
        <v>25.468332290649414</v>
      </c>
      <c r="P119" s="1">
        <v>26.903718948364258</v>
      </c>
      <c r="Q119" s="1">
        <v>24.984811782836914</v>
      </c>
      <c r="R119" s="1">
        <v>500.77365112304687</v>
      </c>
      <c r="S119" s="1">
        <v>492.99127197265625</v>
      </c>
      <c r="T119" s="1">
        <v>20.669004440307617</v>
      </c>
      <c r="U119" s="1">
        <v>21.410104751586914</v>
      </c>
      <c r="V119" s="1">
        <v>62.592670440673828</v>
      </c>
      <c r="W119" s="1">
        <v>64.838127136230469</v>
      </c>
      <c r="X119" s="1">
        <v>500.09503173828125</v>
      </c>
      <c r="Y119" s="1">
        <v>999.430908203125</v>
      </c>
      <c r="Z119" s="1">
        <v>432.05709838867187</v>
      </c>
      <c r="AA119" s="1">
        <v>99.011672973632813</v>
      </c>
      <c r="AB119" s="1">
        <v>-0.24392294883728027</v>
      </c>
      <c r="AC119" s="1">
        <v>0.15508198738098145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111105</v>
      </c>
      <c r="AK119">
        <f>X119*0.000001/(K119*0.0001)</f>
        <v>0.83349171956380208</v>
      </c>
      <c r="AL119">
        <f>(U119-T119)/(1000-U119)*AK119</f>
        <v>6.3121535979139456E-4</v>
      </c>
      <c r="AM119">
        <f>(P119+273.15)</f>
        <v>300.05371894836424</v>
      </c>
      <c r="AN119">
        <f>(O119+273.15)</f>
        <v>298.61833229064939</v>
      </c>
      <c r="AO119">
        <f>(Y119*AG119+Z119*AH119)*AI119</f>
        <v>159.90894173825654</v>
      </c>
      <c r="AP119">
        <f>((AO119+0.00000010773*(AN119^4-AM119^4))-AL119*44100)/(L119*51.4+0.00000043092*AM119^3)</f>
        <v>1.3645709036073757</v>
      </c>
      <c r="AQ119">
        <f>0.61365*EXP(17.502*J119/(240.97+J119))</f>
        <v>3.558970057055626</v>
      </c>
      <c r="AR119">
        <f>AQ119*1000/AA119</f>
        <v>35.944954268204249</v>
      </c>
      <c r="AS119">
        <f>(AR119-U119)</f>
        <v>14.534849516617335</v>
      </c>
      <c r="AT119">
        <f>IF(D119,P119,(O119+P119)/2)</f>
        <v>26.186025619506836</v>
      </c>
      <c r="AU119">
        <f>0.61365*EXP(17.502*AT119/(240.97+AT119))</f>
        <v>3.4115804596581212</v>
      </c>
      <c r="AV119">
        <f>IF(AS119&lt;&gt;0,(1000-(AR119+U119)/2)/AS119*AL119,0)</f>
        <v>4.2182319258477333E-2</v>
      </c>
      <c r="AW119">
        <f>U119*AA119/1000</f>
        <v>2.1198502899953455</v>
      </c>
      <c r="AX119">
        <f>(AU119-AW119)</f>
        <v>1.2917301696627757</v>
      </c>
      <c r="AY119">
        <f>1/(1.6/F119+1.37/N119)</f>
        <v>2.6420359873181049E-2</v>
      </c>
      <c r="AZ119">
        <f>G119*AA119*0.001</f>
        <v>24.790166848780828</v>
      </c>
      <c r="BA119">
        <f>G119/S119</f>
        <v>0.5078714744369992</v>
      </c>
      <c r="BB119">
        <f>(1-AL119*AA119/AQ119/F119)*100</f>
        <v>58.988067023690427</v>
      </c>
      <c r="BC119">
        <f>(S119-E119/(N119/1.35))</f>
        <v>490.05579924719927</v>
      </c>
      <c r="BD119">
        <f>E119*BB119/100/BC119</f>
        <v>7.433293110575028E-3</v>
      </c>
    </row>
    <row r="120" spans="1:56" x14ac:dyDescent="0.25">
      <c r="A120" s="1" t="s">
        <v>10</v>
      </c>
      <c r="B120" s="1" t="s">
        <v>178</v>
      </c>
    </row>
    <row r="121" spans="1:56" x14ac:dyDescent="0.25">
      <c r="A121" s="1" t="s">
        <v>10</v>
      </c>
      <c r="B121" s="1" t="s">
        <v>179</v>
      </c>
    </row>
    <row r="122" spans="1:56" x14ac:dyDescent="0.25">
      <c r="A122" s="1">
        <v>34</v>
      </c>
      <c r="B122" s="1" t="s">
        <v>180</v>
      </c>
      <c r="C122" s="1">
        <v>14165.000001966953</v>
      </c>
      <c r="D122" s="1">
        <v>0</v>
      </c>
      <c r="E122">
        <f>(R122-S122*(1000-T122)/(1000-U122))*AK122</f>
        <v>7.3377739894380252</v>
      </c>
      <c r="F122">
        <f>IF(AV122&lt;&gt;0,1/(1/AV122-1/N122),0)</f>
        <v>3.9720924643725494E-2</v>
      </c>
      <c r="G122">
        <f>((AY122-AL122/2)*S122-E122)/(AY122+AL122/2)</f>
        <v>282.38389103521519</v>
      </c>
      <c r="H122">
        <f>AL122*1000</f>
        <v>0.58890788456670584</v>
      </c>
      <c r="I122">
        <f>(AQ122-AW122)</f>
        <v>1.4457581029396143</v>
      </c>
      <c r="J122">
        <f>(P122+AP122*D122)</f>
        <v>26.910667419433594</v>
      </c>
      <c r="K122" s="1">
        <v>6</v>
      </c>
      <c r="L122">
        <f>(K122*AE122+AF122)</f>
        <v>1.4200000166893005</v>
      </c>
      <c r="M122" s="1">
        <v>1</v>
      </c>
      <c r="N122">
        <f>L122*(M122+1)*(M122+1)/(M122*M122+1)</f>
        <v>2.8400000333786011</v>
      </c>
      <c r="O122" s="1">
        <v>25.468408584594727</v>
      </c>
      <c r="P122" s="1">
        <v>26.910667419433594</v>
      </c>
      <c r="Q122" s="1">
        <v>24.986869812011719</v>
      </c>
      <c r="R122" s="1">
        <v>601.21466064453125</v>
      </c>
      <c r="S122" s="1">
        <v>591.9918212890625</v>
      </c>
      <c r="T122" s="1">
        <v>20.667293548583984</v>
      </c>
      <c r="U122" s="1">
        <v>21.35882568359375</v>
      </c>
      <c r="V122" s="1">
        <v>62.583431243896484</v>
      </c>
      <c r="W122" s="1">
        <v>64.677574157714844</v>
      </c>
      <c r="X122" s="1">
        <v>500.04574584960937</v>
      </c>
      <c r="Y122" s="1">
        <v>998.92266845703125</v>
      </c>
      <c r="Z122" s="1">
        <v>432.41619873046875</v>
      </c>
      <c r="AA122" s="1">
        <v>99.006645202636719</v>
      </c>
      <c r="AB122" s="1">
        <v>-0.92898154258728027</v>
      </c>
      <c r="AC122" s="1">
        <v>0.14080929756164551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111105</v>
      </c>
      <c r="AK122">
        <f>X122*0.000001/(K122*0.0001)</f>
        <v>0.83340957641601554</v>
      </c>
      <c r="AL122">
        <f>(U122-T122)/(1000-U122)*AK122</f>
        <v>5.8890788456670586E-4</v>
      </c>
      <c r="AM122">
        <f>(P122+273.15)</f>
        <v>300.06066741943357</v>
      </c>
      <c r="AN122">
        <f>(O122+273.15)</f>
        <v>298.6184085845947</v>
      </c>
      <c r="AO122">
        <f>(Y122*AG122+Z122*AH122)*AI122</f>
        <v>159.82762338069915</v>
      </c>
      <c r="AP122">
        <f>((AO122+0.00000010773*(AN122^4-AM122^4))-AL122*44100)/(L122*51.4+0.00000043092*AM122^3)</f>
        <v>1.3846976265303697</v>
      </c>
      <c r="AQ122">
        <f>0.61365*EXP(17.502*J122/(240.97+J122))</f>
        <v>3.5604237793401454</v>
      </c>
      <c r="AR122">
        <f>AQ122*1000/AA122</f>
        <v>35.961462708417528</v>
      </c>
      <c r="AS122">
        <f>(AR122-U122)</f>
        <v>14.602637024823778</v>
      </c>
      <c r="AT122">
        <f>IF(D122,P122,(O122+P122)/2)</f>
        <v>26.18953800201416</v>
      </c>
      <c r="AU122">
        <f>0.61365*EXP(17.502*AT122/(240.97+AT122))</f>
        <v>3.4122885969932408</v>
      </c>
      <c r="AV122">
        <f>IF(AS122&lt;&gt;0,(1000-(AR122+U122)/2)/AS122*AL122,0)</f>
        <v>3.9173041054464106E-2</v>
      </c>
      <c r="AW122">
        <f>U122*AA122/1000</f>
        <v>2.1146656764005312</v>
      </c>
      <c r="AX122">
        <f>(AU122-AW122)</f>
        <v>1.2976229205927097</v>
      </c>
      <c r="AY122">
        <f>1/(1.6/F122+1.37/N122)</f>
        <v>2.453179205952959E-2</v>
      </c>
      <c r="AZ122">
        <f>G122*AA122*0.001</f>
        <v>27.957881710663578</v>
      </c>
      <c r="BA122">
        <f>G122/S122</f>
        <v>0.47700640596744076</v>
      </c>
      <c r="BB122">
        <f>(1-AL122*AA122/AQ122/F122)*100</f>
        <v>58.772151529314073</v>
      </c>
      <c r="BC122">
        <f>(S122-E122/(N122/1.35))</f>
        <v>588.50379496183859</v>
      </c>
      <c r="BD122">
        <f>E122*BB122/100/BC122</f>
        <v>7.3280201162182097E-3</v>
      </c>
    </row>
    <row r="123" spans="1:56" x14ac:dyDescent="0.25">
      <c r="A123" s="1" t="s">
        <v>10</v>
      </c>
      <c r="B123" s="1" t="s">
        <v>181</v>
      </c>
    </row>
    <row r="124" spans="1:56" x14ac:dyDescent="0.25">
      <c r="A124" s="1" t="s">
        <v>10</v>
      </c>
      <c r="B124" s="1" t="s">
        <v>182</v>
      </c>
    </row>
    <row r="125" spans="1:56" x14ac:dyDescent="0.25">
      <c r="A125" s="1">
        <v>35</v>
      </c>
      <c r="B125" s="1" t="s">
        <v>183</v>
      </c>
      <c r="C125" s="1">
        <v>14323.000001966953</v>
      </c>
      <c r="D125" s="1">
        <v>0</v>
      </c>
      <c r="E125">
        <f>(R125-S125*(1000-T125)/(1000-U125))*AK125</f>
        <v>8.9671280502951145</v>
      </c>
      <c r="F125">
        <f>IF(AV125&lt;&gt;0,1/(1/AV125-1/N125),0)</f>
        <v>4.1272440424068718E-2</v>
      </c>
      <c r="G125">
        <f>((AY125-AL125/2)*S125-E125)/(AY125+AL125/2)</f>
        <v>422.08121628605141</v>
      </c>
      <c r="H125">
        <f>AL125*1000</f>
        <v>0.61590463359819136</v>
      </c>
      <c r="I125">
        <f>(AQ125-AW125)</f>
        <v>1.4556176159208083</v>
      </c>
      <c r="J125">
        <f>(P125+AP125*D125)</f>
        <v>26.986124038696289</v>
      </c>
      <c r="K125" s="1">
        <v>6</v>
      </c>
      <c r="L125">
        <f>(K125*AE125+AF125)</f>
        <v>1.4200000166893005</v>
      </c>
      <c r="M125" s="1">
        <v>1</v>
      </c>
      <c r="N125">
        <f>L125*(M125+1)*(M125+1)/(M125*M125+1)</f>
        <v>2.8400000333786011</v>
      </c>
      <c r="O125" s="1">
        <v>25.486928939819336</v>
      </c>
      <c r="P125" s="1">
        <v>26.986124038696289</v>
      </c>
      <c r="Q125" s="1">
        <v>24.985403060913086</v>
      </c>
      <c r="R125" s="1">
        <v>800.01007080078125</v>
      </c>
      <c r="S125" s="1">
        <v>788.6678466796875</v>
      </c>
      <c r="T125" s="1">
        <v>20.698650360107422</v>
      </c>
      <c r="U125" s="1">
        <v>21.421825408935547</v>
      </c>
      <c r="V125" s="1">
        <v>62.601345062255859</v>
      </c>
      <c r="W125" s="1">
        <v>64.787849426269531</v>
      </c>
      <c r="X125" s="1">
        <v>500.05389404296875</v>
      </c>
      <c r="Y125" s="1">
        <v>999.23016357421875</v>
      </c>
      <c r="Z125" s="1">
        <v>432.24942016601562</v>
      </c>
      <c r="AA125" s="1">
        <v>98.993721008300781</v>
      </c>
      <c r="AB125" s="1">
        <v>-2.6305806636810303</v>
      </c>
      <c r="AC125" s="1">
        <v>0.15991330146789551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111105</v>
      </c>
      <c r="AK125">
        <f>X125*0.000001/(K125*0.0001)</f>
        <v>0.83342315673828116</v>
      </c>
      <c r="AL125">
        <f>(U125-T125)/(1000-U125)*AK125</f>
        <v>6.159046335981914E-4</v>
      </c>
      <c r="AM125">
        <f>(P125+273.15)</f>
        <v>300.13612403869627</v>
      </c>
      <c r="AN125">
        <f>(O125+273.15)</f>
        <v>298.63692893981931</v>
      </c>
      <c r="AO125">
        <f>(Y125*AG125+Z125*AH125)*AI125</f>
        <v>159.87682259834946</v>
      </c>
      <c r="AP125">
        <f>((AO125+0.00000010773*(AN125^4-AM125^4))-AL125*44100)/(L125*51.4+0.00000043092*AM125^3)</f>
        <v>1.3631971263692277</v>
      </c>
      <c r="AQ125">
        <f>0.61365*EXP(17.502*J125/(240.97+J125))</f>
        <v>3.5762438239415024</v>
      </c>
      <c r="AR125">
        <f>AQ125*1000/AA125</f>
        <v>36.125966248320218</v>
      </c>
      <c r="AS125">
        <f>(AR125-U125)</f>
        <v>14.704140839384671</v>
      </c>
      <c r="AT125">
        <f>IF(D125,P125,(O125+P125)/2)</f>
        <v>26.236526489257813</v>
      </c>
      <c r="AU125">
        <f>0.61365*EXP(17.502*AT125/(240.97+AT125))</f>
        <v>3.4217743776310638</v>
      </c>
      <c r="AV125">
        <f>IF(AS125&lt;&gt;0,(1000-(AR125+U125)/2)/AS125*AL125,0)</f>
        <v>4.0681238323591856E-2</v>
      </c>
      <c r="AW125">
        <f>U125*AA125/1000</f>
        <v>2.1206262080206941</v>
      </c>
      <c r="AX125">
        <f>(AU125-AW125)</f>
        <v>1.3011481696103697</v>
      </c>
      <c r="AY125">
        <f>1/(1.6/F125+1.37/N125)</f>
        <v>2.5478236942980147E-2</v>
      </c>
      <c r="AZ125">
        <f>G125*AA125*0.001</f>
        <v>41.783390167865633</v>
      </c>
      <c r="BA125">
        <f>G125/S125</f>
        <v>0.53518248279427705</v>
      </c>
      <c r="BB125">
        <f>(1-AL125*AA125/AQ125/F125)*100</f>
        <v>58.692030255393277</v>
      </c>
      <c r="BC125">
        <f>(S125-E125/(N125/1.35))</f>
        <v>784.40530346644073</v>
      </c>
      <c r="BD125">
        <f>E125*BB125/100/BC125</f>
        <v>6.709528205713149E-3</v>
      </c>
    </row>
    <row r="126" spans="1:56" x14ac:dyDescent="0.25">
      <c r="A126" s="1" t="s">
        <v>10</v>
      </c>
      <c r="B126" s="1" t="s">
        <v>184</v>
      </c>
    </row>
    <row r="127" spans="1:56" x14ac:dyDescent="0.25">
      <c r="A127" s="1" t="s">
        <v>10</v>
      </c>
      <c r="B127" s="1" t="s">
        <v>185</v>
      </c>
    </row>
    <row r="128" spans="1:56" x14ac:dyDescent="0.25">
      <c r="A128" s="1">
        <v>36</v>
      </c>
      <c r="B128" s="1" t="s">
        <v>186</v>
      </c>
      <c r="C128" s="1">
        <v>14486.000001966953</v>
      </c>
      <c r="D128" s="1">
        <v>0</v>
      </c>
      <c r="E128">
        <f>(R128-S128*(1000-T128)/(1000-U128))*AK128</f>
        <v>8.5970434791784882</v>
      </c>
      <c r="F128">
        <f>IF(AV128&lt;&gt;0,1/(1/AV128-1/N128),0)</f>
        <v>3.0277223782942748E-2</v>
      </c>
      <c r="G128">
        <f>((AY128-AL128/2)*S128-E128)/(AY128+AL128/2)</f>
        <v>415.24232843514358</v>
      </c>
      <c r="H128">
        <f>AL128*1000</f>
        <v>0.45928270564964374</v>
      </c>
      <c r="I128">
        <f>(AQ128-AW128)</f>
        <v>1.4739547734269589</v>
      </c>
      <c r="J128">
        <f>(P128+AP128*D128)</f>
        <v>26.980497360229492</v>
      </c>
      <c r="K128" s="1">
        <v>6</v>
      </c>
      <c r="L128">
        <f>(K128*AE128+AF128)</f>
        <v>1.4200000166893005</v>
      </c>
      <c r="M128" s="1">
        <v>1</v>
      </c>
      <c r="N128">
        <f>L128*(M128+1)*(M128+1)/(M128*M128+1)</f>
        <v>2.8400000333786011</v>
      </c>
      <c r="O128" s="1">
        <v>25.466072082519531</v>
      </c>
      <c r="P128" s="1">
        <v>26.980497360229492</v>
      </c>
      <c r="Q128" s="1">
        <v>24.984321594238281</v>
      </c>
      <c r="R128" s="1">
        <v>900.48663330078125</v>
      </c>
      <c r="S128" s="1">
        <v>889.68060302734375</v>
      </c>
      <c r="T128" s="1">
        <v>20.688104629516602</v>
      </c>
      <c r="U128" s="1">
        <v>21.227506637573242</v>
      </c>
      <c r="V128" s="1">
        <v>62.63775634765625</v>
      </c>
      <c r="W128" s="1">
        <v>64.272987365722656</v>
      </c>
      <c r="X128" s="1">
        <v>500.03515625</v>
      </c>
      <c r="Y128" s="1">
        <v>1000.3880004882812</v>
      </c>
      <c r="Z128" s="1">
        <v>432.21511840820312</v>
      </c>
      <c r="AA128" s="1">
        <v>98.98040771484375</v>
      </c>
      <c r="AB128" s="1">
        <v>-3.5255391597747803</v>
      </c>
      <c r="AC128" s="1">
        <v>0.1571037769317627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111105</v>
      </c>
      <c r="AK128">
        <f>X128*0.000001/(K128*0.0001)</f>
        <v>0.83339192708333321</v>
      </c>
      <c r="AL128">
        <f>(U128-T128)/(1000-U128)*AK128</f>
        <v>4.5928270564964374E-4</v>
      </c>
      <c r="AM128">
        <f>(P128+273.15)</f>
        <v>300.13049736022947</v>
      </c>
      <c r="AN128">
        <f>(O128+273.15)</f>
        <v>298.61607208251951</v>
      </c>
      <c r="AO128">
        <f>(Y128*AG128+Z128*AH128)*AI128</f>
        <v>160.06207650045872</v>
      </c>
      <c r="AP128">
        <f>((AO128+0.00000010773*(AN128^4-AM128^4))-AL128*44100)/(L128*51.4+0.00000043092*AM128^3)</f>
        <v>1.4449497202169763</v>
      </c>
      <c r="AQ128">
        <f>0.61365*EXP(17.502*J128/(240.97+J128))</f>
        <v>3.5750620351835103</v>
      </c>
      <c r="AR128">
        <f>AQ128*1000/AA128</f>
        <v>36.118885724163071</v>
      </c>
      <c r="AS128">
        <f>(AR128-U128)</f>
        <v>14.891379086589829</v>
      </c>
      <c r="AT128">
        <f>IF(D128,P128,(O128+P128)/2)</f>
        <v>26.223284721374512</v>
      </c>
      <c r="AU128">
        <f>0.61365*EXP(17.502*AT128/(240.97+AT128))</f>
        <v>3.4190988739457855</v>
      </c>
      <c r="AV128">
        <f>IF(AS128&lt;&gt;0,(1000-(AR128+U128)/2)/AS128*AL128,0)</f>
        <v>2.9957843389388384E-2</v>
      </c>
      <c r="AW128">
        <f>U128*AA128/1000</f>
        <v>2.1011072617565514</v>
      </c>
      <c r="AX128">
        <f>(AU128-AW128)</f>
        <v>1.3179916121892341</v>
      </c>
      <c r="AY128">
        <f>1/(1.6/F128+1.37/N128)</f>
        <v>1.8752086884513609E-2</v>
      </c>
      <c r="AZ128">
        <f>G128*AA128*0.001</f>
        <v>41.100854968971568</v>
      </c>
      <c r="BA128">
        <f>G128/S128</f>
        <v>0.46673191145472392</v>
      </c>
      <c r="BB128">
        <f>(1-AL128*AA128/AQ128/F128)*100</f>
        <v>58.001894732880267</v>
      </c>
      <c r="BC128">
        <f>(S128-E128/(N128/1.35))</f>
        <v>885.59398029477859</v>
      </c>
      <c r="BD128">
        <f>E128*BB128/100/BC128</f>
        <v>5.6306255686982718E-3</v>
      </c>
    </row>
    <row r="129" spans="1:56" x14ac:dyDescent="0.25">
      <c r="A129" s="1" t="s">
        <v>10</v>
      </c>
      <c r="B129" s="1" t="s">
        <v>187</v>
      </c>
    </row>
    <row r="130" spans="1:56" x14ac:dyDescent="0.25">
      <c r="A130" s="1" t="s">
        <v>10</v>
      </c>
      <c r="B130" s="1" t="s">
        <v>188</v>
      </c>
    </row>
    <row r="131" spans="1:56" x14ac:dyDescent="0.25">
      <c r="A131" s="1">
        <v>37</v>
      </c>
      <c r="B131" s="1" t="s">
        <v>189</v>
      </c>
      <c r="C131" s="1">
        <v>14644.000001966953</v>
      </c>
      <c r="D131" s="1">
        <v>0</v>
      </c>
      <c r="E131">
        <f>(R131-S131*(1000-T131)/(1000-U131))*AK131</f>
        <v>8.3595078351108878</v>
      </c>
      <c r="F131">
        <f>IF(AV131&lt;&gt;0,1/(1/AV131-1/N131),0)</f>
        <v>2.1565583371415151E-2</v>
      </c>
      <c r="G131">
        <f>((AY131-AL131/2)*S131-E131)/(AY131+AL131/2)</f>
        <v>349.64096456062742</v>
      </c>
      <c r="H131">
        <f>AL131*1000</f>
        <v>0.33575272074942081</v>
      </c>
      <c r="I131">
        <f>(AQ131-AW131)</f>
        <v>1.5080166191161983</v>
      </c>
      <c r="J131">
        <f>(P131+AP131*D131)</f>
        <v>27.08228874206543</v>
      </c>
      <c r="K131" s="1">
        <v>6</v>
      </c>
      <c r="L131">
        <f>(K131*AE131+AF131)</f>
        <v>1.4200000166893005</v>
      </c>
      <c r="M131" s="1">
        <v>1</v>
      </c>
      <c r="N131">
        <f>L131*(M131+1)*(M131+1)/(M131*M131+1)</f>
        <v>2.8400000333786011</v>
      </c>
      <c r="O131" s="1">
        <v>25.48460578918457</v>
      </c>
      <c r="P131" s="1">
        <v>27.08228874206543</v>
      </c>
      <c r="Q131" s="1">
        <v>24.986499786376953</v>
      </c>
      <c r="R131" s="1">
        <v>1001.1165771484375</v>
      </c>
      <c r="S131" s="1">
        <v>990.68707275390625</v>
      </c>
      <c r="T131" s="1">
        <v>20.707073211669922</v>
      </c>
      <c r="U131" s="1">
        <v>21.101434707641602</v>
      </c>
      <c r="V131" s="1">
        <v>62.622051239013672</v>
      </c>
      <c r="W131" s="1">
        <v>63.815284729003906</v>
      </c>
      <c r="X131" s="1">
        <v>500.05062866210938</v>
      </c>
      <c r="Y131" s="1">
        <v>999.12017822265625</v>
      </c>
      <c r="Z131" s="1">
        <v>431.87899780273437</v>
      </c>
      <c r="AA131" s="1">
        <v>98.973258972167969</v>
      </c>
      <c r="AB131" s="1">
        <v>-4.7730369567871094</v>
      </c>
      <c r="AC131" s="1">
        <v>0.15784955024719238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111105</v>
      </c>
      <c r="AK131">
        <f>X131*0.000001/(K131*0.0001)</f>
        <v>0.83341771443684887</v>
      </c>
      <c r="AL131">
        <f>(U131-T131)/(1000-U131)*AK131</f>
        <v>3.3575272074942079E-4</v>
      </c>
      <c r="AM131">
        <f>(P131+273.15)</f>
        <v>300.23228874206541</v>
      </c>
      <c r="AN131">
        <f>(O131+273.15)</f>
        <v>298.63460578918455</v>
      </c>
      <c r="AO131">
        <f>(Y131*AG131+Z131*AH131)*AI131</f>
        <v>159.8592249424928</v>
      </c>
      <c r="AP131">
        <f>((AO131+0.00000010773*(AN131^4-AM131^4))-AL131*44100)/(L131*51.4+0.00000043092*AM131^3)</f>
        <v>1.4952025579153809</v>
      </c>
      <c r="AQ131">
        <f>0.61365*EXP(17.502*J131/(240.97+J131))</f>
        <v>3.5964943811199039</v>
      </c>
      <c r="AR131">
        <f>AQ131*1000/AA131</f>
        <v>36.338041390869684</v>
      </c>
      <c r="AS131">
        <f>(AR131-U131)</f>
        <v>15.236606683228082</v>
      </c>
      <c r="AT131">
        <f>IF(D131,P131,(O131+P131)/2)</f>
        <v>26.283447265625</v>
      </c>
      <c r="AU131">
        <f>0.61365*EXP(17.502*AT131/(240.97+AT131))</f>
        <v>3.4312694593236333</v>
      </c>
      <c r="AV131">
        <f>IF(AS131&lt;&gt;0,(1000-(AR131+U131)/2)/AS131*AL131,0)</f>
        <v>2.1403058918567669E-2</v>
      </c>
      <c r="AW131">
        <f>U131*AA131/1000</f>
        <v>2.0884777620037056</v>
      </c>
      <c r="AX131">
        <f>(AU131-AW131)</f>
        <v>1.3427916973199276</v>
      </c>
      <c r="AY131">
        <f>1/(1.6/F131+1.37/N131)</f>
        <v>1.3391419303547432E-2</v>
      </c>
      <c r="AZ131">
        <f>G131*AA131*0.001</f>
        <v>34.605105732737584</v>
      </c>
      <c r="BA131">
        <f>G131/S131</f>
        <v>0.35292775506669072</v>
      </c>
      <c r="BB131">
        <f>(1-AL131*AA131/AQ131/F131)*100</f>
        <v>57.155328769837908</v>
      </c>
      <c r="BC131">
        <f>(S131-E131/(N131/1.35))</f>
        <v>986.71336309025742</v>
      </c>
      <c r="BD131">
        <f>E131*BB131/100/BC131</f>
        <v>4.8422412885280233E-3</v>
      </c>
    </row>
    <row r="132" spans="1:56" x14ac:dyDescent="0.25">
      <c r="A132" s="1" t="s">
        <v>10</v>
      </c>
      <c r="B132" s="1" t="s">
        <v>190</v>
      </c>
    </row>
    <row r="133" spans="1:56" x14ac:dyDescent="0.25">
      <c r="A133" s="1" t="s">
        <v>10</v>
      </c>
      <c r="B133" s="1" t="s">
        <v>191</v>
      </c>
    </row>
    <row r="134" spans="1:56" x14ac:dyDescent="0.25">
      <c r="A134" s="1">
        <v>38</v>
      </c>
      <c r="B134" s="1" t="s">
        <v>192</v>
      </c>
      <c r="C134" s="1">
        <v>14800.500001978129</v>
      </c>
      <c r="D134" s="1">
        <v>0</v>
      </c>
      <c r="E134">
        <f>(R134-S134*(1000-T134)/(1000-U134))*AK134</f>
        <v>9.1983638395326537</v>
      </c>
      <c r="F134">
        <f>IF(AV134&lt;&gt;0,1/(1/AV134-1/N134),0)</f>
        <v>1.8985428708280953E-2</v>
      </c>
      <c r="G134">
        <f>((AY134-AL134/2)*S134-E134)/(AY134+AL134/2)</f>
        <v>389.71754718008594</v>
      </c>
      <c r="H134">
        <f>AL134*1000</f>
        <v>0.29618421451314786</v>
      </c>
      <c r="I134">
        <f>(AQ134-AW134)</f>
        <v>1.5097585906958604</v>
      </c>
      <c r="J134">
        <f>(P134+AP134*D134)</f>
        <v>27.063985824584961</v>
      </c>
      <c r="K134" s="1">
        <v>6</v>
      </c>
      <c r="L134">
        <f>(K134*AE134+AF134)</f>
        <v>1.4200000166893005</v>
      </c>
      <c r="M134" s="1">
        <v>1</v>
      </c>
      <c r="N134">
        <f>L134*(M134+1)*(M134+1)/(M134*M134+1)</f>
        <v>2.8400000333786011</v>
      </c>
      <c r="O134" s="1">
        <v>25.469760894775391</v>
      </c>
      <c r="P134" s="1">
        <v>27.063985824584961</v>
      </c>
      <c r="Q134" s="1">
        <v>24.985300064086914</v>
      </c>
      <c r="R134" s="1">
        <v>1200.625732421875</v>
      </c>
      <c r="S134" s="1">
        <v>1189.1663818359375</v>
      </c>
      <c r="T134" s="1">
        <v>20.697450637817383</v>
      </c>
      <c r="U134" s="1">
        <v>21.045351028442383</v>
      </c>
      <c r="V134" s="1">
        <v>62.647628784179688</v>
      </c>
      <c r="W134" s="1">
        <v>63.700920104980469</v>
      </c>
      <c r="X134" s="1">
        <v>500.05850219726562</v>
      </c>
      <c r="Y134" s="1">
        <v>1000.6387939453125</v>
      </c>
      <c r="Z134" s="1">
        <v>431.82113647460937</v>
      </c>
      <c r="AA134" s="1">
        <v>98.970733642578125</v>
      </c>
      <c r="AB134" s="1">
        <v>-7.1033592224121094</v>
      </c>
      <c r="AC134" s="1">
        <v>0.15828824043273926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111105</v>
      </c>
      <c r="AK134">
        <f>X134*0.000001/(K134*0.0001)</f>
        <v>0.83343083699544263</v>
      </c>
      <c r="AL134">
        <f>(U134-T134)/(1000-U134)*AK134</f>
        <v>2.9618421451314787E-4</v>
      </c>
      <c r="AM134">
        <f>(P134+273.15)</f>
        <v>300.21398582458494</v>
      </c>
      <c r="AN134">
        <f>(O134+273.15)</f>
        <v>298.61976089477537</v>
      </c>
      <c r="AO134">
        <f>(Y134*AG134+Z134*AH134)*AI134</f>
        <v>160.10220345268681</v>
      </c>
      <c r="AP134">
        <f>((AO134+0.00000010773*(AN134^4-AM134^4))-AL134*44100)/(L134*51.4+0.00000043092*AM134^3)</f>
        <v>1.5192340016041228</v>
      </c>
      <c r="AQ134">
        <f>0.61365*EXP(17.502*J134/(240.97+J134))</f>
        <v>3.592632421746389</v>
      </c>
      <c r="AR134">
        <f>AQ134*1000/AA134</f>
        <v>36.299947363437603</v>
      </c>
      <c r="AS134">
        <f>(AR134-U134)</f>
        <v>15.25459633499522</v>
      </c>
      <c r="AT134">
        <f>IF(D134,P134,(O134+P134)/2)</f>
        <v>26.266873359680176</v>
      </c>
      <c r="AU134">
        <f>0.61365*EXP(17.502*AT134/(240.97+AT134))</f>
        <v>3.4279128704828499</v>
      </c>
      <c r="AV134">
        <f>IF(AS134&lt;&gt;0,(1000-(AR134+U134)/2)/AS134*AL134,0)</f>
        <v>1.8859353739374283E-2</v>
      </c>
      <c r="AW134">
        <f>U134*AA134/1000</f>
        <v>2.0828738310505286</v>
      </c>
      <c r="AX134">
        <f>(AU134-AW134)</f>
        <v>1.3450390394323213</v>
      </c>
      <c r="AY134">
        <f>1/(1.6/F134+1.37/N134)</f>
        <v>1.1798358667637013E-2</v>
      </c>
      <c r="AZ134">
        <f>G134*AA134*0.001</f>
        <v>38.57063155779916</v>
      </c>
      <c r="BA134">
        <f>G134/S134</f>
        <v>0.32772331368669066</v>
      </c>
      <c r="BB134">
        <f>(1-AL134*AA134/AQ134/F134)*100</f>
        <v>57.023058529683603</v>
      </c>
      <c r="BC134">
        <f>(S134-E134/(N134/1.35))</f>
        <v>1184.7939202030423</v>
      </c>
      <c r="BD134">
        <f>E134*BB134/100/BC134</f>
        <v>4.4270892233233871E-3</v>
      </c>
    </row>
    <row r="135" spans="1:56" x14ac:dyDescent="0.25">
      <c r="A135" s="1" t="s">
        <v>10</v>
      </c>
      <c r="B135" s="1" t="s">
        <v>193</v>
      </c>
    </row>
    <row r="136" spans="1:56" x14ac:dyDescent="0.25">
      <c r="A136" s="1" t="s">
        <v>10</v>
      </c>
      <c r="B136" s="1" t="s">
        <v>194</v>
      </c>
    </row>
    <row r="137" spans="1:56" x14ac:dyDescent="0.25">
      <c r="A137" s="1" t="s">
        <v>10</v>
      </c>
      <c r="B137" s="1" t="s">
        <v>195</v>
      </c>
    </row>
    <row r="138" spans="1:56" x14ac:dyDescent="0.25">
      <c r="A138" s="1" t="s">
        <v>10</v>
      </c>
      <c r="B138" s="1" t="s">
        <v>196</v>
      </c>
    </row>
    <row r="139" spans="1:56" x14ac:dyDescent="0.25">
      <c r="A139" s="1" t="s">
        <v>10</v>
      </c>
      <c r="B139" s="1" t="s">
        <v>197</v>
      </c>
    </row>
    <row r="140" spans="1:56" x14ac:dyDescent="0.25">
      <c r="A140" s="1" t="s">
        <v>10</v>
      </c>
      <c r="B140" s="1" t="s">
        <v>198</v>
      </c>
    </row>
    <row r="141" spans="1:56" x14ac:dyDescent="0.25">
      <c r="A141" s="1" t="s">
        <v>10</v>
      </c>
      <c r="B141" s="1" t="s">
        <v>199</v>
      </c>
    </row>
    <row r="142" spans="1:56" x14ac:dyDescent="0.25">
      <c r="A142" s="1" t="s">
        <v>10</v>
      </c>
      <c r="B142" s="1" t="s">
        <v>200</v>
      </c>
    </row>
    <row r="143" spans="1:56" x14ac:dyDescent="0.25">
      <c r="A143" s="1" t="s">
        <v>10</v>
      </c>
      <c r="B143" s="1" t="s">
        <v>201</v>
      </c>
    </row>
    <row r="144" spans="1:56" x14ac:dyDescent="0.25">
      <c r="A144" s="1" t="s">
        <v>10</v>
      </c>
      <c r="B144" s="1" t="s">
        <v>202</v>
      </c>
    </row>
    <row r="145" spans="1:56" x14ac:dyDescent="0.25">
      <c r="A145" s="1" t="s">
        <v>10</v>
      </c>
      <c r="B145" s="1" t="s">
        <v>203</v>
      </c>
    </row>
    <row r="146" spans="1:56" x14ac:dyDescent="0.25">
      <c r="A146" s="1">
        <v>39</v>
      </c>
      <c r="B146" s="1" t="s">
        <v>204</v>
      </c>
      <c r="C146" s="1">
        <v>17788.500002022833</v>
      </c>
      <c r="D146" s="1">
        <v>0</v>
      </c>
      <c r="E146">
        <f>(R146-S146*(1000-T146)/(1000-U146))*AK146</f>
        <v>3.4483889005844581</v>
      </c>
      <c r="F146">
        <f>IF(AV146&lt;&gt;0,1/(1/AV146-1/N146),0)</f>
        <v>3.1365883076209126E-2</v>
      </c>
      <c r="G146">
        <f>((AY146-AL146/2)*S146-E146)/(AY146+AL146/2)</f>
        <v>210.36887648998669</v>
      </c>
      <c r="H146">
        <f>AL146*1000</f>
        <v>0.47084233657469238</v>
      </c>
      <c r="I146">
        <f>(AQ146-AW146)</f>
        <v>1.4587308532597953</v>
      </c>
      <c r="J146">
        <f>(P146+AP146*D146)</f>
        <v>26.890407562255859</v>
      </c>
      <c r="K146" s="1">
        <v>6</v>
      </c>
      <c r="L146">
        <f>(K146*AE146+AF146)</f>
        <v>1.4200000166893005</v>
      </c>
      <c r="M146" s="1">
        <v>1</v>
      </c>
      <c r="N146">
        <f>L146*(M146+1)*(M146+1)/(M146*M146+1)</f>
        <v>2.8400000333786011</v>
      </c>
      <c r="O146" s="1">
        <v>25.44434928894043</v>
      </c>
      <c r="P146" s="1">
        <v>26.890407562255859</v>
      </c>
      <c r="Q146" s="1">
        <v>24.985544204711914</v>
      </c>
      <c r="R146" s="1">
        <v>399.64031982421875</v>
      </c>
      <c r="S146" s="1">
        <v>395.27960205078125</v>
      </c>
      <c r="T146" s="1">
        <v>20.64613151550293</v>
      </c>
      <c r="U146" s="1">
        <v>21.199077606201172</v>
      </c>
      <c r="V146" s="1">
        <v>62.567413330078125</v>
      </c>
      <c r="W146" s="1">
        <v>64.245140075683594</v>
      </c>
      <c r="X146" s="1">
        <v>500.07867431640625</v>
      </c>
      <c r="Y146" s="1">
        <v>999.087158203125</v>
      </c>
      <c r="Z146" s="1">
        <v>420.40982055664062</v>
      </c>
      <c r="AA146" s="1">
        <v>98.940895080566406</v>
      </c>
      <c r="AB146" s="1">
        <v>0.29172134399414063</v>
      </c>
      <c r="AC146" s="1">
        <v>0.15088200569152832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>X146*0.000001/(K146*0.0001)</f>
        <v>0.8334644571940103</v>
      </c>
      <c r="AL146">
        <f>(U146-T146)/(1000-U146)*AK146</f>
        <v>4.7084233657469239E-4</v>
      </c>
      <c r="AM146">
        <f>(P146+273.15)</f>
        <v>300.04040756225584</v>
      </c>
      <c r="AN146">
        <f>(O146+273.15)</f>
        <v>298.59434928894041</v>
      </c>
      <c r="AO146">
        <f>(Y146*AG146+Z146*AH146)*AI146</f>
        <v>159.85394173948589</v>
      </c>
      <c r="AP146">
        <f>((AO146+0.00000010773*(AN146^4-AM146^4))-AL146*44100)/(L146*51.4+0.00000043092*AM146^3)</f>
        <v>1.4460969093730758</v>
      </c>
      <c r="AQ146">
        <f>0.61365*EXP(17.502*J146/(240.97+J146))</f>
        <v>3.5561865664997305</v>
      </c>
      <c r="AR146">
        <f>AQ146*1000/AA146</f>
        <v>35.942534819439118</v>
      </c>
      <c r="AS146">
        <f>(AR146-U146)</f>
        <v>14.743457213237946</v>
      </c>
      <c r="AT146">
        <f>IF(D146,P146,(O146+P146)/2)</f>
        <v>26.167378425598145</v>
      </c>
      <c r="AU146">
        <f>0.61365*EXP(17.502*AT146/(240.97+AT146))</f>
        <v>3.4078231164751092</v>
      </c>
      <c r="AV146">
        <f>IF(AS146&lt;&gt;0,(1000-(AR146+U146)/2)/AS146*AL146,0)</f>
        <v>3.1023252199554749E-2</v>
      </c>
      <c r="AW146">
        <f>U146*AA146/1000</f>
        <v>2.0974557132399352</v>
      </c>
      <c r="AX146">
        <f>(AU146-AW146)</f>
        <v>1.310367403235174</v>
      </c>
      <c r="AY146">
        <f>1/(1.6/F146+1.37/N146)</f>
        <v>1.9420027486687606E-2</v>
      </c>
      <c r="AZ146">
        <f>G146*AA146*0.001</f>
        <v>20.814084937012407</v>
      </c>
      <c r="BA146">
        <f>G146/S146</f>
        <v>0.53220271270906805</v>
      </c>
      <c r="BB146">
        <f>(1-AL146*AA146/AQ146/F146)*100</f>
        <v>58.235307814055425</v>
      </c>
      <c r="BC146">
        <f>(S146-E146/(N146/1.35))</f>
        <v>393.64040312082534</v>
      </c>
      <c r="BD146">
        <f>E146*BB146/100/BC146</f>
        <v>5.1015593799823514E-3</v>
      </c>
    </row>
    <row r="147" spans="1:56" x14ac:dyDescent="0.25">
      <c r="A147" s="1">
        <v>40</v>
      </c>
      <c r="B147" s="1" t="s">
        <v>204</v>
      </c>
      <c r="C147" s="1">
        <v>17789.500002000481</v>
      </c>
      <c r="D147" s="1">
        <v>0</v>
      </c>
      <c r="E147">
        <f>(R147-S147*(1000-T147)/(1000-U147))*AK147</f>
        <v>3.4541396090876906</v>
      </c>
      <c r="F147">
        <f>IF(AV147&lt;&gt;0,1/(1/AV147-1/N147),0)</f>
        <v>3.1280179124223928E-2</v>
      </c>
      <c r="G147">
        <f>((AY147-AL147/2)*S147-E147)/(AY147+AL147/2)</f>
        <v>209.5935898266797</v>
      </c>
      <c r="H147">
        <f>AL147*1000</f>
        <v>0.46961681491836987</v>
      </c>
      <c r="I147">
        <f>(AQ147-AW147)</f>
        <v>1.4588768743905396</v>
      </c>
      <c r="J147">
        <f>(P147+AP147*D147)</f>
        <v>26.890377044677734</v>
      </c>
      <c r="K147" s="1">
        <v>6</v>
      </c>
      <c r="L147">
        <f>(K147*AE147+AF147)</f>
        <v>1.4200000166893005</v>
      </c>
      <c r="M147" s="1">
        <v>1</v>
      </c>
      <c r="N147">
        <f>L147*(M147+1)*(M147+1)/(M147*M147+1)</f>
        <v>2.8400000333786011</v>
      </c>
      <c r="O147" s="1">
        <v>25.444461822509766</v>
      </c>
      <c r="P147" s="1">
        <v>26.890377044677734</v>
      </c>
      <c r="Q147" s="1">
        <v>24.98527717590332</v>
      </c>
      <c r="R147" s="1">
        <v>399.64157104492187</v>
      </c>
      <c r="S147" s="1">
        <v>395.27450561523437</v>
      </c>
      <c r="T147" s="1">
        <v>20.646041870117188</v>
      </c>
      <c r="U147" s="1">
        <v>21.197553634643555</v>
      </c>
      <c r="V147" s="1">
        <v>62.566726684570313</v>
      </c>
      <c r="W147" s="1">
        <v>64.241340637207031</v>
      </c>
      <c r="X147" s="1">
        <v>500.07501220703125</v>
      </c>
      <c r="Y147" s="1">
        <v>999.0789794921875</v>
      </c>
      <c r="Z147" s="1">
        <v>420.40997314453125</v>
      </c>
      <c r="AA147" s="1">
        <v>98.940818786621094</v>
      </c>
      <c r="AB147" s="1">
        <v>0.29172134399414063</v>
      </c>
      <c r="AC147" s="1">
        <v>0.15088200569152832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>X147*0.000001/(K147*0.0001)</f>
        <v>0.83345835367838517</v>
      </c>
      <c r="AL147">
        <f>(U147-T147)/(1000-U147)*AK147</f>
        <v>4.6961681491836988E-4</v>
      </c>
      <c r="AM147">
        <f>(P147+273.15)</f>
        <v>300.04037704467771</v>
      </c>
      <c r="AN147">
        <f>(O147+273.15)</f>
        <v>298.59446182250974</v>
      </c>
      <c r="AO147">
        <f>(Y147*AG147+Z147*AH147)*AI147</f>
        <v>159.85263314576514</v>
      </c>
      <c r="AP147">
        <f>((AO147+0.00000010773*(AN147^4-AM147^4))-AL147*44100)/(L147*51.4+0.00000043092*AM147^3)</f>
        <v>1.4467395872877153</v>
      </c>
      <c r="AQ147">
        <f>0.61365*EXP(17.502*J147/(240.97+J147))</f>
        <v>3.5561801872754888</v>
      </c>
      <c r="AR147">
        <f>AQ147*1000/AA147</f>
        <v>35.942498059823613</v>
      </c>
      <c r="AS147">
        <f>(AR147-U147)</f>
        <v>14.744944425180059</v>
      </c>
      <c r="AT147">
        <f>IF(D147,P147,(O147+P147)/2)</f>
        <v>26.16741943359375</v>
      </c>
      <c r="AU147">
        <f>0.61365*EXP(17.502*AT147/(240.97+AT147))</f>
        <v>3.407831375473553</v>
      </c>
      <c r="AV147">
        <f>IF(AS147&lt;&gt;0,(1000-(AR147+U147)/2)/AS147*AL147,0)</f>
        <v>3.0939407923355779E-2</v>
      </c>
      <c r="AW147">
        <f>U147*AA147/1000</f>
        <v>2.0973033128849492</v>
      </c>
      <c r="AX147">
        <f>(AU147-AW147)</f>
        <v>1.3105280625886038</v>
      </c>
      <c r="AY147">
        <f>1/(1.6/F147+1.37/N147)</f>
        <v>1.9367460075414723E-2</v>
      </c>
      <c r="AZ147">
        <f>G147*AA147*0.001</f>
        <v>20.73736138987891</v>
      </c>
      <c r="BA147">
        <f>G147/S147</f>
        <v>0.53024818663792339</v>
      </c>
      <c r="BB147">
        <f>(1-AL147*AA147/AQ147/F147)*100</f>
        <v>58.229838985746426</v>
      </c>
      <c r="BC147">
        <f>(S147-E147/(N147/1.35))</f>
        <v>393.6325730738742</v>
      </c>
      <c r="BD147">
        <f>E147*BB147/100/BC147</f>
        <v>5.1096887562127116E-3</v>
      </c>
    </row>
    <row r="148" spans="1:56" x14ac:dyDescent="0.25">
      <c r="A148" s="1" t="s">
        <v>10</v>
      </c>
      <c r="B148" s="1" t="s">
        <v>205</v>
      </c>
    </row>
    <row r="149" spans="1:56" x14ac:dyDescent="0.25">
      <c r="A149" s="1" t="s">
        <v>10</v>
      </c>
      <c r="B149" s="1" t="s">
        <v>206</v>
      </c>
    </row>
    <row r="150" spans="1:56" x14ac:dyDescent="0.25">
      <c r="A150" s="1" t="s">
        <v>10</v>
      </c>
      <c r="B150" s="1" t="s">
        <v>207</v>
      </c>
    </row>
    <row r="151" spans="1:56" x14ac:dyDescent="0.25">
      <c r="A151" s="1" t="s">
        <v>10</v>
      </c>
      <c r="B151" s="1" t="s">
        <v>208</v>
      </c>
    </row>
    <row r="152" spans="1:56" x14ac:dyDescent="0.25">
      <c r="A152" s="1" t="s">
        <v>10</v>
      </c>
      <c r="B152" s="1" t="s">
        <v>209</v>
      </c>
    </row>
    <row r="153" spans="1:56" x14ac:dyDescent="0.25">
      <c r="A153" s="1" t="s">
        <v>10</v>
      </c>
      <c r="B153" s="1" t="s">
        <v>207</v>
      </c>
    </row>
    <row r="154" spans="1:56" x14ac:dyDescent="0.25">
      <c r="A154" s="1" t="s">
        <v>10</v>
      </c>
      <c r="B154" s="1" t="s">
        <v>210</v>
      </c>
    </row>
    <row r="155" spans="1:56" x14ac:dyDescent="0.25">
      <c r="A155" s="1">
        <v>41</v>
      </c>
      <c r="B155" s="1" t="s">
        <v>211</v>
      </c>
      <c r="C155" s="1">
        <v>17954.500001978129</v>
      </c>
      <c r="D155" s="1">
        <v>0</v>
      </c>
      <c r="E155">
        <f>(R155-S155*(1000-T155)/(1000-U155))*AK155</f>
        <v>3.5130613075427575</v>
      </c>
      <c r="F155">
        <f>IF(AV155&lt;&gt;0,1/(1/AV155-1/N155),0)</f>
        <v>3.1338330478488025E-2</v>
      </c>
      <c r="G155">
        <f>((AY155-AL155/2)*S155-E155)/(AY155+AL155/2)</f>
        <v>206.80527605562452</v>
      </c>
      <c r="H155">
        <f>AL155*1000</f>
        <v>0.47116336551983073</v>
      </c>
      <c r="I155">
        <f>(AQ155-AW155)</f>
        <v>1.4608704746918559</v>
      </c>
      <c r="J155">
        <f>(P155+AP155*D155)</f>
        <v>26.905597686767578</v>
      </c>
      <c r="K155" s="1">
        <v>6</v>
      </c>
      <c r="L155">
        <f>(K155*AE155+AF155)</f>
        <v>1.4200000166893005</v>
      </c>
      <c r="M155" s="1">
        <v>1</v>
      </c>
      <c r="N155">
        <f>L155*(M155+1)*(M155+1)/(M155*M155+1)</f>
        <v>2.8400000333786011</v>
      </c>
      <c r="O155" s="1">
        <v>25.449134826660156</v>
      </c>
      <c r="P155" s="1">
        <v>26.905597686767578</v>
      </c>
      <c r="Q155" s="1">
        <v>24.985515594482422</v>
      </c>
      <c r="R155" s="1">
        <v>399.60888671875</v>
      </c>
      <c r="S155" s="1">
        <v>395.17056274414062</v>
      </c>
      <c r="T155" s="1">
        <v>20.657552719116211</v>
      </c>
      <c r="U155" s="1">
        <v>21.210859298706055</v>
      </c>
      <c r="V155" s="1">
        <v>62.580440521240234</v>
      </c>
      <c r="W155" s="1">
        <v>64.256172180175781</v>
      </c>
      <c r="X155" s="1">
        <v>500.08758544921875</v>
      </c>
      <c r="Y155" s="1">
        <v>998.614013671875</v>
      </c>
      <c r="Z155" s="1">
        <v>425.30743408203125</v>
      </c>
      <c r="AA155" s="1">
        <v>98.934822082519531</v>
      </c>
      <c r="AB155" s="1">
        <v>0.43539810180664063</v>
      </c>
      <c r="AC155" s="1">
        <v>0.14623379707336426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>X155*0.000001/(K155*0.0001)</f>
        <v>0.83347930908203105</v>
      </c>
      <c r="AL155">
        <f>(U155-T155)/(1000-U155)*AK155</f>
        <v>4.7116336551983074E-4</v>
      </c>
      <c r="AM155">
        <f>(P155+273.15)</f>
        <v>300.05559768676756</v>
      </c>
      <c r="AN155">
        <f>(O155+273.15)</f>
        <v>298.59913482666013</v>
      </c>
      <c r="AO155">
        <f>(Y155*AG155+Z155*AH155)*AI155</f>
        <v>159.77823861617799</v>
      </c>
      <c r="AP155">
        <f>((AO155+0.00000010773*(AN155^4-AM155^4))-AL155*44100)/(L155*51.4+0.00000043092*AM155^3)</f>
        <v>1.4435642726953839</v>
      </c>
      <c r="AQ155">
        <f>0.61365*EXP(17.502*J155/(240.97+J155))</f>
        <v>3.5593630656266946</v>
      </c>
      <c r="AR155">
        <f>AQ155*1000/AA155</f>
        <v>35.976848097608162</v>
      </c>
      <c r="AS155">
        <f>(AR155-U155)</f>
        <v>14.765988798902107</v>
      </c>
      <c r="AT155">
        <f>IF(D155,P155,(O155+P155)/2)</f>
        <v>26.177366256713867</v>
      </c>
      <c r="AU155">
        <f>0.61365*EXP(17.502*AT155/(240.97+AT155))</f>
        <v>3.4098351791881929</v>
      </c>
      <c r="AV155">
        <f>IF(AS155&lt;&gt;0,(1000-(AR155+U155)/2)/AS155*AL155,0)</f>
        <v>3.0996298006961513E-2</v>
      </c>
      <c r="AW155">
        <f>U155*AA155/1000</f>
        <v>2.0984925909348386</v>
      </c>
      <c r="AX155">
        <f>(AU155-AW155)</f>
        <v>1.3113425882533543</v>
      </c>
      <c r="AY155">
        <f>1/(1.6/F155+1.37/N155)</f>
        <v>1.9403128107525352E-2</v>
      </c>
      <c r="AZ155">
        <f>G155*AA155*0.001</f>
        <v>20.46024319228955</v>
      </c>
      <c r="BA155">
        <f>G155/S155</f>
        <v>0.52333168396838259</v>
      </c>
      <c r="BB155">
        <f>(1-AL155*AA155/AQ155/F155)*100</f>
        <v>58.209983107267917</v>
      </c>
      <c r="BC155">
        <f>(S155-E155/(N155/1.35))</f>
        <v>393.50062164926652</v>
      </c>
      <c r="BD155">
        <f>E155*BB155/100/BC155</f>
        <v>5.1968212530329972E-3</v>
      </c>
    </row>
    <row r="156" spans="1:56" x14ac:dyDescent="0.25">
      <c r="A156" s="1" t="s">
        <v>10</v>
      </c>
      <c r="B156" s="1" t="s">
        <v>212</v>
      </c>
    </row>
    <row r="157" spans="1:56" x14ac:dyDescent="0.25">
      <c r="A157" s="1" t="s">
        <v>10</v>
      </c>
      <c r="B157" s="1" t="s">
        <v>213</v>
      </c>
    </row>
    <row r="158" spans="1:56" x14ac:dyDescent="0.25">
      <c r="A158" s="1">
        <v>42</v>
      </c>
      <c r="B158" s="1" t="s">
        <v>214</v>
      </c>
      <c r="C158" s="1">
        <v>18113.000001966953</v>
      </c>
      <c r="D158" s="1">
        <v>0</v>
      </c>
      <c r="E158">
        <f>(R158-S158*(1000-T158)/(1000-U158))*AK158</f>
        <v>2.5545218423152005</v>
      </c>
      <c r="F158">
        <f>IF(AV158&lt;&gt;0,1/(1/AV158-1/N158),0)</f>
        <v>3.4238131393831688E-2</v>
      </c>
      <c r="G158">
        <f>((AY158-AL158/2)*S158-E158)/(AY158+AL158/2)</f>
        <v>170.41912758476951</v>
      </c>
      <c r="H158">
        <f>AL158*1000</f>
        <v>0.51152854594616237</v>
      </c>
      <c r="I158">
        <f>(AQ158-AW158)</f>
        <v>1.4530060208891369</v>
      </c>
      <c r="J158">
        <f>(P158+AP158*D158)</f>
        <v>26.885786056518555</v>
      </c>
      <c r="K158" s="1">
        <v>6</v>
      </c>
      <c r="L158">
        <f>(K158*AE158+AF158)</f>
        <v>1.4200000166893005</v>
      </c>
      <c r="M158" s="1">
        <v>1</v>
      </c>
      <c r="N158">
        <f>L158*(M158+1)*(M158+1)/(M158*M158+1)</f>
        <v>2.8400000333786011</v>
      </c>
      <c r="O158" s="1">
        <v>25.447647094726563</v>
      </c>
      <c r="P158" s="1">
        <v>26.885786056518555</v>
      </c>
      <c r="Q158" s="1">
        <v>24.985679626464844</v>
      </c>
      <c r="R158" s="1">
        <v>299.91567993164062</v>
      </c>
      <c r="S158" s="1">
        <v>296.66848754882812</v>
      </c>
      <c r="T158" s="1">
        <v>20.6500244140625</v>
      </c>
      <c r="U158" s="1">
        <v>21.250751495361328</v>
      </c>
      <c r="V158" s="1">
        <v>62.556114196777344</v>
      </c>
      <c r="W158" s="1">
        <v>64.375450134277344</v>
      </c>
      <c r="X158" s="1">
        <v>500.05221557617188</v>
      </c>
      <c r="Y158" s="1">
        <v>998.80596923828125</v>
      </c>
      <c r="Z158" s="1">
        <v>425.3809814453125</v>
      </c>
      <c r="AA158" s="1">
        <v>98.924247741699219</v>
      </c>
      <c r="AB158" s="1">
        <v>0.82806777954101563</v>
      </c>
      <c r="AC158" s="1">
        <v>0.14319920539855957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>X158*0.000001/(K158*0.0001)</f>
        <v>0.83342035929361979</v>
      </c>
      <c r="AL158">
        <f>(U158-T158)/(1000-U158)*AK158</f>
        <v>5.1152854594616233E-4</v>
      </c>
      <c r="AM158">
        <f>(P158+273.15)</f>
        <v>300.03578605651853</v>
      </c>
      <c r="AN158">
        <f>(O158+273.15)</f>
        <v>298.59764709472654</v>
      </c>
      <c r="AO158">
        <f>(Y158*AG158+Z158*AH158)*AI158</f>
        <v>159.8089515061165</v>
      </c>
      <c r="AP158">
        <f>((AO158+0.00000010773*(AN158^4-AM158^4))-AL158*44100)/(L158*51.4+0.00000043092*AM158^3)</f>
        <v>1.4254551523320345</v>
      </c>
      <c r="AQ158">
        <f>0.61365*EXP(17.502*J158/(240.97+J158))</f>
        <v>3.5552206265135462</v>
      </c>
      <c r="AR158">
        <f>AQ158*1000/AA158</f>
        <v>35.93881892128784</v>
      </c>
      <c r="AS158">
        <f>(AR158-U158)</f>
        <v>14.688067425926512</v>
      </c>
      <c r="AT158">
        <f>IF(D158,P158,(O158+P158)/2)</f>
        <v>26.166716575622559</v>
      </c>
      <c r="AU158">
        <f>0.61365*EXP(17.502*AT158/(240.97+AT158))</f>
        <v>3.4076898224993388</v>
      </c>
      <c r="AV158">
        <f>IF(AS158&lt;&gt;0,(1000-(AR158+U158)/2)/AS158*AL158,0)</f>
        <v>3.3830284314313806E-2</v>
      </c>
      <c r="AW158">
        <f>U158*AA158/1000</f>
        <v>2.1022146056244093</v>
      </c>
      <c r="AX158">
        <f>(AU158-AW158)</f>
        <v>1.3054752168749295</v>
      </c>
      <c r="AY158">
        <f>1/(1.6/F158+1.37/N158)</f>
        <v>2.1180195823375426E-2</v>
      </c>
      <c r="AZ158">
        <f>G158*AA158*0.001</f>
        <v>16.858583997119986</v>
      </c>
      <c r="BA158">
        <f>G158/S158</f>
        <v>0.57444297165778535</v>
      </c>
      <c r="BB158">
        <f>(1-AL158*AA158/AQ158/F158)*100</f>
        <v>58.428468925809682</v>
      </c>
      <c r="BC158">
        <f>(S158-E158/(N158/1.35))</f>
        <v>295.45419020847811</v>
      </c>
      <c r="BD158">
        <f>E158*BB158/100/BC158</f>
        <v>5.0517746923371548E-3</v>
      </c>
    </row>
    <row r="159" spans="1:56" x14ac:dyDescent="0.25">
      <c r="A159" s="1" t="s">
        <v>10</v>
      </c>
      <c r="B159" s="1" t="s">
        <v>215</v>
      </c>
    </row>
    <row r="160" spans="1:56" x14ac:dyDescent="0.25">
      <c r="A160" s="1" t="s">
        <v>10</v>
      </c>
      <c r="B160" s="1" t="s">
        <v>216</v>
      </c>
    </row>
    <row r="161" spans="1:56" x14ac:dyDescent="0.25">
      <c r="A161" s="1">
        <v>43</v>
      </c>
      <c r="B161" s="1" t="s">
        <v>217</v>
      </c>
      <c r="C161" s="1">
        <v>18269.500001978129</v>
      </c>
      <c r="D161" s="1">
        <v>0</v>
      </c>
      <c r="E161">
        <f>(R161-S161*(1000-T161)/(1000-U161))*AK161</f>
        <v>1.4357547910201334</v>
      </c>
      <c r="F161">
        <f>IF(AV161&lt;&gt;0,1/(1/AV161-1/N161),0)</f>
        <v>4.0258618259853537E-2</v>
      </c>
      <c r="G161">
        <f>((AY161-AL161/2)*S161-E161)/(AY161+AL161/2)</f>
        <v>135.96150869425441</v>
      </c>
      <c r="H161">
        <f>AL161*1000</f>
        <v>0.59912135477831308</v>
      </c>
      <c r="I161">
        <f>(AQ161-AW161)</f>
        <v>1.4501665600657949</v>
      </c>
      <c r="J161">
        <f>(P161+AP161*D161)</f>
        <v>26.933658599853516</v>
      </c>
      <c r="K161" s="1">
        <v>6</v>
      </c>
      <c r="L161">
        <f>(K161*AE161+AF161)</f>
        <v>1.4200000166893005</v>
      </c>
      <c r="M161" s="1">
        <v>1</v>
      </c>
      <c r="N161">
        <f>L161*(M161+1)*(M161+1)/(M161*M161+1)</f>
        <v>2.8400000333786011</v>
      </c>
      <c r="O161" s="1">
        <v>25.473623275756836</v>
      </c>
      <c r="P161" s="1">
        <v>26.933658599853516</v>
      </c>
      <c r="Q161" s="1">
        <v>24.985622406005859</v>
      </c>
      <c r="R161" s="1">
        <v>199.601318359375</v>
      </c>
      <c r="S161" s="1">
        <v>197.73641967773437</v>
      </c>
      <c r="T161" s="1">
        <v>20.677331924438477</v>
      </c>
      <c r="U161" s="1">
        <v>21.380842208862305</v>
      </c>
      <c r="V161" s="1">
        <v>62.541351318359375</v>
      </c>
      <c r="W161" s="1">
        <v>64.668319702148438</v>
      </c>
      <c r="X161" s="1">
        <v>500.04525756835937</v>
      </c>
      <c r="Y161" s="1">
        <v>999.67974853515625</v>
      </c>
      <c r="Z161" s="1">
        <v>425.54534912109375</v>
      </c>
      <c r="AA161" s="1">
        <v>98.923652648925781</v>
      </c>
      <c r="AB161" s="1">
        <v>1.1662940979003906</v>
      </c>
      <c r="AC161" s="1">
        <v>0.14806103706359863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>X161*0.000001/(K161*0.0001)</f>
        <v>0.83340876261393226</v>
      </c>
      <c r="AL161">
        <f>(U161-T161)/(1000-U161)*AK161</f>
        <v>5.9912135477831305E-4</v>
      </c>
      <c r="AM161">
        <f>(P161+273.15)</f>
        <v>300.08365859985349</v>
      </c>
      <c r="AN161">
        <f>(O161+273.15)</f>
        <v>298.62362327575681</v>
      </c>
      <c r="AO161">
        <f>(Y161*AG161+Z161*AH161)*AI161</f>
        <v>159.94875619049162</v>
      </c>
      <c r="AP161">
        <f>((AO161+0.00000010773*(AN161^4-AM161^4))-AL161*44100)/(L161*51.4+0.00000043092*AM161^3)</f>
        <v>1.3783071846432255</v>
      </c>
      <c r="AQ161">
        <f>0.61365*EXP(17.502*J161/(240.97+J161))</f>
        <v>3.5652375680767805</v>
      </c>
      <c r="AR161">
        <f>AQ161*1000/AA161</f>
        <v>36.040294435240867</v>
      </c>
      <c r="AS161">
        <f>(AR161-U161)</f>
        <v>14.659452226378562</v>
      </c>
      <c r="AT161">
        <f>IF(D161,P161,(O161+P161)/2)</f>
        <v>26.203640937805176</v>
      </c>
      <c r="AU161">
        <f>0.61365*EXP(17.502*AT161/(240.97+AT161))</f>
        <v>3.4151332061719235</v>
      </c>
      <c r="AV161">
        <f>IF(AS161&lt;&gt;0,(1000-(AR161+U161)/2)/AS161*AL161,0)</f>
        <v>3.9695906177287396E-2</v>
      </c>
      <c r="AW161">
        <f>U161*AA161/1000</f>
        <v>2.1150710080109856</v>
      </c>
      <c r="AX161">
        <f>(AU161-AW161)</f>
        <v>1.3000621981609379</v>
      </c>
      <c r="AY161">
        <f>1/(1.6/F161+1.37/N161)</f>
        <v>2.4859891241240155E-2</v>
      </c>
      <c r="AZ161">
        <f>G161*AA161*0.001</f>
        <v>13.449809059694326</v>
      </c>
      <c r="BA161">
        <f>G161/S161</f>
        <v>0.68758961508376104</v>
      </c>
      <c r="BB161">
        <f>(1-AL161*AA161/AQ161/F161)*100</f>
        <v>58.707839744780202</v>
      </c>
      <c r="BC161">
        <f>(S161-E161/(N161/1.35))</f>
        <v>197.0539306125595</v>
      </c>
      <c r="BD161">
        <f>E161*BB161/100/BC161</f>
        <v>4.2775123501463432E-3</v>
      </c>
    </row>
    <row r="162" spans="1:56" x14ac:dyDescent="0.25">
      <c r="A162" s="1" t="s">
        <v>10</v>
      </c>
      <c r="B162" s="1" t="s">
        <v>218</v>
      </c>
    </row>
    <row r="163" spans="1:56" x14ac:dyDescent="0.25">
      <c r="A163" s="1" t="s">
        <v>10</v>
      </c>
      <c r="B163" s="1" t="s">
        <v>219</v>
      </c>
    </row>
    <row r="164" spans="1:56" x14ac:dyDescent="0.25">
      <c r="A164" s="1">
        <v>44</v>
      </c>
      <c r="B164" s="1" t="s">
        <v>220</v>
      </c>
      <c r="C164" s="1">
        <v>18428.000001966953</v>
      </c>
      <c r="D164" s="1">
        <v>0</v>
      </c>
      <c r="E164">
        <f>(R164-S164*(1000-T164)/(1000-U164))*AK164</f>
        <v>3.5094851492697088E-2</v>
      </c>
      <c r="F164">
        <f>IF(AV164&lt;&gt;0,1/(1/AV164-1/N164),0)</f>
        <v>4.9380536595096045E-2</v>
      </c>
      <c r="G164">
        <f>((AY164-AL164/2)*S164-E164)/(AY164+AL164/2)</f>
        <v>95.665398661465943</v>
      </c>
      <c r="H164">
        <f>AL164*1000</f>
        <v>0.72060021473066205</v>
      </c>
      <c r="I164">
        <f>(AQ164-AW164)</f>
        <v>1.42653286030309</v>
      </c>
      <c r="J164">
        <f>(P164+AP164*D164)</f>
        <v>26.897043228149414</v>
      </c>
      <c r="K164" s="1">
        <v>6</v>
      </c>
      <c r="L164">
        <f>(K164*AE164+AF164)</f>
        <v>1.4200000166893005</v>
      </c>
      <c r="M164" s="1">
        <v>1</v>
      </c>
      <c r="N164">
        <f>L164*(M164+1)*(M164+1)/(M164*M164+1)</f>
        <v>2.8400000333786011</v>
      </c>
      <c r="O164" s="1">
        <v>25.482660293579102</v>
      </c>
      <c r="P164" s="1">
        <v>26.897043228149414</v>
      </c>
      <c r="Q164" s="1">
        <v>24.985036849975586</v>
      </c>
      <c r="R164" s="1">
        <v>99.255180358886719</v>
      </c>
      <c r="S164" s="1">
        <v>99.127365112304688</v>
      </c>
      <c r="T164" s="1">
        <v>20.695003509521484</v>
      </c>
      <c r="U164" s="1">
        <v>21.540990829467773</v>
      </c>
      <c r="V164" s="1">
        <v>62.565471649169922</v>
      </c>
      <c r="W164" s="1">
        <v>65.122085571289063</v>
      </c>
      <c r="X164" s="1">
        <v>500.06265258789062</v>
      </c>
      <c r="Y164" s="1">
        <v>999.89129638671875</v>
      </c>
      <c r="Z164" s="1">
        <v>425.0445556640625</v>
      </c>
      <c r="AA164" s="1">
        <v>98.929573059082031</v>
      </c>
      <c r="AB164" s="1">
        <v>1.1171836853027344</v>
      </c>
      <c r="AC164" s="1">
        <v>0.15115857124328613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>X164*0.000001/(K164*0.0001)</f>
        <v>0.83343775431315104</v>
      </c>
      <c r="AL164">
        <f>(U164-T164)/(1000-U164)*AK164</f>
        <v>7.2060021473066202E-4</v>
      </c>
      <c r="AM164">
        <f>(P164+273.15)</f>
        <v>300.04704322814939</v>
      </c>
      <c r="AN164">
        <f>(O164+273.15)</f>
        <v>298.63266029357908</v>
      </c>
      <c r="AO164">
        <f>(Y164*AG164+Z164*AH164)*AI164</f>
        <v>159.98260384598507</v>
      </c>
      <c r="AP164">
        <f>((AO164+0.00000010773*(AN164^4-AM164^4))-AL164*44100)/(L164*51.4+0.00000043092*AM164^3)</f>
        <v>1.3217363448272108</v>
      </c>
      <c r="AQ164">
        <f>0.61365*EXP(17.502*J164/(240.97+J164))</f>
        <v>3.5575738863319382</v>
      </c>
      <c r="AR164">
        <f>AQ164*1000/AA164</f>
        <v>35.96067158004724</v>
      </c>
      <c r="AS164">
        <f>(AR164-U164)</f>
        <v>14.419680750579467</v>
      </c>
      <c r="AT164">
        <f>IF(D164,P164,(O164+P164)/2)</f>
        <v>26.189851760864258</v>
      </c>
      <c r="AU164">
        <f>0.61365*EXP(17.502*AT164/(240.97+AT164))</f>
        <v>3.4123518606869441</v>
      </c>
      <c r="AV164">
        <f>IF(AS164&lt;&gt;0,(1000-(AR164+U164)/2)/AS164*AL164,0)</f>
        <v>4.8536605747162842E-2</v>
      </c>
      <c r="AW164">
        <f>U164*AA164/1000</f>
        <v>2.1310410260288482</v>
      </c>
      <c r="AX164">
        <f>(AU164-AW164)</f>
        <v>1.2813108346580959</v>
      </c>
      <c r="AY164">
        <f>1/(1.6/F164+1.37/N164)</f>
        <v>3.0410088222798861E-2</v>
      </c>
      <c r="AZ164">
        <f>G164*AA164*0.001</f>
        <v>9.4641370461057033</v>
      </c>
      <c r="BA164">
        <f>G164/S164</f>
        <v>0.96507557275514622</v>
      </c>
      <c r="BB164">
        <f>(1-AL164*AA164/AQ164/F164)*100</f>
        <v>59.420117186529673</v>
      </c>
      <c r="BC164">
        <f>(S164-E164/(N164/1.35))</f>
        <v>99.110682700699655</v>
      </c>
      <c r="BD164">
        <f>E164*BB164/100/BC164</f>
        <v>2.1040518857461124E-4</v>
      </c>
    </row>
    <row r="165" spans="1:56" x14ac:dyDescent="0.25">
      <c r="A165" s="1" t="s">
        <v>10</v>
      </c>
      <c r="B165" s="1" t="s">
        <v>221</v>
      </c>
    </row>
    <row r="166" spans="1:56" x14ac:dyDescent="0.25">
      <c r="A166" s="1" t="s">
        <v>10</v>
      </c>
      <c r="B166" s="1" t="s">
        <v>222</v>
      </c>
    </row>
    <row r="167" spans="1:56" x14ac:dyDescent="0.25">
      <c r="A167" s="1">
        <v>45</v>
      </c>
      <c r="B167" s="1" t="s">
        <v>223</v>
      </c>
      <c r="C167" s="1">
        <v>18586.500001978129</v>
      </c>
      <c r="D167" s="1">
        <v>0</v>
      </c>
      <c r="E167">
        <f>(R167-S167*(1000-T167)/(1000-U167))*AK167</f>
        <v>-0.78161370210109504</v>
      </c>
      <c r="F167">
        <f>IF(AV167&lt;&gt;0,1/(1/AV167-1/N167),0)</f>
        <v>5.775419640503341E-2</v>
      </c>
      <c r="G167">
        <f>((AY167-AL167/2)*S167-E167)/(AY167+AL167/2)</f>
        <v>71.913380776997087</v>
      </c>
      <c r="H167">
        <f>AL167*1000</f>
        <v>0.81968491862967585</v>
      </c>
      <c r="I167">
        <f>(AQ167-AW167)</f>
        <v>1.3915846261492999</v>
      </c>
      <c r="J167">
        <f>(P167+AP167*D167)</f>
        <v>26.775094985961914</v>
      </c>
      <c r="K167" s="1">
        <v>6</v>
      </c>
      <c r="L167">
        <f>(K167*AE167+AF167)</f>
        <v>1.4200000166893005</v>
      </c>
      <c r="M167" s="1">
        <v>1</v>
      </c>
      <c r="N167">
        <f>L167*(M167+1)*(M167+1)/(M167*M167+1)</f>
        <v>2.8400000333786011</v>
      </c>
      <c r="O167" s="1">
        <v>25.462129592895508</v>
      </c>
      <c r="P167" s="1">
        <v>26.775094985961914</v>
      </c>
      <c r="Q167" s="1">
        <v>24.986780166625977</v>
      </c>
      <c r="R167" s="1">
        <v>50.418838500976563</v>
      </c>
      <c r="S167" s="1">
        <v>51.306221008300781</v>
      </c>
      <c r="T167" s="1">
        <v>20.674556732177734</v>
      </c>
      <c r="U167" s="1">
        <v>21.636800765991211</v>
      </c>
      <c r="V167" s="1">
        <v>62.581790924072266</v>
      </c>
      <c r="W167" s="1">
        <v>65.493148803710938</v>
      </c>
      <c r="X167" s="1">
        <v>500.04959106445313</v>
      </c>
      <c r="Y167" s="1">
        <v>1000.4307250976562</v>
      </c>
      <c r="Z167" s="1">
        <v>424.98614501953125</v>
      </c>
      <c r="AA167" s="1">
        <v>98.931854248046875</v>
      </c>
      <c r="AB167" s="1">
        <v>1.0636978149414062</v>
      </c>
      <c r="AC167" s="1">
        <v>0.13495945930480957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>X167*0.000001/(K167*0.0001)</f>
        <v>0.83341598510742188</v>
      </c>
      <c r="AL167">
        <f>(U167-T167)/(1000-U167)*AK167</f>
        <v>8.196849186296759E-4</v>
      </c>
      <c r="AM167">
        <f>(P167+273.15)</f>
        <v>299.92509498596189</v>
      </c>
      <c r="AN167">
        <f>(O167+273.15)</f>
        <v>298.61212959289549</v>
      </c>
      <c r="AO167">
        <f>(Y167*AG167+Z167*AH167)*AI167</f>
        <v>160.06891243780592</v>
      </c>
      <c r="AP167">
        <f>((AO167+0.00000010773*(AN167^4-AM167^4))-AL167*44100)/(L167*51.4+0.00000043092*AM167^3)</f>
        <v>1.2853178372120757</v>
      </c>
      <c r="AQ167">
        <f>0.61365*EXP(17.502*J167/(240.97+J167))</f>
        <v>3.5321534459243713</v>
      </c>
      <c r="AR167">
        <f>AQ167*1000/AA167</f>
        <v>35.702893398403106</v>
      </c>
      <c r="AS167">
        <f>(AR167-U167)</f>
        <v>14.066092632411895</v>
      </c>
      <c r="AT167">
        <f>IF(D167,P167,(O167+P167)/2)</f>
        <v>26.118612289428711</v>
      </c>
      <c r="AU167">
        <f>0.61365*EXP(17.502*AT167/(240.97+AT167))</f>
        <v>3.3980139924225985</v>
      </c>
      <c r="AV167">
        <f>IF(AS167&lt;&gt;0,(1000-(AR167+U167)/2)/AS167*AL167,0)</f>
        <v>5.6603116314076142E-2</v>
      </c>
      <c r="AW167">
        <f>U167*AA167/1000</f>
        <v>2.1405688197750714</v>
      </c>
      <c r="AX167">
        <f>(AU167-AW167)</f>
        <v>1.2574451726475271</v>
      </c>
      <c r="AY167">
        <f>1/(1.6/F167+1.37/N167)</f>
        <v>3.5478595093935507E-2</v>
      </c>
      <c r="AZ167">
        <f>G167*AA167*0.001</f>
        <v>7.1145241055141719</v>
      </c>
      <c r="BA167">
        <f>G167/S167</f>
        <v>1.4016503138159853</v>
      </c>
      <c r="BB167">
        <f>(1-AL167*AA167/AQ167/F167)*100</f>
        <v>60.247908265329777</v>
      </c>
      <c r="BC167">
        <f>(S167-E167/(N167/1.35))</f>
        <v>51.67776272852435</v>
      </c>
      <c r="BD167">
        <f>E167*BB167/100/BC167</f>
        <v>-9.1123508713969893E-3</v>
      </c>
    </row>
    <row r="168" spans="1:56" x14ac:dyDescent="0.25">
      <c r="A168" s="1" t="s">
        <v>10</v>
      </c>
      <c r="B168" s="1" t="s">
        <v>224</v>
      </c>
    </row>
    <row r="169" spans="1:56" x14ac:dyDescent="0.25">
      <c r="A169" s="1" t="s">
        <v>10</v>
      </c>
      <c r="B169" s="1" t="s">
        <v>225</v>
      </c>
    </row>
    <row r="170" spans="1:56" x14ac:dyDescent="0.25">
      <c r="A170" s="1">
        <v>46</v>
      </c>
      <c r="B170" s="1" t="s">
        <v>226</v>
      </c>
      <c r="C170" s="1">
        <v>18742.500001978129</v>
      </c>
      <c r="D170" s="1">
        <v>0</v>
      </c>
      <c r="E170">
        <f>(R170-S170*(1000-T170)/(1000-U170))*AK170</f>
        <v>-1.8060946977469108</v>
      </c>
      <c r="F170">
        <f>IF(AV170&lt;&gt;0,1/(1/AV170-1/N170),0)</f>
        <v>6.703611684438808E-2</v>
      </c>
      <c r="G170">
        <f>((AY170-AL170/2)*S170-E170)/(AY170+AL170/2)</f>
        <v>44.014033745290781</v>
      </c>
      <c r="H170">
        <f>AL170*1000</f>
        <v>0.94143340069745851</v>
      </c>
      <c r="I170">
        <f>(AQ170-AW170)</f>
        <v>1.3811156575362484</v>
      </c>
      <c r="J170">
        <f>(P170+AP170*D170)</f>
        <v>26.805337905883789</v>
      </c>
      <c r="K170" s="1">
        <v>6</v>
      </c>
      <c r="L170">
        <f>(K170*AE170+AF170)</f>
        <v>1.4200000166893005</v>
      </c>
      <c r="M170" s="1">
        <v>1</v>
      </c>
      <c r="N170">
        <f>L170*(M170+1)*(M170+1)/(M170*M170+1)</f>
        <v>2.8400000333786011</v>
      </c>
      <c r="O170" s="1">
        <v>25.487789154052734</v>
      </c>
      <c r="P170" s="1">
        <v>26.805337905883789</v>
      </c>
      <c r="Q170" s="1">
        <v>24.984811782836914</v>
      </c>
      <c r="R170" s="1">
        <v>-1.6203590631484985</v>
      </c>
      <c r="S170" s="1">
        <v>0.54615086317062378</v>
      </c>
      <c r="T170" s="1">
        <v>20.702850341796875</v>
      </c>
      <c r="U170" s="1">
        <v>21.807838439941406</v>
      </c>
      <c r="V170" s="1">
        <v>62.566822052001953</v>
      </c>
      <c r="W170" s="1">
        <v>65.904487609863281</v>
      </c>
      <c r="X170" s="1">
        <v>500.0430908203125</v>
      </c>
      <c r="Y170" s="1">
        <v>999.39434814453125</v>
      </c>
      <c r="Z170" s="1">
        <v>424.98431396484375</v>
      </c>
      <c r="AA170" s="1">
        <v>98.924392700195313</v>
      </c>
      <c r="AB170" s="1">
        <v>0.75602006912231445</v>
      </c>
      <c r="AC170" s="1">
        <v>0.1456596851348877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111105</v>
      </c>
      <c r="AK170">
        <f>X170*0.000001/(K170*0.0001)</f>
        <v>0.8334051513671874</v>
      </c>
      <c r="AL170">
        <f>(U170-T170)/(1000-U170)*AK170</f>
        <v>9.4143340069745849E-4</v>
      </c>
      <c r="AM170">
        <f>(P170+273.15)</f>
        <v>299.95533790588377</v>
      </c>
      <c r="AN170">
        <f>(O170+273.15)</f>
        <v>298.63778915405271</v>
      </c>
      <c r="AO170">
        <f>(Y170*AG170+Z170*AH170)*AI170</f>
        <v>159.90309212901229</v>
      </c>
      <c r="AP170">
        <f>((AO170+0.00000010773*(AN170^4-AM170^4))-AL170*44100)/(L170*51.4+0.00000043092*AM170^3)</f>
        <v>1.219177354704865</v>
      </c>
      <c r="AQ170">
        <f>0.61365*EXP(17.502*J170/(240.97+J170))</f>
        <v>3.5384428313114267</v>
      </c>
      <c r="AR170">
        <f>AQ170*1000/AA170</f>
        <v>35.769164052744706</v>
      </c>
      <c r="AS170">
        <f>(AR170-U170)</f>
        <v>13.9613256128033</v>
      </c>
      <c r="AT170">
        <f>IF(D170,P170,(O170+P170)/2)</f>
        <v>26.146563529968262</v>
      </c>
      <c r="AU170">
        <f>0.61365*EXP(17.502*AT170/(240.97+AT170))</f>
        <v>3.4036332580812294</v>
      </c>
      <c r="AV170">
        <f>IF(AS170&lt;&gt;0,(1000-(AR170+U170)/2)/AS170*AL170,0)</f>
        <v>6.5490267144091188E-2</v>
      </c>
      <c r="AW170">
        <f>U170*AA170/1000</f>
        <v>2.1573271737751782</v>
      </c>
      <c r="AX170">
        <f>(AU170-AW170)</f>
        <v>1.2463060843060512</v>
      </c>
      <c r="AY170">
        <f>1/(1.6/F170+1.37/N170)</f>
        <v>4.1067550483701316E-2</v>
      </c>
      <c r="AZ170">
        <f>G170*AA170*0.001</f>
        <v>4.3540615585387936</v>
      </c>
      <c r="BA170">
        <f>G170/S170</f>
        <v>80.589516035499329</v>
      </c>
      <c r="BB170">
        <f>(1-AL170*AA170/AQ170/F170)*100</f>
        <v>60.738041237177363</v>
      </c>
      <c r="BC170">
        <f>(S170-E170/(N170/1.35))</f>
        <v>1.4046817833473029</v>
      </c>
      <c r="BD170">
        <f>E170*BB170/100/BC170</f>
        <v>-0.78095021613074211</v>
      </c>
    </row>
    <row r="171" spans="1:56" x14ac:dyDescent="0.25">
      <c r="A171" s="1" t="s">
        <v>10</v>
      </c>
      <c r="B171" s="1" t="s">
        <v>227</v>
      </c>
    </row>
    <row r="172" spans="1:56" x14ac:dyDescent="0.25">
      <c r="A172" s="1" t="s">
        <v>10</v>
      </c>
      <c r="B172" s="1" t="s">
        <v>228</v>
      </c>
    </row>
    <row r="173" spans="1:56" x14ac:dyDescent="0.25">
      <c r="A173" s="1">
        <v>47</v>
      </c>
      <c r="B173" s="1" t="s">
        <v>229</v>
      </c>
      <c r="C173" s="1">
        <v>19022.500001978129</v>
      </c>
      <c r="D173" s="1">
        <v>0</v>
      </c>
      <c r="E173">
        <f>(R173-S173*(1000-T173)/(1000-U173))*AK173</f>
        <v>5.8733164624658425</v>
      </c>
      <c r="F173">
        <f>IF(AV173&lt;&gt;0,1/(1/AV173-1/N173),0)</f>
        <v>7.4254801154791564E-2</v>
      </c>
      <c r="G173">
        <f>((AY173-AL173/2)*S173-E173)/(AY173+AL173/2)</f>
        <v>256.07034541274629</v>
      </c>
      <c r="H173">
        <f>AL173*1000</f>
        <v>1.0106385805342675</v>
      </c>
      <c r="I173">
        <f>(AQ173-AW173)</f>
        <v>1.3421225984787659</v>
      </c>
      <c r="J173">
        <f>(P173+AP173*D173)</f>
        <v>26.638050079345703</v>
      </c>
      <c r="K173" s="1">
        <v>6</v>
      </c>
      <c r="L173">
        <f>(K173*AE173+AF173)</f>
        <v>1.4200000166893005</v>
      </c>
      <c r="M173" s="1">
        <v>1</v>
      </c>
      <c r="N173">
        <f>L173*(M173+1)*(M173+1)/(M173*M173+1)</f>
        <v>2.8400000333786011</v>
      </c>
      <c r="O173" s="1">
        <v>25.450489044189453</v>
      </c>
      <c r="P173" s="1">
        <v>26.638050079345703</v>
      </c>
      <c r="Q173" s="1">
        <v>24.98845100402832</v>
      </c>
      <c r="R173" s="1">
        <v>400.20352172851562</v>
      </c>
      <c r="S173" s="1">
        <v>392.680419921875</v>
      </c>
      <c r="T173" s="1">
        <v>20.664207458496094</v>
      </c>
      <c r="U173" s="1">
        <v>21.850299835205078</v>
      </c>
      <c r="V173" s="1">
        <v>62.592979431152344</v>
      </c>
      <c r="W173" s="1">
        <v>66.186119079589844</v>
      </c>
      <c r="X173" s="1">
        <v>500.0736083984375</v>
      </c>
      <c r="Y173" s="1">
        <v>1000.4664306640625</v>
      </c>
      <c r="Z173" s="1">
        <v>424.99356079101562</v>
      </c>
      <c r="AA173" s="1">
        <v>98.930122375488281</v>
      </c>
      <c r="AB173" s="1">
        <v>0.39817094802856445</v>
      </c>
      <c r="AC173" s="1">
        <v>0.14267659187316895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>X173*0.000001/(K173*0.0001)</f>
        <v>0.83345601399739577</v>
      </c>
      <c r="AL173">
        <f>(U173-T173)/(1000-U173)*AK173</f>
        <v>1.0106385805342675E-3</v>
      </c>
      <c r="AM173">
        <f>(P173+273.15)</f>
        <v>299.78805007934568</v>
      </c>
      <c r="AN173">
        <f>(O173+273.15)</f>
        <v>298.60048904418943</v>
      </c>
      <c r="AO173">
        <f>(Y173*AG173+Z173*AH173)*AI173</f>
        <v>160.07462532830323</v>
      </c>
      <c r="AP173">
        <f>((AO173+0.00000010773*(AN173^4-AM173^4))-AL173*44100)/(L173*51.4+0.00000043092*AM173^3)</f>
        <v>1.2033277201019295</v>
      </c>
      <c r="AQ173">
        <f>0.61365*EXP(17.502*J173/(240.97+J173))</f>
        <v>3.5037754351167156</v>
      </c>
      <c r="AR173">
        <f>AQ173*1000/AA173</f>
        <v>35.416669372126833</v>
      </c>
      <c r="AS173">
        <f>(AR173-U173)</f>
        <v>13.566369536921755</v>
      </c>
      <c r="AT173">
        <f>IF(D173,P173,(O173+P173)/2)</f>
        <v>26.044269561767578</v>
      </c>
      <c r="AU173">
        <f>0.61365*EXP(17.502*AT173/(240.97+AT173))</f>
        <v>3.3831076824618753</v>
      </c>
      <c r="AV173">
        <f>IF(AS173&lt;&gt;0,(1000-(AR173+U173)/2)/AS173*AL173,0)</f>
        <v>7.2362799319811183E-2</v>
      </c>
      <c r="AW173">
        <f>U173*AA173/1000</f>
        <v>2.1616528366379497</v>
      </c>
      <c r="AX173">
        <f>(AU173-AW173)</f>
        <v>1.2214548458239256</v>
      </c>
      <c r="AY173">
        <f>1/(1.6/F173+1.37/N173)</f>
        <v>4.5393011906677605E-2</v>
      </c>
      <c r="AZ173">
        <f>G173*AA173*0.001</f>
        <v>25.333070608416545</v>
      </c>
      <c r="BA173">
        <f>G173/S173</f>
        <v>0.65210876942550966</v>
      </c>
      <c r="BB173">
        <f>(1-AL173*AA173/AQ173/F173)*100</f>
        <v>61.570598877888095</v>
      </c>
      <c r="BC173">
        <f>(S173-E173/(N173/1.35))</f>
        <v>389.88852656583998</v>
      </c>
      <c r="BD173">
        <f>E173*BB173/100/BC173</f>
        <v>9.2750513891388942E-3</v>
      </c>
    </row>
    <row r="174" spans="1:56" x14ac:dyDescent="0.25">
      <c r="A174" s="1" t="s">
        <v>10</v>
      </c>
      <c r="B174" s="1" t="s">
        <v>230</v>
      </c>
    </row>
    <row r="175" spans="1:56" x14ac:dyDescent="0.25">
      <c r="A175" s="1" t="s">
        <v>10</v>
      </c>
      <c r="B175" s="1" t="s">
        <v>231</v>
      </c>
    </row>
    <row r="176" spans="1:56" x14ac:dyDescent="0.25">
      <c r="A176" s="1">
        <v>48</v>
      </c>
      <c r="B176" s="1" t="s">
        <v>232</v>
      </c>
      <c r="C176" s="1">
        <v>19182.000001966953</v>
      </c>
      <c r="D176" s="1">
        <v>0</v>
      </c>
      <c r="E176">
        <f>(R176-S176*(1000-T176)/(1000-U176))*AK176</f>
        <v>7.232994086852071</v>
      </c>
      <c r="F176">
        <f>IF(AV176&lt;&gt;0,1/(1/AV176-1/N176),0)</f>
        <v>6.9132599815876647E-2</v>
      </c>
      <c r="G176">
        <f>((AY176-AL176/2)*S176-E176)/(AY176+AL176/2)</f>
        <v>311.75881898137766</v>
      </c>
      <c r="H176">
        <f>AL176*1000</f>
        <v>0.95854622483320784</v>
      </c>
      <c r="I176">
        <f>(AQ176-AW176)</f>
        <v>1.3647454466242235</v>
      </c>
      <c r="J176">
        <f>(P176+AP176*D176)</f>
        <v>26.721189498901367</v>
      </c>
      <c r="K176" s="1">
        <v>6</v>
      </c>
      <c r="L176">
        <f>(K176*AE176+AF176)</f>
        <v>1.4200000166893005</v>
      </c>
      <c r="M176" s="1">
        <v>1</v>
      </c>
      <c r="N176">
        <f>L176*(M176+1)*(M176+1)/(M176*M176+1)</f>
        <v>2.8400000333786011</v>
      </c>
      <c r="O176" s="1">
        <v>25.46360969543457</v>
      </c>
      <c r="P176" s="1">
        <v>26.721189498901367</v>
      </c>
      <c r="Q176" s="1">
        <v>24.986928939819336</v>
      </c>
      <c r="R176" s="1">
        <v>500.99020385742187</v>
      </c>
      <c r="S176" s="1">
        <v>491.746337890625</v>
      </c>
      <c r="T176" s="1">
        <v>20.670812606811523</v>
      </c>
      <c r="U176" s="1">
        <v>21.795831680297852</v>
      </c>
      <c r="V176" s="1">
        <v>62.562229156494141</v>
      </c>
      <c r="W176" s="1">
        <v>65.968002319335938</v>
      </c>
      <c r="X176" s="1">
        <v>500.0736083984375</v>
      </c>
      <c r="Y176" s="1">
        <v>999.7962646484375</v>
      </c>
      <c r="Z176" s="1">
        <v>425.12603759765625</v>
      </c>
      <c r="AA176" s="1">
        <v>98.928176879882813</v>
      </c>
      <c r="AB176" s="1">
        <v>-3.2981395721435547E-2</v>
      </c>
      <c r="AC176" s="1">
        <v>0.14298558235168457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>X176*0.000001/(K176*0.0001)</f>
        <v>0.83345601399739577</v>
      </c>
      <c r="AL176">
        <f>(U176-T176)/(1000-U176)*AK176</f>
        <v>9.5854622483320783E-4</v>
      </c>
      <c r="AM176">
        <f>(P176+273.15)</f>
        <v>299.87118949890134</v>
      </c>
      <c r="AN176">
        <f>(O176+273.15)</f>
        <v>298.61360969543455</v>
      </c>
      <c r="AO176">
        <f>(Y176*AG176+Z176*AH176)*AI176</f>
        <v>159.96739876819993</v>
      </c>
      <c r="AP176">
        <f>((AO176+0.00000010773*(AN176^4-AM176^4))-AL176*44100)/(L176*51.4+0.00000043092*AM176^3)</f>
        <v>1.2194407975230941</v>
      </c>
      <c r="AQ176">
        <f>0.61365*EXP(17.502*J176/(240.97+J176))</f>
        <v>3.5209673383368827</v>
      </c>
      <c r="AR176">
        <f>AQ176*1000/AA176</f>
        <v>35.59114753132458</v>
      </c>
      <c r="AS176">
        <f>(AR176-U176)</f>
        <v>13.795315851026729</v>
      </c>
      <c r="AT176">
        <f>IF(D176,P176,(O176+P176)/2)</f>
        <v>26.092399597167969</v>
      </c>
      <c r="AU176">
        <f>0.61365*EXP(17.502*AT176/(240.97+AT176))</f>
        <v>3.3927516049203224</v>
      </c>
      <c r="AV176">
        <f>IF(AS176&lt;&gt;0,(1000-(AR176+U176)/2)/AS176*AL176,0)</f>
        <v>6.7489733381129721E-2</v>
      </c>
      <c r="AW176">
        <f>U176*AA176/1000</f>
        <v>2.1562218917126592</v>
      </c>
      <c r="AX176">
        <f>(AU176-AW176)</f>
        <v>1.2365297132076631</v>
      </c>
      <c r="AY176">
        <f>1/(1.6/F176+1.37/N176)</f>
        <v>4.2325670970941469E-2</v>
      </c>
      <c r="AZ176">
        <f>G176*AA176*0.001</f>
        <v>30.841731588053097</v>
      </c>
      <c r="BA176">
        <f>G176/S176</f>
        <v>0.63398300090791837</v>
      </c>
      <c r="BB176">
        <f>(1-AL176*AA176/AQ176/F176)*100</f>
        <v>61.042759992785811</v>
      </c>
      <c r="BC176">
        <f>(S176-E176/(N176/1.35))</f>
        <v>488.30811891087592</v>
      </c>
      <c r="BD176">
        <f>E176*BB176/100/BC176</f>
        <v>9.0418714122083819E-3</v>
      </c>
    </row>
    <row r="177" spans="1:56" x14ac:dyDescent="0.25">
      <c r="A177" s="1" t="s">
        <v>10</v>
      </c>
      <c r="B177" s="1" t="s">
        <v>233</v>
      </c>
    </row>
    <row r="178" spans="1:56" x14ac:dyDescent="0.25">
      <c r="A178" s="1" t="s">
        <v>10</v>
      </c>
      <c r="B178" s="1" t="s">
        <v>234</v>
      </c>
    </row>
    <row r="179" spans="1:56" x14ac:dyDescent="0.25">
      <c r="A179" s="1">
        <v>49</v>
      </c>
      <c r="B179" s="1" t="s">
        <v>235</v>
      </c>
      <c r="C179" s="1">
        <v>19340.500001978129</v>
      </c>
      <c r="D179" s="1">
        <v>0</v>
      </c>
      <c r="E179">
        <f>(R179-S179*(1000-T179)/(1000-U179))*AK179</f>
        <v>8.3316936302263525</v>
      </c>
      <c r="F179">
        <f>IF(AV179&lt;&gt;0,1/(1/AV179-1/N179),0)</f>
        <v>6.4867310068106018E-2</v>
      </c>
      <c r="G179">
        <f>((AY179-AL179/2)*S179-E179)/(AY179+AL179/2)</f>
        <v>370.09703910934786</v>
      </c>
      <c r="H179">
        <f>AL179*1000</f>
        <v>0.91432715525421293</v>
      </c>
      <c r="I179">
        <f>(AQ179-AW179)</f>
        <v>1.3851553933695802</v>
      </c>
      <c r="J179">
        <f>(P179+AP179*D179)</f>
        <v>26.801977157592773</v>
      </c>
      <c r="K179" s="1">
        <v>6</v>
      </c>
      <c r="L179">
        <f>(K179*AE179+AF179)</f>
        <v>1.4200000166893005</v>
      </c>
      <c r="M179" s="1">
        <v>1</v>
      </c>
      <c r="N179">
        <f>L179*(M179+1)*(M179+1)/(M179*M179+1)</f>
        <v>2.8400000333786011</v>
      </c>
      <c r="O179" s="1">
        <v>25.48100471496582</v>
      </c>
      <c r="P179" s="1">
        <v>26.801977157592773</v>
      </c>
      <c r="Q179" s="1">
        <v>24.982786178588867</v>
      </c>
      <c r="R179" s="1">
        <v>601.314453125</v>
      </c>
      <c r="S179" s="1">
        <v>590.6693115234375</v>
      </c>
      <c r="T179" s="1">
        <v>20.687427520751953</v>
      </c>
      <c r="U179" s="1">
        <v>21.760646820068359</v>
      </c>
      <c r="V179" s="1">
        <v>62.542469024658203</v>
      </c>
      <c r="W179" s="1">
        <v>65.788177490234375</v>
      </c>
      <c r="X179" s="1">
        <v>500.04550170898437</v>
      </c>
      <c r="Y179" s="1">
        <v>999.6116943359375</v>
      </c>
      <c r="Z179" s="1">
        <v>424.8953857421875</v>
      </c>
      <c r="AA179" s="1">
        <v>98.921142578125</v>
      </c>
      <c r="AB179" s="1">
        <v>-0.91707563400268555</v>
      </c>
      <c r="AC179" s="1">
        <v>0.14817547798156738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>X179*0.000001/(K179*0.0001)</f>
        <v>0.83340916951497379</v>
      </c>
      <c r="AL179">
        <f>(U179-T179)/(1000-U179)*AK179</f>
        <v>9.1432715525421296E-4</v>
      </c>
      <c r="AM179">
        <f>(P179+273.15)</f>
        <v>299.95197715759275</v>
      </c>
      <c r="AN179">
        <f>(O179+273.15)</f>
        <v>298.6310047149658</v>
      </c>
      <c r="AO179">
        <f>(Y179*AG179+Z179*AH179)*AI179</f>
        <v>159.93786751886</v>
      </c>
      <c r="AP179">
        <f>((AO179+0.00000010773*(AN179^4-AM179^4))-AL179*44100)/(L179*51.4+0.00000043092*AM179^3)</f>
        <v>1.2332626406669918</v>
      </c>
      <c r="AQ179">
        <f>0.61365*EXP(17.502*J179/(240.97+J179))</f>
        <v>3.5377434400497849</v>
      </c>
      <c r="AR179">
        <f>AQ179*1000/AA179</f>
        <v>35.763269083308252</v>
      </c>
      <c r="AS179">
        <f>(AR179-U179)</f>
        <v>14.002622263239893</v>
      </c>
      <c r="AT179">
        <f>IF(D179,P179,(O179+P179)/2)</f>
        <v>26.141490936279297</v>
      </c>
      <c r="AU179">
        <f>0.61365*EXP(17.502*AT179/(240.97+AT179))</f>
        <v>3.4026128708976611</v>
      </c>
      <c r="AV179">
        <f>IF(AS179&lt;&gt;0,(1000-(AR179+U179)/2)/AS179*AL179,0)</f>
        <v>6.341878680766716E-2</v>
      </c>
      <c r="AW179">
        <f>U179*AA179/1000</f>
        <v>2.1525880466802048</v>
      </c>
      <c r="AX179">
        <f>(AU179-AW179)</f>
        <v>1.2500248242174563</v>
      </c>
      <c r="AY179">
        <f>1/(1.6/F179+1.37/N179)</f>
        <v>3.9764386141334027E-2</v>
      </c>
      <c r="AZ179">
        <f>G179*AA179*0.001</f>
        <v>36.610421973477706</v>
      </c>
      <c r="BA179">
        <f>G179/S179</f>
        <v>0.62657231701238059</v>
      </c>
      <c r="BB179">
        <f>(1-AL179*AA179/AQ179/F179)*100</f>
        <v>60.587088407934921</v>
      </c>
      <c r="BC179">
        <f>(S179-E179/(N179/1.35))</f>
        <v>586.70882340068749</v>
      </c>
      <c r="BD179">
        <f>E179*BB179/100/BC179</f>
        <v>8.6038088814902377E-3</v>
      </c>
    </row>
    <row r="180" spans="1:56" x14ac:dyDescent="0.25">
      <c r="A180" s="1" t="s">
        <v>10</v>
      </c>
      <c r="B180" s="1" t="s">
        <v>236</v>
      </c>
    </row>
    <row r="181" spans="1:56" x14ac:dyDescent="0.25">
      <c r="A181" s="1" t="s">
        <v>10</v>
      </c>
      <c r="B181" s="1" t="s">
        <v>237</v>
      </c>
    </row>
    <row r="182" spans="1:56" x14ac:dyDescent="0.25">
      <c r="A182" s="1">
        <v>50</v>
      </c>
      <c r="B182" s="1" t="s">
        <v>238</v>
      </c>
      <c r="C182" s="1">
        <v>19503.500001888722</v>
      </c>
      <c r="D182" s="1">
        <v>0</v>
      </c>
      <c r="E182">
        <f>(R182-S182*(1000-T182)/(1000-U182))*AK182</f>
        <v>9.809713495603015</v>
      </c>
      <c r="F182">
        <f>IF(AV182&lt;&gt;0,1/(1/AV182-1/N182),0)</f>
        <v>6.0222038426857853E-2</v>
      </c>
      <c r="G182">
        <f>((AY182-AL182/2)*S182-E182)/(AY182+AL182/2)</f>
        <v>507.22806326421266</v>
      </c>
      <c r="H182">
        <f>AL182*1000</f>
        <v>0.85519310840157403</v>
      </c>
      <c r="I182">
        <f>(AQ182-AW182)</f>
        <v>1.3932555203024868</v>
      </c>
      <c r="J182">
        <f>(P182+AP182*D182)</f>
        <v>26.810140609741211</v>
      </c>
      <c r="K182" s="1">
        <v>6</v>
      </c>
      <c r="L182">
        <f>(K182*AE182+AF182)</f>
        <v>1.4200000166893005</v>
      </c>
      <c r="M182" s="1">
        <v>1</v>
      </c>
      <c r="N182">
        <f>L182*(M182+1)*(M182+1)/(M182*M182+1)</f>
        <v>2.8400000333786011</v>
      </c>
      <c r="O182" s="1">
        <v>25.477567672729492</v>
      </c>
      <c r="P182" s="1">
        <v>26.810140609741211</v>
      </c>
      <c r="Q182" s="1">
        <v>24.985034942626953</v>
      </c>
      <c r="R182" s="1">
        <v>800.1441650390625</v>
      </c>
      <c r="S182" s="1">
        <v>787.564697265625</v>
      </c>
      <c r="T182" s="1">
        <v>20.69279670715332</v>
      </c>
      <c r="U182" s="1">
        <v>21.69672966003418</v>
      </c>
      <c r="V182" s="1">
        <v>62.570720672607422</v>
      </c>
      <c r="W182" s="1">
        <v>65.606964111328125</v>
      </c>
      <c r="X182" s="1">
        <v>500.01638793945312</v>
      </c>
      <c r="Y182" s="1">
        <v>999.54876708984375</v>
      </c>
      <c r="Z182" s="1">
        <v>420.7623291015625</v>
      </c>
      <c r="AA182" s="1">
        <v>98.917533874511719</v>
      </c>
      <c r="AB182" s="1">
        <v>-2.5591654777526855</v>
      </c>
      <c r="AC182" s="1">
        <v>0.15108036994934082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>X182*0.000001/(K182*0.0001)</f>
        <v>0.83336064656575504</v>
      </c>
      <c r="AL182">
        <f>(U182-T182)/(1000-U182)*AK182</f>
        <v>8.5519310840157404E-4</v>
      </c>
      <c r="AM182">
        <f>(P182+273.15)</f>
        <v>299.96014060974119</v>
      </c>
      <c r="AN182">
        <f>(O182+273.15)</f>
        <v>298.62756767272947</v>
      </c>
      <c r="AO182">
        <f>(Y182*AG182+Z182*AH182)*AI182</f>
        <v>159.92779915971005</v>
      </c>
      <c r="AP182">
        <f>((AO182+0.00000010773*(AN182^4-AM182^4))-AL182*44100)/(L182*51.4+0.00000043092*AM182^3)</f>
        <v>1.2623602751184848</v>
      </c>
      <c r="AQ182">
        <f>0.61365*EXP(17.502*J182/(240.97+J182))</f>
        <v>3.5394425114150407</v>
      </c>
      <c r="AR182">
        <f>AQ182*1000/AA182</f>
        <v>35.781750441789534</v>
      </c>
      <c r="AS182">
        <f>(AR182-U182)</f>
        <v>14.085020781755354</v>
      </c>
      <c r="AT182">
        <f>IF(D182,P182,(O182+P182)/2)</f>
        <v>26.143854141235352</v>
      </c>
      <c r="AU182">
        <f>0.61365*EXP(17.502*AT182/(240.97+AT182))</f>
        <v>3.4030882126191546</v>
      </c>
      <c r="AV182">
        <f>IF(AS182&lt;&gt;0,(1000-(AR182+U182)/2)/AS182*AL182,0)</f>
        <v>5.8971550077174958E-2</v>
      </c>
      <c r="AW182">
        <f>U182*AA182/1000</f>
        <v>2.146186991112554</v>
      </c>
      <c r="AX182">
        <f>(AU182-AW182)</f>
        <v>1.2569012215066007</v>
      </c>
      <c r="AY182">
        <f>1/(1.6/F182+1.37/N182)</f>
        <v>3.6967563855237993E-2</v>
      </c>
      <c r="AZ182">
        <f>G182*AA182*0.001</f>
        <v>50.173749130040726</v>
      </c>
      <c r="BA182">
        <f>G182/S182</f>
        <v>0.64404621617154312</v>
      </c>
      <c r="BB182">
        <f>(1-AL182*AA182/AQ182/F182)*100</f>
        <v>60.313101691021799</v>
      </c>
      <c r="BC182">
        <f>(S182-E182/(N182/1.35))</f>
        <v>782.90162928554844</v>
      </c>
      <c r="BD182">
        <f>E182*BB182/100/BC182</f>
        <v>7.5571978073416283E-3</v>
      </c>
    </row>
    <row r="183" spans="1:56" x14ac:dyDescent="0.25">
      <c r="A183" s="1" t="s">
        <v>10</v>
      </c>
      <c r="B183" s="1" t="s">
        <v>239</v>
      </c>
    </row>
    <row r="184" spans="1:56" x14ac:dyDescent="0.25">
      <c r="A184" s="1" t="s">
        <v>10</v>
      </c>
      <c r="B184" s="1" t="s">
        <v>240</v>
      </c>
    </row>
    <row r="185" spans="1:56" x14ac:dyDescent="0.25">
      <c r="A185" s="1">
        <v>51</v>
      </c>
      <c r="B185" s="1" t="s">
        <v>241</v>
      </c>
      <c r="C185" s="1">
        <v>19663.000001966953</v>
      </c>
      <c r="D185" s="1">
        <v>0</v>
      </c>
      <c r="E185">
        <f>(R185-S185*(1000-T185)/(1000-U185))*AK185</f>
        <v>10.28475790612954</v>
      </c>
      <c r="F185">
        <f>IF(AV185&lt;&gt;0,1/(1/AV185-1/N185),0)</f>
        <v>5.194486394480996E-2</v>
      </c>
      <c r="G185">
        <f>((AY185-AL185/2)*S185-E185)/(AY185+AL185/2)</f>
        <v>549.13394837735791</v>
      </c>
      <c r="H185">
        <f>AL185*1000</f>
        <v>0.74545965116483448</v>
      </c>
      <c r="I185">
        <f>(AQ185-AW185)</f>
        <v>1.4040860021907666</v>
      </c>
      <c r="J185">
        <f>(P185+AP185*D185)</f>
        <v>26.791389465332031</v>
      </c>
      <c r="K185" s="1">
        <v>6</v>
      </c>
      <c r="L185">
        <f>(K185*AE185+AF185)</f>
        <v>1.4200000166893005</v>
      </c>
      <c r="M185" s="1">
        <v>1</v>
      </c>
      <c r="N185">
        <f>L185*(M185+1)*(M185+1)/(M185*M185+1)</f>
        <v>2.8400000333786011</v>
      </c>
      <c r="O185" s="1">
        <v>25.454807281494141</v>
      </c>
      <c r="P185" s="1">
        <v>26.791389465332031</v>
      </c>
      <c r="Q185" s="1">
        <v>24.985727310180664</v>
      </c>
      <c r="R185" s="1">
        <v>900.77264404296875</v>
      </c>
      <c r="S185" s="1">
        <v>887.63885498046875</v>
      </c>
      <c r="T185" s="1">
        <v>20.673168182373047</v>
      </c>
      <c r="U185" s="1">
        <v>21.548313140869141</v>
      </c>
      <c r="V185" s="1">
        <v>62.594318389892578</v>
      </c>
      <c r="W185" s="1">
        <v>65.245628356933594</v>
      </c>
      <c r="X185" s="1">
        <v>500.0745849609375</v>
      </c>
      <c r="Y185" s="1">
        <v>1000.9910888671875</v>
      </c>
      <c r="Z185" s="1">
        <v>421.51687622070313</v>
      </c>
      <c r="AA185" s="1">
        <v>98.9151611328125</v>
      </c>
      <c r="AB185" s="1">
        <v>-3.4686503410339355</v>
      </c>
      <c r="AC185" s="1">
        <v>0.14501309394836426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>X185*0.000001/(K185*0.0001)</f>
        <v>0.83345764160156244</v>
      </c>
      <c r="AL185">
        <f>(U185-T185)/(1000-U185)*AK185</f>
        <v>7.4545965116483448E-4</v>
      </c>
      <c r="AM185">
        <f>(P185+273.15)</f>
        <v>299.94138946533201</v>
      </c>
      <c r="AN185">
        <f>(O185+273.15)</f>
        <v>298.60480728149412</v>
      </c>
      <c r="AO185">
        <f>(Y185*AG185+Z185*AH185)*AI185</f>
        <v>160.1585706389269</v>
      </c>
      <c r="AP185">
        <f>((AO185+0.00000010773*(AN185^4-AM185^4))-AL185*44100)/(L185*51.4+0.00000043092*AM185^3)</f>
        <v>1.3218013031330731</v>
      </c>
      <c r="AQ185">
        <f>0.61365*EXP(17.502*J185/(240.97+J185))</f>
        <v>3.5355408686601386</v>
      </c>
      <c r="AR185">
        <f>AQ185*1000/AA185</f>
        <v>35.743164426664578</v>
      </c>
      <c r="AS185">
        <f>(AR185-U185)</f>
        <v>14.194851285795437</v>
      </c>
      <c r="AT185">
        <f>IF(D185,P185,(O185+P185)/2)</f>
        <v>26.123098373413086</v>
      </c>
      <c r="AU185">
        <f>0.61365*EXP(17.502*AT185/(240.97+AT185))</f>
        <v>3.3989153202391007</v>
      </c>
      <c r="AV185">
        <f>IF(AS185&lt;&gt;0,(1000-(AR185+U185)/2)/AS185*AL185,0)</f>
        <v>5.1011834794516618E-2</v>
      </c>
      <c r="AW185">
        <f>U185*AA185/1000</f>
        <v>2.131454866469372</v>
      </c>
      <c r="AX185">
        <f>(AU185-AW185)</f>
        <v>1.2674604537697287</v>
      </c>
      <c r="AY185">
        <f>1/(1.6/F185+1.37/N185)</f>
        <v>3.1964930999399663E-2</v>
      </c>
      <c r="AZ185">
        <f>G185*AA185*0.001</f>
        <v>54.317672987243895</v>
      </c>
      <c r="BA185">
        <f>G185/S185</f>
        <v>0.61864568601995329</v>
      </c>
      <c r="BB185">
        <f>(1-AL185*AA185/AQ185/F185)*100</f>
        <v>59.849724496294222</v>
      </c>
      <c r="BC185">
        <f>(S185-E185/(N185/1.35))</f>
        <v>882.74997363888747</v>
      </c>
      <c r="BD185">
        <f>E185*BB185/100/BC185</f>
        <v>6.9729815414839068E-3</v>
      </c>
    </row>
    <row r="186" spans="1:56" x14ac:dyDescent="0.25">
      <c r="A186" s="1" t="s">
        <v>10</v>
      </c>
      <c r="B186" s="1" t="s">
        <v>242</v>
      </c>
    </row>
    <row r="187" spans="1:56" x14ac:dyDescent="0.25">
      <c r="A187" s="1" t="s">
        <v>10</v>
      </c>
      <c r="B187" s="1" t="s">
        <v>243</v>
      </c>
    </row>
    <row r="188" spans="1:56" x14ac:dyDescent="0.25">
      <c r="A188" s="1">
        <v>52</v>
      </c>
      <c r="B188" s="1" t="s">
        <v>244</v>
      </c>
      <c r="C188" s="1">
        <v>19821.000001966953</v>
      </c>
      <c r="D188" s="1">
        <v>0</v>
      </c>
      <c r="E188">
        <f>(R188-S188*(1000-T188)/(1000-U188))*AK188</f>
        <v>10.734505004783541</v>
      </c>
      <c r="F188">
        <f>IF(AV188&lt;&gt;0,1/(1/AV188-1/N188),0)</f>
        <v>4.337126403835341E-2</v>
      </c>
      <c r="G188">
        <f>((AY188-AL188/2)*S188-E188)/(AY188+AL188/2)</f>
        <v>566.77769441876364</v>
      </c>
      <c r="H188">
        <f>AL188*1000</f>
        <v>0.63760535338322955</v>
      </c>
      <c r="I188">
        <f>(AQ188-AW188)</f>
        <v>1.4339914621383283</v>
      </c>
      <c r="J188">
        <f>(P188+AP188*D188)</f>
        <v>26.873104095458984</v>
      </c>
      <c r="K188" s="1">
        <v>6</v>
      </c>
      <c r="L188">
        <f>(K188*AE188+AF188)</f>
        <v>1.4200000166893005</v>
      </c>
      <c r="M188" s="1">
        <v>1</v>
      </c>
      <c r="N188">
        <f>L188*(M188+1)*(M188+1)/(M188*M188+1)</f>
        <v>2.8400000333786011</v>
      </c>
      <c r="O188" s="1">
        <v>25.457551956176758</v>
      </c>
      <c r="P188" s="1">
        <v>26.873104095458984</v>
      </c>
      <c r="Q188" s="1">
        <v>24.983673095703125</v>
      </c>
      <c r="R188" s="1">
        <v>1000.1008911132812</v>
      </c>
      <c r="S188" s="1">
        <v>986.4666748046875</v>
      </c>
      <c r="T188" s="1">
        <v>20.670316696166992</v>
      </c>
      <c r="U188" s="1">
        <v>21.418947219848633</v>
      </c>
      <c r="V188" s="1">
        <v>62.572101593017578</v>
      </c>
      <c r="W188" s="1">
        <v>64.840385437011719</v>
      </c>
      <c r="X188" s="1">
        <v>500.07192993164063</v>
      </c>
      <c r="Y188" s="1">
        <v>1000.35888671875</v>
      </c>
      <c r="Z188" s="1">
        <v>420.2322998046875</v>
      </c>
      <c r="AA188" s="1">
        <v>98.911476135253906</v>
      </c>
      <c r="AB188" s="1">
        <v>-4.6286234855651855</v>
      </c>
      <c r="AC188" s="1">
        <v>0.15124249458312988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>X188*0.000001/(K188*0.0001)</f>
        <v>0.8334532165527343</v>
      </c>
      <c r="AL188">
        <f>(U188-T188)/(1000-U188)*AK188</f>
        <v>6.3760535338322954E-4</v>
      </c>
      <c r="AM188">
        <f>(P188+273.15)</f>
        <v>300.02310409545896</v>
      </c>
      <c r="AN188">
        <f>(O188+273.15)</f>
        <v>298.60755195617674</v>
      </c>
      <c r="AO188">
        <f>(Y188*AG188+Z188*AH188)*AI188</f>
        <v>160.05741829743783</v>
      </c>
      <c r="AP188">
        <f>((AO188+0.00000010773*(AN188^4-AM188^4))-AL188*44100)/(L188*51.4+0.00000043092*AM188^3)</f>
        <v>1.3658019704348443</v>
      </c>
      <c r="AQ188">
        <f>0.61365*EXP(17.502*J188/(240.97+J188))</f>
        <v>3.5525711489166492</v>
      </c>
      <c r="AR188">
        <f>AQ188*1000/AA188</f>
        <v>35.916673046702677</v>
      </c>
      <c r="AS188">
        <f>(AR188-U188)</f>
        <v>14.497725826854044</v>
      </c>
      <c r="AT188">
        <f>IF(D188,P188,(O188+P188)/2)</f>
        <v>26.165328025817871</v>
      </c>
      <c r="AU188">
        <f>0.61365*EXP(17.502*AT188/(240.97+AT188))</f>
        <v>3.4074101888396795</v>
      </c>
      <c r="AV188">
        <f>IF(AS188&lt;&gt;0,(1000-(AR188+U188)/2)/AS188*AL188,0)</f>
        <v>4.2718879606986657E-2</v>
      </c>
      <c r="AW188">
        <f>U188*AA188/1000</f>
        <v>2.1185796867783209</v>
      </c>
      <c r="AX188">
        <f>(AU188-AW188)</f>
        <v>1.2888305020613586</v>
      </c>
      <c r="AY188">
        <f>1/(1.6/F188+1.37/N188)</f>
        <v>2.6757155875100493E-2</v>
      </c>
      <c r="AZ188">
        <f>G188*AA188*0.001</f>
        <v>56.060818395495772</v>
      </c>
      <c r="BA188">
        <f>G188/S188</f>
        <v>0.57455331122156872</v>
      </c>
      <c r="BB188">
        <f>(1-AL188*AA188/AQ188/F188)*100</f>
        <v>59.068866295156973</v>
      </c>
      <c r="BC188">
        <f>(S188-E188/(N188/1.35))</f>
        <v>981.36400523210375</v>
      </c>
      <c r="BD188">
        <f>E188*BB188/100/BC188</f>
        <v>6.4611605631723409E-3</v>
      </c>
    </row>
    <row r="189" spans="1:56" x14ac:dyDescent="0.25">
      <c r="A189" s="1" t="s">
        <v>10</v>
      </c>
      <c r="B189" s="1" t="s">
        <v>245</v>
      </c>
    </row>
    <row r="190" spans="1:56" x14ac:dyDescent="0.25">
      <c r="A190" s="1" t="s">
        <v>10</v>
      </c>
      <c r="B190" s="1" t="s">
        <v>246</v>
      </c>
    </row>
    <row r="191" spans="1:56" x14ac:dyDescent="0.25">
      <c r="A191" s="1">
        <v>53</v>
      </c>
      <c r="B191" s="1" t="s">
        <v>247</v>
      </c>
      <c r="C191" s="1">
        <v>19977.500001978129</v>
      </c>
      <c r="D191" s="1">
        <v>0</v>
      </c>
      <c r="E191">
        <f>(R191-S191*(1000-T191)/(1000-U191))*AK191</f>
        <v>11.126666520025442</v>
      </c>
      <c r="F191">
        <f>IF(AV191&lt;&gt;0,1/(1/AV191-1/N191),0)</f>
        <v>3.4118589955282573E-2</v>
      </c>
      <c r="G191">
        <f>((AY191-AL191/2)*S191-E191)/(AY191+AL191/2)</f>
        <v>637.77005715582175</v>
      </c>
      <c r="H191">
        <f>AL191*1000</f>
        <v>0.5095501462185692</v>
      </c>
      <c r="I191">
        <f>(AQ191-AW191)</f>
        <v>1.4522133727008879</v>
      </c>
      <c r="J191">
        <f>(P191+AP191*D191)</f>
        <v>26.875844955444336</v>
      </c>
      <c r="K191" s="1">
        <v>6</v>
      </c>
      <c r="L191">
        <f>(K191*AE191+AF191)</f>
        <v>1.4200000166893005</v>
      </c>
      <c r="M191" s="1">
        <v>1</v>
      </c>
      <c r="N191">
        <f>L191*(M191+1)*(M191+1)/(M191*M191+1)</f>
        <v>2.8400000333786011</v>
      </c>
      <c r="O191" s="1">
        <v>25.44593620300293</v>
      </c>
      <c r="P191" s="1">
        <v>26.875844955444336</v>
      </c>
      <c r="Q191" s="1">
        <v>24.985698699951172</v>
      </c>
      <c r="R191" s="1">
        <v>1201.0267333984375</v>
      </c>
      <c r="S191" s="1">
        <v>1186.950927734375</v>
      </c>
      <c r="T191" s="1">
        <v>20.642351150512695</v>
      </c>
      <c r="U191" s="1">
        <v>21.240739822387695</v>
      </c>
      <c r="V191" s="1">
        <v>62.530879974365234</v>
      </c>
      <c r="W191" s="1">
        <v>64.345008850097656</v>
      </c>
      <c r="X191" s="1">
        <v>500.06988525390625</v>
      </c>
      <c r="Y191" s="1">
        <v>1000.746337890625</v>
      </c>
      <c r="Z191" s="1">
        <v>420.1595458984375</v>
      </c>
      <c r="AA191" s="1">
        <v>98.910408020019531</v>
      </c>
      <c r="AB191" s="1">
        <v>-6.8169779777526855</v>
      </c>
      <c r="AC191" s="1">
        <v>0.15466809272766113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>X191*0.000001/(K191*0.0001)</f>
        <v>0.83344980875651031</v>
      </c>
      <c r="AL191">
        <f>(U191-T191)/(1000-U191)*AK191</f>
        <v>5.0955014621856915E-4</v>
      </c>
      <c r="AM191">
        <f>(P191+273.15)</f>
        <v>300.02584495544431</v>
      </c>
      <c r="AN191">
        <f>(O191+273.15)</f>
        <v>298.59593620300291</v>
      </c>
      <c r="AO191">
        <f>(Y191*AG191+Z191*AH191)*AI191</f>
        <v>160.1194104835522</v>
      </c>
      <c r="AP191">
        <f>((AO191+0.00000010773*(AN191^4-AM191^4))-AL191*44100)/(L191*51.4+0.00000043092*AM191^3)</f>
        <v>1.4313094665081356</v>
      </c>
      <c r="AQ191">
        <f>0.61365*EXP(17.502*J191/(240.97+J191))</f>
        <v>3.5531436151803319</v>
      </c>
      <c r="AR191">
        <f>AQ191*1000/AA191</f>
        <v>35.922848629450336</v>
      </c>
      <c r="AS191">
        <f>(AR191-U191)</f>
        <v>14.68210880706264</v>
      </c>
      <c r="AT191">
        <f>IF(D191,P191,(O191+P191)/2)</f>
        <v>26.160890579223633</v>
      </c>
      <c r="AU191">
        <f>0.61365*EXP(17.502*AT191/(240.97+AT191))</f>
        <v>3.4065166862233704</v>
      </c>
      <c r="AV191">
        <f>IF(AS191&lt;&gt;0,(1000-(AR191+U191)/2)/AS191*AL191,0)</f>
        <v>3.3713569031272692E-2</v>
      </c>
      <c r="AW191">
        <f>U191*AA191/1000</f>
        <v>2.100930242479444</v>
      </c>
      <c r="AX191">
        <f>(AU191-AW191)</f>
        <v>1.3055864437439264</v>
      </c>
      <c r="AY191">
        <f>1/(1.6/F191+1.37/N191)</f>
        <v>2.1106998738217819E-2</v>
      </c>
      <c r="AZ191">
        <f>G191*AA191*0.001</f>
        <v>63.082096576233504</v>
      </c>
      <c r="BA191">
        <f>G191/S191</f>
        <v>0.53731796509328555</v>
      </c>
      <c r="BB191">
        <f>(1-AL191*AA191/AQ191/F191)*100</f>
        <v>58.425686385153618</v>
      </c>
      <c r="BC191">
        <f>(S191-E191/(N191/1.35))</f>
        <v>1181.6618433592016</v>
      </c>
      <c r="BD191">
        <f>E191*BB191/100/BC191</f>
        <v>5.5014311603999444E-3</v>
      </c>
    </row>
    <row r="192" spans="1:56" x14ac:dyDescent="0.25">
      <c r="A192" s="1" t="s">
        <v>10</v>
      </c>
      <c r="B192" s="1" t="s">
        <v>248</v>
      </c>
    </row>
    <row r="193" spans="1:2" x14ac:dyDescent="0.25">
      <c r="A193" s="1" t="s">
        <v>10</v>
      </c>
      <c r="B193" s="1" t="s">
        <v>249</v>
      </c>
    </row>
    <row r="194" spans="1:2" x14ac:dyDescent="0.25">
      <c r="A194" s="1" t="s">
        <v>10</v>
      </c>
      <c r="B194" s="1" t="s">
        <v>250</v>
      </c>
    </row>
    <row r="195" spans="1:2" x14ac:dyDescent="0.25">
      <c r="A195" s="1" t="s">
        <v>10</v>
      </c>
      <c r="B195" s="1" t="s">
        <v>251</v>
      </c>
    </row>
    <row r="196" spans="1:2" x14ac:dyDescent="0.25">
      <c r="A196" s="1" t="s">
        <v>10</v>
      </c>
      <c r="B196" s="1" t="s">
        <v>252</v>
      </c>
    </row>
    <row r="197" spans="1:2" x14ac:dyDescent="0.25">
      <c r="A197" s="1" t="s">
        <v>10</v>
      </c>
      <c r="B197" s="1" t="s">
        <v>253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W36" workbookViewId="0">
      <selection activeCell="AC44" sqref="AC44"/>
    </sheetView>
  </sheetViews>
  <sheetFormatPr defaultRowHeight="15" x14ac:dyDescent="0.25"/>
  <sheetData>
    <row r="1" spans="1:28" x14ac:dyDescent="0.25">
      <c r="A1" t="s">
        <v>16</v>
      </c>
      <c r="B1" t="s">
        <v>17</v>
      </c>
      <c r="C1" t="s">
        <v>18</v>
      </c>
      <c r="D1" t="s">
        <v>29</v>
      </c>
      <c r="F1" t="s">
        <v>254</v>
      </c>
      <c r="G1" t="s">
        <v>16</v>
      </c>
      <c r="Q1" t="s">
        <v>18</v>
      </c>
      <c r="R1" t="s">
        <v>16</v>
      </c>
      <c r="AA1" t="s">
        <v>254</v>
      </c>
      <c r="AB1" t="s">
        <v>255</v>
      </c>
    </row>
    <row r="2" spans="1:28" x14ac:dyDescent="0.25">
      <c r="A2">
        <v>6.8637353748554011</v>
      </c>
      <c r="B2">
        <v>0.1039139035084022</v>
      </c>
      <c r="C2">
        <v>276.62901108933914</v>
      </c>
      <c r="D2">
        <v>400.17898559570312</v>
      </c>
      <c r="F2">
        <v>400.22409057617187</v>
      </c>
      <c r="G2">
        <v>5.8900730041706604</v>
      </c>
      <c r="Q2">
        <v>214.2252455445371</v>
      </c>
      <c r="R2">
        <v>5.8900730041706604</v>
      </c>
      <c r="AA2">
        <v>400.22409057617187</v>
      </c>
      <c r="AB2">
        <v>5.5697059968091364E-2</v>
      </c>
    </row>
    <row r="3" spans="1:28" x14ac:dyDescent="0.25">
      <c r="A3">
        <v>5.7433946564918044</v>
      </c>
      <c r="B3">
        <v>6.3893804767594251E-2</v>
      </c>
      <c r="C3">
        <v>240.43459418838603</v>
      </c>
      <c r="D3">
        <v>400.22265625</v>
      </c>
      <c r="F3">
        <v>400.27554321289062</v>
      </c>
      <c r="G3">
        <v>5.7350320760213238</v>
      </c>
      <c r="Q3">
        <v>211.36051349125728</v>
      </c>
      <c r="R3">
        <v>5.7350320760213238</v>
      </c>
      <c r="AA3">
        <v>400.27554321289062</v>
      </c>
      <c r="AB3">
        <v>5.3288378083153398E-2</v>
      </c>
    </row>
    <row r="4" spans="1:28" x14ac:dyDescent="0.25">
      <c r="A4">
        <v>4.9751501449811339</v>
      </c>
      <c r="B4">
        <v>4.4685243994246913E-2</v>
      </c>
      <c r="C4">
        <v>207.58677524238115</v>
      </c>
      <c r="D4">
        <v>400.20846557617187</v>
      </c>
      <c r="F4">
        <v>299.75680541992187</v>
      </c>
      <c r="G4">
        <v>3.9792453633594262</v>
      </c>
      <c r="Q4">
        <v>172.19025830736729</v>
      </c>
      <c r="R4">
        <v>3.9792453633594262</v>
      </c>
      <c r="AA4">
        <v>299.75680541992187</v>
      </c>
      <c r="AB4">
        <v>5.5199336725240543E-2</v>
      </c>
    </row>
    <row r="5" spans="1:28" x14ac:dyDescent="0.25">
      <c r="A5">
        <v>5.6732262060256131</v>
      </c>
      <c r="B5">
        <v>5.3065691992323222E-2</v>
      </c>
      <c r="C5">
        <v>213.54468561542024</v>
      </c>
      <c r="D5">
        <v>400.20236206054687</v>
      </c>
      <c r="F5">
        <v>199.48481750488281</v>
      </c>
      <c r="G5">
        <v>2.3258135631047758</v>
      </c>
      <c r="Q5">
        <v>131.76941811596083</v>
      </c>
      <c r="R5">
        <v>2.3258135631047758</v>
      </c>
      <c r="AA5">
        <v>199.48481750488281</v>
      </c>
      <c r="AB5">
        <v>6.2091591704400581E-2</v>
      </c>
    </row>
    <row r="6" spans="1:28" x14ac:dyDescent="0.25">
      <c r="A6">
        <v>5.939128110699281</v>
      </c>
      <c r="B6">
        <v>5.740913560997609E-2</v>
      </c>
      <c r="C6">
        <v>218.59365138497822</v>
      </c>
      <c r="D6">
        <v>400.1776123046875</v>
      </c>
      <c r="F6">
        <v>99.151863098144531</v>
      </c>
      <c r="G6">
        <v>0.38259682165195386</v>
      </c>
      <c r="Q6">
        <v>87.970817220163482</v>
      </c>
      <c r="R6">
        <v>0.38259682165195386</v>
      </c>
      <c r="AA6">
        <v>99.151863098144531</v>
      </c>
      <c r="AB6">
        <v>7.3139922648917638E-2</v>
      </c>
    </row>
    <row r="7" spans="1:28" x14ac:dyDescent="0.25">
      <c r="A7">
        <v>2.2900623824707282</v>
      </c>
      <c r="B7">
        <v>2.2205425706781589E-2</v>
      </c>
      <c r="C7">
        <v>220.62635424290292</v>
      </c>
      <c r="D7">
        <v>395.3472900390625</v>
      </c>
      <c r="F7">
        <v>50.337497711181641</v>
      </c>
      <c r="G7">
        <v>-0.6734835245559404</v>
      </c>
      <c r="Q7">
        <v>62.899767535528447</v>
      </c>
      <c r="R7">
        <v>-0.6734835245559404</v>
      </c>
      <c r="AA7">
        <v>50.337497711181641</v>
      </c>
      <c r="AB7">
        <v>8.460833294751087E-2</v>
      </c>
    </row>
    <row r="8" spans="1:28" x14ac:dyDescent="0.25">
      <c r="A8">
        <v>6.0584734325110459</v>
      </c>
      <c r="B8">
        <v>6.044463576716836E-2</v>
      </c>
      <c r="C8">
        <v>223.52764914406981</v>
      </c>
      <c r="D8">
        <v>400.27572631835937</v>
      </c>
      <c r="F8">
        <v>0</v>
      </c>
      <c r="G8">
        <v>-2.0377219543049341</v>
      </c>
      <c r="Q8">
        <v>35.911042373782614</v>
      </c>
      <c r="R8">
        <v>-2.0377219543049341</v>
      </c>
      <c r="AA8">
        <v>0</v>
      </c>
      <c r="AB8">
        <v>9.3890529778413015E-2</v>
      </c>
    </row>
    <row r="9" spans="1:28" x14ac:dyDescent="0.25">
      <c r="A9">
        <v>5.8913528023243451</v>
      </c>
      <c r="B9">
        <v>5.8440176234431734E-2</v>
      </c>
      <c r="C9">
        <v>222.81111227643061</v>
      </c>
      <c r="D9">
        <v>400.17108154296875</v>
      </c>
      <c r="F9">
        <v>400.04385375976562</v>
      </c>
      <c r="G9">
        <v>5.6463716561866022</v>
      </c>
      <c r="Q9">
        <v>244.32806155854033</v>
      </c>
      <c r="R9">
        <v>5.6463716561866022</v>
      </c>
      <c r="AA9">
        <v>400.04385375976562</v>
      </c>
      <c r="AB9">
        <v>6.5150814426287881E-2</v>
      </c>
    </row>
    <row r="10" spans="1:28" x14ac:dyDescent="0.25">
      <c r="A10">
        <v>5.7085432609856177</v>
      </c>
      <c r="B10">
        <v>5.6085961691431048E-2</v>
      </c>
      <c r="C10">
        <v>221.58872451564346</v>
      </c>
      <c r="D10">
        <v>400.226318359375</v>
      </c>
      <c r="F10">
        <v>500.82012939453125</v>
      </c>
      <c r="G10">
        <v>6.4229731005478845</v>
      </c>
      <c r="Q10">
        <v>271.90298750964058</v>
      </c>
      <c r="R10">
        <v>6.4229731005478845</v>
      </c>
      <c r="AA10">
        <v>500.82012939453125</v>
      </c>
      <c r="AB10">
        <v>4.9210395842499706E-2</v>
      </c>
    </row>
    <row r="11" spans="1:28" x14ac:dyDescent="0.25">
      <c r="F11">
        <v>601.1302490234375</v>
      </c>
      <c r="G11">
        <v>7.8347697061491477</v>
      </c>
      <c r="Q11">
        <v>306.05351109514919</v>
      </c>
      <c r="R11">
        <v>7.8347697061491477</v>
      </c>
      <c r="AA11">
        <v>601.1302490234375</v>
      </c>
      <c r="AB11">
        <v>4.6261990043465546E-2</v>
      </c>
    </row>
    <row r="12" spans="1:28" x14ac:dyDescent="0.25">
      <c r="F12">
        <v>799.9395751953125</v>
      </c>
      <c r="G12">
        <v>10.101004278954539</v>
      </c>
      <c r="Q12">
        <v>402.87504136253699</v>
      </c>
      <c r="R12">
        <v>10.101004278954539</v>
      </c>
      <c r="AA12">
        <v>799.9395751953125</v>
      </c>
      <c r="AB12">
        <v>4.420388761926751E-2</v>
      </c>
    </row>
    <row r="13" spans="1:28" x14ac:dyDescent="0.25">
      <c r="A13">
        <v>5.8900730041706604</v>
      </c>
      <c r="B13">
        <v>5.5697059968091364E-2</v>
      </c>
      <c r="C13">
        <v>214.2252455445371</v>
      </c>
      <c r="D13">
        <v>400.22409057617187</v>
      </c>
      <c r="F13">
        <v>900.4503173828125</v>
      </c>
      <c r="G13">
        <v>8.8290567970366052</v>
      </c>
      <c r="Q13">
        <v>394.20789131637605</v>
      </c>
      <c r="R13">
        <v>8.8290567970366052</v>
      </c>
      <c r="AA13">
        <v>900.4503173828125</v>
      </c>
      <c r="AB13">
        <v>2.9706604754449608E-2</v>
      </c>
    </row>
    <row r="14" spans="1:28" x14ac:dyDescent="0.25">
      <c r="A14">
        <v>5.7350320760213238</v>
      </c>
      <c r="B14">
        <v>5.3288378083153398E-2</v>
      </c>
      <c r="C14">
        <v>211.36051349125728</v>
      </c>
      <c r="D14">
        <v>400.27554321289062</v>
      </c>
      <c r="F14">
        <v>1000.7996215820312</v>
      </c>
      <c r="G14">
        <v>8.4712433218731302</v>
      </c>
      <c r="Q14">
        <v>362.84700733963621</v>
      </c>
      <c r="R14">
        <v>8.4712433218731302</v>
      </c>
      <c r="AA14">
        <v>1000.7996215820312</v>
      </c>
      <c r="AB14">
        <v>2.2336408147153711E-2</v>
      </c>
    </row>
    <row r="15" spans="1:28" x14ac:dyDescent="0.25">
      <c r="A15">
        <v>3.9792453633594262</v>
      </c>
      <c r="B15">
        <v>5.5199336725240543E-2</v>
      </c>
      <c r="C15">
        <v>172.19025830736729</v>
      </c>
      <c r="D15">
        <v>299.75680541992187</v>
      </c>
      <c r="F15">
        <v>1200.2254638671875</v>
      </c>
      <c r="G15">
        <v>9.9332165541015378</v>
      </c>
      <c r="Q15">
        <v>390.90233207804988</v>
      </c>
      <c r="R15">
        <v>9.9332165541015378</v>
      </c>
      <c r="AA15">
        <v>1200.2254638671875</v>
      </c>
      <c r="AB15">
        <v>2.0563174930428661E-2</v>
      </c>
    </row>
    <row r="16" spans="1:28" x14ac:dyDescent="0.25">
      <c r="A16">
        <v>2.3258135631047758</v>
      </c>
      <c r="B16">
        <v>6.2091591704400581E-2</v>
      </c>
      <c r="C16">
        <v>131.76941811596083</v>
      </c>
      <c r="D16">
        <v>199.48481750488281</v>
      </c>
    </row>
    <row r="17" spans="1:28" x14ac:dyDescent="0.25">
      <c r="A17">
        <v>0.38259682165195386</v>
      </c>
      <c r="B17">
        <v>7.3139922648917638E-2</v>
      </c>
      <c r="C17">
        <v>87.970817220163482</v>
      </c>
      <c r="D17">
        <v>99.151863098144531</v>
      </c>
    </row>
    <row r="18" spans="1:28" x14ac:dyDescent="0.25">
      <c r="A18">
        <v>-0.6734835245559404</v>
      </c>
      <c r="B18">
        <v>8.460833294751087E-2</v>
      </c>
      <c r="C18">
        <v>62.899767535528447</v>
      </c>
      <c r="D18">
        <v>50.337497711181641</v>
      </c>
    </row>
    <row r="19" spans="1:28" x14ac:dyDescent="0.25">
      <c r="A19">
        <v>-2.0377219543049341</v>
      </c>
      <c r="B19">
        <v>9.3890529778413015E-2</v>
      </c>
      <c r="C19">
        <v>35.911042373782614</v>
      </c>
      <c r="D19">
        <v>-1.8492441177368164</v>
      </c>
    </row>
    <row r="20" spans="1:28" x14ac:dyDescent="0.25">
      <c r="A20">
        <v>5.6463716561866022</v>
      </c>
      <c r="B20">
        <v>6.5150814426287881E-2</v>
      </c>
      <c r="C20">
        <v>244.32806155854033</v>
      </c>
      <c r="D20">
        <v>400.04385375976562</v>
      </c>
    </row>
    <row r="21" spans="1:28" x14ac:dyDescent="0.25">
      <c r="A21">
        <v>6.4229731005478845</v>
      </c>
      <c r="B21">
        <v>4.9210395842499706E-2</v>
      </c>
      <c r="C21">
        <v>271.90298750964058</v>
      </c>
      <c r="D21">
        <v>500.82012939453125</v>
      </c>
    </row>
    <row r="22" spans="1:28" x14ac:dyDescent="0.25">
      <c r="A22">
        <v>7.8347697061491477</v>
      </c>
      <c r="B22">
        <v>4.6261990043465546E-2</v>
      </c>
      <c r="C22">
        <v>306.05351109514919</v>
      </c>
      <c r="D22">
        <v>601.1302490234375</v>
      </c>
    </row>
    <row r="23" spans="1:28" x14ac:dyDescent="0.25">
      <c r="A23">
        <v>10.101004278954539</v>
      </c>
      <c r="B23">
        <v>4.420388761926751E-2</v>
      </c>
      <c r="C23">
        <v>402.87504136253699</v>
      </c>
      <c r="D23">
        <v>799.9395751953125</v>
      </c>
    </row>
    <row r="24" spans="1:28" x14ac:dyDescent="0.25">
      <c r="A24">
        <v>8.8290567970366052</v>
      </c>
      <c r="B24">
        <v>2.9706604754449608E-2</v>
      </c>
      <c r="C24">
        <v>394.20789131637605</v>
      </c>
      <c r="D24">
        <v>900.4503173828125</v>
      </c>
    </row>
    <row r="25" spans="1:28" x14ac:dyDescent="0.25">
      <c r="A25">
        <v>8.4712433218731302</v>
      </c>
      <c r="B25">
        <v>2.2336408147153711E-2</v>
      </c>
      <c r="C25">
        <v>362.84700733963621</v>
      </c>
      <c r="D25">
        <v>1000.7996215820312</v>
      </c>
    </row>
    <row r="26" spans="1:28" x14ac:dyDescent="0.25">
      <c r="A26">
        <v>9.9332165541015378</v>
      </c>
      <c r="B26">
        <v>2.0563174930428661E-2</v>
      </c>
      <c r="C26">
        <v>390.90233207804988</v>
      </c>
      <c r="D26">
        <v>1200.2254638671875</v>
      </c>
    </row>
    <row r="29" spans="1:28" x14ac:dyDescent="0.25">
      <c r="A29" t="s">
        <v>256</v>
      </c>
      <c r="B29" t="s">
        <v>257</v>
      </c>
      <c r="C29" t="s">
        <v>18</v>
      </c>
      <c r="D29" t="s">
        <v>254</v>
      </c>
      <c r="F29" t="s">
        <v>254</v>
      </c>
      <c r="G29" t="s">
        <v>256</v>
      </c>
      <c r="Q29" t="s">
        <v>18</v>
      </c>
      <c r="R29" t="s">
        <v>256</v>
      </c>
      <c r="AA29" t="s">
        <v>254</v>
      </c>
      <c r="AB29" t="s">
        <v>257</v>
      </c>
    </row>
    <row r="30" spans="1:28" x14ac:dyDescent="0.25">
      <c r="A30">
        <v>4.5757240694554158</v>
      </c>
      <c r="B30">
        <v>4.0312842464227193E-2</v>
      </c>
      <c r="C30">
        <v>203.58969612816199</v>
      </c>
      <c r="D30">
        <v>400.2550048828125</v>
      </c>
      <c r="F30">
        <v>400.2550048828125</v>
      </c>
      <c r="G30">
        <v>4.5757240694554158</v>
      </c>
      <c r="Q30">
        <v>203.58969612816199</v>
      </c>
      <c r="R30">
        <v>4.5757240694554158</v>
      </c>
      <c r="AA30">
        <v>400.2550048828125</v>
      </c>
      <c r="AB30">
        <v>4.0312842464227193E-2</v>
      </c>
    </row>
    <row r="31" spans="1:28" x14ac:dyDescent="0.25">
      <c r="A31">
        <v>3.2378865790597278</v>
      </c>
      <c r="B31">
        <v>4.3595552356829347E-2</v>
      </c>
      <c r="C31">
        <v>169.78176148330388</v>
      </c>
      <c r="D31">
        <v>299.77462768554688</v>
      </c>
      <c r="F31">
        <v>299.77462768554688</v>
      </c>
      <c r="G31">
        <v>3.2378865790597278</v>
      </c>
      <c r="Q31">
        <v>169.78176148330388</v>
      </c>
      <c r="R31">
        <v>3.2378865790597278</v>
      </c>
      <c r="AA31">
        <v>299.77462768554688</v>
      </c>
      <c r="AB31">
        <v>4.3595552356829347E-2</v>
      </c>
    </row>
    <row r="32" spans="1:28" x14ac:dyDescent="0.25">
      <c r="A32">
        <v>1.9621922464144734</v>
      </c>
      <c r="B32">
        <v>4.9367707307530255E-2</v>
      </c>
      <c r="C32">
        <v>128.58071515896131</v>
      </c>
      <c r="D32">
        <v>199.47859191894531</v>
      </c>
      <c r="F32">
        <v>199.47859191894531</v>
      </c>
      <c r="G32">
        <v>1.9621922464144734</v>
      </c>
      <c r="Q32">
        <v>128.58071515896131</v>
      </c>
      <c r="R32">
        <v>1.9621922464144734</v>
      </c>
      <c r="AA32">
        <v>199.47859191894531</v>
      </c>
      <c r="AB32">
        <v>4.9367707307530255E-2</v>
      </c>
    </row>
    <row r="33" spans="1:28" x14ac:dyDescent="0.25">
      <c r="A33">
        <v>0.31458465988224177</v>
      </c>
      <c r="B33">
        <v>5.5984966432144768E-2</v>
      </c>
      <c r="C33">
        <v>87.455167496877067</v>
      </c>
      <c r="D33">
        <v>99.245155334472656</v>
      </c>
      <c r="F33">
        <v>99.245155334472656</v>
      </c>
      <c r="G33">
        <v>0.31458465988224177</v>
      </c>
      <c r="Q33">
        <v>87.455167496877067</v>
      </c>
      <c r="R33">
        <v>0.31458465988224177</v>
      </c>
      <c r="AA33">
        <v>99.245155334472656</v>
      </c>
      <c r="AB33">
        <v>5.5984966432144768E-2</v>
      </c>
    </row>
    <row r="34" spans="1:28" x14ac:dyDescent="0.25">
      <c r="A34">
        <v>-0.67239043884781258</v>
      </c>
      <c r="B34">
        <v>6.3282120088988508E-2</v>
      </c>
      <c r="C34">
        <v>66.544565542045888</v>
      </c>
      <c r="D34">
        <v>49.823520660400391</v>
      </c>
      <c r="F34">
        <v>49.823520660400391</v>
      </c>
      <c r="G34">
        <v>-0.67239043884781258</v>
      </c>
      <c r="Q34">
        <v>66.544565542045888</v>
      </c>
      <c r="R34">
        <v>-0.67239043884781258</v>
      </c>
      <c r="AA34">
        <v>49.823520660400391</v>
      </c>
      <c r="AB34">
        <v>6.3282120088988508E-2</v>
      </c>
    </row>
    <row r="35" spans="1:28" x14ac:dyDescent="0.25">
      <c r="A35">
        <v>-1.7306338708295217</v>
      </c>
      <c r="B35">
        <v>6.7580619398881117E-2</v>
      </c>
      <c r="C35">
        <v>41.719929244346737</v>
      </c>
      <c r="D35">
        <v>0</v>
      </c>
      <c r="F35">
        <v>0</v>
      </c>
      <c r="G35">
        <v>-1.7306338708295217</v>
      </c>
      <c r="Q35">
        <v>41.719929244346737</v>
      </c>
      <c r="R35">
        <v>-1.7306338708295217</v>
      </c>
      <c r="AA35">
        <v>0</v>
      </c>
      <c r="AB35">
        <v>6.7580619398881117E-2</v>
      </c>
    </row>
    <row r="36" spans="1:28" x14ac:dyDescent="0.25">
      <c r="A36">
        <v>5.2461958483619666</v>
      </c>
      <c r="B36">
        <v>5.4116494505955369E-2</v>
      </c>
      <c r="C36">
        <v>228.52295322597934</v>
      </c>
      <c r="D36">
        <v>400.07144165039062</v>
      </c>
      <c r="F36">
        <v>400.07144165039062</v>
      </c>
      <c r="G36">
        <v>5.2461958483619666</v>
      </c>
      <c r="Q36">
        <v>228.52295322597934</v>
      </c>
      <c r="R36">
        <v>5.2461958483619666</v>
      </c>
      <c r="AA36">
        <v>400.07144165039062</v>
      </c>
      <c r="AB36">
        <v>5.4116494505955369E-2</v>
      </c>
    </row>
    <row r="37" spans="1:28" x14ac:dyDescent="0.25">
      <c r="A37">
        <v>6.1753649172443215</v>
      </c>
      <c r="B37">
        <v>4.2818296380590766E-2</v>
      </c>
      <c r="C37">
        <v>250.3762041813246</v>
      </c>
      <c r="D37">
        <v>500.77365112304687</v>
      </c>
      <c r="F37">
        <v>500.77365112304687</v>
      </c>
      <c r="G37">
        <v>6.1753649172443215</v>
      </c>
      <c r="Q37">
        <v>250.3762041813246</v>
      </c>
      <c r="R37">
        <v>6.1753649172443215</v>
      </c>
      <c r="AA37">
        <v>500.77365112304687</v>
      </c>
      <c r="AB37">
        <v>4.2818296380590766E-2</v>
      </c>
    </row>
    <row r="38" spans="1:28" x14ac:dyDescent="0.25">
      <c r="A38">
        <v>7.3377739894380252</v>
      </c>
      <c r="B38">
        <v>3.9720924643725494E-2</v>
      </c>
      <c r="C38">
        <v>282.38389103521519</v>
      </c>
      <c r="D38">
        <v>601.21466064453125</v>
      </c>
      <c r="F38">
        <v>601.21466064453125</v>
      </c>
      <c r="G38">
        <v>7.3377739894380252</v>
      </c>
      <c r="Q38">
        <v>282.38389103521519</v>
      </c>
      <c r="R38">
        <v>7.3377739894380252</v>
      </c>
      <c r="AA38">
        <v>601.21466064453125</v>
      </c>
      <c r="AB38">
        <v>3.9720924643725494E-2</v>
      </c>
    </row>
    <row r="39" spans="1:28" x14ac:dyDescent="0.25">
      <c r="A39">
        <v>8.9671280502951145</v>
      </c>
      <c r="B39">
        <v>4.1272440424068718E-2</v>
      </c>
      <c r="C39">
        <v>422.08121628605141</v>
      </c>
      <c r="D39">
        <v>800.01007080078125</v>
      </c>
      <c r="F39">
        <v>800.01007080078125</v>
      </c>
      <c r="G39">
        <v>8.9671280502951145</v>
      </c>
      <c r="Q39">
        <v>422.08121628605141</v>
      </c>
      <c r="R39">
        <v>8.9671280502951145</v>
      </c>
      <c r="AA39">
        <v>800.01007080078125</v>
      </c>
      <c r="AB39">
        <v>4.1272440424068718E-2</v>
      </c>
    </row>
    <row r="40" spans="1:28" x14ac:dyDescent="0.25">
      <c r="A40">
        <v>8.5970434791784882</v>
      </c>
      <c r="B40">
        <v>3.0277223782942748E-2</v>
      </c>
      <c r="C40">
        <v>415.24232843514358</v>
      </c>
      <c r="D40">
        <v>900.48663330078125</v>
      </c>
      <c r="F40">
        <v>900.48663330078125</v>
      </c>
      <c r="G40">
        <v>8.5970434791784882</v>
      </c>
      <c r="Q40">
        <v>415.24232843514358</v>
      </c>
      <c r="R40">
        <v>8.5970434791784882</v>
      </c>
      <c r="AA40">
        <v>900.48663330078125</v>
      </c>
      <c r="AB40">
        <v>3.0277223782942748E-2</v>
      </c>
    </row>
    <row r="41" spans="1:28" x14ac:dyDescent="0.25">
      <c r="A41">
        <v>8.3595078351108878</v>
      </c>
      <c r="B41">
        <v>2.1565583371415151E-2</v>
      </c>
      <c r="C41">
        <v>349.64096456062742</v>
      </c>
      <c r="D41">
        <v>1001.1165771484375</v>
      </c>
      <c r="F41">
        <v>1001.1165771484375</v>
      </c>
      <c r="G41">
        <v>8.3595078351108878</v>
      </c>
      <c r="Q41">
        <v>349.64096456062742</v>
      </c>
      <c r="R41">
        <v>8.3595078351108878</v>
      </c>
      <c r="AA41">
        <v>1001.1165771484375</v>
      </c>
      <c r="AB41">
        <v>2.1565583371415151E-2</v>
      </c>
    </row>
    <row r="42" spans="1:28" x14ac:dyDescent="0.25">
      <c r="A42">
        <v>9.1983638395326537</v>
      </c>
      <c r="B42">
        <v>1.8985428708280953E-2</v>
      </c>
      <c r="C42">
        <v>389.71754718008594</v>
      </c>
      <c r="D42">
        <v>1200.625732421875</v>
      </c>
      <c r="F42">
        <v>1200.625732421875</v>
      </c>
      <c r="G42">
        <v>9.1983638395326537</v>
      </c>
      <c r="Q42">
        <v>389.71754718008594</v>
      </c>
      <c r="R42">
        <v>9.1983638395326537</v>
      </c>
      <c r="AA42">
        <v>1200.625732421875</v>
      </c>
      <c r="AB42">
        <v>1.8985428708280953E-2</v>
      </c>
    </row>
    <row r="44" spans="1:28" x14ac:dyDescent="0.25">
      <c r="A44" t="s">
        <v>256</v>
      </c>
      <c r="B44" t="s">
        <v>257</v>
      </c>
      <c r="C44" t="s">
        <v>18</v>
      </c>
      <c r="D44" t="s">
        <v>254</v>
      </c>
      <c r="F44" t="s">
        <v>254</v>
      </c>
      <c r="G44" t="s">
        <v>256</v>
      </c>
      <c r="AA44" t="s">
        <v>254</v>
      </c>
      <c r="AB44" t="s">
        <v>257</v>
      </c>
    </row>
    <row r="45" spans="1:28" x14ac:dyDescent="0.25">
      <c r="A45">
        <v>3.5130613075427575</v>
      </c>
      <c r="B45">
        <v>3.1338330478488025E-2</v>
      </c>
      <c r="C45">
        <v>206.80527605562452</v>
      </c>
      <c r="D45">
        <v>399.60888671875</v>
      </c>
      <c r="F45">
        <v>399.60888671875</v>
      </c>
      <c r="G45">
        <v>3.5130613075427575</v>
      </c>
      <c r="Q45" t="s">
        <v>18</v>
      </c>
      <c r="R45" t="s">
        <v>256</v>
      </c>
      <c r="AA45">
        <v>399.60888671875</v>
      </c>
      <c r="AB45">
        <v>3.1338330478488025E-2</v>
      </c>
    </row>
    <row r="46" spans="1:28" x14ac:dyDescent="0.25">
      <c r="A46">
        <v>2.5545218423152005</v>
      </c>
      <c r="B46">
        <v>3.4238131393831688E-2</v>
      </c>
      <c r="C46">
        <v>170.41912758476951</v>
      </c>
      <c r="D46">
        <v>299.91567993164062</v>
      </c>
      <c r="F46">
        <v>299.91567993164062</v>
      </c>
      <c r="G46">
        <v>2.5545218423152005</v>
      </c>
      <c r="Q46">
        <v>206.80527605562452</v>
      </c>
      <c r="R46">
        <v>3.5130613075427575</v>
      </c>
      <c r="AA46">
        <v>299.91567993164062</v>
      </c>
      <c r="AB46">
        <v>3.4238131393831688E-2</v>
      </c>
    </row>
    <row r="47" spans="1:28" x14ac:dyDescent="0.25">
      <c r="A47">
        <v>1.4357547910201334</v>
      </c>
      <c r="B47">
        <v>4.0258618259853537E-2</v>
      </c>
      <c r="C47">
        <v>135.96150869425441</v>
      </c>
      <c r="D47">
        <v>199.601318359375</v>
      </c>
      <c r="F47">
        <v>199.601318359375</v>
      </c>
      <c r="G47">
        <v>1.4357547910201334</v>
      </c>
      <c r="Q47">
        <v>170.41912758476951</v>
      </c>
      <c r="R47">
        <v>2.5545218423152005</v>
      </c>
      <c r="AA47">
        <v>199.601318359375</v>
      </c>
      <c r="AB47">
        <v>4.0258618259853537E-2</v>
      </c>
    </row>
    <row r="48" spans="1:28" x14ac:dyDescent="0.25">
      <c r="A48">
        <v>3.5094851492697088E-2</v>
      </c>
      <c r="B48">
        <v>4.9380536595096045E-2</v>
      </c>
      <c r="C48">
        <v>95.665398661465943</v>
      </c>
      <c r="D48">
        <v>99.255180358886719</v>
      </c>
      <c r="F48">
        <v>99.255180358886719</v>
      </c>
      <c r="G48">
        <v>3.5094851492697088E-2</v>
      </c>
      <c r="Q48">
        <v>135.96150869425441</v>
      </c>
      <c r="R48">
        <v>1.4357547910201334</v>
      </c>
      <c r="AA48">
        <v>99.255180358886719</v>
      </c>
      <c r="AB48">
        <v>4.9380536595096045E-2</v>
      </c>
    </row>
    <row r="49" spans="1:28" x14ac:dyDescent="0.25">
      <c r="A49">
        <v>-0.78161370210109504</v>
      </c>
      <c r="B49">
        <v>5.775419640503341E-2</v>
      </c>
      <c r="C49">
        <v>71.913380776997087</v>
      </c>
      <c r="D49">
        <v>50.418838500976563</v>
      </c>
      <c r="F49">
        <v>50.418838500976563</v>
      </c>
      <c r="G49">
        <v>-0.78161370210109504</v>
      </c>
      <c r="Q49">
        <v>95.665398661465943</v>
      </c>
      <c r="R49">
        <v>3.5094851492697088E-2</v>
      </c>
      <c r="AA49">
        <v>50.418838500976563</v>
      </c>
      <c r="AB49">
        <v>5.775419640503341E-2</v>
      </c>
    </row>
    <row r="50" spans="1:28" x14ac:dyDescent="0.25">
      <c r="A50">
        <v>-1.8060946977469108</v>
      </c>
      <c r="B50">
        <v>6.703611684438808E-2</v>
      </c>
      <c r="C50">
        <v>44.014033745290781</v>
      </c>
      <c r="D50">
        <v>0</v>
      </c>
      <c r="F50">
        <v>0</v>
      </c>
      <c r="G50">
        <v>-1.8060946977469108</v>
      </c>
      <c r="Q50">
        <v>71.913380776997087</v>
      </c>
      <c r="R50">
        <v>-0.78161370210109504</v>
      </c>
      <c r="AA50">
        <v>0</v>
      </c>
      <c r="AB50">
        <v>6.703611684438808E-2</v>
      </c>
    </row>
    <row r="51" spans="1:28" x14ac:dyDescent="0.25">
      <c r="A51">
        <v>5.8733164624658425</v>
      </c>
      <c r="B51">
        <v>7.4254801154791564E-2</v>
      </c>
      <c r="C51">
        <v>256.07034541274629</v>
      </c>
      <c r="D51">
        <v>400.20352172851562</v>
      </c>
      <c r="F51">
        <v>400.20352172851562</v>
      </c>
      <c r="G51">
        <v>5.8733164624658425</v>
      </c>
      <c r="Q51">
        <v>44.014033745290781</v>
      </c>
      <c r="R51">
        <v>-1.8060946977469108</v>
      </c>
      <c r="AA51">
        <v>400.20352172851562</v>
      </c>
      <c r="AB51">
        <v>7.4254801154791564E-2</v>
      </c>
    </row>
    <row r="52" spans="1:28" x14ac:dyDescent="0.25">
      <c r="A52">
        <v>7.232994086852071</v>
      </c>
      <c r="B52">
        <v>6.9132599815876647E-2</v>
      </c>
      <c r="C52">
        <v>311.75881898137766</v>
      </c>
      <c r="D52">
        <v>500.99020385742187</v>
      </c>
      <c r="F52">
        <v>500.99020385742187</v>
      </c>
      <c r="G52">
        <v>7.232994086852071</v>
      </c>
      <c r="Q52">
        <v>256.07034541274629</v>
      </c>
      <c r="R52">
        <v>5.8733164624658425</v>
      </c>
      <c r="AA52">
        <v>500.99020385742187</v>
      </c>
      <c r="AB52">
        <v>6.9132599815876647E-2</v>
      </c>
    </row>
    <row r="53" spans="1:28" x14ac:dyDescent="0.25">
      <c r="A53">
        <v>8.3316936302263525</v>
      </c>
      <c r="B53">
        <v>6.4867310068106018E-2</v>
      </c>
      <c r="C53">
        <v>370.09703910934786</v>
      </c>
      <c r="D53">
        <v>601.314453125</v>
      </c>
      <c r="F53">
        <v>601.314453125</v>
      </c>
      <c r="G53">
        <v>8.3316936302263525</v>
      </c>
      <c r="Q53">
        <v>311.75881898137766</v>
      </c>
      <c r="R53">
        <v>7.232994086852071</v>
      </c>
      <c r="AA53">
        <v>601.314453125</v>
      </c>
      <c r="AB53">
        <v>6.4867310068106018E-2</v>
      </c>
    </row>
    <row r="54" spans="1:28" x14ac:dyDescent="0.25">
      <c r="A54">
        <v>9.809713495603015</v>
      </c>
      <c r="B54">
        <v>6.0222038426857853E-2</v>
      </c>
      <c r="C54">
        <v>507.22806326421266</v>
      </c>
      <c r="D54">
        <v>800.1441650390625</v>
      </c>
      <c r="F54">
        <v>800.1441650390625</v>
      </c>
      <c r="G54">
        <v>9.809713495603015</v>
      </c>
      <c r="Q54">
        <v>370.09703910934786</v>
      </c>
      <c r="R54">
        <v>8.3316936302263525</v>
      </c>
      <c r="AA54">
        <v>800.1441650390625</v>
      </c>
      <c r="AB54">
        <v>6.0222038426857853E-2</v>
      </c>
    </row>
    <row r="55" spans="1:28" x14ac:dyDescent="0.25">
      <c r="A55">
        <v>10.28475790612954</v>
      </c>
      <c r="B55">
        <v>5.194486394480996E-2</v>
      </c>
      <c r="C55">
        <v>549.13394837735791</v>
      </c>
      <c r="D55">
        <v>900.77264404296875</v>
      </c>
      <c r="F55">
        <v>900.77264404296875</v>
      </c>
      <c r="G55">
        <v>10.28475790612954</v>
      </c>
      <c r="Q55">
        <v>507.22806326421266</v>
      </c>
      <c r="R55">
        <v>9.809713495603015</v>
      </c>
      <c r="AA55">
        <v>900.77264404296875</v>
      </c>
      <c r="AB55">
        <v>5.194486394480996E-2</v>
      </c>
    </row>
    <row r="56" spans="1:28" x14ac:dyDescent="0.25">
      <c r="A56">
        <v>10.734505004783541</v>
      </c>
      <c r="B56">
        <v>4.337126403835341E-2</v>
      </c>
      <c r="C56">
        <v>566.77769441876364</v>
      </c>
      <c r="D56">
        <v>1000.1008911132812</v>
      </c>
      <c r="F56">
        <v>1000.1008911132812</v>
      </c>
      <c r="G56">
        <v>10.734505004783541</v>
      </c>
      <c r="Q56">
        <v>549.13394837735791</v>
      </c>
      <c r="R56">
        <v>10.28475790612954</v>
      </c>
      <c r="AA56">
        <v>1000.1008911132812</v>
      </c>
      <c r="AB56">
        <v>4.337126403835341E-2</v>
      </c>
    </row>
    <row r="57" spans="1:28" x14ac:dyDescent="0.25">
      <c r="A57">
        <v>11.126666520025442</v>
      </c>
      <c r="B57">
        <v>3.4118589955282573E-2</v>
      </c>
      <c r="C57">
        <v>637.77005715582175</v>
      </c>
      <c r="D57">
        <v>1201.0267333984375</v>
      </c>
      <c r="F57">
        <v>1201.0267333984375</v>
      </c>
      <c r="G57">
        <v>11.126666520025442</v>
      </c>
      <c r="Q57">
        <v>566.77769441876364</v>
      </c>
      <c r="R57">
        <v>10.734505004783541</v>
      </c>
      <c r="AA57">
        <v>1201.0267333984375</v>
      </c>
      <c r="AB57">
        <v>3.4118589955282573E-2</v>
      </c>
    </row>
    <row r="58" spans="1:28" x14ac:dyDescent="0.25">
      <c r="Q58">
        <v>637.77005715582175</v>
      </c>
      <c r="R58">
        <v>11.126666520025442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C.tocuchensis +H2O 31.10.15_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created xsi:type="dcterms:W3CDTF">2015-11-05T14:24:52Z</dcterms:created>
  <dcterms:modified xsi:type="dcterms:W3CDTF">2016-04-28T09:27:09Z</dcterms:modified>
</cp:coreProperties>
</file>